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/>
  <mc:AlternateContent xmlns:mc="http://schemas.openxmlformats.org/markup-compatibility/2006">
    <mc:Choice Requires="x15">
      <x15ac:absPath xmlns:x15ac="http://schemas.microsoft.com/office/spreadsheetml/2010/11/ac" url="D:\Majitel\1akce\KRNAP\2017 krnap přivadec\"/>
    </mc:Choice>
  </mc:AlternateContent>
  <bookViews>
    <workbookView xWindow="0" yWindow="0" windowWidth="14370" windowHeight="12825" activeTab="1"/>
  </bookViews>
  <sheets>
    <sheet name="Rekapitulace stavby" sheetId="1" r:id="rId1"/>
    <sheet name="2017_09 - Vrchlabí, Přiva..." sheetId="2" r:id="rId2"/>
  </sheets>
  <definedNames>
    <definedName name="_xlnm.Print_Titles" localSheetId="1">'2017_09 - Vrchlabí, Přiva...'!$114:$114</definedName>
    <definedName name="_xlnm.Print_Titles" localSheetId="0">'Rekapitulace stavby'!$85:$85</definedName>
    <definedName name="_xlnm.Print_Area" localSheetId="1">'2017_09 - Vrchlabí, Přiva...'!$C$4:$Q$70,'2017_09 - Vrchlabí, Přiva...'!$C$76:$Q$99,'2017_09 - Vrchlabí, Přiva...'!$C$105:$Q$180</definedName>
    <definedName name="_xlnm.Print_Area" localSheetId="0">'Rekapitulace stavby'!$C$4:$AP$70,'Rekapitulace stavby'!$C$76:$AP$92</definedName>
  </definedNames>
  <calcPr calcId="162913"/>
</workbook>
</file>

<file path=xl/calcChain.xml><?xml version="1.0" encoding="utf-8"?>
<calcChain xmlns="http://schemas.openxmlformats.org/spreadsheetml/2006/main">
  <c r="AY88" i="1" l="1"/>
  <c r="AX88" i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BE175" i="2"/>
  <c r="AA175" i="2"/>
  <c r="AA174" i="2" s="1"/>
  <c r="Y175" i="2"/>
  <c r="Y174" i="2" s="1"/>
  <c r="W175" i="2"/>
  <c r="W174" i="2" s="1"/>
  <c r="BK175" i="2"/>
  <c r="BK174" i="2" s="1"/>
  <c r="N174" i="2" s="1"/>
  <c r="N95" i="2" s="1"/>
  <c r="N175" i="2"/>
  <c r="BI172" i="2"/>
  <c r="BH172" i="2"/>
  <c r="BG172" i="2"/>
  <c r="BF172" i="2"/>
  <c r="AA172" i="2"/>
  <c r="Y172" i="2"/>
  <c r="W172" i="2"/>
  <c r="BK172" i="2"/>
  <c r="N172" i="2"/>
  <c r="BE172" i="2" s="1"/>
  <c r="BI170" i="2"/>
  <c r="BH170" i="2"/>
  <c r="BG170" i="2"/>
  <c r="BF170" i="2"/>
  <c r="AA170" i="2"/>
  <c r="Y170" i="2"/>
  <c r="W170" i="2"/>
  <c r="BK170" i="2"/>
  <c r="N170" i="2"/>
  <c r="BE170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AA166" i="2" s="1"/>
  <c r="Y167" i="2"/>
  <c r="Y166" i="2" s="1"/>
  <c r="W167" i="2"/>
  <c r="W166" i="2" s="1"/>
  <c r="BK167" i="2"/>
  <c r="BK166" i="2" s="1"/>
  <c r="N166" i="2" s="1"/>
  <c r="N94" i="2" s="1"/>
  <c r="N167" i="2"/>
  <c r="BE167" i="2" s="1"/>
  <c r="BI164" i="2"/>
  <c r="BH164" i="2"/>
  <c r="BG164" i="2"/>
  <c r="BF164" i="2"/>
  <c r="AA164" i="2"/>
  <c r="Y164" i="2"/>
  <c r="W164" i="2"/>
  <c r="BK164" i="2"/>
  <c r="N164" i="2"/>
  <c r="BE164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BE159" i="2"/>
  <c r="AA159" i="2"/>
  <c r="AA158" i="2" s="1"/>
  <c r="Y159" i="2"/>
  <c r="Y158" i="2" s="1"/>
  <c r="W159" i="2"/>
  <c r="W158" i="2" s="1"/>
  <c r="BK159" i="2"/>
  <c r="BK158" i="2" s="1"/>
  <c r="N158" i="2" s="1"/>
  <c r="N93" i="2" s="1"/>
  <c r="N159" i="2"/>
  <c r="BI157" i="2"/>
  <c r="BH157" i="2"/>
  <c r="BG157" i="2"/>
  <c r="BF157" i="2"/>
  <c r="BE157" i="2"/>
  <c r="AA157" i="2"/>
  <c r="Y157" i="2"/>
  <c r="W157" i="2"/>
  <c r="BK157" i="2"/>
  <c r="N157" i="2"/>
  <c r="BI156" i="2"/>
  <c r="BH156" i="2"/>
  <c r="BG156" i="2"/>
  <c r="BF156" i="2"/>
  <c r="AA156" i="2"/>
  <c r="Y156" i="2"/>
  <c r="W156" i="2"/>
  <c r="BK156" i="2"/>
  <c r="N156" i="2"/>
  <c r="BE156" i="2" s="1"/>
  <c r="BI154" i="2"/>
  <c r="BH154" i="2"/>
  <c r="BG154" i="2"/>
  <c r="BF154" i="2"/>
  <c r="AA154" i="2"/>
  <c r="AA153" i="2" s="1"/>
  <c r="Y154" i="2"/>
  <c r="Y153" i="2" s="1"/>
  <c r="W154" i="2"/>
  <c r="W153" i="2" s="1"/>
  <c r="BK154" i="2"/>
  <c r="N154" i="2"/>
  <c r="BE154" i="2" s="1"/>
  <c r="BI151" i="2"/>
  <c r="BH151" i="2"/>
  <c r="BG151" i="2"/>
  <c r="BF151" i="2"/>
  <c r="AA151" i="2"/>
  <c r="Y151" i="2"/>
  <c r="W151" i="2"/>
  <c r="BK151" i="2"/>
  <c r="N151" i="2"/>
  <c r="BE151" i="2" s="1"/>
  <c r="BI149" i="2"/>
  <c r="BH149" i="2"/>
  <c r="BG149" i="2"/>
  <c r="BF149" i="2"/>
  <c r="AA149" i="2"/>
  <c r="Y149" i="2"/>
  <c r="W149" i="2"/>
  <c r="BK149" i="2"/>
  <c r="N149" i="2"/>
  <c r="BE149" i="2" s="1"/>
  <c r="BI147" i="2"/>
  <c r="BH147" i="2"/>
  <c r="BG147" i="2"/>
  <c r="BF147" i="2"/>
  <c r="AA147" i="2"/>
  <c r="AA146" i="2" s="1"/>
  <c r="Y147" i="2"/>
  <c r="Y146" i="2" s="1"/>
  <c r="W147" i="2"/>
  <c r="W146" i="2" s="1"/>
  <c r="BK147" i="2"/>
  <c r="BK146" i="2" s="1"/>
  <c r="N146" i="2" s="1"/>
  <c r="N91" i="2" s="1"/>
  <c r="N147" i="2"/>
  <c r="BE147" i="2" s="1"/>
  <c r="BI144" i="2"/>
  <c r="BH144" i="2"/>
  <c r="BG144" i="2"/>
  <c r="BF144" i="2"/>
  <c r="AA144" i="2"/>
  <c r="AA143" i="2" s="1"/>
  <c r="Y144" i="2"/>
  <c r="Y143" i="2" s="1"/>
  <c r="W144" i="2"/>
  <c r="W143" i="2" s="1"/>
  <c r="BK144" i="2"/>
  <c r="BK143" i="2" s="1"/>
  <c r="N143" i="2" s="1"/>
  <c r="N90" i="2" s="1"/>
  <c r="N144" i="2"/>
  <c r="BE144" i="2" s="1"/>
  <c r="BI142" i="2"/>
  <c r="BH142" i="2"/>
  <c r="BG142" i="2"/>
  <c r="BF142" i="2"/>
  <c r="AA142" i="2"/>
  <c r="Y142" i="2"/>
  <c r="W142" i="2"/>
  <c r="BK142" i="2"/>
  <c r="N142" i="2"/>
  <c r="BE142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BE137" i="2"/>
  <c r="AA137" i="2"/>
  <c r="Y137" i="2"/>
  <c r="W137" i="2"/>
  <c r="BK137" i="2"/>
  <c r="N137" i="2"/>
  <c r="BI135" i="2"/>
  <c r="BH135" i="2"/>
  <c r="BG135" i="2"/>
  <c r="BF135" i="2"/>
  <c r="BE135" i="2"/>
  <c r="AA135" i="2"/>
  <c r="Y135" i="2"/>
  <c r="W135" i="2"/>
  <c r="BK135" i="2"/>
  <c r="N135" i="2"/>
  <c r="BI133" i="2"/>
  <c r="BH133" i="2"/>
  <c r="BG133" i="2"/>
  <c r="BF133" i="2"/>
  <c r="BE133" i="2"/>
  <c r="AA133" i="2"/>
  <c r="Y133" i="2"/>
  <c r="W133" i="2"/>
  <c r="BK133" i="2"/>
  <c r="N133" i="2"/>
  <c r="BI132" i="2"/>
  <c r="BH132" i="2"/>
  <c r="BG132" i="2"/>
  <c r="BF132" i="2"/>
  <c r="BE132" i="2"/>
  <c r="AA132" i="2"/>
  <c r="Y132" i="2"/>
  <c r="W132" i="2"/>
  <c r="BK132" i="2"/>
  <c r="N132" i="2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BE129" i="2"/>
  <c r="AA129" i="2"/>
  <c r="Y129" i="2"/>
  <c r="W129" i="2"/>
  <c r="BK129" i="2"/>
  <c r="N129" i="2"/>
  <c r="BI127" i="2"/>
  <c r="BH127" i="2"/>
  <c r="BG127" i="2"/>
  <c r="BF127" i="2"/>
  <c r="BE127" i="2"/>
  <c r="AA127" i="2"/>
  <c r="Y127" i="2"/>
  <c r="W127" i="2"/>
  <c r="BK127" i="2"/>
  <c r="N127" i="2"/>
  <c r="BI125" i="2"/>
  <c r="BH125" i="2"/>
  <c r="BG125" i="2"/>
  <c r="BF125" i="2"/>
  <c r="BE125" i="2"/>
  <c r="AA125" i="2"/>
  <c r="Y125" i="2"/>
  <c r="W125" i="2"/>
  <c r="BK125" i="2"/>
  <c r="N125" i="2"/>
  <c r="BI124" i="2"/>
  <c r="BH124" i="2"/>
  <c r="BG124" i="2"/>
  <c r="BF124" i="2"/>
  <c r="BE124" i="2"/>
  <c r="AA124" i="2"/>
  <c r="Y124" i="2"/>
  <c r="W124" i="2"/>
  <c r="BK124" i="2"/>
  <c r="N124" i="2"/>
  <c r="BI123" i="2"/>
  <c r="BH123" i="2"/>
  <c r="BG123" i="2"/>
  <c r="BF123" i="2"/>
  <c r="BE123" i="2"/>
  <c r="AA123" i="2"/>
  <c r="Y123" i="2"/>
  <c r="W123" i="2"/>
  <c r="BK123" i="2"/>
  <c r="N123" i="2"/>
  <c r="BI121" i="2"/>
  <c r="BH121" i="2"/>
  <c r="BG121" i="2"/>
  <c r="BF121" i="2"/>
  <c r="BE121" i="2"/>
  <c r="AA121" i="2"/>
  <c r="Y121" i="2"/>
  <c r="W121" i="2"/>
  <c r="BK121" i="2"/>
  <c r="N121" i="2"/>
  <c r="BI120" i="2"/>
  <c r="BH120" i="2"/>
  <c r="BG120" i="2"/>
  <c r="BF120" i="2"/>
  <c r="BE120" i="2"/>
  <c r="AA120" i="2"/>
  <c r="Y120" i="2"/>
  <c r="W120" i="2"/>
  <c r="BK120" i="2"/>
  <c r="N120" i="2"/>
  <c r="BI119" i="2"/>
  <c r="BH119" i="2"/>
  <c r="BG119" i="2"/>
  <c r="BF119" i="2"/>
  <c r="BE119" i="2"/>
  <c r="AA119" i="2"/>
  <c r="Y119" i="2"/>
  <c r="W119" i="2"/>
  <c r="BK119" i="2"/>
  <c r="N119" i="2"/>
  <c r="BI118" i="2"/>
  <c r="BH118" i="2"/>
  <c r="H34" i="2" s="1"/>
  <c r="BC88" i="1" s="1"/>
  <c r="BC87" i="1" s="1"/>
  <c r="BG118" i="2"/>
  <c r="H33" i="2" s="1"/>
  <c r="BB88" i="1" s="1"/>
  <c r="BB87" i="1" s="1"/>
  <c r="BF118" i="2"/>
  <c r="M32" i="2" s="1"/>
  <c r="AW88" i="1" s="1"/>
  <c r="BE118" i="2"/>
  <c r="AA118" i="2"/>
  <c r="AA117" i="2" s="1"/>
  <c r="AA116" i="2" s="1"/>
  <c r="AA115" i="2" s="1"/>
  <c r="Y118" i="2"/>
  <c r="Y117" i="2" s="1"/>
  <c r="W118" i="2"/>
  <c r="W117" i="2" s="1"/>
  <c r="BK118" i="2"/>
  <c r="BK117" i="2" s="1"/>
  <c r="N118" i="2"/>
  <c r="F112" i="2"/>
  <c r="M111" i="2"/>
  <c r="F111" i="2"/>
  <c r="F109" i="2"/>
  <c r="F107" i="2"/>
  <c r="M27" i="2"/>
  <c r="AS88" i="1" s="1"/>
  <c r="AS87" i="1" s="1"/>
  <c r="F83" i="2"/>
  <c r="M82" i="2"/>
  <c r="F82" i="2"/>
  <c r="F80" i="2"/>
  <c r="F78" i="2"/>
  <c r="O20" i="2"/>
  <c r="E20" i="2"/>
  <c r="M112" i="2" s="1"/>
  <c r="O19" i="2"/>
  <c r="O8" i="2"/>
  <c r="M109" i="2" s="1"/>
  <c r="AK27" i="1"/>
  <c r="AM83" i="1"/>
  <c r="L83" i="1"/>
  <c r="AM82" i="1"/>
  <c r="L82" i="1"/>
  <c r="AM80" i="1"/>
  <c r="L80" i="1"/>
  <c r="L78" i="1"/>
  <c r="L77" i="1"/>
  <c r="H35" i="2" l="1"/>
  <c r="BD88" i="1" s="1"/>
  <c r="BD87" i="1" s="1"/>
  <c r="W35" i="1" s="1"/>
  <c r="H31" i="2"/>
  <c r="AZ88" i="1" s="1"/>
  <c r="AZ87" i="1" s="1"/>
  <c r="W31" i="1" s="1"/>
  <c r="BK153" i="2"/>
  <c r="N153" i="2" s="1"/>
  <c r="N92" i="2" s="1"/>
  <c r="N117" i="2"/>
  <c r="N89" i="2" s="1"/>
  <c r="BK116" i="2"/>
  <c r="W116" i="2"/>
  <c r="W115" i="2" s="1"/>
  <c r="AU88" i="1" s="1"/>
  <c r="AU87" i="1" s="1"/>
  <c r="AV87" i="1"/>
  <c r="Y116" i="2"/>
  <c r="Y115" i="2" s="1"/>
  <c r="AX87" i="1"/>
  <c r="W33" i="1"/>
  <c r="AY87" i="1"/>
  <c r="W34" i="1"/>
  <c r="M80" i="2"/>
  <c r="M83" i="2"/>
  <c r="M31" i="2"/>
  <c r="AV88" i="1" s="1"/>
  <c r="AT88" i="1" s="1"/>
  <c r="H32" i="2"/>
  <c r="BA88" i="1" s="1"/>
  <c r="BA87" i="1" s="1"/>
  <c r="W32" i="1" l="1"/>
  <c r="AW87" i="1"/>
  <c r="AK32" i="1" s="1"/>
  <c r="BK115" i="2"/>
  <c r="N115" i="2" s="1"/>
  <c r="N87" i="2" s="1"/>
  <c r="N116" i="2"/>
  <c r="N88" i="2" s="1"/>
  <c r="AK31" i="1"/>
  <c r="AT87" i="1"/>
  <c r="L99" i="2" l="1"/>
  <c r="M26" i="2"/>
  <c r="M29" i="2" s="1"/>
  <c r="L37" i="2" l="1"/>
  <c r="AG88" i="1"/>
  <c r="AN88" i="1" l="1"/>
  <c r="AG87" i="1"/>
  <c r="AK26" i="1" l="1"/>
  <c r="AK29" i="1" s="1"/>
  <c r="AK37" i="1" s="1"/>
  <c r="AG92" i="1"/>
  <c r="AN87" i="1"/>
  <c r="AN92" i="1" s="1"/>
</calcChain>
</file>

<file path=xl/sharedStrings.xml><?xml version="1.0" encoding="utf-8"?>
<sst xmlns="http://schemas.openxmlformats.org/spreadsheetml/2006/main" count="949" uniqueCount="310">
  <si>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</si>
  <si>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</si>
  <si>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</si>
  <si>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</si>
  <si>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</si>
  <si>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</si>
  <si>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</si>
  <si>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</si>
  <si>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</si>
  <si>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</si>
  <si>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</si>
  <si>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</si>
  <si>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</si>
  <si>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</si>
  <si>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</si>
  <si>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</si>
  <si>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2017_09</t>
  </si>
  <si>
    <t>Stavba:</t>
  </si>
  <si>
    <t>Vrchlabí, Přivaděč vody do Zámeckého parku</t>
  </si>
  <si>
    <t>JKSO:</t>
  </si>
  <si>
    <t>CC-CZ:</t>
  </si>
  <si>
    <t>Místo:</t>
  </si>
  <si>
    <t>Vrchlabí</t>
  </si>
  <si>
    <t>Datum:</t>
  </si>
  <si>
    <t>8. 9. 2017</t>
  </si>
  <si>
    <t>Objednatel:</t>
  </si>
  <si>
    <t>IČ:</t>
  </si>
  <si>
    <t>Správa Krkonošského národního parku</t>
  </si>
  <si>
    <t>DIČ:</t>
  </si>
  <si>
    <t>Zhotovitel:</t>
  </si>
  <si>
    <t>bude určen výběrovým řízením</t>
  </si>
  <si>
    <t>Projektant:</t>
  </si>
  <si>
    <t>Martin Dobeš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</si>
  <si>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</si>
  <si>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</si>
  <si>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</si>
  <si>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</si>
  <si>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</si>
  <si>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</si>
  <si>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</si>
  <si>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</si>
  <si>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</si>
  <si>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</si>
  <si>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</si>
  <si>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</si>
  <si>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</si>
  <si>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</si>
  <si>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</si>
  <si>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</si>
  <si>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</si>
  <si>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</si>
  <si>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</si>
  <si>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</si>
  <si>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</si>
  <si>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</si>
  <si>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</si>
  <si>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</si>
  <si>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</si>
  <si>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</si>
  <si>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</si>
  <si>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</si>
  <si>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</si>
  <si>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</si>
  <si>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</si>
  <si>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</si>
  <si>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</si>
  <si>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</si>
  <si>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</si>
  <si>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</si>
  <si>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</si>
  <si>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</si>
  <si>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</si>
  <si>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</si>
  <si>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</si>
  <si>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</si>
  <si>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</si>
  <si>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</si>
  <si>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</si>
  <si>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{4ee8eff0-4789-4b9a-87a6-93d3ccec5eb8}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</si>
  <si>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</si>
  <si>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</si>
  <si>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</si>
  <si>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</si>
  <si>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</si>
  <si>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</si>
  <si>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</si>
  <si>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</si>
  <si>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</si>
  <si>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</si>
  <si>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</si>
  <si>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</si>
  <si>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</si>
  <si>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</si>
  <si>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</si>
  <si>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</si>
  <si>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</si>
  <si>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</si>
  <si>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</si>
  <si>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</si>
  <si>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</si>
  <si>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</si>
  <si>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</si>
  <si>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</si>
  <si>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</si>
  <si>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</si>
  <si>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</si>
  <si>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</si>
  <si>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</si>
  <si>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>VRN - Vedlejší rozpočtové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</si>
  <si>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</si>
  <si>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</si>
  <si>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</si>
  <si>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</si>
  <si>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</si>
  <si>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</si>
  <si>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</si>
  <si>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</si>
  <si>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</si>
  <si>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</si>
  <si>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</si>
  <si>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</si>
  <si>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</si>
  <si>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</si>
  <si>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</si>
  <si>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</si>
  <si>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</si>
  <si>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111203201</t>
  </si>
  <si>
    <t>Odstranění křovin a stromů s ponecháním kořenů z plochy do 1000 m2</t>
  </si>
  <si>
    <t>m2</t>
  </si>
  <si>
    <t>4</t>
  </si>
  <si>
    <t>904523184</t>
  </si>
  <si>
    <t>113106051</t>
  </si>
  <si>
    <t>Rozebrání dlažeb při překopech vozovek z velkých kostek s ložem z kameniva plochy do 15 m2</t>
  </si>
  <si>
    <t>937639837</t>
  </si>
  <si>
    <t>3</t>
  </si>
  <si>
    <t>113106071</t>
  </si>
  <si>
    <t>Rozebrání dlažeb při překopech vozovek ze zámkové dlažby s ložem z kameniva plochy do 15 m2</t>
  </si>
  <si>
    <t>1770897052</t>
  </si>
  <si>
    <t>113107012</t>
  </si>
  <si>
    <t>Odstranění podkladu plochy do 15 m2 z kameniva těženého tl 200 mm při překopech inž sítí</t>
  </si>
  <si>
    <t>-113162231</t>
  </si>
  <si>
    <t>3,5+6,2</t>
  </si>
  <si>
    <t>VV</t>
  </si>
  <si>
    <t>5</t>
  </si>
  <si>
    <t>113107032</t>
  </si>
  <si>
    <t>Odstranění podkladu plochy do 15 m2 z betonu prostého tl 300 mm při překopech inž sítí</t>
  </si>
  <si>
    <t>-160850604</t>
  </si>
  <si>
    <t>6</t>
  </si>
  <si>
    <t>113201112</t>
  </si>
  <si>
    <t>Vytrhání obrub silničních ležatých</t>
  </si>
  <si>
    <t>m</t>
  </si>
  <si>
    <t>1087399120</t>
  </si>
  <si>
    <t>7</t>
  </si>
  <si>
    <t>121101101</t>
  </si>
  <si>
    <t>Sejmutí ornice s přemístěním na vzdálenost do 50 m</t>
  </si>
  <si>
    <t>m3</t>
  </si>
  <si>
    <t>-144301610</t>
  </si>
  <si>
    <t>18*0,2</t>
  </si>
  <si>
    <t>8</t>
  </si>
  <si>
    <t>132201201</t>
  </si>
  <si>
    <t>Hloubení rýh š do 2000 mm v hornině tř. 3 objemu do 100 m3</t>
  </si>
  <si>
    <t>542388291</t>
  </si>
  <si>
    <t>22*0,7</t>
  </si>
  <si>
    <t>9</t>
  </si>
  <si>
    <t>162301101</t>
  </si>
  <si>
    <t>Vodorovné přemístění do 500 m výkopku/sypaniny z horniny tř. 1 až 4</t>
  </si>
  <si>
    <t>-1574521047</t>
  </si>
  <si>
    <t>odvoz přebytku zeminy</t>
  </si>
  <si>
    <t>P</t>
  </si>
  <si>
    <t>10</t>
  </si>
  <si>
    <t>162601101</t>
  </si>
  <si>
    <t>Vodorovné přemístění do 4000 m výkopku/sypaniny z horniny tř. 1 až 4</t>
  </si>
  <si>
    <t>1316157250</t>
  </si>
  <si>
    <t>11</t>
  </si>
  <si>
    <t>167101102</t>
  </si>
  <si>
    <t>Nakládání výkopku z hornin tř. 1 až 4 přes 100 m3</t>
  </si>
  <si>
    <t>1874177491</t>
  </si>
  <si>
    <t>12</t>
  </si>
  <si>
    <t>171201101</t>
  </si>
  <si>
    <t>Uložení sypaniny do násypů nezhutněných</t>
  </si>
  <si>
    <t>-1030449032</t>
  </si>
  <si>
    <t>uložení přebytku na deponii, zahrnuto vyhledání deponie pro uložení včetně případných poplatků za uložení</t>
  </si>
  <si>
    <t>13</t>
  </si>
  <si>
    <t>175151101</t>
  </si>
  <si>
    <t>Obsypání potrubí strojně sypaninou bez prohození, uloženou do 3 m</t>
  </si>
  <si>
    <t>1941344692</t>
  </si>
  <si>
    <t>8*0,7</t>
  </si>
  <si>
    <t>14</t>
  </si>
  <si>
    <t>M</t>
  </si>
  <si>
    <t>583312000</t>
  </si>
  <si>
    <t>štěrkopísek netříděný zásypový materiál</t>
  </si>
  <si>
    <t>t</t>
  </si>
  <si>
    <t>1683976362</t>
  </si>
  <si>
    <t>181411121</t>
  </si>
  <si>
    <t>Založení lučního trávníku výsevem plochy do 1000 m2 v rovině a ve svahu do 1:5</t>
  </si>
  <si>
    <t>1329604084</t>
  </si>
  <si>
    <t>16</t>
  </si>
  <si>
    <t>005724800</t>
  </si>
  <si>
    <t>osivo směs</t>
  </si>
  <si>
    <t>kg</t>
  </si>
  <si>
    <t>-1057793653</t>
  </si>
  <si>
    <t>17</t>
  </si>
  <si>
    <t>R1001</t>
  </si>
  <si>
    <t xml:space="preserve">Převedení vody potrubím během výstavby </t>
  </si>
  <si>
    <t>celek</t>
  </si>
  <si>
    <t>-2000028074</t>
  </si>
  <si>
    <t>převedení vody potrubím během výstavby včetně dodávky potrubí DN300, pohotovostní čerpací soupravy dimenzované na požadovanou dopravní výšku a průtok, zabudování těsnících provizorních hrázek, jímkování, soustředění převáděné vody, rozebrání hrázek, zapravení trouby pro převod vody a podpěrné stabilizační prvky pro potrubí</t>
  </si>
  <si>
    <t>18</t>
  </si>
  <si>
    <t>R1004</t>
  </si>
  <si>
    <t>Štěpkování odstraněného porostu, křovin a větví stromů. V poloožce jsou započteny veškeré práce spojené se štěpkováním mícených porostů, křovin a větví pokácených stromů, jakož i manipulace a přesun štěpkovaných hmot ke štěpkovači.</t>
  </si>
  <si>
    <t>soubor</t>
  </si>
  <si>
    <t>611113701</t>
  </si>
  <si>
    <t>19</t>
  </si>
  <si>
    <t>359901211</t>
  </si>
  <si>
    <t>Monitoring stoky jakékoli výšky na nové kanalizaci</t>
  </si>
  <si>
    <t>1232813764</t>
  </si>
  <si>
    <t>prohlídka potrubí kamerou po dokončení stavby</t>
  </si>
  <si>
    <t>20</t>
  </si>
  <si>
    <t>451317777</t>
  </si>
  <si>
    <t>Podklad nebo lože pod dlažbu vodorovný nebo do sklonu 1:5 z betonu prostého tl do 100 mm</t>
  </si>
  <si>
    <t>1128102323</t>
  </si>
  <si>
    <t>čela, vtoková jímka</t>
  </si>
  <si>
    <t>451576121</t>
  </si>
  <si>
    <t>Podkladní a výplňová vrstva ze štěrkopísku tl do 200 mm</t>
  </si>
  <si>
    <t>-473649897</t>
  </si>
  <si>
    <t>22*0,1"lože pod potrubím</t>
  </si>
  <si>
    <t>22</t>
  </si>
  <si>
    <t>465511511</t>
  </si>
  <si>
    <t>Dlažba z lomového kamene do malty s vyplněním spár maltou a vyspárováním plocha do 20 m2 tl 200 mm</t>
  </si>
  <si>
    <t>-536025604</t>
  </si>
  <si>
    <t>23</t>
  </si>
  <si>
    <t>564831111</t>
  </si>
  <si>
    <t>Podklad ze štěrkodrtě ŠD tl 100 mm</t>
  </si>
  <si>
    <t>569562354</t>
  </si>
  <si>
    <t>pod zámkovou dlažbu</t>
  </si>
  <si>
    <t>24</t>
  </si>
  <si>
    <t>591141111</t>
  </si>
  <si>
    <t>Kladení dlažby z kostek velkých z kamene na MC tl 50 mm</t>
  </si>
  <si>
    <t>-1738296330</t>
  </si>
  <si>
    <t>25</t>
  </si>
  <si>
    <t>596212322</t>
  </si>
  <si>
    <t>Kladení zámkové dlažby pozemních komunikací tl 100 mm skupiny B pl do 300 m2</t>
  </si>
  <si>
    <t>-883281529</t>
  </si>
  <si>
    <t>26</t>
  </si>
  <si>
    <t>871171141</t>
  </si>
  <si>
    <t>Montáž potrubí z PE100 SDR 11 otevřený výkop svařovaných na tupo D 40 x 3,7 mm</t>
  </si>
  <si>
    <t>1157665123</t>
  </si>
  <si>
    <t>27</t>
  </si>
  <si>
    <t>286135960</t>
  </si>
  <si>
    <t>potrubí dvouvrstvé PE100 s 10% signalizační vrstvou, SDR 11, 40x3,7. L=12m</t>
  </si>
  <si>
    <t>-155578897</t>
  </si>
  <si>
    <t>28</t>
  </si>
  <si>
    <t>871390410</t>
  </si>
  <si>
    <t>Montáž kanalizačního potrubí korugovaného SN 10 z polypropylenu DN 400</t>
  </si>
  <si>
    <t>768112497</t>
  </si>
  <si>
    <t>29</t>
  </si>
  <si>
    <t>286152240</t>
  </si>
  <si>
    <t>trubka kanalizační ULTRA RIB SN10 UR-2 DN 400 mm/ 2 m</t>
  </si>
  <si>
    <t>kus</t>
  </si>
  <si>
    <t>-2093891376</t>
  </si>
  <si>
    <t>WAVIN, kód výrobku: UP646500W</t>
  </si>
  <si>
    <t>30</t>
  </si>
  <si>
    <t>899623161</t>
  </si>
  <si>
    <t>Obetonování potrubí nebo zdiva stok betonem prostým tř. C 20/25 v otevřeném výkopu</t>
  </si>
  <si>
    <t>1577680289</t>
  </si>
  <si>
    <t>14*0,7</t>
  </si>
  <si>
    <t>31</t>
  </si>
  <si>
    <t>916131212</t>
  </si>
  <si>
    <t>Osazení silničního obrubníku betonového stojatého bez boční opěry do lože z betonu prostého</t>
  </si>
  <si>
    <t>1183887733</t>
  </si>
  <si>
    <t>32</t>
  </si>
  <si>
    <t>R9001</t>
  </si>
  <si>
    <t>Odstranění plotu a jeho zpětná montáž</t>
  </si>
  <si>
    <t>-137472995</t>
  </si>
  <si>
    <t>2 x 2m drátěné pletivo
3m nové oplocení technického zázemí KRNAP</t>
  </si>
  <si>
    <t>33</t>
  </si>
  <si>
    <t>R9002</t>
  </si>
  <si>
    <t>Zrušení stávající šachty</t>
  </si>
  <si>
    <t>komplet</t>
  </si>
  <si>
    <t>736537815</t>
  </si>
  <si>
    <t>Vybourání konstrukce a poklopu, likvidace odpadu, zasypání inertním materiálem</t>
  </si>
  <si>
    <t>34</t>
  </si>
  <si>
    <t>R9003</t>
  </si>
  <si>
    <t>Zaústění potrubí do stávající šachty</t>
  </si>
  <si>
    <t>192348762</t>
  </si>
  <si>
    <t>Vybourání prostupu, oprava šachty</t>
  </si>
  <si>
    <t>35</t>
  </si>
  <si>
    <t>R1</t>
  </si>
  <si>
    <t xml:space="preserve">Zajištění a zabezpečení staveniště, zřízení a likvidace zařízení staveniště, včetně případných přípojek, přístupů, skládek, deponií apod._x000D_
</t>
  </si>
  <si>
    <t>680581083</t>
  </si>
  <si>
    <t>36</t>
  </si>
  <si>
    <t>R2</t>
  </si>
  <si>
    <t xml:space="preserve">Protokolární předání stavbou dotčených pozemků a komunikací zpět jejich vlastníkům (správcům), včetně uvedení pozemků a komunikací využitých při stavbě (přesun hmot, odvoz suti, přeprava stavební techniky) do původního stavu._x000D_
</t>
  </si>
  <si>
    <t>-195090138</t>
  </si>
  <si>
    <t>37</t>
  </si>
  <si>
    <t>R4</t>
  </si>
  <si>
    <t xml:space="preserve">Vytyčení stavby odborně způsobilou osobou v oboru zeměměřictví. Umístění fixního bodu_x000D_
</t>
  </si>
  <si>
    <t>-1673950401</t>
  </si>
  <si>
    <t>38</t>
  </si>
  <si>
    <t>R5</t>
  </si>
  <si>
    <t xml:space="preserve">Umístění štítku o povolení stavby na viditelném místě u vstupu na staveniště._x000D_
</t>
  </si>
  <si>
    <t>699362258</t>
  </si>
  <si>
    <t>39</t>
  </si>
  <si>
    <t>R7</t>
  </si>
  <si>
    <t>Zpracování a předání dokumentace skutečného provedení stavby (3 paré + 1 v elektr. formě) objednateli a zaměření skutečného provedení stavby - geodetická část (3 paré + 1 v elektr. formě) v rozsahu odpovídajícím příslušným právním předpisům;</t>
  </si>
  <si>
    <t>-230219461</t>
  </si>
  <si>
    <t>40</t>
  </si>
  <si>
    <t>R8</t>
  </si>
  <si>
    <t>Vytyčení inženýrských sítí a zařízení, včetně aktualizace vyjádření správců sítí, která pozbudou platnosti v období mezi předáním staveniště a vytyčením sítí.</t>
  </si>
  <si>
    <t>1751735065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</si>
</sst>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name val="Trebuchet MS"/>
      <family val="2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color rgb="FF464646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sz val="11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2" borderId="0" xfId="0" applyFont="1" applyFill="1" applyAlignment="1" applyProtection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8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3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3" fillId="0" borderId="12" xfId="0" applyNumberFormat="1" applyFont="1" applyBorder="1" applyAlignment="1"/>
    <xf numFmtId="166" fontId="23" fillId="0" borderId="13" xfId="0" applyNumberFormat="1" applyFont="1" applyBorder="1" applyAlignment="1"/>
    <xf numFmtId="4" fontId="24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14" xfId="0" applyFont="1" applyBorder="1" applyAlignment="1">
      <alignment vertical="center"/>
    </xf>
    <xf numFmtId="0" fontId="26" fillId="0" borderId="25" xfId="0" applyFont="1" applyBorder="1" applyAlignment="1" applyProtection="1">
      <alignment horizontal="center" vertical="center"/>
      <protection locked="0"/>
    </xf>
    <xf numFmtId="49" fontId="26" fillId="0" borderId="25" xfId="0" applyNumberFormat="1" applyFont="1" applyBorder="1" applyAlignment="1" applyProtection="1">
      <alignment horizontal="left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167" fontId="26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4" fontId="18" fillId="5" borderId="0" xfId="0" applyNumberFormat="1" applyFont="1" applyFill="1" applyBorder="1" applyAlignment="1">
      <alignment vertical="center"/>
    </xf>
    <xf numFmtId="0" fontId="0" fillId="0" borderId="0" xfId="0"/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4" fontId="8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4" fillId="0" borderId="17" xfId="0" applyNumberFormat="1" applyFont="1" applyBorder="1" applyAlignment="1"/>
    <xf numFmtId="4" fontId="4" fillId="0" borderId="17" xfId="0" applyNumberFormat="1" applyFont="1" applyBorder="1" applyAlignment="1">
      <alignment vertical="center"/>
    </xf>
    <xf numFmtId="0" fontId="10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25" fillId="0" borderId="12" xfId="0" applyFont="1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26" fillId="0" borderId="25" xfId="0" applyFont="1" applyBorder="1" applyAlignment="1" applyProtection="1">
      <alignment horizontal="left" vertical="center" wrapText="1"/>
      <protection locked="0"/>
    </xf>
    <xf numFmtId="4" fontId="26" fillId="0" borderId="25" xfId="0" applyNumberFormat="1" applyFont="1" applyBorder="1" applyAlignment="1" applyProtection="1">
      <alignment vertical="center"/>
      <protection locked="0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2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18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28" fillId="2" borderId="0" xfId="0" applyFont="1" applyFill="1" applyAlignment="1" applyProtection="1">
      <alignment horizontal="left" vertical="center"/>
    </xf>
    <xf numFmtId="0" fontId="29" fillId="2" borderId="0" xfId="0" applyFont="1" applyFill="1" applyAlignment="1" applyProtection="1">
      <alignment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1" applyFont="1" applyFill="1" applyAlignment="1" applyProtection="1">
      <alignment vertical="center"/>
    </xf>
    <xf numFmtId="0" fontId="32" fillId="2" borderId="0" xfId="0" applyFont="1" applyFill="1"/>
    <xf numFmtId="0" fontId="28" fillId="2" borderId="0" xfId="0" applyFont="1" applyFill="1" applyAlignment="1">
      <alignment horizontal="left" vertical="center"/>
    </xf>
    <xf numFmtId="0" fontId="32" fillId="0" borderId="0" xfId="0" applyFont="1"/>
    <xf numFmtId="0" fontId="28" fillId="0" borderId="0" xfId="0" applyFont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0" fontId="33" fillId="3" borderId="0" xfId="0" applyFont="1" applyFill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left" vertical="center"/>
    </xf>
    <xf numFmtId="0" fontId="32" fillId="0" borderId="1" xfId="0" applyFont="1" applyBorder="1"/>
    <xf numFmtId="0" fontId="32" fillId="0" borderId="2" xfId="0" applyFont="1" applyBorder="1"/>
    <xf numFmtId="0" fontId="32" fillId="0" borderId="3" xfId="0" applyFont="1" applyBorder="1"/>
    <xf numFmtId="0" fontId="32" fillId="0" borderId="4" xfId="0" applyFont="1" applyBorder="1"/>
    <xf numFmtId="0" fontId="34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left" vertical="center"/>
    </xf>
    <xf numFmtId="0" fontId="32" fillId="0" borderId="5" xfId="0" applyFont="1" applyBorder="1"/>
    <xf numFmtId="0" fontId="33" fillId="0" borderId="0" xfId="0" applyFont="1" applyAlignment="1">
      <alignment horizontal="left" vertical="center"/>
    </xf>
    <xf numFmtId="0" fontId="32" fillId="0" borderId="0" xfId="0" applyFont="1" applyBorder="1"/>
    <xf numFmtId="0" fontId="35" fillId="0" borderId="0" xfId="0" applyFont="1" applyBorder="1" applyAlignment="1">
      <alignment horizontal="left" vertical="top"/>
    </xf>
    <xf numFmtId="0" fontId="36" fillId="0" borderId="0" xfId="0" applyFont="1" applyBorder="1" applyAlignment="1">
      <alignment horizontal="left" vertical="center"/>
    </xf>
    <xf numFmtId="0" fontId="32" fillId="0" borderId="0" xfId="0" applyFont="1" applyBorder="1"/>
    <xf numFmtId="0" fontId="37" fillId="0" borderId="0" xfId="0" applyFont="1" applyBorder="1" applyAlignment="1">
      <alignment horizontal="left" vertical="top"/>
    </xf>
    <xf numFmtId="0" fontId="37" fillId="0" borderId="0" xfId="0" applyFont="1" applyBorder="1" applyAlignment="1">
      <alignment horizontal="left" vertical="top" wrapText="1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 vertical="center" wrapText="1"/>
    </xf>
    <xf numFmtId="0" fontId="32" fillId="0" borderId="6" xfId="0" applyFont="1" applyBorder="1"/>
    <xf numFmtId="0" fontId="38" fillId="0" borderId="0" xfId="0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5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9" fillId="0" borderId="7" xfId="0" applyFont="1" applyBorder="1" applyAlignment="1">
      <alignment horizontal="left" vertical="center"/>
    </xf>
    <xf numFmtId="0" fontId="32" fillId="0" borderId="7" xfId="0" applyFont="1" applyBorder="1" applyAlignment="1">
      <alignment vertical="center"/>
    </xf>
    <xf numFmtId="4" fontId="39" fillId="0" borderId="7" xfId="0" applyNumberFormat="1" applyFont="1" applyBorder="1" applyAlignment="1">
      <alignment vertical="center"/>
    </xf>
    <xf numFmtId="0" fontId="32" fillId="0" borderId="7" xfId="0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164" fontId="40" fillId="0" borderId="0" xfId="0" applyNumberFormat="1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0" fillId="0" borderId="0" xfId="0" applyFont="1" applyBorder="1" applyAlignment="1">
      <alignment horizontal="center" vertical="center"/>
    </xf>
    <xf numFmtId="4" fontId="41" fillId="0" borderId="0" xfId="0" applyNumberFormat="1" applyFont="1" applyBorder="1" applyAlignment="1">
      <alignment vertical="center"/>
    </xf>
    <xf numFmtId="0" fontId="40" fillId="0" borderId="5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32" fillId="4" borderId="0" xfId="0" applyFont="1" applyFill="1" applyBorder="1" applyAlignment="1">
      <alignment vertical="center"/>
    </xf>
    <xf numFmtId="0" fontId="37" fillId="4" borderId="8" xfId="0" applyFont="1" applyFill="1" applyBorder="1" applyAlignment="1">
      <alignment horizontal="left" vertical="center"/>
    </xf>
    <xf numFmtId="0" fontId="32" fillId="4" borderId="9" xfId="0" applyFont="1" applyFill="1" applyBorder="1" applyAlignment="1">
      <alignment vertical="center"/>
    </xf>
    <xf numFmtId="0" fontId="37" fillId="4" borderId="9" xfId="0" applyFont="1" applyFill="1" applyBorder="1" applyAlignment="1">
      <alignment horizontal="center" vertical="center"/>
    </xf>
    <xf numFmtId="0" fontId="37" fillId="4" borderId="9" xfId="0" applyFont="1" applyFill="1" applyBorder="1" applyAlignment="1">
      <alignment horizontal="left" vertical="center"/>
    </xf>
    <xf numFmtId="0" fontId="32" fillId="4" borderId="9" xfId="0" applyFont="1" applyFill="1" applyBorder="1" applyAlignment="1">
      <alignment vertical="center"/>
    </xf>
    <xf numFmtId="4" fontId="37" fillId="4" borderId="9" xfId="0" applyNumberFormat="1" applyFont="1" applyFill="1" applyBorder="1" applyAlignment="1">
      <alignment vertical="center"/>
    </xf>
    <xf numFmtId="0" fontId="32" fillId="4" borderId="10" xfId="0" applyFont="1" applyFill="1" applyBorder="1" applyAlignment="1">
      <alignment vertical="center"/>
    </xf>
    <xf numFmtId="0" fontId="42" fillId="0" borderId="11" xfId="0" applyFont="1" applyBorder="1" applyAlignment="1">
      <alignment horizontal="left" vertical="center"/>
    </xf>
    <xf numFmtId="0" fontId="32" fillId="0" borderId="12" xfId="0" applyFont="1" applyBorder="1" applyAlignment="1">
      <alignment vertical="center"/>
    </xf>
    <xf numFmtId="0" fontId="32" fillId="0" borderId="13" xfId="0" applyFont="1" applyBorder="1" applyAlignment="1">
      <alignment vertical="center"/>
    </xf>
    <xf numFmtId="0" fontId="32" fillId="0" borderId="14" xfId="0" applyFont="1" applyBorder="1"/>
    <xf numFmtId="0" fontId="32" fillId="0" borderId="15" xfId="0" applyFont="1" applyBorder="1"/>
    <xf numFmtId="0" fontId="43" fillId="0" borderId="16" xfId="0" applyFont="1" applyBorder="1" applyAlignment="1">
      <alignment horizontal="left" vertical="center"/>
    </xf>
    <xf numFmtId="0" fontId="32" fillId="0" borderId="17" xfId="0" applyFont="1" applyBorder="1" applyAlignment="1">
      <alignment vertical="center"/>
    </xf>
    <xf numFmtId="0" fontId="43" fillId="0" borderId="17" xfId="0" applyFont="1" applyBorder="1" applyAlignment="1">
      <alignment horizontal="left" vertical="center"/>
    </xf>
    <xf numFmtId="0" fontId="32" fillId="0" borderId="18" xfId="0" applyFont="1" applyBorder="1" applyAlignment="1">
      <alignment vertical="center"/>
    </xf>
    <xf numFmtId="0" fontId="32" fillId="0" borderId="19" xfId="0" applyFont="1" applyBorder="1" applyAlignment="1">
      <alignment vertical="center"/>
    </xf>
    <xf numFmtId="0" fontId="32" fillId="0" borderId="20" xfId="0" applyFont="1" applyBorder="1" applyAlignment="1">
      <alignment vertical="center"/>
    </xf>
    <xf numFmtId="0" fontId="32" fillId="0" borderId="21" xfId="0" applyFont="1" applyBorder="1" applyAlignment="1">
      <alignment vertical="center"/>
    </xf>
    <xf numFmtId="0" fontId="32" fillId="0" borderId="1" xfId="0" applyFont="1" applyBorder="1" applyAlignment="1">
      <alignment vertical="center"/>
    </xf>
    <xf numFmtId="0" fontId="32" fillId="0" borderId="2" xfId="0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6" fillId="0" borderId="4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37" fillId="0" borderId="4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44" fillId="0" borderId="0" xfId="0" applyFont="1" applyBorder="1" applyAlignment="1">
      <alignment vertical="center"/>
    </xf>
    <xf numFmtId="165" fontId="36" fillId="0" borderId="0" xfId="0" applyNumberFormat="1" applyFont="1" applyBorder="1" applyAlignment="1">
      <alignment horizontal="left" vertical="center"/>
    </xf>
    <xf numFmtId="0" fontId="36" fillId="0" borderId="0" xfId="0" applyFont="1" applyBorder="1" applyAlignment="1">
      <alignment vertical="center"/>
    </xf>
    <xf numFmtId="0" fontId="45" fillId="0" borderId="11" xfId="0" applyFont="1" applyBorder="1" applyAlignment="1">
      <alignment horizontal="center" vertical="center"/>
    </xf>
    <xf numFmtId="0" fontId="45" fillId="0" borderId="12" xfId="0" applyFont="1" applyBorder="1" applyAlignment="1">
      <alignment horizontal="left" vertical="center"/>
    </xf>
    <xf numFmtId="0" fontId="40" fillId="0" borderId="14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32" fillId="0" borderId="15" xfId="0" applyFont="1" applyBorder="1" applyAlignment="1">
      <alignment vertical="center"/>
    </xf>
    <xf numFmtId="0" fontId="36" fillId="5" borderId="8" xfId="0" applyFont="1" applyFill="1" applyBorder="1" applyAlignment="1">
      <alignment horizontal="center" vertical="center"/>
    </xf>
    <xf numFmtId="0" fontId="36" fillId="5" borderId="9" xfId="0" applyFont="1" applyFill="1" applyBorder="1" applyAlignment="1">
      <alignment horizontal="left" vertical="center"/>
    </xf>
    <xf numFmtId="0" fontId="32" fillId="5" borderId="9" xfId="0" applyFont="1" applyFill="1" applyBorder="1" applyAlignment="1">
      <alignment vertical="center"/>
    </xf>
    <xf numFmtId="0" fontId="36" fillId="5" borderId="9" xfId="0" applyFont="1" applyFill="1" applyBorder="1" applyAlignment="1">
      <alignment horizontal="center" vertical="center"/>
    </xf>
    <xf numFmtId="0" fontId="36" fillId="5" borderId="10" xfId="0" applyFont="1" applyFill="1" applyBorder="1" applyAlignment="1">
      <alignment horizontal="left" vertical="center"/>
    </xf>
    <xf numFmtId="0" fontId="35" fillId="0" borderId="22" xfId="0" applyFont="1" applyBorder="1" applyAlignment="1">
      <alignment horizontal="center" vertical="center" wrapText="1"/>
    </xf>
    <xf numFmtId="0" fontId="35" fillId="0" borderId="23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center" vertical="center" wrapText="1"/>
    </xf>
    <xf numFmtId="0" fontId="32" fillId="0" borderId="11" xfId="0" applyFont="1" applyBorder="1" applyAlignment="1">
      <alignment vertical="center"/>
    </xf>
    <xf numFmtId="0" fontId="46" fillId="0" borderId="0" xfId="0" applyFont="1" applyBorder="1" applyAlignment="1">
      <alignment horizontal="left" vertical="center"/>
    </xf>
    <xf numFmtId="0" fontId="46" fillId="0" borderId="0" xfId="0" applyFont="1" applyBorder="1" applyAlignment="1">
      <alignment vertical="center"/>
    </xf>
    <xf numFmtId="4" fontId="46" fillId="0" borderId="0" xfId="0" applyNumberFormat="1" applyFont="1" applyBorder="1" applyAlignment="1">
      <alignment horizontal="right" vertical="center"/>
    </xf>
    <xf numFmtId="4" fontId="46" fillId="0" borderId="0" xfId="0" applyNumberFormat="1" applyFont="1" applyBorder="1" applyAlignment="1">
      <alignment vertical="center"/>
    </xf>
    <xf numFmtId="4" fontId="45" fillId="0" borderId="14" xfId="0" applyNumberFormat="1" applyFont="1" applyBorder="1" applyAlignment="1">
      <alignment vertical="center"/>
    </xf>
    <xf numFmtId="4" fontId="45" fillId="0" borderId="0" xfId="0" applyNumberFormat="1" applyFont="1" applyBorder="1" applyAlignment="1">
      <alignment vertical="center"/>
    </xf>
    <xf numFmtId="166" fontId="45" fillId="0" borderId="0" xfId="0" applyNumberFormat="1" applyFont="1" applyBorder="1" applyAlignment="1">
      <alignment vertical="center"/>
    </xf>
    <xf numFmtId="4" fontId="45" fillId="0" borderId="15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47" fillId="0" borderId="0" xfId="1" applyFont="1" applyAlignment="1">
      <alignment horizontal="center" vertical="center"/>
    </xf>
    <xf numFmtId="0" fontId="48" fillId="0" borderId="4" xfId="0" applyFont="1" applyBorder="1" applyAlignment="1">
      <alignment vertical="center"/>
    </xf>
    <xf numFmtId="0" fontId="49" fillId="0" borderId="0" xfId="0" applyFont="1" applyBorder="1" applyAlignment="1">
      <alignment vertical="center"/>
    </xf>
    <xf numFmtId="0" fontId="49" fillId="0" borderId="0" xfId="0" applyFont="1" applyBorder="1" applyAlignment="1">
      <alignment horizontal="left" vertical="center" wrapText="1"/>
    </xf>
    <xf numFmtId="0" fontId="50" fillId="0" borderId="0" xfId="0" applyFont="1" applyBorder="1" applyAlignment="1">
      <alignment vertical="center"/>
    </xf>
    <xf numFmtId="4" fontId="50" fillId="0" borderId="0" xfId="0" applyNumberFormat="1" applyFont="1" applyBorder="1" applyAlignment="1">
      <alignment vertical="center"/>
    </xf>
    <xf numFmtId="0" fontId="50" fillId="0" borderId="0" xfId="0" applyFont="1" applyBorder="1" applyAlignment="1">
      <alignment vertical="center"/>
    </xf>
    <xf numFmtId="0" fontId="48" fillId="0" borderId="5" xfId="0" applyFont="1" applyBorder="1" applyAlignment="1">
      <alignment vertical="center"/>
    </xf>
    <xf numFmtId="0" fontId="48" fillId="0" borderId="0" xfId="0" applyFont="1" applyAlignment="1">
      <alignment vertical="center"/>
    </xf>
    <xf numFmtId="4" fontId="51" fillId="0" borderId="16" xfId="0" applyNumberFormat="1" applyFont="1" applyBorder="1" applyAlignment="1">
      <alignment vertical="center"/>
    </xf>
    <xf numFmtId="4" fontId="51" fillId="0" borderId="17" xfId="0" applyNumberFormat="1" applyFont="1" applyBorder="1" applyAlignment="1">
      <alignment vertical="center"/>
    </xf>
    <xf numFmtId="166" fontId="51" fillId="0" borderId="17" xfId="0" applyNumberFormat="1" applyFont="1" applyBorder="1" applyAlignment="1">
      <alignment vertical="center"/>
    </xf>
    <xf numFmtId="4" fontId="51" fillId="0" borderId="18" xfId="0" applyNumberFormat="1" applyFont="1" applyBorder="1" applyAlignment="1">
      <alignment vertical="center"/>
    </xf>
    <xf numFmtId="0" fontId="48" fillId="0" borderId="0" xfId="0" applyFont="1" applyAlignment="1">
      <alignment horizontal="left" vertical="center"/>
    </xf>
    <xf numFmtId="0" fontId="32" fillId="0" borderId="16" xfId="0" applyFont="1" applyBorder="1" applyAlignment="1">
      <alignment vertical="center"/>
    </xf>
    <xf numFmtId="0" fontId="46" fillId="5" borderId="0" xfId="0" applyFont="1" applyFill="1" applyBorder="1" applyAlignment="1">
      <alignment horizontal="left" vertical="center"/>
    </xf>
    <xf numFmtId="0" fontId="32" fillId="5" borderId="0" xfId="0" applyFont="1" applyFill="1" applyBorder="1" applyAlignment="1">
      <alignment vertical="center"/>
    </xf>
    <xf numFmtId="4" fontId="46" fillId="5" borderId="0" xfId="0" applyNumberFormat="1" applyFont="1" applyFill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84" activePane="bottomLeft" state="frozen"/>
      <selection pane="bottomLeft"/>
    </sheetView>
  </sheetViews>
  <sheetFormatPr defaultRowHeight="13.5"/>
  <cols>
    <col min="1" max="1" width="8.33203125" style="169" customWidth="1"/>
    <col min="2" max="2" width="1.6640625" style="169" customWidth="1"/>
    <col min="3" max="3" width="4.1640625" style="169" customWidth="1"/>
    <col min="4" max="33" width="2.5" style="169" customWidth="1"/>
    <col min="34" max="34" width="3.33203125" style="169" customWidth="1"/>
    <col min="35" max="37" width="2.5" style="169" customWidth="1"/>
    <col min="38" max="38" width="8.33203125" style="169" customWidth="1"/>
    <col min="39" max="39" width="3.33203125" style="169" customWidth="1"/>
    <col min="40" max="40" width="13.33203125" style="169" customWidth="1"/>
    <col min="41" max="41" width="7.5" style="169" customWidth="1"/>
    <col min="42" max="42" width="4.1640625" style="169" customWidth="1"/>
    <col min="43" max="43" width="1.6640625" style="169" customWidth="1"/>
    <col min="44" max="44" width="13.6640625" style="169" customWidth="1"/>
    <col min="45" max="46" width="25.83203125" style="169" hidden="1" customWidth="1"/>
    <col min="47" max="47" width="25" style="169" hidden="1" customWidth="1"/>
    <col min="48" max="52" width="21.6640625" style="169" hidden="1" customWidth="1"/>
    <col min="53" max="53" width="19.1640625" style="169" hidden="1" customWidth="1"/>
    <col min="54" max="54" width="25" style="169" hidden="1" customWidth="1"/>
    <col min="55" max="56" width="19.1640625" style="169" hidden="1" customWidth="1"/>
    <col min="57" max="57" width="66.5" style="169" customWidth="1"/>
    <col min="58" max="70" width="9.33203125" style="169"/>
    <col min="71" max="89" width="9.33203125" style="169" hidden="1"/>
    <col min="90" max="16384" width="9.33203125" style="169"/>
  </cols>
  <sheetData>
    <row r="1" spans="1:73" ht="21.4" customHeight="1">
      <c r="A1" s="163" t="s">
        <v>0</v>
      </c>
      <c r="B1" s="164"/>
      <c r="C1" s="164"/>
      <c r="D1" s="165" t="s">
        <v>1</v>
      </c>
      <c r="E1" s="164"/>
      <c r="F1" s="164"/>
      <c r="G1" s="164"/>
      <c r="H1" s="164"/>
      <c r="I1" s="164"/>
      <c r="J1" s="164"/>
      <c r="K1" s="166" t="s">
        <v>2</v>
      </c>
      <c r="L1" s="166"/>
      <c r="M1" s="166"/>
      <c r="N1" s="166"/>
      <c r="O1" s="166"/>
      <c r="P1" s="166"/>
      <c r="Q1" s="166"/>
      <c r="R1" s="166"/>
      <c r="S1" s="166"/>
      <c r="T1" s="164"/>
      <c r="U1" s="164"/>
      <c r="V1" s="164"/>
      <c r="W1" s="166" t="s">
        <v>3</v>
      </c>
      <c r="X1" s="166"/>
      <c r="Y1" s="166"/>
      <c r="Z1" s="166"/>
      <c r="AA1" s="166"/>
      <c r="AB1" s="166"/>
      <c r="AC1" s="166"/>
      <c r="AD1" s="166"/>
      <c r="AE1" s="166"/>
      <c r="AF1" s="166"/>
      <c r="AG1" s="164"/>
      <c r="AH1" s="164"/>
      <c r="AI1" s="167"/>
      <c r="AJ1" s="167"/>
      <c r="AK1" s="167"/>
      <c r="AL1" s="167"/>
      <c r="AM1" s="167"/>
      <c r="AN1" s="167"/>
      <c r="AO1" s="167"/>
      <c r="AP1" s="167"/>
      <c r="AQ1" s="167"/>
      <c r="AR1" s="167"/>
      <c r="AS1" s="167"/>
      <c r="AT1" s="167"/>
      <c r="AU1" s="167"/>
      <c r="AV1" s="167"/>
      <c r="AW1" s="167"/>
      <c r="AX1" s="167"/>
      <c r="AY1" s="167"/>
      <c r="AZ1" s="167"/>
      <c r="BA1" s="168" t="s">
        <v>4</v>
      </c>
      <c r="BB1" s="168" t="s">
        <v>5</v>
      </c>
      <c r="BC1" s="167"/>
      <c r="BD1" s="167"/>
      <c r="BE1" s="167"/>
      <c r="BF1" s="167"/>
      <c r="BG1" s="167"/>
      <c r="BH1" s="167"/>
      <c r="BI1" s="167"/>
      <c r="BJ1" s="167"/>
      <c r="BK1" s="167"/>
      <c r="BL1" s="167"/>
      <c r="BM1" s="167"/>
      <c r="BN1" s="167"/>
      <c r="BO1" s="167"/>
      <c r="BP1" s="167"/>
      <c r="BQ1" s="167"/>
      <c r="BR1" s="167"/>
      <c r="BT1" s="170" t="s">
        <v>6</v>
      </c>
      <c r="BU1" s="170" t="s">
        <v>6</v>
      </c>
    </row>
    <row r="2" spans="1:73" ht="36.950000000000003" customHeight="1">
      <c r="C2" s="171" t="s">
        <v>7</v>
      </c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172"/>
      <c r="AP2" s="172"/>
      <c r="AR2" s="173" t="s">
        <v>8</v>
      </c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S2" s="175" t="s">
        <v>9</v>
      </c>
      <c r="BT2" s="175" t="s">
        <v>10</v>
      </c>
    </row>
    <row r="3" spans="1:73" ht="6.95" customHeight="1">
      <c r="B3" s="176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7"/>
      <c r="W3" s="177"/>
      <c r="X3" s="177"/>
      <c r="Y3" s="177"/>
      <c r="Z3" s="177"/>
      <c r="AA3" s="177"/>
      <c r="AB3" s="177"/>
      <c r="AC3" s="177"/>
      <c r="AD3" s="177"/>
      <c r="AE3" s="177"/>
      <c r="AF3" s="177"/>
      <c r="AG3" s="177"/>
      <c r="AH3" s="177"/>
      <c r="AI3" s="177"/>
      <c r="AJ3" s="177"/>
      <c r="AK3" s="177"/>
      <c r="AL3" s="177"/>
      <c r="AM3" s="177"/>
      <c r="AN3" s="177"/>
      <c r="AO3" s="177"/>
      <c r="AP3" s="177"/>
      <c r="AQ3" s="178"/>
      <c r="BS3" s="175" t="s">
        <v>9</v>
      </c>
      <c r="BT3" s="175" t="s">
        <v>11</v>
      </c>
    </row>
    <row r="4" spans="1:73" ht="36.950000000000003" customHeight="1">
      <c r="B4" s="179"/>
      <c r="C4" s="180" t="s">
        <v>12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182"/>
      <c r="AS4" s="183" t="s">
        <v>13</v>
      </c>
      <c r="BS4" s="175" t="s">
        <v>14</v>
      </c>
    </row>
    <row r="5" spans="1:73" ht="14.45" customHeight="1">
      <c r="B5" s="179"/>
      <c r="C5" s="184"/>
      <c r="D5" s="185" t="s">
        <v>15</v>
      </c>
      <c r="E5" s="184"/>
      <c r="F5" s="184"/>
      <c r="G5" s="184"/>
      <c r="H5" s="184"/>
      <c r="I5" s="184"/>
      <c r="J5" s="184"/>
      <c r="K5" s="186" t="s">
        <v>16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84"/>
      <c r="AQ5" s="182"/>
      <c r="BS5" s="175" t="s">
        <v>9</v>
      </c>
    </row>
    <row r="6" spans="1:73" ht="36.950000000000003" customHeight="1">
      <c r="B6" s="179"/>
      <c r="C6" s="184"/>
      <c r="D6" s="188" t="s">
        <v>17</v>
      </c>
      <c r="E6" s="184"/>
      <c r="F6" s="184"/>
      <c r="G6" s="184"/>
      <c r="H6" s="184"/>
      <c r="I6" s="184"/>
      <c r="J6" s="184"/>
      <c r="K6" s="189" t="s">
        <v>18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84"/>
      <c r="AQ6" s="182"/>
      <c r="BS6" s="175" t="s">
        <v>9</v>
      </c>
    </row>
    <row r="7" spans="1:73" ht="14.45" customHeight="1">
      <c r="B7" s="179"/>
      <c r="C7" s="184"/>
      <c r="D7" s="190" t="s">
        <v>19</v>
      </c>
      <c r="E7" s="184"/>
      <c r="F7" s="184"/>
      <c r="G7" s="184"/>
      <c r="H7" s="184"/>
      <c r="I7" s="184"/>
      <c r="J7" s="184"/>
      <c r="K7" s="191" t="s">
        <v>5</v>
      </c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90" t="s">
        <v>20</v>
      </c>
      <c r="AL7" s="184"/>
      <c r="AM7" s="184"/>
      <c r="AN7" s="191" t="s">
        <v>5</v>
      </c>
      <c r="AO7" s="184"/>
      <c r="AP7" s="184"/>
      <c r="AQ7" s="182"/>
      <c r="BS7" s="175" t="s">
        <v>9</v>
      </c>
    </row>
    <row r="8" spans="1:73" ht="14.45" customHeight="1">
      <c r="B8" s="179"/>
      <c r="C8" s="184"/>
      <c r="D8" s="190" t="s">
        <v>21</v>
      </c>
      <c r="E8" s="184"/>
      <c r="F8" s="184"/>
      <c r="G8" s="184"/>
      <c r="H8" s="184"/>
      <c r="I8" s="184"/>
      <c r="J8" s="184"/>
      <c r="K8" s="191" t="s">
        <v>22</v>
      </c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90" t="s">
        <v>23</v>
      </c>
      <c r="AL8" s="184"/>
      <c r="AM8" s="184"/>
      <c r="AN8" s="191" t="s">
        <v>24</v>
      </c>
      <c r="AO8" s="184"/>
      <c r="AP8" s="184"/>
      <c r="AQ8" s="182"/>
      <c r="BS8" s="175" t="s">
        <v>9</v>
      </c>
    </row>
    <row r="9" spans="1:73" ht="14.45" customHeight="1">
      <c r="B9" s="179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2"/>
      <c r="BS9" s="175" t="s">
        <v>9</v>
      </c>
    </row>
    <row r="10" spans="1:73" ht="14.45" customHeight="1">
      <c r="B10" s="179"/>
      <c r="C10" s="184"/>
      <c r="D10" s="190" t="s">
        <v>25</v>
      </c>
      <c r="E10" s="184"/>
      <c r="F10" s="184"/>
      <c r="G10" s="184"/>
      <c r="H10" s="184"/>
      <c r="I10" s="184"/>
      <c r="J10" s="184"/>
      <c r="K10" s="184"/>
      <c r="L10" s="184"/>
      <c r="M10" s="184"/>
      <c r="N10" s="184"/>
      <c r="O10" s="184"/>
      <c r="P10" s="184"/>
      <c r="Q10" s="184"/>
      <c r="R10" s="184"/>
      <c r="S10" s="184"/>
      <c r="T10" s="184"/>
      <c r="U10" s="184"/>
      <c r="V10" s="184"/>
      <c r="W10" s="184"/>
      <c r="X10" s="184"/>
      <c r="Y10" s="184"/>
      <c r="Z10" s="184"/>
      <c r="AA10" s="184"/>
      <c r="AB10" s="184"/>
      <c r="AC10" s="184"/>
      <c r="AD10" s="184"/>
      <c r="AE10" s="184"/>
      <c r="AF10" s="184"/>
      <c r="AG10" s="184"/>
      <c r="AH10" s="184"/>
      <c r="AI10" s="184"/>
      <c r="AJ10" s="184"/>
      <c r="AK10" s="190" t="s">
        <v>26</v>
      </c>
      <c r="AL10" s="184"/>
      <c r="AM10" s="184"/>
      <c r="AN10" s="191" t="s">
        <v>5</v>
      </c>
      <c r="AO10" s="184"/>
      <c r="AP10" s="184"/>
      <c r="AQ10" s="182"/>
      <c r="BS10" s="175" t="s">
        <v>9</v>
      </c>
    </row>
    <row r="11" spans="1:73" ht="18.399999999999999" customHeight="1">
      <c r="B11" s="179"/>
      <c r="C11" s="184"/>
      <c r="D11" s="184"/>
      <c r="E11" s="191" t="s">
        <v>27</v>
      </c>
      <c r="F11" s="184"/>
      <c r="G11" s="184"/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4"/>
      <c r="AI11" s="184"/>
      <c r="AJ11" s="184"/>
      <c r="AK11" s="190" t="s">
        <v>28</v>
      </c>
      <c r="AL11" s="184"/>
      <c r="AM11" s="184"/>
      <c r="AN11" s="191" t="s">
        <v>5</v>
      </c>
      <c r="AO11" s="184"/>
      <c r="AP11" s="184"/>
      <c r="AQ11" s="182"/>
      <c r="BS11" s="175" t="s">
        <v>9</v>
      </c>
    </row>
    <row r="12" spans="1:73" ht="6.95" customHeight="1">
      <c r="B12" s="179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4"/>
      <c r="U12" s="184"/>
      <c r="V12" s="184"/>
      <c r="W12" s="184"/>
      <c r="X12" s="184"/>
      <c r="Y12" s="184"/>
      <c r="Z12" s="184"/>
      <c r="AA12" s="184"/>
      <c r="AB12" s="184"/>
      <c r="AC12" s="184"/>
      <c r="AD12" s="184"/>
      <c r="AE12" s="184"/>
      <c r="AF12" s="184"/>
      <c r="AG12" s="184"/>
      <c r="AH12" s="184"/>
      <c r="AI12" s="184"/>
      <c r="AJ12" s="184"/>
      <c r="AK12" s="184"/>
      <c r="AL12" s="184"/>
      <c r="AM12" s="184"/>
      <c r="AN12" s="184"/>
      <c r="AO12" s="184"/>
      <c r="AP12" s="184"/>
      <c r="AQ12" s="182"/>
      <c r="BS12" s="175" t="s">
        <v>9</v>
      </c>
    </row>
    <row r="13" spans="1:73" ht="14.45" customHeight="1">
      <c r="B13" s="179"/>
      <c r="C13" s="184"/>
      <c r="D13" s="190" t="s">
        <v>29</v>
      </c>
      <c r="E13" s="184"/>
      <c r="F13" s="184"/>
      <c r="G13" s="184"/>
      <c r="H13" s="184"/>
      <c r="I13" s="184"/>
      <c r="J13" s="184"/>
      <c r="K13" s="184"/>
      <c r="L13" s="184"/>
      <c r="M13" s="184"/>
      <c r="N13" s="184"/>
      <c r="O13" s="184"/>
      <c r="P13" s="184"/>
      <c r="Q13" s="184"/>
      <c r="R13" s="184"/>
      <c r="S13" s="184"/>
      <c r="T13" s="184"/>
      <c r="U13" s="184"/>
      <c r="V13" s="184"/>
      <c r="W13" s="184"/>
      <c r="X13" s="184"/>
      <c r="Y13" s="184"/>
      <c r="Z13" s="184"/>
      <c r="AA13" s="184"/>
      <c r="AB13" s="184"/>
      <c r="AC13" s="184"/>
      <c r="AD13" s="184"/>
      <c r="AE13" s="184"/>
      <c r="AF13" s="184"/>
      <c r="AG13" s="184"/>
      <c r="AH13" s="184"/>
      <c r="AI13" s="184"/>
      <c r="AJ13" s="184"/>
      <c r="AK13" s="190" t="s">
        <v>26</v>
      </c>
      <c r="AL13" s="184"/>
      <c r="AM13" s="184"/>
      <c r="AN13" s="191" t="s">
        <v>5</v>
      </c>
      <c r="AO13" s="184"/>
      <c r="AP13" s="184"/>
      <c r="AQ13" s="182"/>
      <c r="BS13" s="175" t="s">
        <v>9</v>
      </c>
    </row>
    <row r="14" spans="1:73" ht="15">
      <c r="B14" s="179"/>
      <c r="C14" s="184"/>
      <c r="D14" s="184"/>
      <c r="E14" s="191" t="s">
        <v>30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190" t="s">
        <v>28</v>
      </c>
      <c r="AL14" s="184"/>
      <c r="AM14" s="184"/>
      <c r="AN14" s="191" t="s">
        <v>5</v>
      </c>
      <c r="AO14" s="184"/>
      <c r="AP14" s="184"/>
      <c r="AQ14" s="182"/>
      <c r="BS14" s="175" t="s">
        <v>9</v>
      </c>
    </row>
    <row r="15" spans="1:73" ht="6.95" customHeight="1">
      <c r="B15" s="179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4"/>
      <c r="U15" s="184"/>
      <c r="V15" s="184"/>
      <c r="W15" s="184"/>
      <c r="X15" s="184"/>
      <c r="Y15" s="184"/>
      <c r="Z15" s="184"/>
      <c r="AA15" s="184"/>
      <c r="AB15" s="184"/>
      <c r="AC15" s="184"/>
      <c r="AD15" s="184"/>
      <c r="AE15" s="184"/>
      <c r="AF15" s="184"/>
      <c r="AG15" s="184"/>
      <c r="AH15" s="184"/>
      <c r="AI15" s="184"/>
      <c r="AJ15" s="184"/>
      <c r="AK15" s="184"/>
      <c r="AL15" s="184"/>
      <c r="AM15" s="184"/>
      <c r="AN15" s="184"/>
      <c r="AO15" s="184"/>
      <c r="AP15" s="184"/>
      <c r="AQ15" s="182"/>
      <c r="BS15" s="175" t="s">
        <v>6</v>
      </c>
    </row>
    <row r="16" spans="1:73" ht="14.45" customHeight="1">
      <c r="B16" s="179"/>
      <c r="C16" s="184"/>
      <c r="D16" s="190" t="s">
        <v>31</v>
      </c>
      <c r="E16" s="184"/>
      <c r="F16" s="184"/>
      <c r="G16" s="184"/>
      <c r="H16" s="184"/>
      <c r="I16" s="184"/>
      <c r="J16" s="184"/>
      <c r="K16" s="184"/>
      <c r="L16" s="184"/>
      <c r="M16" s="184"/>
      <c r="N16" s="184"/>
      <c r="O16" s="184"/>
      <c r="P16" s="184"/>
      <c r="Q16" s="184"/>
      <c r="R16" s="184"/>
      <c r="S16" s="184"/>
      <c r="T16" s="184"/>
      <c r="U16" s="184"/>
      <c r="V16" s="184"/>
      <c r="W16" s="184"/>
      <c r="X16" s="184"/>
      <c r="Y16" s="184"/>
      <c r="Z16" s="184"/>
      <c r="AA16" s="184"/>
      <c r="AB16" s="184"/>
      <c r="AC16" s="184"/>
      <c r="AD16" s="184"/>
      <c r="AE16" s="184"/>
      <c r="AF16" s="184"/>
      <c r="AG16" s="184"/>
      <c r="AH16" s="184"/>
      <c r="AI16" s="184"/>
      <c r="AJ16" s="184"/>
      <c r="AK16" s="190" t="s">
        <v>26</v>
      </c>
      <c r="AL16" s="184"/>
      <c r="AM16" s="184"/>
      <c r="AN16" s="191" t="s">
        <v>5</v>
      </c>
      <c r="AO16" s="184"/>
      <c r="AP16" s="184"/>
      <c r="AQ16" s="182"/>
      <c r="BS16" s="175" t="s">
        <v>6</v>
      </c>
    </row>
    <row r="17" spans="2:71" ht="18.399999999999999" customHeight="1">
      <c r="B17" s="179"/>
      <c r="C17" s="184"/>
      <c r="D17" s="184"/>
      <c r="E17" s="191" t="s">
        <v>32</v>
      </c>
      <c r="F17" s="184"/>
      <c r="G17" s="184"/>
      <c r="H17" s="184"/>
      <c r="I17" s="184"/>
      <c r="J17" s="184"/>
      <c r="K17" s="184"/>
      <c r="L17" s="184"/>
      <c r="M17" s="184"/>
      <c r="N17" s="184"/>
      <c r="O17" s="184"/>
      <c r="P17" s="184"/>
      <c r="Q17" s="184"/>
      <c r="R17" s="184"/>
      <c r="S17" s="184"/>
      <c r="T17" s="184"/>
      <c r="U17" s="184"/>
      <c r="V17" s="184"/>
      <c r="W17" s="184"/>
      <c r="X17" s="184"/>
      <c r="Y17" s="184"/>
      <c r="Z17" s="184"/>
      <c r="AA17" s="184"/>
      <c r="AB17" s="184"/>
      <c r="AC17" s="184"/>
      <c r="AD17" s="184"/>
      <c r="AE17" s="184"/>
      <c r="AF17" s="184"/>
      <c r="AG17" s="184"/>
      <c r="AH17" s="184"/>
      <c r="AI17" s="184"/>
      <c r="AJ17" s="184"/>
      <c r="AK17" s="190" t="s">
        <v>28</v>
      </c>
      <c r="AL17" s="184"/>
      <c r="AM17" s="184"/>
      <c r="AN17" s="191" t="s">
        <v>5</v>
      </c>
      <c r="AO17" s="184"/>
      <c r="AP17" s="184"/>
      <c r="AQ17" s="182"/>
      <c r="BS17" s="175" t="s">
        <v>33</v>
      </c>
    </row>
    <row r="18" spans="2:71" ht="6.95" customHeight="1">
      <c r="B18" s="179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  <c r="O18" s="184"/>
      <c r="P18" s="184"/>
      <c r="Q18" s="184"/>
      <c r="R18" s="184"/>
      <c r="S18" s="184"/>
      <c r="T18" s="184"/>
      <c r="U18" s="184"/>
      <c r="V18" s="184"/>
      <c r="W18" s="184"/>
      <c r="X18" s="184"/>
      <c r="Y18" s="184"/>
      <c r="Z18" s="184"/>
      <c r="AA18" s="184"/>
      <c r="AB18" s="184"/>
      <c r="AC18" s="184"/>
      <c r="AD18" s="184"/>
      <c r="AE18" s="184"/>
      <c r="AF18" s="184"/>
      <c r="AG18" s="184"/>
      <c r="AH18" s="184"/>
      <c r="AI18" s="184"/>
      <c r="AJ18" s="184"/>
      <c r="AK18" s="184"/>
      <c r="AL18" s="184"/>
      <c r="AM18" s="184"/>
      <c r="AN18" s="184"/>
      <c r="AO18" s="184"/>
      <c r="AP18" s="184"/>
      <c r="AQ18" s="182"/>
      <c r="BS18" s="175" t="s">
        <v>9</v>
      </c>
    </row>
    <row r="19" spans="2:71" ht="14.45" customHeight="1">
      <c r="B19" s="179"/>
      <c r="C19" s="184"/>
      <c r="D19" s="190" t="s">
        <v>34</v>
      </c>
      <c r="E19" s="184"/>
      <c r="F19" s="184"/>
      <c r="G19" s="184"/>
      <c r="H19" s="184"/>
      <c r="I19" s="184"/>
      <c r="J19" s="184"/>
      <c r="K19" s="184"/>
      <c r="L19" s="184"/>
      <c r="M19" s="184"/>
      <c r="N19" s="184"/>
      <c r="O19" s="184"/>
      <c r="P19" s="184"/>
      <c r="Q19" s="184"/>
      <c r="R19" s="184"/>
      <c r="S19" s="184"/>
      <c r="T19" s="184"/>
      <c r="U19" s="184"/>
      <c r="V19" s="184"/>
      <c r="W19" s="184"/>
      <c r="X19" s="184"/>
      <c r="Y19" s="184"/>
      <c r="Z19" s="184"/>
      <c r="AA19" s="184"/>
      <c r="AB19" s="184"/>
      <c r="AC19" s="184"/>
      <c r="AD19" s="184"/>
      <c r="AE19" s="184"/>
      <c r="AF19" s="184"/>
      <c r="AG19" s="184"/>
      <c r="AH19" s="184"/>
      <c r="AI19" s="184"/>
      <c r="AJ19" s="184"/>
      <c r="AK19" s="190" t="s">
        <v>26</v>
      </c>
      <c r="AL19" s="184"/>
      <c r="AM19" s="184"/>
      <c r="AN19" s="191" t="s">
        <v>5</v>
      </c>
      <c r="AO19" s="184"/>
      <c r="AP19" s="184"/>
      <c r="AQ19" s="182"/>
      <c r="BS19" s="175" t="s">
        <v>9</v>
      </c>
    </row>
    <row r="20" spans="2:71" ht="18.399999999999999" customHeight="1">
      <c r="B20" s="179"/>
      <c r="C20" s="184"/>
      <c r="D20" s="184"/>
      <c r="E20" s="191" t="s">
        <v>35</v>
      </c>
      <c r="F20" s="184"/>
      <c r="G20" s="184"/>
      <c r="H20" s="184"/>
      <c r="I20" s="184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4"/>
      <c r="X20" s="184"/>
      <c r="Y20" s="184"/>
      <c r="Z20" s="184"/>
      <c r="AA20" s="184"/>
      <c r="AB20" s="184"/>
      <c r="AC20" s="184"/>
      <c r="AD20" s="184"/>
      <c r="AE20" s="184"/>
      <c r="AF20" s="184"/>
      <c r="AG20" s="184"/>
      <c r="AH20" s="184"/>
      <c r="AI20" s="184"/>
      <c r="AJ20" s="184"/>
      <c r="AK20" s="190" t="s">
        <v>28</v>
      </c>
      <c r="AL20" s="184"/>
      <c r="AM20" s="184"/>
      <c r="AN20" s="191" t="s">
        <v>5</v>
      </c>
      <c r="AO20" s="184"/>
      <c r="AP20" s="184"/>
      <c r="AQ20" s="182"/>
    </row>
    <row r="21" spans="2:71" ht="6.95" customHeight="1">
      <c r="B21" s="179"/>
      <c r="C21" s="184"/>
      <c r="D21" s="184"/>
      <c r="E21" s="184"/>
      <c r="F21" s="184"/>
      <c r="G21" s="184"/>
      <c r="H21" s="184"/>
      <c r="I21" s="184"/>
      <c r="J21" s="184"/>
      <c r="K21" s="184"/>
      <c r="L21" s="184"/>
      <c r="M21" s="184"/>
      <c r="N21" s="184"/>
      <c r="O21" s="184"/>
      <c r="P21" s="184"/>
      <c r="Q21" s="184"/>
      <c r="R21" s="184"/>
      <c r="S21" s="184"/>
      <c r="T21" s="184"/>
      <c r="U21" s="184"/>
      <c r="V21" s="184"/>
      <c r="W21" s="184"/>
      <c r="X21" s="184"/>
      <c r="Y21" s="184"/>
      <c r="Z21" s="184"/>
      <c r="AA21" s="184"/>
      <c r="AB21" s="184"/>
      <c r="AC21" s="184"/>
      <c r="AD21" s="184"/>
      <c r="AE21" s="184"/>
      <c r="AF21" s="184"/>
      <c r="AG21" s="184"/>
      <c r="AH21" s="184"/>
      <c r="AI21" s="184"/>
      <c r="AJ21" s="184"/>
      <c r="AK21" s="184"/>
      <c r="AL21" s="184"/>
      <c r="AM21" s="184"/>
      <c r="AN21" s="184"/>
      <c r="AO21" s="184"/>
      <c r="AP21" s="184"/>
      <c r="AQ21" s="182"/>
    </row>
    <row r="22" spans="2:71" ht="15">
      <c r="B22" s="179"/>
      <c r="C22" s="184"/>
      <c r="D22" s="190" t="s">
        <v>36</v>
      </c>
      <c r="E22" s="184"/>
      <c r="F22" s="184"/>
      <c r="G22" s="184"/>
      <c r="H22" s="184"/>
      <c r="I22" s="184"/>
      <c r="J22" s="184"/>
      <c r="K22" s="184"/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4"/>
      <c r="AH22" s="184"/>
      <c r="AI22" s="184"/>
      <c r="AJ22" s="184"/>
      <c r="AK22" s="184"/>
      <c r="AL22" s="184"/>
      <c r="AM22" s="184"/>
      <c r="AN22" s="184"/>
      <c r="AO22" s="184"/>
      <c r="AP22" s="184"/>
      <c r="AQ22" s="182"/>
    </row>
    <row r="23" spans="2:71" ht="22.5" customHeight="1">
      <c r="B23" s="179"/>
      <c r="C23" s="184"/>
      <c r="D23" s="184"/>
      <c r="E23" s="192" t="s">
        <v>5</v>
      </c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  <c r="AB23" s="192"/>
      <c r="AC23" s="192"/>
      <c r="AD23" s="192"/>
      <c r="AE23" s="192"/>
      <c r="AF23" s="192"/>
      <c r="AG23" s="192"/>
      <c r="AH23" s="192"/>
      <c r="AI23" s="192"/>
      <c r="AJ23" s="192"/>
      <c r="AK23" s="192"/>
      <c r="AL23" s="192"/>
      <c r="AM23" s="192"/>
      <c r="AN23" s="192"/>
      <c r="AO23" s="184"/>
      <c r="AP23" s="184"/>
      <c r="AQ23" s="182"/>
    </row>
    <row r="24" spans="2:71" ht="6.95" customHeight="1">
      <c r="B24" s="179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H24" s="184"/>
      <c r="AI24" s="184"/>
      <c r="AJ24" s="184"/>
      <c r="AK24" s="184"/>
      <c r="AL24" s="184"/>
      <c r="AM24" s="184"/>
      <c r="AN24" s="184"/>
      <c r="AO24" s="184"/>
      <c r="AP24" s="184"/>
      <c r="AQ24" s="182"/>
    </row>
    <row r="25" spans="2:71" ht="6.95" customHeight="1">
      <c r="B25" s="179"/>
      <c r="C25" s="184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184"/>
      <c r="AQ25" s="182"/>
    </row>
    <row r="26" spans="2:71" ht="14.45" customHeight="1">
      <c r="B26" s="179"/>
      <c r="C26" s="184"/>
      <c r="D26" s="194" t="s">
        <v>37</v>
      </c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95">
        <f>ROUND(AG87,2)</f>
        <v>0</v>
      </c>
      <c r="AL26" s="187"/>
      <c r="AM26" s="187"/>
      <c r="AN26" s="187"/>
      <c r="AO26" s="187"/>
      <c r="AP26" s="184"/>
      <c r="AQ26" s="182"/>
    </row>
    <row r="27" spans="2:71" ht="14.45" customHeight="1">
      <c r="B27" s="179"/>
      <c r="C27" s="184"/>
      <c r="D27" s="194" t="s">
        <v>38</v>
      </c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95">
        <f>ROUND(AG90,2)</f>
        <v>0</v>
      </c>
      <c r="AL27" s="195"/>
      <c r="AM27" s="195"/>
      <c r="AN27" s="195"/>
      <c r="AO27" s="195"/>
      <c r="AP27" s="184"/>
      <c r="AQ27" s="182"/>
    </row>
    <row r="28" spans="2:71" s="199" customFormat="1" ht="6.95" customHeight="1">
      <c r="B28" s="196"/>
      <c r="C28" s="197"/>
      <c r="D28" s="197"/>
      <c r="E28" s="197"/>
      <c r="F28" s="197"/>
      <c r="G28" s="197"/>
      <c r="H28" s="197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8"/>
    </row>
    <row r="29" spans="2:71" s="199" customFormat="1" ht="25.9" customHeight="1">
      <c r="B29" s="196"/>
      <c r="C29" s="197"/>
      <c r="D29" s="200" t="s">
        <v>39</v>
      </c>
      <c r="E29" s="201"/>
      <c r="F29" s="201"/>
      <c r="G29" s="201"/>
      <c r="H29" s="201"/>
      <c r="I29" s="201"/>
      <c r="J29" s="201"/>
      <c r="K29" s="201"/>
      <c r="L29" s="201"/>
      <c r="M29" s="201"/>
      <c r="N29" s="201"/>
      <c r="O29" s="201"/>
      <c r="P29" s="201"/>
      <c r="Q29" s="201"/>
      <c r="R29" s="201"/>
      <c r="S29" s="201"/>
      <c r="T29" s="201"/>
      <c r="U29" s="201"/>
      <c r="V29" s="201"/>
      <c r="W29" s="201"/>
      <c r="X29" s="201"/>
      <c r="Y29" s="201"/>
      <c r="Z29" s="201"/>
      <c r="AA29" s="201"/>
      <c r="AB29" s="201"/>
      <c r="AC29" s="201"/>
      <c r="AD29" s="201"/>
      <c r="AE29" s="201"/>
      <c r="AF29" s="201"/>
      <c r="AG29" s="201"/>
      <c r="AH29" s="201"/>
      <c r="AI29" s="201"/>
      <c r="AJ29" s="201"/>
      <c r="AK29" s="202">
        <f>ROUND(AK26+AK27,2)</f>
        <v>0</v>
      </c>
      <c r="AL29" s="203"/>
      <c r="AM29" s="203"/>
      <c r="AN29" s="203"/>
      <c r="AO29" s="203"/>
      <c r="AP29" s="197"/>
      <c r="AQ29" s="198"/>
    </row>
    <row r="30" spans="2:71" s="199" customFormat="1" ht="6.95" customHeight="1">
      <c r="B30" s="196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8"/>
    </row>
    <row r="31" spans="2:71" s="212" customFormat="1" ht="14.45" customHeight="1">
      <c r="B31" s="204"/>
      <c r="C31" s="205"/>
      <c r="D31" s="206" t="s">
        <v>40</v>
      </c>
      <c r="E31" s="205"/>
      <c r="F31" s="206" t="s">
        <v>41</v>
      </c>
      <c r="G31" s="205"/>
      <c r="H31" s="205"/>
      <c r="I31" s="205"/>
      <c r="J31" s="205"/>
      <c r="K31" s="205"/>
      <c r="L31" s="207">
        <v>0.21</v>
      </c>
      <c r="M31" s="208"/>
      <c r="N31" s="208"/>
      <c r="O31" s="208"/>
      <c r="P31" s="205"/>
      <c r="Q31" s="205"/>
      <c r="R31" s="205"/>
      <c r="S31" s="205"/>
      <c r="T31" s="209" t="s">
        <v>42</v>
      </c>
      <c r="U31" s="205"/>
      <c r="V31" s="205"/>
      <c r="W31" s="210">
        <f>ROUND(AZ87+SUM(CD91),2)</f>
        <v>0</v>
      </c>
      <c r="X31" s="208"/>
      <c r="Y31" s="208"/>
      <c r="Z31" s="208"/>
      <c r="AA31" s="208"/>
      <c r="AB31" s="208"/>
      <c r="AC31" s="208"/>
      <c r="AD31" s="208"/>
      <c r="AE31" s="208"/>
      <c r="AF31" s="205"/>
      <c r="AG31" s="205"/>
      <c r="AH31" s="205"/>
      <c r="AI31" s="205"/>
      <c r="AJ31" s="205"/>
      <c r="AK31" s="210">
        <f>ROUND(AV87+SUM(BY91),2)</f>
        <v>0</v>
      </c>
      <c r="AL31" s="208"/>
      <c r="AM31" s="208"/>
      <c r="AN31" s="208"/>
      <c r="AO31" s="208"/>
      <c r="AP31" s="205"/>
      <c r="AQ31" s="211"/>
    </row>
    <row r="32" spans="2:71" s="212" customFormat="1" ht="14.45" customHeight="1">
      <c r="B32" s="204"/>
      <c r="C32" s="205"/>
      <c r="D32" s="205"/>
      <c r="E32" s="205"/>
      <c r="F32" s="206" t="s">
        <v>43</v>
      </c>
      <c r="G32" s="205"/>
      <c r="H32" s="205"/>
      <c r="I32" s="205"/>
      <c r="J32" s="205"/>
      <c r="K32" s="205"/>
      <c r="L32" s="207">
        <v>0.15</v>
      </c>
      <c r="M32" s="208"/>
      <c r="N32" s="208"/>
      <c r="O32" s="208"/>
      <c r="P32" s="205"/>
      <c r="Q32" s="205"/>
      <c r="R32" s="205"/>
      <c r="S32" s="205"/>
      <c r="T32" s="209" t="s">
        <v>42</v>
      </c>
      <c r="U32" s="205"/>
      <c r="V32" s="205"/>
      <c r="W32" s="210">
        <f>ROUND(BA87+SUM(CE91),2)</f>
        <v>0</v>
      </c>
      <c r="X32" s="208"/>
      <c r="Y32" s="208"/>
      <c r="Z32" s="208"/>
      <c r="AA32" s="208"/>
      <c r="AB32" s="208"/>
      <c r="AC32" s="208"/>
      <c r="AD32" s="208"/>
      <c r="AE32" s="208"/>
      <c r="AF32" s="205"/>
      <c r="AG32" s="205"/>
      <c r="AH32" s="205"/>
      <c r="AI32" s="205"/>
      <c r="AJ32" s="205"/>
      <c r="AK32" s="210">
        <f>ROUND(AW87+SUM(BZ91),2)</f>
        <v>0</v>
      </c>
      <c r="AL32" s="208"/>
      <c r="AM32" s="208"/>
      <c r="AN32" s="208"/>
      <c r="AO32" s="208"/>
      <c r="AP32" s="205"/>
      <c r="AQ32" s="211"/>
    </row>
    <row r="33" spans="2:43" s="212" customFormat="1" ht="14.45" hidden="1" customHeight="1">
      <c r="B33" s="204"/>
      <c r="C33" s="205"/>
      <c r="D33" s="205"/>
      <c r="E33" s="205"/>
      <c r="F33" s="206" t="s">
        <v>44</v>
      </c>
      <c r="G33" s="205"/>
      <c r="H33" s="205"/>
      <c r="I33" s="205"/>
      <c r="J33" s="205"/>
      <c r="K33" s="205"/>
      <c r="L33" s="207">
        <v>0.21</v>
      </c>
      <c r="M33" s="208"/>
      <c r="N33" s="208"/>
      <c r="O33" s="208"/>
      <c r="P33" s="205"/>
      <c r="Q33" s="205"/>
      <c r="R33" s="205"/>
      <c r="S33" s="205"/>
      <c r="T33" s="209" t="s">
        <v>42</v>
      </c>
      <c r="U33" s="205"/>
      <c r="V33" s="205"/>
      <c r="W33" s="210">
        <f>ROUND(BB87+SUM(CF91),2)</f>
        <v>0</v>
      </c>
      <c r="X33" s="208"/>
      <c r="Y33" s="208"/>
      <c r="Z33" s="208"/>
      <c r="AA33" s="208"/>
      <c r="AB33" s="208"/>
      <c r="AC33" s="208"/>
      <c r="AD33" s="208"/>
      <c r="AE33" s="208"/>
      <c r="AF33" s="205"/>
      <c r="AG33" s="205"/>
      <c r="AH33" s="205"/>
      <c r="AI33" s="205"/>
      <c r="AJ33" s="205"/>
      <c r="AK33" s="210">
        <v>0</v>
      </c>
      <c r="AL33" s="208"/>
      <c r="AM33" s="208"/>
      <c r="AN33" s="208"/>
      <c r="AO33" s="208"/>
      <c r="AP33" s="205"/>
      <c r="AQ33" s="211"/>
    </row>
    <row r="34" spans="2:43" s="212" customFormat="1" ht="14.45" hidden="1" customHeight="1">
      <c r="B34" s="204"/>
      <c r="C34" s="205"/>
      <c r="D34" s="205"/>
      <c r="E34" s="205"/>
      <c r="F34" s="206" t="s">
        <v>45</v>
      </c>
      <c r="G34" s="205"/>
      <c r="H34" s="205"/>
      <c r="I34" s="205"/>
      <c r="J34" s="205"/>
      <c r="K34" s="205"/>
      <c r="L34" s="207">
        <v>0.15</v>
      </c>
      <c r="M34" s="208"/>
      <c r="N34" s="208"/>
      <c r="O34" s="208"/>
      <c r="P34" s="205"/>
      <c r="Q34" s="205"/>
      <c r="R34" s="205"/>
      <c r="S34" s="205"/>
      <c r="T34" s="209" t="s">
        <v>42</v>
      </c>
      <c r="U34" s="205"/>
      <c r="V34" s="205"/>
      <c r="W34" s="210">
        <f>ROUND(BC87+SUM(CG91),2)</f>
        <v>0</v>
      </c>
      <c r="X34" s="208"/>
      <c r="Y34" s="208"/>
      <c r="Z34" s="208"/>
      <c r="AA34" s="208"/>
      <c r="AB34" s="208"/>
      <c r="AC34" s="208"/>
      <c r="AD34" s="208"/>
      <c r="AE34" s="208"/>
      <c r="AF34" s="205"/>
      <c r="AG34" s="205"/>
      <c r="AH34" s="205"/>
      <c r="AI34" s="205"/>
      <c r="AJ34" s="205"/>
      <c r="AK34" s="210">
        <v>0</v>
      </c>
      <c r="AL34" s="208"/>
      <c r="AM34" s="208"/>
      <c r="AN34" s="208"/>
      <c r="AO34" s="208"/>
      <c r="AP34" s="205"/>
      <c r="AQ34" s="211"/>
    </row>
    <row r="35" spans="2:43" s="212" customFormat="1" ht="14.45" hidden="1" customHeight="1">
      <c r="B35" s="204"/>
      <c r="C35" s="205"/>
      <c r="D35" s="205"/>
      <c r="E35" s="205"/>
      <c r="F35" s="206" t="s">
        <v>46</v>
      </c>
      <c r="G35" s="205"/>
      <c r="H35" s="205"/>
      <c r="I35" s="205"/>
      <c r="J35" s="205"/>
      <c r="K35" s="205"/>
      <c r="L35" s="207">
        <v>0</v>
      </c>
      <c r="M35" s="208"/>
      <c r="N35" s="208"/>
      <c r="O35" s="208"/>
      <c r="P35" s="205"/>
      <c r="Q35" s="205"/>
      <c r="R35" s="205"/>
      <c r="S35" s="205"/>
      <c r="T35" s="209" t="s">
        <v>42</v>
      </c>
      <c r="U35" s="205"/>
      <c r="V35" s="205"/>
      <c r="W35" s="210">
        <f>ROUND(BD87+SUM(CH91),2)</f>
        <v>0</v>
      </c>
      <c r="X35" s="208"/>
      <c r="Y35" s="208"/>
      <c r="Z35" s="208"/>
      <c r="AA35" s="208"/>
      <c r="AB35" s="208"/>
      <c r="AC35" s="208"/>
      <c r="AD35" s="208"/>
      <c r="AE35" s="208"/>
      <c r="AF35" s="205"/>
      <c r="AG35" s="205"/>
      <c r="AH35" s="205"/>
      <c r="AI35" s="205"/>
      <c r="AJ35" s="205"/>
      <c r="AK35" s="210">
        <v>0</v>
      </c>
      <c r="AL35" s="208"/>
      <c r="AM35" s="208"/>
      <c r="AN35" s="208"/>
      <c r="AO35" s="208"/>
      <c r="AP35" s="205"/>
      <c r="AQ35" s="211"/>
    </row>
    <row r="36" spans="2:43" s="199" customFormat="1" ht="6.95" customHeight="1">
      <c r="B36" s="196"/>
      <c r="C36" s="197"/>
      <c r="D36" s="197"/>
      <c r="E36" s="197"/>
      <c r="F36" s="197"/>
      <c r="G36" s="197"/>
      <c r="H36" s="197"/>
      <c r="I36" s="197"/>
      <c r="J36" s="197"/>
      <c r="K36" s="197"/>
      <c r="L36" s="197"/>
      <c r="M36" s="197"/>
      <c r="N36" s="197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8"/>
    </row>
    <row r="37" spans="2:43" s="199" customFormat="1" ht="25.9" customHeight="1">
      <c r="B37" s="196"/>
      <c r="C37" s="213"/>
      <c r="D37" s="214" t="s">
        <v>47</v>
      </c>
      <c r="E37" s="215"/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6" t="s">
        <v>48</v>
      </c>
      <c r="U37" s="215"/>
      <c r="V37" s="215"/>
      <c r="W37" s="215"/>
      <c r="X37" s="217" t="s">
        <v>49</v>
      </c>
      <c r="Y37" s="218"/>
      <c r="Z37" s="218"/>
      <c r="AA37" s="218"/>
      <c r="AB37" s="218"/>
      <c r="AC37" s="215"/>
      <c r="AD37" s="215"/>
      <c r="AE37" s="215"/>
      <c r="AF37" s="215"/>
      <c r="AG37" s="215"/>
      <c r="AH37" s="215"/>
      <c r="AI37" s="215"/>
      <c r="AJ37" s="215"/>
      <c r="AK37" s="219">
        <f>SUM(AK29:AK35)</f>
        <v>0</v>
      </c>
      <c r="AL37" s="218"/>
      <c r="AM37" s="218"/>
      <c r="AN37" s="218"/>
      <c r="AO37" s="220"/>
      <c r="AP37" s="213"/>
      <c r="AQ37" s="198"/>
    </row>
    <row r="38" spans="2:43" s="199" customFormat="1" ht="14.45" customHeight="1">
      <c r="B38" s="196"/>
      <c r="C38" s="197"/>
      <c r="D38" s="197"/>
      <c r="E38" s="197"/>
      <c r="F38" s="197"/>
      <c r="G38" s="197"/>
      <c r="H38" s="197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197"/>
      <c r="T38" s="197"/>
      <c r="U38" s="197"/>
      <c r="V38" s="197"/>
      <c r="W38" s="197"/>
      <c r="X38" s="197"/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7"/>
      <c r="AO38" s="197"/>
      <c r="AP38" s="197"/>
      <c r="AQ38" s="198"/>
    </row>
    <row r="39" spans="2:43">
      <c r="B39" s="179"/>
      <c r="C39" s="184"/>
      <c r="D39" s="184"/>
      <c r="E39" s="184"/>
      <c r="F39" s="184"/>
      <c r="G39" s="184"/>
      <c r="H39" s="184"/>
      <c r="I39" s="184"/>
      <c r="J39" s="184"/>
      <c r="K39" s="184"/>
      <c r="L39" s="184"/>
      <c r="M39" s="184"/>
      <c r="N39" s="184"/>
      <c r="O39" s="184"/>
      <c r="P39" s="184"/>
      <c r="Q39" s="184"/>
      <c r="R39" s="184"/>
      <c r="S39" s="184"/>
      <c r="T39" s="184"/>
      <c r="U39" s="184"/>
      <c r="V39" s="184"/>
      <c r="W39" s="184"/>
      <c r="X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2"/>
    </row>
    <row r="40" spans="2:43">
      <c r="B40" s="179"/>
      <c r="C40" s="184"/>
      <c r="D40" s="184"/>
      <c r="E40" s="184"/>
      <c r="F40" s="184"/>
      <c r="G40" s="184"/>
      <c r="H40" s="184"/>
      <c r="I40" s="184"/>
      <c r="J40" s="184"/>
      <c r="K40" s="184"/>
      <c r="L40" s="184"/>
      <c r="M40" s="184"/>
      <c r="N40" s="184"/>
      <c r="O40" s="184"/>
      <c r="P40" s="184"/>
      <c r="Q40" s="184"/>
      <c r="R40" s="184"/>
      <c r="S40" s="184"/>
      <c r="T40" s="184"/>
      <c r="U40" s="184"/>
      <c r="V40" s="184"/>
      <c r="W40" s="184"/>
      <c r="X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/>
      <c r="AN40" s="184"/>
      <c r="AO40" s="184"/>
      <c r="AP40" s="184"/>
      <c r="AQ40" s="182"/>
    </row>
    <row r="41" spans="2:43">
      <c r="B41" s="179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4"/>
      <c r="U41" s="184"/>
      <c r="V41" s="184"/>
      <c r="W41" s="184"/>
      <c r="X41" s="18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4"/>
      <c r="AL41" s="184"/>
      <c r="AM41" s="184"/>
      <c r="AN41" s="184"/>
      <c r="AO41" s="184"/>
      <c r="AP41" s="184"/>
      <c r="AQ41" s="182"/>
    </row>
    <row r="42" spans="2:43">
      <c r="B42" s="179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184"/>
      <c r="S42" s="184"/>
      <c r="T42" s="184"/>
      <c r="U42" s="184"/>
      <c r="V42" s="184"/>
      <c r="W42" s="184"/>
      <c r="X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4"/>
      <c r="AK42" s="184"/>
      <c r="AL42" s="184"/>
      <c r="AM42" s="184"/>
      <c r="AN42" s="184"/>
      <c r="AO42" s="184"/>
      <c r="AP42" s="184"/>
      <c r="AQ42" s="182"/>
    </row>
    <row r="43" spans="2:43">
      <c r="B43" s="179"/>
      <c r="C43" s="184"/>
      <c r="D43" s="184"/>
      <c r="E43" s="184"/>
      <c r="F43" s="184"/>
      <c r="G43" s="184"/>
      <c r="H43" s="184"/>
      <c r="I43" s="184"/>
      <c r="J43" s="184"/>
      <c r="K43" s="184"/>
      <c r="L43" s="184"/>
      <c r="M43" s="184"/>
      <c r="N43" s="184"/>
      <c r="O43" s="184"/>
      <c r="P43" s="184"/>
      <c r="Q43" s="184"/>
      <c r="R43" s="184"/>
      <c r="S43" s="184"/>
      <c r="T43" s="184"/>
      <c r="U43" s="184"/>
      <c r="V43" s="184"/>
      <c r="W43" s="184"/>
      <c r="X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2"/>
    </row>
    <row r="44" spans="2:43">
      <c r="B44" s="179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4"/>
      <c r="AO44" s="184"/>
      <c r="AP44" s="184"/>
      <c r="AQ44" s="182"/>
    </row>
    <row r="45" spans="2:43">
      <c r="B45" s="179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4"/>
      <c r="S45" s="184"/>
      <c r="T45" s="184"/>
      <c r="U45" s="184"/>
      <c r="V45" s="184"/>
      <c r="W45" s="184"/>
      <c r="X45" s="184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2"/>
    </row>
    <row r="46" spans="2:43">
      <c r="B46" s="179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2"/>
    </row>
    <row r="47" spans="2:43">
      <c r="B47" s="179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2"/>
    </row>
    <row r="48" spans="2:43">
      <c r="B48" s="179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4"/>
      <c r="S48" s="184"/>
      <c r="T48" s="184"/>
      <c r="U48" s="184"/>
      <c r="V48" s="184"/>
      <c r="W48" s="184"/>
      <c r="X48" s="184"/>
      <c r="Y48" s="184"/>
      <c r="Z48" s="184"/>
      <c r="AA48" s="184"/>
      <c r="AB48" s="184"/>
      <c r="AC48" s="184"/>
      <c r="AD48" s="184"/>
      <c r="AE48" s="184"/>
      <c r="AF48" s="184"/>
      <c r="AG48" s="184"/>
      <c r="AH48" s="184"/>
      <c r="AI48" s="184"/>
      <c r="AJ48" s="184"/>
      <c r="AK48" s="184"/>
      <c r="AL48" s="184"/>
      <c r="AM48" s="184"/>
      <c r="AN48" s="184"/>
      <c r="AO48" s="184"/>
      <c r="AP48" s="184"/>
      <c r="AQ48" s="182"/>
    </row>
    <row r="49" spans="2:43" s="199" customFormat="1" ht="15">
      <c r="B49" s="196"/>
      <c r="C49" s="197"/>
      <c r="D49" s="221" t="s">
        <v>50</v>
      </c>
      <c r="E49" s="222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22"/>
      <c r="Z49" s="223"/>
      <c r="AA49" s="197"/>
      <c r="AB49" s="197"/>
      <c r="AC49" s="221" t="s">
        <v>51</v>
      </c>
      <c r="AD49" s="222"/>
      <c r="AE49" s="222"/>
      <c r="AF49" s="222"/>
      <c r="AG49" s="222"/>
      <c r="AH49" s="222"/>
      <c r="AI49" s="222"/>
      <c r="AJ49" s="222"/>
      <c r="AK49" s="222"/>
      <c r="AL49" s="222"/>
      <c r="AM49" s="222"/>
      <c r="AN49" s="222"/>
      <c r="AO49" s="223"/>
      <c r="AP49" s="197"/>
      <c r="AQ49" s="198"/>
    </row>
    <row r="50" spans="2:43">
      <c r="B50" s="179"/>
      <c r="C50" s="184"/>
      <c r="D50" s="22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4"/>
      <c r="S50" s="184"/>
      <c r="T50" s="184"/>
      <c r="U50" s="184"/>
      <c r="V50" s="184"/>
      <c r="W50" s="184"/>
      <c r="X50" s="184"/>
      <c r="Y50" s="184"/>
      <c r="Z50" s="225"/>
      <c r="AA50" s="184"/>
      <c r="AB50" s="184"/>
      <c r="AC50" s="224"/>
      <c r="AD50" s="184"/>
      <c r="AE50" s="184"/>
      <c r="AF50" s="184"/>
      <c r="AG50" s="184"/>
      <c r="AH50" s="184"/>
      <c r="AI50" s="184"/>
      <c r="AJ50" s="184"/>
      <c r="AK50" s="184"/>
      <c r="AL50" s="184"/>
      <c r="AM50" s="184"/>
      <c r="AN50" s="184"/>
      <c r="AO50" s="225"/>
      <c r="AP50" s="184"/>
      <c r="AQ50" s="182"/>
    </row>
    <row r="51" spans="2:43">
      <c r="B51" s="179"/>
      <c r="C51" s="184"/>
      <c r="D51" s="22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4"/>
      <c r="S51" s="184"/>
      <c r="T51" s="184"/>
      <c r="U51" s="184"/>
      <c r="V51" s="184"/>
      <c r="W51" s="184"/>
      <c r="X51" s="184"/>
      <c r="Y51" s="184"/>
      <c r="Z51" s="225"/>
      <c r="AA51" s="184"/>
      <c r="AB51" s="184"/>
      <c r="AC51" s="224"/>
      <c r="AD51" s="184"/>
      <c r="AE51" s="184"/>
      <c r="AF51" s="184"/>
      <c r="AG51" s="184"/>
      <c r="AH51" s="184"/>
      <c r="AI51" s="184"/>
      <c r="AJ51" s="184"/>
      <c r="AK51" s="184"/>
      <c r="AL51" s="184"/>
      <c r="AM51" s="184"/>
      <c r="AN51" s="184"/>
      <c r="AO51" s="225"/>
      <c r="AP51" s="184"/>
      <c r="AQ51" s="182"/>
    </row>
    <row r="52" spans="2:43">
      <c r="B52" s="179"/>
      <c r="C52" s="184"/>
      <c r="D52" s="22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4"/>
      <c r="U52" s="184"/>
      <c r="V52" s="184"/>
      <c r="W52" s="184"/>
      <c r="X52" s="184"/>
      <c r="Y52" s="184"/>
      <c r="Z52" s="225"/>
      <c r="AA52" s="184"/>
      <c r="AB52" s="184"/>
      <c r="AC52" s="224"/>
      <c r="AD52" s="184"/>
      <c r="AE52" s="184"/>
      <c r="AF52" s="184"/>
      <c r="AG52" s="184"/>
      <c r="AH52" s="184"/>
      <c r="AI52" s="184"/>
      <c r="AJ52" s="184"/>
      <c r="AK52" s="184"/>
      <c r="AL52" s="184"/>
      <c r="AM52" s="184"/>
      <c r="AN52" s="184"/>
      <c r="AO52" s="225"/>
      <c r="AP52" s="184"/>
      <c r="AQ52" s="182"/>
    </row>
    <row r="53" spans="2:43">
      <c r="B53" s="179"/>
      <c r="C53" s="184"/>
      <c r="D53" s="22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184"/>
      <c r="S53" s="184"/>
      <c r="T53" s="184"/>
      <c r="U53" s="184"/>
      <c r="V53" s="184"/>
      <c r="W53" s="184"/>
      <c r="X53" s="184"/>
      <c r="Y53" s="184"/>
      <c r="Z53" s="225"/>
      <c r="AA53" s="184"/>
      <c r="AB53" s="184"/>
      <c r="AC53" s="224"/>
      <c r="AD53" s="184"/>
      <c r="AE53" s="184"/>
      <c r="AF53" s="184"/>
      <c r="AG53" s="184"/>
      <c r="AH53" s="184"/>
      <c r="AI53" s="184"/>
      <c r="AJ53" s="184"/>
      <c r="AK53" s="184"/>
      <c r="AL53" s="184"/>
      <c r="AM53" s="184"/>
      <c r="AN53" s="184"/>
      <c r="AO53" s="225"/>
      <c r="AP53" s="184"/>
      <c r="AQ53" s="182"/>
    </row>
    <row r="54" spans="2:43">
      <c r="B54" s="179"/>
      <c r="C54" s="184"/>
      <c r="D54" s="22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184"/>
      <c r="S54" s="184"/>
      <c r="T54" s="184"/>
      <c r="U54" s="184"/>
      <c r="V54" s="184"/>
      <c r="W54" s="184"/>
      <c r="X54" s="184"/>
      <c r="Y54" s="184"/>
      <c r="Z54" s="225"/>
      <c r="AA54" s="184"/>
      <c r="AB54" s="184"/>
      <c r="AC54" s="224"/>
      <c r="AD54" s="184"/>
      <c r="AE54" s="184"/>
      <c r="AF54" s="184"/>
      <c r="AG54" s="184"/>
      <c r="AH54" s="184"/>
      <c r="AI54" s="184"/>
      <c r="AJ54" s="184"/>
      <c r="AK54" s="184"/>
      <c r="AL54" s="184"/>
      <c r="AM54" s="184"/>
      <c r="AN54" s="184"/>
      <c r="AO54" s="225"/>
      <c r="AP54" s="184"/>
      <c r="AQ54" s="182"/>
    </row>
    <row r="55" spans="2:43">
      <c r="B55" s="179"/>
      <c r="C55" s="184"/>
      <c r="D55" s="22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  <c r="W55" s="184"/>
      <c r="X55" s="184"/>
      <c r="Y55" s="184"/>
      <c r="Z55" s="225"/>
      <c r="AA55" s="184"/>
      <c r="AB55" s="184"/>
      <c r="AC55" s="224"/>
      <c r="AD55" s="184"/>
      <c r="AE55" s="184"/>
      <c r="AF55" s="184"/>
      <c r="AG55" s="184"/>
      <c r="AH55" s="184"/>
      <c r="AI55" s="184"/>
      <c r="AJ55" s="184"/>
      <c r="AK55" s="184"/>
      <c r="AL55" s="184"/>
      <c r="AM55" s="184"/>
      <c r="AN55" s="184"/>
      <c r="AO55" s="225"/>
      <c r="AP55" s="184"/>
      <c r="AQ55" s="182"/>
    </row>
    <row r="56" spans="2:43">
      <c r="B56" s="179"/>
      <c r="C56" s="184"/>
      <c r="D56" s="22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225"/>
      <c r="AA56" s="184"/>
      <c r="AB56" s="184"/>
      <c r="AC56" s="224"/>
      <c r="AD56" s="184"/>
      <c r="AE56" s="184"/>
      <c r="AF56" s="184"/>
      <c r="AG56" s="184"/>
      <c r="AH56" s="184"/>
      <c r="AI56" s="184"/>
      <c r="AJ56" s="184"/>
      <c r="AK56" s="184"/>
      <c r="AL56" s="184"/>
      <c r="AM56" s="184"/>
      <c r="AN56" s="184"/>
      <c r="AO56" s="225"/>
      <c r="AP56" s="184"/>
      <c r="AQ56" s="182"/>
    </row>
    <row r="57" spans="2:43">
      <c r="B57" s="179"/>
      <c r="C57" s="184"/>
      <c r="D57" s="22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184"/>
      <c r="S57" s="184"/>
      <c r="T57" s="184"/>
      <c r="U57" s="184"/>
      <c r="V57" s="184"/>
      <c r="W57" s="184"/>
      <c r="X57" s="184"/>
      <c r="Y57" s="184"/>
      <c r="Z57" s="225"/>
      <c r="AA57" s="184"/>
      <c r="AB57" s="184"/>
      <c r="AC57" s="224"/>
      <c r="AD57" s="184"/>
      <c r="AE57" s="184"/>
      <c r="AF57" s="184"/>
      <c r="AG57" s="184"/>
      <c r="AH57" s="184"/>
      <c r="AI57" s="184"/>
      <c r="AJ57" s="184"/>
      <c r="AK57" s="184"/>
      <c r="AL57" s="184"/>
      <c r="AM57" s="184"/>
      <c r="AN57" s="184"/>
      <c r="AO57" s="225"/>
      <c r="AP57" s="184"/>
      <c r="AQ57" s="182"/>
    </row>
    <row r="58" spans="2:43" s="199" customFormat="1" ht="15">
      <c r="B58" s="196"/>
      <c r="C58" s="197"/>
      <c r="D58" s="226" t="s">
        <v>52</v>
      </c>
      <c r="E58" s="227"/>
      <c r="F58" s="227"/>
      <c r="G58" s="227"/>
      <c r="H58" s="227"/>
      <c r="I58" s="227"/>
      <c r="J58" s="227"/>
      <c r="K58" s="227"/>
      <c r="L58" s="227"/>
      <c r="M58" s="227"/>
      <c r="N58" s="227"/>
      <c r="O58" s="227"/>
      <c r="P58" s="227"/>
      <c r="Q58" s="227"/>
      <c r="R58" s="228" t="s">
        <v>53</v>
      </c>
      <c r="S58" s="227"/>
      <c r="T58" s="227"/>
      <c r="U58" s="227"/>
      <c r="V58" s="227"/>
      <c r="W58" s="227"/>
      <c r="X58" s="227"/>
      <c r="Y58" s="227"/>
      <c r="Z58" s="229"/>
      <c r="AA58" s="197"/>
      <c r="AB58" s="197"/>
      <c r="AC58" s="226" t="s">
        <v>52</v>
      </c>
      <c r="AD58" s="227"/>
      <c r="AE58" s="227"/>
      <c r="AF58" s="227"/>
      <c r="AG58" s="227"/>
      <c r="AH58" s="227"/>
      <c r="AI58" s="227"/>
      <c r="AJ58" s="227"/>
      <c r="AK58" s="227"/>
      <c r="AL58" s="227"/>
      <c r="AM58" s="228" t="s">
        <v>53</v>
      </c>
      <c r="AN58" s="227"/>
      <c r="AO58" s="229"/>
      <c r="AP58" s="197"/>
      <c r="AQ58" s="198"/>
    </row>
    <row r="59" spans="2:43">
      <c r="B59" s="179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4"/>
      <c r="S59" s="184"/>
      <c r="T59" s="184"/>
      <c r="U59" s="184"/>
      <c r="V59" s="184"/>
      <c r="W59" s="184"/>
      <c r="X59" s="184"/>
      <c r="Y59" s="184"/>
      <c r="Z59" s="184"/>
      <c r="AA59" s="184"/>
      <c r="AB59" s="184"/>
      <c r="AC59" s="184"/>
      <c r="AD59" s="184"/>
      <c r="AE59" s="184"/>
      <c r="AF59" s="184"/>
      <c r="AG59" s="184"/>
      <c r="AH59" s="184"/>
      <c r="AI59" s="184"/>
      <c r="AJ59" s="184"/>
      <c r="AK59" s="184"/>
      <c r="AL59" s="184"/>
      <c r="AM59" s="184"/>
      <c r="AN59" s="184"/>
      <c r="AO59" s="184"/>
      <c r="AP59" s="184"/>
      <c r="AQ59" s="182"/>
    </row>
    <row r="60" spans="2:43" s="199" customFormat="1" ht="15">
      <c r="B60" s="196"/>
      <c r="C60" s="197"/>
      <c r="D60" s="221" t="s">
        <v>54</v>
      </c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22"/>
      <c r="Z60" s="223"/>
      <c r="AA60" s="197"/>
      <c r="AB60" s="197"/>
      <c r="AC60" s="221" t="s">
        <v>55</v>
      </c>
      <c r="AD60" s="222"/>
      <c r="AE60" s="222"/>
      <c r="AF60" s="222"/>
      <c r="AG60" s="222"/>
      <c r="AH60" s="222"/>
      <c r="AI60" s="222"/>
      <c r="AJ60" s="222"/>
      <c r="AK60" s="222"/>
      <c r="AL60" s="222"/>
      <c r="AM60" s="222"/>
      <c r="AN60" s="222"/>
      <c r="AO60" s="223"/>
      <c r="AP60" s="197"/>
      <c r="AQ60" s="198"/>
    </row>
    <row r="61" spans="2:43">
      <c r="B61" s="179"/>
      <c r="C61" s="184"/>
      <c r="D61" s="22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4"/>
      <c r="S61" s="184"/>
      <c r="T61" s="184"/>
      <c r="U61" s="184"/>
      <c r="V61" s="184"/>
      <c r="W61" s="184"/>
      <c r="X61" s="184"/>
      <c r="Y61" s="184"/>
      <c r="Z61" s="225"/>
      <c r="AA61" s="184"/>
      <c r="AB61" s="184"/>
      <c r="AC61" s="224"/>
      <c r="AD61" s="184"/>
      <c r="AE61" s="184"/>
      <c r="AF61" s="184"/>
      <c r="AG61" s="184"/>
      <c r="AH61" s="184"/>
      <c r="AI61" s="184"/>
      <c r="AJ61" s="184"/>
      <c r="AK61" s="184"/>
      <c r="AL61" s="184"/>
      <c r="AM61" s="184"/>
      <c r="AN61" s="184"/>
      <c r="AO61" s="225"/>
      <c r="AP61" s="184"/>
      <c r="AQ61" s="182"/>
    </row>
    <row r="62" spans="2:43">
      <c r="B62" s="179"/>
      <c r="C62" s="184"/>
      <c r="D62" s="22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225"/>
      <c r="AA62" s="184"/>
      <c r="AB62" s="184"/>
      <c r="AC62" s="224"/>
      <c r="AD62" s="184"/>
      <c r="AE62" s="184"/>
      <c r="AF62" s="184"/>
      <c r="AG62" s="184"/>
      <c r="AH62" s="184"/>
      <c r="AI62" s="184"/>
      <c r="AJ62" s="184"/>
      <c r="AK62" s="184"/>
      <c r="AL62" s="184"/>
      <c r="AM62" s="184"/>
      <c r="AN62" s="184"/>
      <c r="AO62" s="225"/>
      <c r="AP62" s="184"/>
      <c r="AQ62" s="182"/>
    </row>
    <row r="63" spans="2:43">
      <c r="B63" s="179"/>
      <c r="C63" s="184"/>
      <c r="D63" s="22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4"/>
      <c r="S63" s="184"/>
      <c r="T63" s="184"/>
      <c r="U63" s="184"/>
      <c r="V63" s="184"/>
      <c r="W63" s="184"/>
      <c r="X63" s="184"/>
      <c r="Y63" s="184"/>
      <c r="Z63" s="225"/>
      <c r="AA63" s="184"/>
      <c r="AB63" s="184"/>
      <c r="AC63" s="224"/>
      <c r="AD63" s="184"/>
      <c r="AE63" s="184"/>
      <c r="AF63" s="184"/>
      <c r="AG63" s="184"/>
      <c r="AH63" s="184"/>
      <c r="AI63" s="184"/>
      <c r="AJ63" s="184"/>
      <c r="AK63" s="184"/>
      <c r="AL63" s="184"/>
      <c r="AM63" s="184"/>
      <c r="AN63" s="184"/>
      <c r="AO63" s="225"/>
      <c r="AP63" s="184"/>
      <c r="AQ63" s="182"/>
    </row>
    <row r="64" spans="2:43">
      <c r="B64" s="179"/>
      <c r="C64" s="184"/>
      <c r="D64" s="22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4"/>
      <c r="S64" s="184"/>
      <c r="T64" s="184"/>
      <c r="U64" s="184"/>
      <c r="V64" s="184"/>
      <c r="W64" s="184"/>
      <c r="X64" s="184"/>
      <c r="Y64" s="184"/>
      <c r="Z64" s="225"/>
      <c r="AA64" s="184"/>
      <c r="AB64" s="184"/>
      <c r="AC64" s="224"/>
      <c r="AD64" s="184"/>
      <c r="AE64" s="184"/>
      <c r="AF64" s="184"/>
      <c r="AG64" s="184"/>
      <c r="AH64" s="184"/>
      <c r="AI64" s="184"/>
      <c r="AJ64" s="184"/>
      <c r="AK64" s="184"/>
      <c r="AL64" s="184"/>
      <c r="AM64" s="184"/>
      <c r="AN64" s="184"/>
      <c r="AO64" s="225"/>
      <c r="AP64" s="184"/>
      <c r="AQ64" s="182"/>
    </row>
    <row r="65" spans="2:43">
      <c r="B65" s="179"/>
      <c r="C65" s="184"/>
      <c r="D65" s="22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4"/>
      <c r="S65" s="184"/>
      <c r="T65" s="184"/>
      <c r="U65" s="184"/>
      <c r="V65" s="184"/>
      <c r="W65" s="184"/>
      <c r="X65" s="184"/>
      <c r="Y65" s="184"/>
      <c r="Z65" s="225"/>
      <c r="AA65" s="184"/>
      <c r="AB65" s="184"/>
      <c r="AC65" s="224"/>
      <c r="AD65" s="184"/>
      <c r="AE65" s="184"/>
      <c r="AF65" s="184"/>
      <c r="AG65" s="184"/>
      <c r="AH65" s="184"/>
      <c r="AI65" s="184"/>
      <c r="AJ65" s="184"/>
      <c r="AK65" s="184"/>
      <c r="AL65" s="184"/>
      <c r="AM65" s="184"/>
      <c r="AN65" s="184"/>
      <c r="AO65" s="225"/>
      <c r="AP65" s="184"/>
      <c r="AQ65" s="182"/>
    </row>
    <row r="66" spans="2:43">
      <c r="B66" s="179"/>
      <c r="C66" s="184"/>
      <c r="D66" s="22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4"/>
      <c r="S66" s="184"/>
      <c r="T66" s="184"/>
      <c r="U66" s="184"/>
      <c r="V66" s="184"/>
      <c r="W66" s="184"/>
      <c r="X66" s="184"/>
      <c r="Y66" s="184"/>
      <c r="Z66" s="225"/>
      <c r="AA66" s="184"/>
      <c r="AB66" s="184"/>
      <c r="AC66" s="224"/>
      <c r="AD66" s="184"/>
      <c r="AE66" s="184"/>
      <c r="AF66" s="184"/>
      <c r="AG66" s="184"/>
      <c r="AH66" s="184"/>
      <c r="AI66" s="184"/>
      <c r="AJ66" s="184"/>
      <c r="AK66" s="184"/>
      <c r="AL66" s="184"/>
      <c r="AM66" s="184"/>
      <c r="AN66" s="184"/>
      <c r="AO66" s="225"/>
      <c r="AP66" s="184"/>
      <c r="AQ66" s="182"/>
    </row>
    <row r="67" spans="2:43">
      <c r="B67" s="179"/>
      <c r="C67" s="184"/>
      <c r="D67" s="224"/>
      <c r="E67" s="184"/>
      <c r="F67" s="184"/>
      <c r="G67" s="184"/>
      <c r="H67" s="184"/>
      <c r="I67" s="184"/>
      <c r="J67" s="184"/>
      <c r="K67" s="184"/>
      <c r="L67" s="184"/>
      <c r="M67" s="184"/>
      <c r="N67" s="184"/>
      <c r="O67" s="184"/>
      <c r="P67" s="184"/>
      <c r="Q67" s="184"/>
      <c r="R67" s="184"/>
      <c r="S67" s="184"/>
      <c r="T67" s="184"/>
      <c r="U67" s="184"/>
      <c r="V67" s="184"/>
      <c r="W67" s="184"/>
      <c r="X67" s="184"/>
      <c r="Y67" s="184"/>
      <c r="Z67" s="225"/>
      <c r="AA67" s="184"/>
      <c r="AB67" s="184"/>
      <c r="AC67" s="22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225"/>
      <c r="AP67" s="184"/>
      <c r="AQ67" s="182"/>
    </row>
    <row r="68" spans="2:43">
      <c r="B68" s="179"/>
      <c r="C68" s="184"/>
      <c r="D68" s="22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184"/>
      <c r="Q68" s="184"/>
      <c r="R68" s="184"/>
      <c r="S68" s="184"/>
      <c r="T68" s="184"/>
      <c r="U68" s="184"/>
      <c r="V68" s="184"/>
      <c r="W68" s="184"/>
      <c r="X68" s="184"/>
      <c r="Y68" s="184"/>
      <c r="Z68" s="225"/>
      <c r="AA68" s="184"/>
      <c r="AB68" s="184"/>
      <c r="AC68" s="224"/>
      <c r="AD68" s="184"/>
      <c r="AE68" s="184"/>
      <c r="AF68" s="184"/>
      <c r="AG68" s="184"/>
      <c r="AH68" s="184"/>
      <c r="AI68" s="184"/>
      <c r="AJ68" s="184"/>
      <c r="AK68" s="184"/>
      <c r="AL68" s="184"/>
      <c r="AM68" s="184"/>
      <c r="AN68" s="184"/>
      <c r="AO68" s="225"/>
      <c r="AP68" s="184"/>
      <c r="AQ68" s="182"/>
    </row>
    <row r="69" spans="2:43" s="199" customFormat="1" ht="15">
      <c r="B69" s="196"/>
      <c r="C69" s="197"/>
      <c r="D69" s="226" t="s">
        <v>52</v>
      </c>
      <c r="E69" s="227"/>
      <c r="F69" s="227"/>
      <c r="G69" s="227"/>
      <c r="H69" s="227"/>
      <c r="I69" s="227"/>
      <c r="J69" s="227"/>
      <c r="K69" s="227"/>
      <c r="L69" s="227"/>
      <c r="M69" s="227"/>
      <c r="N69" s="227"/>
      <c r="O69" s="227"/>
      <c r="P69" s="227"/>
      <c r="Q69" s="227"/>
      <c r="R69" s="228" t="s">
        <v>53</v>
      </c>
      <c r="S69" s="227"/>
      <c r="T69" s="227"/>
      <c r="U69" s="227"/>
      <c r="V69" s="227"/>
      <c r="W69" s="227"/>
      <c r="X69" s="227"/>
      <c r="Y69" s="227"/>
      <c r="Z69" s="229"/>
      <c r="AA69" s="197"/>
      <c r="AB69" s="197"/>
      <c r="AC69" s="226" t="s">
        <v>52</v>
      </c>
      <c r="AD69" s="227"/>
      <c r="AE69" s="227"/>
      <c r="AF69" s="227"/>
      <c r="AG69" s="227"/>
      <c r="AH69" s="227"/>
      <c r="AI69" s="227"/>
      <c r="AJ69" s="227"/>
      <c r="AK69" s="227"/>
      <c r="AL69" s="227"/>
      <c r="AM69" s="228" t="s">
        <v>53</v>
      </c>
      <c r="AN69" s="227"/>
      <c r="AO69" s="229"/>
      <c r="AP69" s="197"/>
      <c r="AQ69" s="198"/>
    </row>
    <row r="70" spans="2:43" s="199" customFormat="1" ht="6.95" customHeight="1">
      <c r="B70" s="196"/>
      <c r="C70" s="197"/>
      <c r="D70" s="197"/>
      <c r="E70" s="197"/>
      <c r="F70" s="197"/>
      <c r="G70" s="197"/>
      <c r="H70" s="197"/>
      <c r="I70" s="197"/>
      <c r="J70" s="197"/>
      <c r="K70" s="197"/>
      <c r="L70" s="197"/>
      <c r="M70" s="197"/>
      <c r="N70" s="197"/>
      <c r="O70" s="197"/>
      <c r="P70" s="197"/>
      <c r="Q70" s="197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197"/>
      <c r="AN70" s="197"/>
      <c r="AO70" s="197"/>
      <c r="AP70" s="197"/>
      <c r="AQ70" s="198"/>
    </row>
    <row r="71" spans="2:43" s="199" customFormat="1" ht="6.95" customHeight="1">
      <c r="B71" s="230"/>
      <c r="C71" s="231"/>
      <c r="D71" s="231"/>
      <c r="E71" s="231"/>
      <c r="F71" s="231"/>
      <c r="G71" s="231"/>
      <c r="H71" s="231"/>
      <c r="I71" s="231"/>
      <c r="J71" s="231"/>
      <c r="K71" s="231"/>
      <c r="L71" s="231"/>
      <c r="M71" s="231"/>
      <c r="N71" s="231"/>
      <c r="O71" s="231"/>
      <c r="P71" s="231"/>
      <c r="Q71" s="231"/>
      <c r="R71" s="231"/>
      <c r="S71" s="231"/>
      <c r="T71" s="231"/>
      <c r="U71" s="231"/>
      <c r="V71" s="231"/>
      <c r="W71" s="231"/>
      <c r="X71" s="231"/>
      <c r="Y71" s="231"/>
      <c r="Z71" s="231"/>
      <c r="AA71" s="231"/>
      <c r="AB71" s="231"/>
      <c r="AC71" s="231"/>
      <c r="AD71" s="231"/>
      <c r="AE71" s="231"/>
      <c r="AF71" s="231"/>
      <c r="AG71" s="231"/>
      <c r="AH71" s="231"/>
      <c r="AI71" s="231"/>
      <c r="AJ71" s="231"/>
      <c r="AK71" s="231"/>
      <c r="AL71" s="231"/>
      <c r="AM71" s="231"/>
      <c r="AN71" s="231"/>
      <c r="AO71" s="231"/>
      <c r="AP71" s="231"/>
      <c r="AQ71" s="232"/>
    </row>
    <row r="75" spans="2:43" s="199" customFormat="1" ht="6.95" customHeight="1">
      <c r="B75" s="233"/>
      <c r="C75" s="234"/>
      <c r="D75" s="234"/>
      <c r="E75" s="234"/>
      <c r="F75" s="234"/>
      <c r="G75" s="234"/>
      <c r="H75" s="234"/>
      <c r="I75" s="234"/>
      <c r="J75" s="234"/>
      <c r="K75" s="234"/>
      <c r="L75" s="234"/>
      <c r="M75" s="234"/>
      <c r="N75" s="234"/>
      <c r="O75" s="234"/>
      <c r="P75" s="234"/>
      <c r="Q75" s="234"/>
      <c r="R75" s="234"/>
      <c r="S75" s="234"/>
      <c r="T75" s="234"/>
      <c r="U75" s="234"/>
      <c r="V75" s="234"/>
      <c r="W75" s="234"/>
      <c r="X75" s="234"/>
      <c r="Y75" s="234"/>
      <c r="Z75" s="234"/>
      <c r="AA75" s="234"/>
      <c r="AB75" s="234"/>
      <c r="AC75" s="234"/>
      <c r="AD75" s="234"/>
      <c r="AE75" s="234"/>
      <c r="AF75" s="234"/>
      <c r="AG75" s="234"/>
      <c r="AH75" s="234"/>
      <c r="AI75" s="234"/>
      <c r="AJ75" s="234"/>
      <c r="AK75" s="234"/>
      <c r="AL75" s="234"/>
      <c r="AM75" s="234"/>
      <c r="AN75" s="234"/>
      <c r="AO75" s="234"/>
      <c r="AP75" s="234"/>
      <c r="AQ75" s="235"/>
    </row>
    <row r="76" spans="2:43" s="199" customFormat="1" ht="36.950000000000003" customHeight="1">
      <c r="B76" s="196"/>
      <c r="C76" s="180" t="s">
        <v>56</v>
      </c>
      <c r="D76" s="181"/>
      <c r="E76" s="181"/>
      <c r="F76" s="181"/>
      <c r="G76" s="181"/>
      <c r="H76" s="181"/>
      <c r="I76" s="181"/>
      <c r="J76" s="181"/>
      <c r="K76" s="181"/>
      <c r="L76" s="181"/>
      <c r="M76" s="181"/>
      <c r="N76" s="181"/>
      <c r="O76" s="181"/>
      <c r="P76" s="181"/>
      <c r="Q76" s="181"/>
      <c r="R76" s="181"/>
      <c r="S76" s="181"/>
      <c r="T76" s="181"/>
      <c r="U76" s="181"/>
      <c r="V76" s="181"/>
      <c r="W76" s="181"/>
      <c r="X76" s="181"/>
      <c r="Y76" s="181"/>
      <c r="Z76" s="181"/>
      <c r="AA76" s="181"/>
      <c r="AB76" s="181"/>
      <c r="AC76" s="181"/>
      <c r="AD76" s="181"/>
      <c r="AE76" s="181"/>
      <c r="AF76" s="181"/>
      <c r="AG76" s="181"/>
      <c r="AH76" s="181"/>
      <c r="AI76" s="181"/>
      <c r="AJ76" s="181"/>
      <c r="AK76" s="181"/>
      <c r="AL76" s="181"/>
      <c r="AM76" s="181"/>
      <c r="AN76" s="181"/>
      <c r="AO76" s="181"/>
      <c r="AP76" s="181"/>
      <c r="AQ76" s="198"/>
    </row>
    <row r="77" spans="2:43" s="239" customFormat="1" ht="14.45" customHeight="1">
      <c r="B77" s="236"/>
      <c r="C77" s="190" t="s">
        <v>15</v>
      </c>
      <c r="D77" s="237"/>
      <c r="E77" s="237"/>
      <c r="F77" s="237"/>
      <c r="G77" s="237"/>
      <c r="H77" s="237"/>
      <c r="I77" s="237"/>
      <c r="J77" s="237"/>
      <c r="K77" s="237"/>
      <c r="L77" s="237" t="str">
        <f>K5</f>
        <v>2017_09</v>
      </c>
      <c r="M77" s="237"/>
      <c r="N77" s="237"/>
      <c r="O77" s="237"/>
      <c r="P77" s="237"/>
      <c r="Q77" s="237"/>
      <c r="R77" s="237"/>
      <c r="S77" s="237"/>
      <c r="T77" s="237"/>
      <c r="U77" s="237"/>
      <c r="V77" s="237"/>
      <c r="W77" s="237"/>
      <c r="X77" s="237"/>
      <c r="Y77" s="237"/>
      <c r="Z77" s="237"/>
      <c r="AA77" s="237"/>
      <c r="AB77" s="237"/>
      <c r="AC77" s="237"/>
      <c r="AD77" s="237"/>
      <c r="AE77" s="237"/>
      <c r="AF77" s="237"/>
      <c r="AG77" s="237"/>
      <c r="AH77" s="237"/>
      <c r="AI77" s="237"/>
      <c r="AJ77" s="237"/>
      <c r="AK77" s="237"/>
      <c r="AL77" s="237"/>
      <c r="AM77" s="237"/>
      <c r="AN77" s="237"/>
      <c r="AO77" s="237"/>
      <c r="AP77" s="237"/>
      <c r="AQ77" s="238"/>
    </row>
    <row r="78" spans="2:43" s="246" customFormat="1" ht="36.950000000000003" customHeight="1">
      <c r="B78" s="240"/>
      <c r="C78" s="241" t="s">
        <v>17</v>
      </c>
      <c r="D78" s="242"/>
      <c r="E78" s="242"/>
      <c r="F78" s="242"/>
      <c r="G78" s="242"/>
      <c r="H78" s="242"/>
      <c r="I78" s="242"/>
      <c r="J78" s="242"/>
      <c r="K78" s="242"/>
      <c r="L78" s="243" t="str">
        <f>K6</f>
        <v>Vrchlabí, Přivaděč vody do Zámeckého parku</v>
      </c>
      <c r="M78" s="244"/>
      <c r="N78" s="244"/>
      <c r="O78" s="244"/>
      <c r="P78" s="244"/>
      <c r="Q78" s="244"/>
      <c r="R78" s="244"/>
      <c r="S78" s="244"/>
      <c r="T78" s="244"/>
      <c r="U78" s="244"/>
      <c r="V78" s="244"/>
      <c r="W78" s="244"/>
      <c r="X78" s="244"/>
      <c r="Y78" s="244"/>
      <c r="Z78" s="244"/>
      <c r="AA78" s="244"/>
      <c r="AB78" s="244"/>
      <c r="AC78" s="244"/>
      <c r="AD78" s="244"/>
      <c r="AE78" s="244"/>
      <c r="AF78" s="244"/>
      <c r="AG78" s="244"/>
      <c r="AH78" s="244"/>
      <c r="AI78" s="244"/>
      <c r="AJ78" s="244"/>
      <c r="AK78" s="244"/>
      <c r="AL78" s="244"/>
      <c r="AM78" s="244"/>
      <c r="AN78" s="244"/>
      <c r="AO78" s="244"/>
      <c r="AP78" s="242"/>
      <c r="AQ78" s="245"/>
    </row>
    <row r="79" spans="2:43" s="199" customFormat="1" ht="6.95" customHeight="1">
      <c r="B79" s="196"/>
      <c r="C79" s="197"/>
      <c r="D79" s="197"/>
      <c r="E79" s="197"/>
      <c r="F79" s="197"/>
      <c r="G79" s="197"/>
      <c r="H79" s="197"/>
      <c r="I79" s="197"/>
      <c r="J79" s="197"/>
      <c r="K79" s="197"/>
      <c r="L79" s="197"/>
      <c r="M79" s="197"/>
      <c r="N79" s="197"/>
      <c r="O79" s="197"/>
      <c r="P79" s="197"/>
      <c r="Q79" s="197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7"/>
      <c r="AG79" s="197"/>
      <c r="AH79" s="197"/>
      <c r="AI79" s="197"/>
      <c r="AJ79" s="197"/>
      <c r="AK79" s="197"/>
      <c r="AL79" s="197"/>
      <c r="AM79" s="197"/>
      <c r="AN79" s="197"/>
      <c r="AO79" s="197"/>
      <c r="AP79" s="197"/>
      <c r="AQ79" s="198"/>
    </row>
    <row r="80" spans="2:43" s="199" customFormat="1" ht="15">
      <c r="B80" s="196"/>
      <c r="C80" s="190" t="s">
        <v>21</v>
      </c>
      <c r="D80" s="197"/>
      <c r="E80" s="197"/>
      <c r="F80" s="197"/>
      <c r="G80" s="197"/>
      <c r="H80" s="197"/>
      <c r="I80" s="197"/>
      <c r="J80" s="197"/>
      <c r="K80" s="197"/>
      <c r="L80" s="247" t="str">
        <f>IF(K8="","",K8)</f>
        <v>Vrchlabí</v>
      </c>
      <c r="M80" s="197"/>
      <c r="N80" s="197"/>
      <c r="O80" s="197"/>
      <c r="P80" s="197"/>
      <c r="Q80" s="197"/>
      <c r="R80" s="197"/>
      <c r="S80" s="197"/>
      <c r="T80" s="197"/>
      <c r="U80" s="197"/>
      <c r="V80" s="197"/>
      <c r="W80" s="197"/>
      <c r="X80" s="197"/>
      <c r="Y80" s="197"/>
      <c r="Z80" s="197"/>
      <c r="AA80" s="197"/>
      <c r="AB80" s="197"/>
      <c r="AC80" s="197"/>
      <c r="AD80" s="197"/>
      <c r="AE80" s="197"/>
      <c r="AF80" s="197"/>
      <c r="AG80" s="197"/>
      <c r="AH80" s="197"/>
      <c r="AI80" s="190" t="s">
        <v>23</v>
      </c>
      <c r="AJ80" s="197"/>
      <c r="AK80" s="197"/>
      <c r="AL80" s="197"/>
      <c r="AM80" s="248" t="str">
        <f>IF(AN8= "","",AN8)</f>
        <v>8. 9. 2017</v>
      </c>
      <c r="AN80" s="197"/>
      <c r="AO80" s="197"/>
      <c r="AP80" s="197"/>
      <c r="AQ80" s="198"/>
    </row>
    <row r="81" spans="1:76" s="199" customFormat="1" ht="6.95" customHeight="1">
      <c r="B81" s="196"/>
      <c r="C81" s="197"/>
      <c r="D81" s="197"/>
      <c r="E81" s="197"/>
      <c r="F81" s="197"/>
      <c r="G81" s="197"/>
      <c r="H81" s="197"/>
      <c r="I81" s="197"/>
      <c r="J81" s="197"/>
      <c r="K81" s="197"/>
      <c r="L81" s="197"/>
      <c r="M81" s="197"/>
      <c r="N81" s="197"/>
      <c r="O81" s="197"/>
      <c r="P81" s="197"/>
      <c r="Q81" s="197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7"/>
      <c r="AG81" s="197"/>
      <c r="AH81" s="197"/>
      <c r="AI81" s="197"/>
      <c r="AJ81" s="197"/>
      <c r="AK81" s="197"/>
      <c r="AL81" s="197"/>
      <c r="AM81" s="197"/>
      <c r="AN81" s="197"/>
      <c r="AO81" s="197"/>
      <c r="AP81" s="197"/>
      <c r="AQ81" s="198"/>
    </row>
    <row r="82" spans="1:76" s="199" customFormat="1" ht="15">
      <c r="B82" s="196"/>
      <c r="C82" s="190" t="s">
        <v>25</v>
      </c>
      <c r="D82" s="197"/>
      <c r="E82" s="197"/>
      <c r="F82" s="197"/>
      <c r="G82" s="197"/>
      <c r="H82" s="197"/>
      <c r="I82" s="197"/>
      <c r="J82" s="197"/>
      <c r="K82" s="197"/>
      <c r="L82" s="237" t="str">
        <f>IF(E11= "","",E11)</f>
        <v>Správa Krkonošského národního parku</v>
      </c>
      <c r="M82" s="197"/>
      <c r="N82" s="197"/>
      <c r="O82" s="197"/>
      <c r="P82" s="197"/>
      <c r="Q82" s="197"/>
      <c r="R82" s="197"/>
      <c r="S82" s="197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  <c r="AD82" s="197"/>
      <c r="AE82" s="197"/>
      <c r="AF82" s="197"/>
      <c r="AG82" s="197"/>
      <c r="AH82" s="197"/>
      <c r="AI82" s="190" t="s">
        <v>31</v>
      </c>
      <c r="AJ82" s="197"/>
      <c r="AK82" s="197"/>
      <c r="AL82" s="197"/>
      <c r="AM82" s="249" t="str">
        <f>IF(E17="","",E17)</f>
        <v>Martin Dobeš</v>
      </c>
      <c r="AN82" s="249"/>
      <c r="AO82" s="249"/>
      <c r="AP82" s="249"/>
      <c r="AQ82" s="198"/>
      <c r="AS82" s="250" t="s">
        <v>57</v>
      </c>
      <c r="AT82" s="251"/>
      <c r="AU82" s="222"/>
      <c r="AV82" s="222"/>
      <c r="AW82" s="222"/>
      <c r="AX82" s="222"/>
      <c r="AY82" s="222"/>
      <c r="AZ82" s="222"/>
      <c r="BA82" s="222"/>
      <c r="BB82" s="222"/>
      <c r="BC82" s="222"/>
      <c r="BD82" s="223"/>
    </row>
    <row r="83" spans="1:76" s="199" customFormat="1" ht="15">
      <c r="B83" s="196"/>
      <c r="C83" s="190" t="s">
        <v>29</v>
      </c>
      <c r="D83" s="197"/>
      <c r="E83" s="197"/>
      <c r="F83" s="197"/>
      <c r="G83" s="197"/>
      <c r="H83" s="197"/>
      <c r="I83" s="197"/>
      <c r="J83" s="197"/>
      <c r="K83" s="197"/>
      <c r="L83" s="237" t="str">
        <f>IF(E14="","",E14)</f>
        <v>bude určen výběrovým řízením</v>
      </c>
      <c r="M83" s="197"/>
      <c r="N83" s="197"/>
      <c r="O83" s="197"/>
      <c r="P83" s="197"/>
      <c r="Q83" s="197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7"/>
      <c r="AG83" s="197"/>
      <c r="AH83" s="197"/>
      <c r="AI83" s="190" t="s">
        <v>34</v>
      </c>
      <c r="AJ83" s="197"/>
      <c r="AK83" s="197"/>
      <c r="AL83" s="197"/>
      <c r="AM83" s="249" t="str">
        <f>IF(E20="","",E20)</f>
        <v xml:space="preserve"> </v>
      </c>
      <c r="AN83" s="249"/>
      <c r="AO83" s="249"/>
      <c r="AP83" s="249"/>
      <c r="AQ83" s="198"/>
      <c r="AS83" s="252"/>
      <c r="AT83" s="253"/>
      <c r="AU83" s="197"/>
      <c r="AV83" s="197"/>
      <c r="AW83" s="197"/>
      <c r="AX83" s="197"/>
      <c r="AY83" s="197"/>
      <c r="AZ83" s="197"/>
      <c r="BA83" s="197"/>
      <c r="BB83" s="197"/>
      <c r="BC83" s="197"/>
      <c r="BD83" s="254"/>
    </row>
    <row r="84" spans="1:76" s="199" customFormat="1" ht="10.9" customHeight="1">
      <c r="B84" s="196"/>
      <c r="C84" s="197"/>
      <c r="D84" s="197"/>
      <c r="E84" s="197"/>
      <c r="F84" s="197"/>
      <c r="G84" s="197"/>
      <c r="H84" s="197"/>
      <c r="I84" s="197"/>
      <c r="J84" s="197"/>
      <c r="K84" s="197"/>
      <c r="L84" s="197"/>
      <c r="M84" s="197"/>
      <c r="N84" s="197"/>
      <c r="O84" s="197"/>
      <c r="P84" s="197"/>
      <c r="Q84" s="197"/>
      <c r="R84" s="197"/>
      <c r="S84" s="197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/>
      <c r="AK84" s="197"/>
      <c r="AL84" s="197"/>
      <c r="AM84" s="197"/>
      <c r="AN84" s="197"/>
      <c r="AO84" s="197"/>
      <c r="AP84" s="197"/>
      <c r="AQ84" s="198"/>
      <c r="AS84" s="252"/>
      <c r="AT84" s="253"/>
      <c r="AU84" s="197"/>
      <c r="AV84" s="197"/>
      <c r="AW84" s="197"/>
      <c r="AX84" s="197"/>
      <c r="AY84" s="197"/>
      <c r="AZ84" s="197"/>
      <c r="BA84" s="197"/>
      <c r="BB84" s="197"/>
      <c r="BC84" s="197"/>
      <c r="BD84" s="254"/>
    </row>
    <row r="85" spans="1:76" s="199" customFormat="1" ht="29.25" customHeight="1">
      <c r="B85" s="196"/>
      <c r="C85" s="255" t="s">
        <v>58</v>
      </c>
      <c r="D85" s="256"/>
      <c r="E85" s="256"/>
      <c r="F85" s="256"/>
      <c r="G85" s="256"/>
      <c r="H85" s="257"/>
      <c r="I85" s="258" t="s">
        <v>59</v>
      </c>
      <c r="J85" s="256"/>
      <c r="K85" s="256"/>
      <c r="L85" s="256"/>
      <c r="M85" s="256"/>
      <c r="N85" s="256"/>
      <c r="O85" s="256"/>
      <c r="P85" s="256"/>
      <c r="Q85" s="256"/>
      <c r="R85" s="256"/>
      <c r="S85" s="256"/>
      <c r="T85" s="256"/>
      <c r="U85" s="256"/>
      <c r="V85" s="256"/>
      <c r="W85" s="256"/>
      <c r="X85" s="256"/>
      <c r="Y85" s="256"/>
      <c r="Z85" s="256"/>
      <c r="AA85" s="256"/>
      <c r="AB85" s="256"/>
      <c r="AC85" s="256"/>
      <c r="AD85" s="256"/>
      <c r="AE85" s="256"/>
      <c r="AF85" s="256"/>
      <c r="AG85" s="258" t="s">
        <v>60</v>
      </c>
      <c r="AH85" s="256"/>
      <c r="AI85" s="256"/>
      <c r="AJ85" s="256"/>
      <c r="AK85" s="256"/>
      <c r="AL85" s="256"/>
      <c r="AM85" s="256"/>
      <c r="AN85" s="258" t="s">
        <v>61</v>
      </c>
      <c r="AO85" s="256"/>
      <c r="AP85" s="259"/>
      <c r="AQ85" s="198"/>
      <c r="AS85" s="260" t="s">
        <v>62</v>
      </c>
      <c r="AT85" s="261" t="s">
        <v>63</v>
      </c>
      <c r="AU85" s="261" t="s">
        <v>64</v>
      </c>
      <c r="AV85" s="261" t="s">
        <v>65</v>
      </c>
      <c r="AW85" s="261" t="s">
        <v>66</v>
      </c>
      <c r="AX85" s="261" t="s">
        <v>67</v>
      </c>
      <c r="AY85" s="261" t="s">
        <v>68</v>
      </c>
      <c r="AZ85" s="261" t="s">
        <v>69</v>
      </c>
      <c r="BA85" s="261" t="s">
        <v>70</v>
      </c>
      <c r="BB85" s="261" t="s">
        <v>71</v>
      </c>
      <c r="BC85" s="261" t="s">
        <v>72</v>
      </c>
      <c r="BD85" s="262" t="s">
        <v>73</v>
      </c>
    </row>
    <row r="86" spans="1:76" s="199" customFormat="1" ht="10.9" customHeight="1">
      <c r="B86" s="196"/>
      <c r="C86" s="197"/>
      <c r="D86" s="197"/>
      <c r="E86" s="197"/>
      <c r="F86" s="197"/>
      <c r="G86" s="197"/>
      <c r="H86" s="197"/>
      <c r="I86" s="197"/>
      <c r="J86" s="197"/>
      <c r="K86" s="197"/>
      <c r="L86" s="197"/>
      <c r="M86" s="197"/>
      <c r="N86" s="197"/>
      <c r="O86" s="197"/>
      <c r="P86" s="197"/>
      <c r="Q86" s="197"/>
      <c r="R86" s="197"/>
      <c r="S86" s="197"/>
      <c r="T86" s="197"/>
      <c r="U86" s="197"/>
      <c r="V86" s="197"/>
      <c r="W86" s="197"/>
      <c r="X86" s="197"/>
      <c r="Y86" s="197"/>
      <c r="Z86" s="197"/>
      <c r="AA86" s="197"/>
      <c r="AB86" s="197"/>
      <c r="AC86" s="197"/>
      <c r="AD86" s="197"/>
      <c r="AE86" s="197"/>
      <c r="AF86" s="197"/>
      <c r="AG86" s="197"/>
      <c r="AH86" s="197"/>
      <c r="AI86" s="197"/>
      <c r="AJ86" s="197"/>
      <c r="AK86" s="197"/>
      <c r="AL86" s="197"/>
      <c r="AM86" s="197"/>
      <c r="AN86" s="197"/>
      <c r="AO86" s="197"/>
      <c r="AP86" s="197"/>
      <c r="AQ86" s="198"/>
      <c r="AS86" s="263"/>
      <c r="AT86" s="222"/>
      <c r="AU86" s="222"/>
      <c r="AV86" s="222"/>
      <c r="AW86" s="222"/>
      <c r="AX86" s="222"/>
      <c r="AY86" s="222"/>
      <c r="AZ86" s="222"/>
      <c r="BA86" s="222"/>
      <c r="BB86" s="222"/>
      <c r="BC86" s="222"/>
      <c r="BD86" s="223"/>
    </row>
    <row r="87" spans="1:76" s="246" customFormat="1" ht="32.450000000000003" customHeight="1">
      <c r="B87" s="240"/>
      <c r="C87" s="264" t="s">
        <v>74</v>
      </c>
      <c r="D87" s="265"/>
      <c r="E87" s="265"/>
      <c r="F87" s="265"/>
      <c r="G87" s="265"/>
      <c r="H87" s="265"/>
      <c r="I87" s="265"/>
      <c r="J87" s="265"/>
      <c r="K87" s="265"/>
      <c r="L87" s="265"/>
      <c r="M87" s="265"/>
      <c r="N87" s="265"/>
      <c r="O87" s="265"/>
      <c r="P87" s="265"/>
      <c r="Q87" s="265"/>
      <c r="R87" s="265"/>
      <c r="S87" s="265"/>
      <c r="T87" s="265"/>
      <c r="U87" s="265"/>
      <c r="V87" s="265"/>
      <c r="W87" s="265"/>
      <c r="X87" s="265"/>
      <c r="Y87" s="265"/>
      <c r="Z87" s="265"/>
      <c r="AA87" s="265"/>
      <c r="AB87" s="265"/>
      <c r="AC87" s="265"/>
      <c r="AD87" s="265"/>
      <c r="AE87" s="265"/>
      <c r="AF87" s="265"/>
      <c r="AG87" s="266">
        <f>ROUND(AG88,2)</f>
        <v>0</v>
      </c>
      <c r="AH87" s="266"/>
      <c r="AI87" s="266"/>
      <c r="AJ87" s="266"/>
      <c r="AK87" s="266"/>
      <c r="AL87" s="266"/>
      <c r="AM87" s="266"/>
      <c r="AN87" s="267">
        <f>SUM(AG87,AT87)</f>
        <v>0</v>
      </c>
      <c r="AO87" s="267"/>
      <c r="AP87" s="267"/>
      <c r="AQ87" s="245"/>
      <c r="AS87" s="268">
        <f>ROUND(AS88,2)</f>
        <v>0</v>
      </c>
      <c r="AT87" s="269">
        <f>ROUND(SUM(AV87:AW87),2)</f>
        <v>0</v>
      </c>
      <c r="AU87" s="270">
        <f>ROUND(AU88,5)</f>
        <v>138.88140000000001</v>
      </c>
      <c r="AV87" s="269">
        <f>ROUND(AZ87*L31,2)</f>
        <v>0</v>
      </c>
      <c r="AW87" s="269">
        <f>ROUND(BA87*L32,2)</f>
        <v>0</v>
      </c>
      <c r="AX87" s="269">
        <f>ROUND(BB87*L31,2)</f>
        <v>0</v>
      </c>
      <c r="AY87" s="269">
        <f>ROUND(BC87*L32,2)</f>
        <v>0</v>
      </c>
      <c r="AZ87" s="269">
        <f>ROUND(AZ88,2)</f>
        <v>0</v>
      </c>
      <c r="BA87" s="269">
        <f>ROUND(BA88,2)</f>
        <v>0</v>
      </c>
      <c r="BB87" s="269">
        <f>ROUND(BB88,2)</f>
        <v>0</v>
      </c>
      <c r="BC87" s="269">
        <f>ROUND(BC88,2)</f>
        <v>0</v>
      </c>
      <c r="BD87" s="271">
        <f>ROUND(BD88,2)</f>
        <v>0</v>
      </c>
      <c r="BS87" s="272" t="s">
        <v>75</v>
      </c>
      <c r="BT87" s="272" t="s">
        <v>76</v>
      </c>
      <c r="BV87" s="272" t="s">
        <v>77</v>
      </c>
      <c r="BW87" s="272" t="s">
        <v>78</v>
      </c>
      <c r="BX87" s="272" t="s">
        <v>79</v>
      </c>
    </row>
    <row r="88" spans="1:76" s="281" customFormat="1" ht="37.5" customHeight="1">
      <c r="A88" s="273" t="s">
        <v>80</v>
      </c>
      <c r="B88" s="274"/>
      <c r="C88" s="275"/>
      <c r="D88" s="276" t="s">
        <v>16</v>
      </c>
      <c r="E88" s="276"/>
      <c r="F88" s="276"/>
      <c r="G88" s="276"/>
      <c r="H88" s="276"/>
      <c r="I88" s="277"/>
      <c r="J88" s="276" t="s">
        <v>18</v>
      </c>
      <c r="K88" s="276"/>
      <c r="L88" s="276"/>
      <c r="M88" s="276"/>
      <c r="N88" s="276"/>
      <c r="O88" s="276"/>
      <c r="P88" s="276"/>
      <c r="Q88" s="276"/>
      <c r="R88" s="276"/>
      <c r="S88" s="276"/>
      <c r="T88" s="276"/>
      <c r="U88" s="276"/>
      <c r="V88" s="276"/>
      <c r="W88" s="276"/>
      <c r="X88" s="276"/>
      <c r="Y88" s="276"/>
      <c r="Z88" s="276"/>
      <c r="AA88" s="276"/>
      <c r="AB88" s="276"/>
      <c r="AC88" s="276"/>
      <c r="AD88" s="276"/>
      <c r="AE88" s="276"/>
      <c r="AF88" s="276"/>
      <c r="AG88" s="278">
        <f>'2017_09 - Vrchlabí, Přiva...'!M29</f>
        <v>0</v>
      </c>
      <c r="AH88" s="279"/>
      <c r="AI88" s="279"/>
      <c r="AJ88" s="279"/>
      <c r="AK88" s="279"/>
      <c r="AL88" s="279"/>
      <c r="AM88" s="279"/>
      <c r="AN88" s="278">
        <f>SUM(AG88,AT88)</f>
        <v>0</v>
      </c>
      <c r="AO88" s="279"/>
      <c r="AP88" s="279"/>
      <c r="AQ88" s="280"/>
      <c r="AS88" s="282">
        <f>'2017_09 - Vrchlabí, Přiva...'!M27</f>
        <v>0</v>
      </c>
      <c r="AT88" s="283">
        <f>ROUND(SUM(AV88:AW88),2)</f>
        <v>0</v>
      </c>
      <c r="AU88" s="284">
        <f>'2017_09 - Vrchlabí, Přiva...'!W115</f>
        <v>138.88139999999999</v>
      </c>
      <c r="AV88" s="283">
        <f>'2017_09 - Vrchlabí, Přiva...'!M31</f>
        <v>0</v>
      </c>
      <c r="AW88" s="283">
        <f>'2017_09 - Vrchlabí, Přiva...'!M32</f>
        <v>0</v>
      </c>
      <c r="AX88" s="283">
        <f>'2017_09 - Vrchlabí, Přiva...'!M33</f>
        <v>0</v>
      </c>
      <c r="AY88" s="283">
        <f>'2017_09 - Vrchlabí, Přiva...'!M34</f>
        <v>0</v>
      </c>
      <c r="AZ88" s="283">
        <f>'2017_09 - Vrchlabí, Přiva...'!H31</f>
        <v>0</v>
      </c>
      <c r="BA88" s="283">
        <f>'2017_09 - Vrchlabí, Přiva...'!H32</f>
        <v>0</v>
      </c>
      <c r="BB88" s="283">
        <f>'2017_09 - Vrchlabí, Přiva...'!H33</f>
        <v>0</v>
      </c>
      <c r="BC88" s="283">
        <f>'2017_09 - Vrchlabí, Přiva...'!H34</f>
        <v>0</v>
      </c>
      <c r="BD88" s="285">
        <f>'2017_09 - Vrchlabí, Přiva...'!H35</f>
        <v>0</v>
      </c>
      <c r="BT88" s="286" t="s">
        <v>81</v>
      </c>
      <c r="BU88" s="286" t="s">
        <v>82</v>
      </c>
      <c r="BV88" s="286" t="s">
        <v>77</v>
      </c>
      <c r="BW88" s="286" t="s">
        <v>78</v>
      </c>
      <c r="BX88" s="286" t="s">
        <v>79</v>
      </c>
    </row>
    <row r="89" spans="1:76">
      <c r="B89" s="179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  <c r="AF89" s="184"/>
      <c r="AG89" s="184"/>
      <c r="AH89" s="184"/>
      <c r="AI89" s="184"/>
      <c r="AJ89" s="184"/>
      <c r="AK89" s="184"/>
      <c r="AL89" s="184"/>
      <c r="AM89" s="184"/>
      <c r="AN89" s="184"/>
      <c r="AO89" s="184"/>
      <c r="AP89" s="184"/>
      <c r="AQ89" s="182"/>
    </row>
    <row r="90" spans="1:76" s="199" customFormat="1" ht="30" customHeight="1">
      <c r="B90" s="196"/>
      <c r="C90" s="264" t="s">
        <v>83</v>
      </c>
      <c r="D90" s="197"/>
      <c r="E90" s="197"/>
      <c r="F90" s="197"/>
      <c r="G90" s="197"/>
      <c r="H90" s="197"/>
      <c r="I90" s="197"/>
      <c r="J90" s="197"/>
      <c r="K90" s="197"/>
      <c r="L90" s="197"/>
      <c r="M90" s="197"/>
      <c r="N90" s="197"/>
      <c r="O90" s="197"/>
      <c r="P90" s="197"/>
      <c r="Q90" s="197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267">
        <v>0</v>
      </c>
      <c r="AH90" s="267"/>
      <c r="AI90" s="267"/>
      <c r="AJ90" s="267"/>
      <c r="AK90" s="267"/>
      <c r="AL90" s="267"/>
      <c r="AM90" s="267"/>
      <c r="AN90" s="267">
        <v>0</v>
      </c>
      <c r="AO90" s="267"/>
      <c r="AP90" s="267"/>
      <c r="AQ90" s="198"/>
      <c r="AS90" s="260" t="s">
        <v>84</v>
      </c>
      <c r="AT90" s="261" t="s">
        <v>85</v>
      </c>
      <c r="AU90" s="261" t="s">
        <v>40</v>
      </c>
      <c r="AV90" s="262" t="s">
        <v>63</v>
      </c>
    </row>
    <row r="91" spans="1:76" s="199" customFormat="1" ht="10.9" customHeight="1">
      <c r="B91" s="196"/>
      <c r="C91" s="197"/>
      <c r="D91" s="197"/>
      <c r="E91" s="197"/>
      <c r="F91" s="197"/>
      <c r="G91" s="197"/>
      <c r="H91" s="197"/>
      <c r="I91" s="197"/>
      <c r="J91" s="197"/>
      <c r="K91" s="197"/>
      <c r="L91" s="197"/>
      <c r="M91" s="197"/>
      <c r="N91" s="197"/>
      <c r="O91" s="197"/>
      <c r="P91" s="197"/>
      <c r="Q91" s="197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7"/>
      <c r="AH91" s="197"/>
      <c r="AI91" s="197"/>
      <c r="AJ91" s="197"/>
      <c r="AK91" s="197"/>
      <c r="AL91" s="197"/>
      <c r="AM91" s="197"/>
      <c r="AN91" s="197"/>
      <c r="AO91" s="197"/>
      <c r="AP91" s="197"/>
      <c r="AQ91" s="198"/>
      <c r="AS91" s="287"/>
      <c r="AT91" s="227"/>
      <c r="AU91" s="227"/>
      <c r="AV91" s="229"/>
    </row>
    <row r="92" spans="1:76" s="199" customFormat="1" ht="30" customHeight="1">
      <c r="B92" s="196"/>
      <c r="C92" s="288" t="s">
        <v>86</v>
      </c>
      <c r="D92" s="289"/>
      <c r="E92" s="289"/>
      <c r="F92" s="289"/>
      <c r="G92" s="289"/>
      <c r="H92" s="289"/>
      <c r="I92" s="289"/>
      <c r="J92" s="289"/>
      <c r="K92" s="289"/>
      <c r="L92" s="289"/>
      <c r="M92" s="289"/>
      <c r="N92" s="289"/>
      <c r="O92" s="289"/>
      <c r="P92" s="289"/>
      <c r="Q92" s="289"/>
      <c r="R92" s="289"/>
      <c r="S92" s="289"/>
      <c r="T92" s="289"/>
      <c r="U92" s="289"/>
      <c r="V92" s="289"/>
      <c r="W92" s="289"/>
      <c r="X92" s="289"/>
      <c r="Y92" s="289"/>
      <c r="Z92" s="289"/>
      <c r="AA92" s="289"/>
      <c r="AB92" s="289"/>
      <c r="AC92" s="289"/>
      <c r="AD92" s="289"/>
      <c r="AE92" s="289"/>
      <c r="AF92" s="289"/>
      <c r="AG92" s="290">
        <f>ROUND(AG87+AG90,2)</f>
        <v>0</v>
      </c>
      <c r="AH92" s="290"/>
      <c r="AI92" s="290"/>
      <c r="AJ92" s="290"/>
      <c r="AK92" s="290"/>
      <c r="AL92" s="290"/>
      <c r="AM92" s="290"/>
      <c r="AN92" s="290">
        <f>AN87+AN90</f>
        <v>0</v>
      </c>
      <c r="AO92" s="290"/>
      <c r="AP92" s="290"/>
      <c r="AQ92" s="198"/>
    </row>
    <row r="93" spans="1:76" s="199" customFormat="1" ht="6.95" customHeight="1">
      <c r="B93" s="230"/>
      <c r="C93" s="231"/>
      <c r="D93" s="231"/>
      <c r="E93" s="231"/>
      <c r="F93" s="231"/>
      <c r="G93" s="231"/>
      <c r="H93" s="231"/>
      <c r="I93" s="231"/>
      <c r="J93" s="231"/>
      <c r="K93" s="231"/>
      <c r="L93" s="231"/>
      <c r="M93" s="231"/>
      <c r="N93" s="231"/>
      <c r="O93" s="231"/>
      <c r="P93" s="231"/>
      <c r="Q93" s="231"/>
      <c r="R93" s="231"/>
      <c r="S93" s="231"/>
      <c r="T93" s="231"/>
      <c r="U93" s="231"/>
      <c r="V93" s="231"/>
      <c r="W93" s="231"/>
      <c r="X93" s="231"/>
      <c r="Y93" s="231"/>
      <c r="Z93" s="231"/>
      <c r="AA93" s="231"/>
      <c r="AB93" s="231"/>
      <c r="AC93" s="231"/>
      <c r="AD93" s="231"/>
      <c r="AE93" s="231"/>
      <c r="AF93" s="231"/>
      <c r="AG93" s="231"/>
      <c r="AH93" s="231"/>
      <c r="AI93" s="231"/>
      <c r="AJ93" s="231"/>
      <c r="AK93" s="231"/>
      <c r="AL93" s="231"/>
      <c r="AM93" s="231"/>
      <c r="AN93" s="231"/>
      <c r="AO93" s="231"/>
      <c r="AP93" s="231"/>
      <c r="AQ93" s="232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2017_09 - Vrchlabí, Přiva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81"/>
  <sheetViews>
    <sheetView showGridLines="0" tabSelected="1" workbookViewId="0">
      <pane ySplit="1" topLeftCell="A71" activePane="bottomLeft" state="frozen"/>
      <selection pane="bottomLeft" activeCell="L118" sqref="L118:M18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customWidth="1"/>
    <col min="21" max="21" width="16.33203125" customWidth="1"/>
    <col min="22" max="22" width="12.33203125" customWidth="1"/>
    <col min="23" max="23" width="16.33203125" customWidth="1"/>
    <col min="24" max="24" width="12.16406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54"/>
      <c r="B1" s="7"/>
      <c r="C1" s="7"/>
      <c r="D1" s="8" t="s">
        <v>1</v>
      </c>
      <c r="E1" s="7"/>
      <c r="F1" s="9" t="s">
        <v>87</v>
      </c>
      <c r="G1" s="9"/>
      <c r="H1" s="134" t="s">
        <v>88</v>
      </c>
      <c r="I1" s="134"/>
      <c r="J1" s="134"/>
      <c r="K1" s="134"/>
      <c r="L1" s="9" t="s">
        <v>89</v>
      </c>
      <c r="M1" s="7"/>
      <c r="N1" s="7"/>
      <c r="O1" s="8" t="s">
        <v>90</v>
      </c>
      <c r="P1" s="7"/>
      <c r="Q1" s="7"/>
      <c r="R1" s="7"/>
      <c r="S1" s="9" t="s">
        <v>91</v>
      </c>
      <c r="T1" s="9"/>
      <c r="U1" s="54"/>
      <c r="V1" s="54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</row>
    <row r="2" spans="1:66" ht="36.950000000000003" customHeight="1">
      <c r="C2" s="123" t="s">
        <v>7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T2" s="11" t="s">
        <v>78</v>
      </c>
    </row>
    <row r="3" spans="1:66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4"/>
      <c r="AT3" s="11" t="s">
        <v>92</v>
      </c>
    </row>
    <row r="4" spans="1:66" ht="36.950000000000003" customHeight="1">
      <c r="B4" s="15"/>
      <c r="C4" s="119" t="s">
        <v>93</v>
      </c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6"/>
      <c r="T4" s="17" t="s">
        <v>13</v>
      </c>
      <c r="AT4" s="11" t="s">
        <v>6</v>
      </c>
    </row>
    <row r="5" spans="1:66" ht="6.95" customHeight="1">
      <c r="B5" s="15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6"/>
    </row>
    <row r="6" spans="1:66" s="1" customFormat="1" ht="32.85" customHeight="1">
      <c r="B6" s="23"/>
      <c r="C6" s="24"/>
      <c r="D6" s="20" t="s">
        <v>17</v>
      </c>
      <c r="E6" s="24"/>
      <c r="F6" s="126" t="s">
        <v>18</v>
      </c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24"/>
      <c r="R6" s="25"/>
    </row>
    <row r="7" spans="1:66" s="1" customFormat="1" ht="14.45" customHeight="1">
      <c r="B7" s="23"/>
      <c r="C7" s="24"/>
      <c r="D7" s="21" t="s">
        <v>19</v>
      </c>
      <c r="E7" s="24"/>
      <c r="F7" s="19" t="s">
        <v>5</v>
      </c>
      <c r="G7" s="24"/>
      <c r="H7" s="24"/>
      <c r="I7" s="24"/>
      <c r="J7" s="24"/>
      <c r="K7" s="24"/>
      <c r="L7" s="24"/>
      <c r="M7" s="21" t="s">
        <v>20</v>
      </c>
      <c r="N7" s="24"/>
      <c r="O7" s="19" t="s">
        <v>5</v>
      </c>
      <c r="P7" s="24"/>
      <c r="Q7" s="24"/>
      <c r="R7" s="25"/>
    </row>
    <row r="8" spans="1:66" s="1" customFormat="1" ht="14.45" customHeight="1">
      <c r="B8" s="23"/>
      <c r="C8" s="24"/>
      <c r="D8" s="21" t="s">
        <v>21</v>
      </c>
      <c r="E8" s="24"/>
      <c r="F8" s="19" t="s">
        <v>22</v>
      </c>
      <c r="G8" s="24"/>
      <c r="H8" s="24"/>
      <c r="I8" s="24"/>
      <c r="J8" s="24"/>
      <c r="K8" s="24"/>
      <c r="L8" s="24"/>
      <c r="M8" s="21" t="s">
        <v>23</v>
      </c>
      <c r="N8" s="24"/>
      <c r="O8" s="144" t="str">
        <f>'Rekapitulace stavby'!AN8</f>
        <v>8. 9. 2017</v>
      </c>
      <c r="P8" s="144"/>
      <c r="Q8" s="24"/>
      <c r="R8" s="25"/>
    </row>
    <row r="9" spans="1:66" s="1" customFormat="1" ht="10.9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</row>
    <row r="10" spans="1:66" s="1" customFormat="1" ht="14.45" customHeight="1">
      <c r="B10" s="23"/>
      <c r="C10" s="24"/>
      <c r="D10" s="21" t="s">
        <v>25</v>
      </c>
      <c r="E10" s="24"/>
      <c r="F10" s="24"/>
      <c r="G10" s="24"/>
      <c r="H10" s="24"/>
      <c r="I10" s="24"/>
      <c r="J10" s="24"/>
      <c r="K10" s="24"/>
      <c r="L10" s="24"/>
      <c r="M10" s="21" t="s">
        <v>26</v>
      </c>
      <c r="N10" s="24"/>
      <c r="O10" s="125" t="s">
        <v>5</v>
      </c>
      <c r="P10" s="125"/>
      <c r="Q10" s="24"/>
      <c r="R10" s="25"/>
    </row>
    <row r="11" spans="1:66" s="1" customFormat="1" ht="18" customHeight="1">
      <c r="B11" s="23"/>
      <c r="C11" s="24"/>
      <c r="D11" s="24"/>
      <c r="E11" s="19" t="s">
        <v>27</v>
      </c>
      <c r="F11" s="24"/>
      <c r="G11" s="24"/>
      <c r="H11" s="24"/>
      <c r="I11" s="24"/>
      <c r="J11" s="24"/>
      <c r="K11" s="24"/>
      <c r="L11" s="24"/>
      <c r="M11" s="21" t="s">
        <v>28</v>
      </c>
      <c r="N11" s="24"/>
      <c r="O11" s="125" t="s">
        <v>5</v>
      </c>
      <c r="P11" s="125"/>
      <c r="Q11" s="24"/>
      <c r="R11" s="25"/>
    </row>
    <row r="12" spans="1:66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66" s="1" customFormat="1" ht="14.45" customHeight="1">
      <c r="B13" s="23"/>
      <c r="C13" s="24"/>
      <c r="D13" s="21" t="s">
        <v>29</v>
      </c>
      <c r="E13" s="24"/>
      <c r="F13" s="24"/>
      <c r="G13" s="24"/>
      <c r="H13" s="24"/>
      <c r="I13" s="24"/>
      <c r="J13" s="24"/>
      <c r="K13" s="24"/>
      <c r="L13" s="24"/>
      <c r="M13" s="21" t="s">
        <v>26</v>
      </c>
      <c r="N13" s="24"/>
      <c r="O13" s="125" t="s">
        <v>5</v>
      </c>
      <c r="P13" s="125"/>
      <c r="Q13" s="24"/>
      <c r="R13" s="25"/>
    </row>
    <row r="14" spans="1:66" s="1" customFormat="1" ht="18" customHeight="1">
      <c r="B14" s="23"/>
      <c r="C14" s="24"/>
      <c r="D14" s="24"/>
      <c r="E14" s="19" t="s">
        <v>30</v>
      </c>
      <c r="F14" s="24"/>
      <c r="G14" s="24"/>
      <c r="H14" s="24"/>
      <c r="I14" s="24"/>
      <c r="J14" s="24"/>
      <c r="K14" s="24"/>
      <c r="L14" s="24"/>
      <c r="M14" s="21" t="s">
        <v>28</v>
      </c>
      <c r="N14" s="24"/>
      <c r="O14" s="125" t="s">
        <v>5</v>
      </c>
      <c r="P14" s="125"/>
      <c r="Q14" s="24"/>
      <c r="R14" s="25"/>
    </row>
    <row r="15" spans="1:66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</row>
    <row r="16" spans="1:66" s="1" customFormat="1" ht="14.45" customHeight="1">
      <c r="B16" s="23"/>
      <c r="C16" s="24"/>
      <c r="D16" s="21" t="s">
        <v>31</v>
      </c>
      <c r="E16" s="24"/>
      <c r="F16" s="24"/>
      <c r="G16" s="24"/>
      <c r="H16" s="24"/>
      <c r="I16" s="24"/>
      <c r="J16" s="24"/>
      <c r="K16" s="24"/>
      <c r="L16" s="24"/>
      <c r="M16" s="21" t="s">
        <v>26</v>
      </c>
      <c r="N16" s="24"/>
      <c r="O16" s="125" t="s">
        <v>5</v>
      </c>
      <c r="P16" s="125"/>
      <c r="Q16" s="24"/>
      <c r="R16" s="25"/>
    </row>
    <row r="17" spans="2:18" s="1" customFormat="1" ht="18" customHeight="1">
      <c r="B17" s="23"/>
      <c r="C17" s="24"/>
      <c r="D17" s="24"/>
      <c r="E17" s="19" t="s">
        <v>32</v>
      </c>
      <c r="F17" s="24"/>
      <c r="G17" s="24"/>
      <c r="H17" s="24"/>
      <c r="I17" s="24"/>
      <c r="J17" s="24"/>
      <c r="K17" s="24"/>
      <c r="L17" s="24"/>
      <c r="M17" s="21" t="s">
        <v>28</v>
      </c>
      <c r="N17" s="24"/>
      <c r="O17" s="125" t="s">
        <v>5</v>
      </c>
      <c r="P17" s="125"/>
      <c r="Q17" s="24"/>
      <c r="R17" s="25"/>
    </row>
    <row r="18" spans="2:18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2:18" s="1" customFormat="1" ht="14.45" customHeight="1">
      <c r="B19" s="23"/>
      <c r="C19" s="24"/>
      <c r="D19" s="21" t="s">
        <v>34</v>
      </c>
      <c r="E19" s="24"/>
      <c r="F19" s="24"/>
      <c r="G19" s="24"/>
      <c r="H19" s="24"/>
      <c r="I19" s="24"/>
      <c r="J19" s="24"/>
      <c r="K19" s="24"/>
      <c r="L19" s="24"/>
      <c r="M19" s="21" t="s">
        <v>26</v>
      </c>
      <c r="N19" s="24"/>
      <c r="O19" s="125" t="str">
        <f>IF('Rekapitulace stavby'!AN19="","",'Rekapitulace stavby'!AN19)</f>
        <v/>
      </c>
      <c r="P19" s="125"/>
      <c r="Q19" s="24"/>
      <c r="R19" s="25"/>
    </row>
    <row r="20" spans="2:18" s="1" customFormat="1" ht="18" customHeight="1">
      <c r="B20" s="23"/>
      <c r="C20" s="24"/>
      <c r="D20" s="24"/>
      <c r="E20" s="19" t="str">
        <f>IF('Rekapitulace stavby'!E20="","",'Rekapitulace stavby'!E20)</f>
        <v xml:space="preserve"> </v>
      </c>
      <c r="F20" s="24"/>
      <c r="G20" s="24"/>
      <c r="H20" s="24"/>
      <c r="I20" s="24"/>
      <c r="J20" s="24"/>
      <c r="K20" s="24"/>
      <c r="L20" s="24"/>
      <c r="M20" s="21" t="s">
        <v>28</v>
      </c>
      <c r="N20" s="24"/>
      <c r="O20" s="125" t="str">
        <f>IF('Rekapitulace stavby'!AN20="","",'Rekapitulace stavby'!AN20)</f>
        <v/>
      </c>
      <c r="P20" s="125"/>
      <c r="Q20" s="24"/>
      <c r="R20" s="25"/>
    </row>
    <row r="21" spans="2:18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</row>
    <row r="22" spans="2:18" s="1" customFormat="1" ht="14.45" customHeight="1">
      <c r="B22" s="23"/>
      <c r="C22" s="24"/>
      <c r="D22" s="21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22.5" customHeight="1">
      <c r="B23" s="23"/>
      <c r="C23" s="24"/>
      <c r="D23" s="24"/>
      <c r="E23" s="127" t="s">
        <v>5</v>
      </c>
      <c r="F23" s="127"/>
      <c r="G23" s="127"/>
      <c r="H23" s="127"/>
      <c r="I23" s="127"/>
      <c r="J23" s="127"/>
      <c r="K23" s="127"/>
      <c r="L23" s="127"/>
      <c r="M23" s="24"/>
      <c r="N23" s="24"/>
      <c r="O23" s="24"/>
      <c r="P23" s="24"/>
      <c r="Q23" s="24"/>
      <c r="R23" s="25"/>
    </row>
    <row r="24" spans="2:18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</row>
    <row r="25" spans="2:18" s="1" customFormat="1" ht="6.95" customHeight="1">
      <c r="B25" s="23"/>
      <c r="C25" s="24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24"/>
      <c r="R25" s="25"/>
    </row>
    <row r="26" spans="2:18" s="1" customFormat="1" ht="14.45" customHeight="1">
      <c r="B26" s="23"/>
      <c r="C26" s="24"/>
      <c r="D26" s="55" t="s">
        <v>94</v>
      </c>
      <c r="E26" s="24"/>
      <c r="F26" s="24"/>
      <c r="G26" s="24"/>
      <c r="H26" s="24"/>
      <c r="I26" s="24"/>
      <c r="J26" s="24"/>
      <c r="K26" s="24"/>
      <c r="L26" s="24"/>
      <c r="M26" s="122">
        <f>N87</f>
        <v>0</v>
      </c>
      <c r="N26" s="122"/>
      <c r="O26" s="122"/>
      <c r="P26" s="122"/>
      <c r="Q26" s="24"/>
      <c r="R26" s="25"/>
    </row>
    <row r="27" spans="2:18" s="1" customFormat="1" ht="14.45" customHeight="1">
      <c r="B27" s="23"/>
      <c r="C27" s="24"/>
      <c r="D27" s="22" t="s">
        <v>95</v>
      </c>
      <c r="E27" s="24"/>
      <c r="F27" s="24"/>
      <c r="G27" s="24"/>
      <c r="H27" s="24"/>
      <c r="I27" s="24"/>
      <c r="J27" s="24"/>
      <c r="K27" s="24"/>
      <c r="L27" s="24"/>
      <c r="M27" s="122">
        <f>N97</f>
        <v>0</v>
      </c>
      <c r="N27" s="122"/>
      <c r="O27" s="122"/>
      <c r="P27" s="122"/>
      <c r="Q27" s="24"/>
      <c r="R27" s="25"/>
    </row>
    <row r="28" spans="2:18" s="1" customFormat="1" ht="6.95" customHeight="1"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/>
    </row>
    <row r="29" spans="2:18" s="1" customFormat="1" ht="25.35" customHeight="1">
      <c r="B29" s="23"/>
      <c r="C29" s="24"/>
      <c r="D29" s="56" t="s">
        <v>39</v>
      </c>
      <c r="E29" s="24"/>
      <c r="F29" s="24"/>
      <c r="G29" s="24"/>
      <c r="H29" s="24"/>
      <c r="I29" s="24"/>
      <c r="J29" s="24"/>
      <c r="K29" s="24"/>
      <c r="L29" s="24"/>
      <c r="M29" s="162">
        <f>ROUND(M26+M27,2)</f>
        <v>0</v>
      </c>
      <c r="N29" s="143"/>
      <c r="O29" s="143"/>
      <c r="P29" s="143"/>
      <c r="Q29" s="24"/>
      <c r="R29" s="25"/>
    </row>
    <row r="30" spans="2:18" s="1" customFormat="1" ht="6.95" customHeight="1">
      <c r="B30" s="23"/>
      <c r="C30" s="24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24"/>
      <c r="R30" s="25"/>
    </row>
    <row r="31" spans="2:18" s="1" customFormat="1" ht="14.45" customHeight="1">
      <c r="B31" s="23"/>
      <c r="C31" s="24"/>
      <c r="D31" s="26" t="s">
        <v>40</v>
      </c>
      <c r="E31" s="26" t="s">
        <v>41</v>
      </c>
      <c r="F31" s="27">
        <v>0.21</v>
      </c>
      <c r="G31" s="57" t="s">
        <v>42</v>
      </c>
      <c r="H31" s="159">
        <f>ROUND((SUM(BE97:BE98)+SUM(BE115:BE180)), 2)</f>
        <v>0</v>
      </c>
      <c r="I31" s="143"/>
      <c r="J31" s="143"/>
      <c r="K31" s="24"/>
      <c r="L31" s="24"/>
      <c r="M31" s="159">
        <f>ROUND(ROUND((SUM(BE97:BE98)+SUM(BE115:BE180)), 2)*F31, 2)</f>
        <v>0</v>
      </c>
      <c r="N31" s="143"/>
      <c r="O31" s="143"/>
      <c r="P31" s="143"/>
      <c r="Q31" s="24"/>
      <c r="R31" s="25"/>
    </row>
    <row r="32" spans="2:18" s="1" customFormat="1" ht="14.45" customHeight="1">
      <c r="B32" s="23"/>
      <c r="C32" s="24"/>
      <c r="D32" s="24"/>
      <c r="E32" s="26" t="s">
        <v>43</v>
      </c>
      <c r="F32" s="27">
        <v>0.15</v>
      </c>
      <c r="G32" s="57" t="s">
        <v>42</v>
      </c>
      <c r="H32" s="159">
        <f>ROUND((SUM(BF97:BF98)+SUM(BF115:BF180)), 2)</f>
        <v>0</v>
      </c>
      <c r="I32" s="143"/>
      <c r="J32" s="143"/>
      <c r="K32" s="24"/>
      <c r="L32" s="24"/>
      <c r="M32" s="159">
        <f>ROUND(ROUND((SUM(BF97:BF98)+SUM(BF115:BF180)), 2)*F32, 2)</f>
        <v>0</v>
      </c>
      <c r="N32" s="143"/>
      <c r="O32" s="143"/>
      <c r="P32" s="143"/>
      <c r="Q32" s="24"/>
      <c r="R32" s="25"/>
    </row>
    <row r="33" spans="2:18" s="1" customFormat="1" ht="14.45" hidden="1" customHeight="1">
      <c r="B33" s="23"/>
      <c r="C33" s="24"/>
      <c r="D33" s="24"/>
      <c r="E33" s="26" t="s">
        <v>44</v>
      </c>
      <c r="F33" s="27">
        <v>0.21</v>
      </c>
      <c r="G33" s="57" t="s">
        <v>42</v>
      </c>
      <c r="H33" s="159">
        <f>ROUND((SUM(BG97:BG98)+SUM(BG115:BG180)), 2)</f>
        <v>0</v>
      </c>
      <c r="I33" s="143"/>
      <c r="J33" s="143"/>
      <c r="K33" s="24"/>
      <c r="L33" s="24"/>
      <c r="M33" s="159">
        <v>0</v>
      </c>
      <c r="N33" s="143"/>
      <c r="O33" s="143"/>
      <c r="P33" s="143"/>
      <c r="Q33" s="24"/>
      <c r="R33" s="25"/>
    </row>
    <row r="34" spans="2:18" s="1" customFormat="1" ht="14.45" hidden="1" customHeight="1">
      <c r="B34" s="23"/>
      <c r="C34" s="24"/>
      <c r="D34" s="24"/>
      <c r="E34" s="26" t="s">
        <v>45</v>
      </c>
      <c r="F34" s="27">
        <v>0.15</v>
      </c>
      <c r="G34" s="57" t="s">
        <v>42</v>
      </c>
      <c r="H34" s="159">
        <f>ROUND((SUM(BH97:BH98)+SUM(BH115:BH180)), 2)</f>
        <v>0</v>
      </c>
      <c r="I34" s="143"/>
      <c r="J34" s="143"/>
      <c r="K34" s="24"/>
      <c r="L34" s="24"/>
      <c r="M34" s="159">
        <v>0</v>
      </c>
      <c r="N34" s="143"/>
      <c r="O34" s="143"/>
      <c r="P34" s="143"/>
      <c r="Q34" s="24"/>
      <c r="R34" s="25"/>
    </row>
    <row r="35" spans="2:18" s="1" customFormat="1" ht="14.45" hidden="1" customHeight="1">
      <c r="B35" s="23"/>
      <c r="C35" s="24"/>
      <c r="D35" s="24"/>
      <c r="E35" s="26" t="s">
        <v>46</v>
      </c>
      <c r="F35" s="27">
        <v>0</v>
      </c>
      <c r="G35" s="57" t="s">
        <v>42</v>
      </c>
      <c r="H35" s="159">
        <f>ROUND((SUM(BI97:BI98)+SUM(BI115:BI180)), 2)</f>
        <v>0</v>
      </c>
      <c r="I35" s="143"/>
      <c r="J35" s="143"/>
      <c r="K35" s="24"/>
      <c r="L35" s="24"/>
      <c r="M35" s="159">
        <v>0</v>
      </c>
      <c r="N35" s="143"/>
      <c r="O35" s="143"/>
      <c r="P35" s="143"/>
      <c r="Q35" s="24"/>
      <c r="R35" s="25"/>
    </row>
    <row r="36" spans="2:18" s="1" customFormat="1" ht="6.95" customHeight="1"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</row>
    <row r="37" spans="2:18" s="1" customFormat="1" ht="25.35" customHeight="1">
      <c r="B37" s="23"/>
      <c r="C37" s="53"/>
      <c r="D37" s="58" t="s">
        <v>47</v>
      </c>
      <c r="E37" s="46"/>
      <c r="F37" s="46"/>
      <c r="G37" s="59" t="s">
        <v>48</v>
      </c>
      <c r="H37" s="60" t="s">
        <v>49</v>
      </c>
      <c r="I37" s="46"/>
      <c r="J37" s="46"/>
      <c r="K37" s="46"/>
      <c r="L37" s="160">
        <f>SUM(M29:M35)</f>
        <v>0</v>
      </c>
      <c r="M37" s="160"/>
      <c r="N37" s="160"/>
      <c r="O37" s="160"/>
      <c r="P37" s="161"/>
      <c r="Q37" s="53"/>
      <c r="R37" s="25"/>
    </row>
    <row r="38" spans="2:18" s="1" customFormat="1" ht="14.45" customHeight="1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2:18" s="1" customFormat="1" ht="14.45" customHeight="1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</row>
    <row r="40" spans="2:18">
      <c r="B40" s="15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6"/>
    </row>
    <row r="41" spans="2:18">
      <c r="B41" s="15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6"/>
    </row>
    <row r="42" spans="2:18">
      <c r="B42" s="15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6"/>
    </row>
    <row r="43" spans="2:18">
      <c r="B43" s="15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6"/>
    </row>
    <row r="44" spans="2:18">
      <c r="B44" s="15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6"/>
    </row>
    <row r="45" spans="2:18">
      <c r="B45" s="15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6"/>
    </row>
    <row r="46" spans="2:18">
      <c r="B46" s="1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6"/>
    </row>
    <row r="47" spans="2:18">
      <c r="B47" s="15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6"/>
    </row>
    <row r="48" spans="2:18">
      <c r="B48" s="15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6"/>
    </row>
    <row r="49" spans="2:18">
      <c r="B49" s="15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6"/>
    </row>
    <row r="50" spans="2:18" s="1" customFormat="1" ht="15">
      <c r="B50" s="23"/>
      <c r="C50" s="24"/>
      <c r="D50" s="29" t="s">
        <v>50</v>
      </c>
      <c r="E50" s="30"/>
      <c r="F50" s="30"/>
      <c r="G50" s="30"/>
      <c r="H50" s="31"/>
      <c r="I50" s="24"/>
      <c r="J50" s="29" t="s">
        <v>51</v>
      </c>
      <c r="K50" s="30"/>
      <c r="L50" s="30"/>
      <c r="M50" s="30"/>
      <c r="N50" s="30"/>
      <c r="O50" s="30"/>
      <c r="P50" s="31"/>
      <c r="Q50" s="24"/>
      <c r="R50" s="25"/>
    </row>
    <row r="51" spans="2:18">
      <c r="B51" s="15"/>
      <c r="C51" s="18"/>
      <c r="D51" s="32"/>
      <c r="E51" s="18"/>
      <c r="F51" s="18"/>
      <c r="G51" s="18"/>
      <c r="H51" s="33"/>
      <c r="I51" s="18"/>
      <c r="J51" s="32"/>
      <c r="K51" s="18"/>
      <c r="L51" s="18"/>
      <c r="M51" s="18"/>
      <c r="N51" s="18"/>
      <c r="O51" s="18"/>
      <c r="P51" s="33"/>
      <c r="Q51" s="18"/>
      <c r="R51" s="16"/>
    </row>
    <row r="52" spans="2:18">
      <c r="B52" s="15"/>
      <c r="C52" s="18"/>
      <c r="D52" s="32"/>
      <c r="E52" s="18"/>
      <c r="F52" s="18"/>
      <c r="G52" s="18"/>
      <c r="H52" s="33"/>
      <c r="I52" s="18"/>
      <c r="J52" s="32"/>
      <c r="K52" s="18"/>
      <c r="L52" s="18"/>
      <c r="M52" s="18"/>
      <c r="N52" s="18"/>
      <c r="O52" s="18"/>
      <c r="P52" s="33"/>
      <c r="Q52" s="18"/>
      <c r="R52" s="16"/>
    </row>
    <row r="53" spans="2:18">
      <c r="B53" s="15"/>
      <c r="C53" s="18"/>
      <c r="D53" s="32"/>
      <c r="E53" s="18"/>
      <c r="F53" s="18"/>
      <c r="G53" s="18"/>
      <c r="H53" s="33"/>
      <c r="I53" s="18"/>
      <c r="J53" s="32"/>
      <c r="K53" s="18"/>
      <c r="L53" s="18"/>
      <c r="M53" s="18"/>
      <c r="N53" s="18"/>
      <c r="O53" s="18"/>
      <c r="P53" s="33"/>
      <c r="Q53" s="18"/>
      <c r="R53" s="16"/>
    </row>
    <row r="54" spans="2:18">
      <c r="B54" s="15"/>
      <c r="C54" s="18"/>
      <c r="D54" s="32"/>
      <c r="E54" s="18"/>
      <c r="F54" s="18"/>
      <c r="G54" s="18"/>
      <c r="H54" s="33"/>
      <c r="I54" s="18"/>
      <c r="J54" s="32"/>
      <c r="K54" s="18"/>
      <c r="L54" s="18"/>
      <c r="M54" s="18"/>
      <c r="N54" s="18"/>
      <c r="O54" s="18"/>
      <c r="P54" s="33"/>
      <c r="Q54" s="18"/>
      <c r="R54" s="16"/>
    </row>
    <row r="55" spans="2:18">
      <c r="B55" s="15"/>
      <c r="C55" s="18"/>
      <c r="D55" s="32"/>
      <c r="E55" s="18"/>
      <c r="F55" s="18"/>
      <c r="G55" s="18"/>
      <c r="H55" s="33"/>
      <c r="I55" s="18"/>
      <c r="J55" s="32"/>
      <c r="K55" s="18"/>
      <c r="L55" s="18"/>
      <c r="M55" s="18"/>
      <c r="N55" s="18"/>
      <c r="O55" s="18"/>
      <c r="P55" s="33"/>
      <c r="Q55" s="18"/>
      <c r="R55" s="16"/>
    </row>
    <row r="56" spans="2:18">
      <c r="B56" s="15"/>
      <c r="C56" s="18"/>
      <c r="D56" s="32"/>
      <c r="E56" s="18"/>
      <c r="F56" s="18"/>
      <c r="G56" s="18"/>
      <c r="H56" s="33"/>
      <c r="I56" s="18"/>
      <c r="J56" s="32"/>
      <c r="K56" s="18"/>
      <c r="L56" s="18"/>
      <c r="M56" s="18"/>
      <c r="N56" s="18"/>
      <c r="O56" s="18"/>
      <c r="P56" s="33"/>
      <c r="Q56" s="18"/>
      <c r="R56" s="16"/>
    </row>
    <row r="57" spans="2:18">
      <c r="B57" s="15"/>
      <c r="C57" s="18"/>
      <c r="D57" s="32"/>
      <c r="E57" s="18"/>
      <c r="F57" s="18"/>
      <c r="G57" s="18"/>
      <c r="H57" s="33"/>
      <c r="I57" s="18"/>
      <c r="J57" s="32"/>
      <c r="K57" s="18"/>
      <c r="L57" s="18"/>
      <c r="M57" s="18"/>
      <c r="N57" s="18"/>
      <c r="O57" s="18"/>
      <c r="P57" s="33"/>
      <c r="Q57" s="18"/>
      <c r="R57" s="16"/>
    </row>
    <row r="58" spans="2:18">
      <c r="B58" s="15"/>
      <c r="C58" s="18"/>
      <c r="D58" s="32"/>
      <c r="E58" s="18"/>
      <c r="F58" s="18"/>
      <c r="G58" s="18"/>
      <c r="H58" s="33"/>
      <c r="I58" s="18"/>
      <c r="J58" s="32"/>
      <c r="K58" s="18"/>
      <c r="L58" s="18"/>
      <c r="M58" s="18"/>
      <c r="N58" s="18"/>
      <c r="O58" s="18"/>
      <c r="P58" s="33"/>
      <c r="Q58" s="18"/>
      <c r="R58" s="16"/>
    </row>
    <row r="59" spans="2:18" s="1" customFormat="1" ht="15">
      <c r="B59" s="23"/>
      <c r="C59" s="24"/>
      <c r="D59" s="34" t="s">
        <v>52</v>
      </c>
      <c r="E59" s="35"/>
      <c r="F59" s="35"/>
      <c r="G59" s="36" t="s">
        <v>53</v>
      </c>
      <c r="H59" s="37"/>
      <c r="I59" s="24"/>
      <c r="J59" s="34" t="s">
        <v>52</v>
      </c>
      <c r="K59" s="35"/>
      <c r="L59" s="35"/>
      <c r="M59" s="35"/>
      <c r="N59" s="36" t="s">
        <v>53</v>
      </c>
      <c r="O59" s="35"/>
      <c r="P59" s="37"/>
      <c r="Q59" s="24"/>
      <c r="R59" s="25"/>
    </row>
    <row r="60" spans="2:18">
      <c r="B60" s="15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6"/>
    </row>
    <row r="61" spans="2:18" s="1" customFormat="1" ht="15">
      <c r="B61" s="23"/>
      <c r="C61" s="24"/>
      <c r="D61" s="29" t="s">
        <v>54</v>
      </c>
      <c r="E61" s="30"/>
      <c r="F61" s="30"/>
      <c r="G61" s="30"/>
      <c r="H61" s="31"/>
      <c r="I61" s="24"/>
      <c r="J61" s="29" t="s">
        <v>55</v>
      </c>
      <c r="K61" s="30"/>
      <c r="L61" s="30"/>
      <c r="M61" s="30"/>
      <c r="N61" s="30"/>
      <c r="O61" s="30"/>
      <c r="P61" s="31"/>
      <c r="Q61" s="24"/>
      <c r="R61" s="25"/>
    </row>
    <row r="62" spans="2:18">
      <c r="B62" s="15"/>
      <c r="C62" s="18"/>
      <c r="D62" s="32"/>
      <c r="E62" s="18"/>
      <c r="F62" s="18"/>
      <c r="G62" s="18"/>
      <c r="H62" s="33"/>
      <c r="I62" s="18"/>
      <c r="J62" s="32"/>
      <c r="K62" s="18"/>
      <c r="L62" s="18"/>
      <c r="M62" s="18"/>
      <c r="N62" s="18"/>
      <c r="O62" s="18"/>
      <c r="P62" s="33"/>
      <c r="Q62" s="18"/>
      <c r="R62" s="16"/>
    </row>
    <row r="63" spans="2:18">
      <c r="B63" s="15"/>
      <c r="C63" s="18"/>
      <c r="D63" s="32"/>
      <c r="E63" s="18"/>
      <c r="F63" s="18"/>
      <c r="G63" s="18"/>
      <c r="H63" s="33"/>
      <c r="I63" s="18"/>
      <c r="J63" s="32"/>
      <c r="K63" s="18"/>
      <c r="L63" s="18"/>
      <c r="M63" s="18"/>
      <c r="N63" s="18"/>
      <c r="O63" s="18"/>
      <c r="P63" s="33"/>
      <c r="Q63" s="18"/>
      <c r="R63" s="16"/>
    </row>
    <row r="64" spans="2:18">
      <c r="B64" s="15"/>
      <c r="C64" s="18"/>
      <c r="D64" s="32"/>
      <c r="E64" s="18"/>
      <c r="F64" s="18"/>
      <c r="G64" s="18"/>
      <c r="H64" s="33"/>
      <c r="I64" s="18"/>
      <c r="J64" s="32"/>
      <c r="K64" s="18"/>
      <c r="L64" s="18"/>
      <c r="M64" s="18"/>
      <c r="N64" s="18"/>
      <c r="O64" s="18"/>
      <c r="P64" s="33"/>
      <c r="Q64" s="18"/>
      <c r="R64" s="16"/>
    </row>
    <row r="65" spans="2:18">
      <c r="B65" s="15"/>
      <c r="C65" s="18"/>
      <c r="D65" s="32"/>
      <c r="E65" s="18"/>
      <c r="F65" s="18"/>
      <c r="G65" s="18"/>
      <c r="H65" s="33"/>
      <c r="I65" s="18"/>
      <c r="J65" s="32"/>
      <c r="K65" s="18"/>
      <c r="L65" s="18"/>
      <c r="M65" s="18"/>
      <c r="N65" s="18"/>
      <c r="O65" s="18"/>
      <c r="P65" s="33"/>
      <c r="Q65" s="18"/>
      <c r="R65" s="16"/>
    </row>
    <row r="66" spans="2:18">
      <c r="B66" s="15"/>
      <c r="C66" s="18"/>
      <c r="D66" s="32"/>
      <c r="E66" s="18"/>
      <c r="F66" s="18"/>
      <c r="G66" s="18"/>
      <c r="H66" s="33"/>
      <c r="I66" s="18"/>
      <c r="J66" s="32"/>
      <c r="K66" s="18"/>
      <c r="L66" s="18"/>
      <c r="M66" s="18"/>
      <c r="N66" s="18"/>
      <c r="O66" s="18"/>
      <c r="P66" s="33"/>
      <c r="Q66" s="18"/>
      <c r="R66" s="16"/>
    </row>
    <row r="67" spans="2:18">
      <c r="B67" s="15"/>
      <c r="C67" s="18"/>
      <c r="D67" s="32"/>
      <c r="E67" s="18"/>
      <c r="F67" s="18"/>
      <c r="G67" s="18"/>
      <c r="H67" s="33"/>
      <c r="I67" s="18"/>
      <c r="J67" s="32"/>
      <c r="K67" s="18"/>
      <c r="L67" s="18"/>
      <c r="M67" s="18"/>
      <c r="N67" s="18"/>
      <c r="O67" s="18"/>
      <c r="P67" s="33"/>
      <c r="Q67" s="18"/>
      <c r="R67" s="16"/>
    </row>
    <row r="68" spans="2:18">
      <c r="B68" s="15"/>
      <c r="C68" s="18"/>
      <c r="D68" s="32"/>
      <c r="E68" s="18"/>
      <c r="F68" s="18"/>
      <c r="G68" s="18"/>
      <c r="H68" s="33"/>
      <c r="I68" s="18"/>
      <c r="J68" s="32"/>
      <c r="K68" s="18"/>
      <c r="L68" s="18"/>
      <c r="M68" s="18"/>
      <c r="N68" s="18"/>
      <c r="O68" s="18"/>
      <c r="P68" s="33"/>
      <c r="Q68" s="18"/>
      <c r="R68" s="16"/>
    </row>
    <row r="69" spans="2:18">
      <c r="B69" s="15"/>
      <c r="C69" s="18"/>
      <c r="D69" s="32"/>
      <c r="E69" s="18"/>
      <c r="F69" s="18"/>
      <c r="G69" s="18"/>
      <c r="H69" s="33"/>
      <c r="I69" s="18"/>
      <c r="J69" s="32"/>
      <c r="K69" s="18"/>
      <c r="L69" s="18"/>
      <c r="M69" s="18"/>
      <c r="N69" s="18"/>
      <c r="O69" s="18"/>
      <c r="P69" s="33"/>
      <c r="Q69" s="18"/>
      <c r="R69" s="16"/>
    </row>
    <row r="70" spans="2:18" s="1" customFormat="1" ht="15">
      <c r="B70" s="23"/>
      <c r="C70" s="24"/>
      <c r="D70" s="34" t="s">
        <v>52</v>
      </c>
      <c r="E70" s="35"/>
      <c r="F70" s="35"/>
      <c r="G70" s="36" t="s">
        <v>53</v>
      </c>
      <c r="H70" s="37"/>
      <c r="I70" s="24"/>
      <c r="J70" s="34" t="s">
        <v>52</v>
      </c>
      <c r="K70" s="35"/>
      <c r="L70" s="35"/>
      <c r="M70" s="35"/>
      <c r="N70" s="36" t="s">
        <v>53</v>
      </c>
      <c r="O70" s="35"/>
      <c r="P70" s="37"/>
      <c r="Q70" s="24"/>
      <c r="R70" s="25"/>
    </row>
    <row r="71" spans="2:18" s="1" customFormat="1" ht="14.45" customHeight="1"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40"/>
    </row>
    <row r="75" spans="2:18" s="1" customFormat="1" ht="6.95" customHeight="1"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3"/>
    </row>
    <row r="76" spans="2:18" s="1" customFormat="1" ht="36.950000000000003" customHeight="1">
      <c r="B76" s="23"/>
      <c r="C76" s="119" t="s">
        <v>96</v>
      </c>
      <c r="D76" s="120"/>
      <c r="E76" s="120"/>
      <c r="F76" s="120"/>
      <c r="G76" s="120"/>
      <c r="H76" s="120"/>
      <c r="I76" s="120"/>
      <c r="J76" s="120"/>
      <c r="K76" s="120"/>
      <c r="L76" s="120"/>
      <c r="M76" s="120"/>
      <c r="N76" s="120"/>
      <c r="O76" s="120"/>
      <c r="P76" s="120"/>
      <c r="Q76" s="120"/>
      <c r="R76" s="25"/>
    </row>
    <row r="77" spans="2:18" s="1" customFormat="1" ht="6.95" customHeight="1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  <c r="O77" s="24"/>
      <c r="P77" s="24"/>
      <c r="Q77" s="24"/>
      <c r="R77" s="25"/>
    </row>
    <row r="78" spans="2:18" s="1" customFormat="1" ht="36.950000000000003" customHeight="1">
      <c r="B78" s="23"/>
      <c r="C78" s="44" t="s">
        <v>17</v>
      </c>
      <c r="D78" s="24"/>
      <c r="E78" s="24"/>
      <c r="F78" s="121" t="str">
        <f>F6</f>
        <v>Vrchlabí, Přivaděč vody do Zámeckého parku</v>
      </c>
      <c r="G78" s="143"/>
      <c r="H78" s="143"/>
      <c r="I78" s="143"/>
      <c r="J78" s="143"/>
      <c r="K78" s="143"/>
      <c r="L78" s="143"/>
      <c r="M78" s="143"/>
      <c r="N78" s="143"/>
      <c r="O78" s="143"/>
      <c r="P78" s="143"/>
      <c r="Q78" s="24"/>
      <c r="R78" s="25"/>
    </row>
    <row r="79" spans="2:18" s="1" customFormat="1" ht="6.95" customHeight="1">
      <c r="B79" s="23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  <c r="O79" s="24"/>
      <c r="P79" s="24"/>
      <c r="Q79" s="24"/>
      <c r="R79" s="25"/>
    </row>
    <row r="80" spans="2:18" s="1" customFormat="1" ht="18" customHeight="1">
      <c r="B80" s="23"/>
      <c r="C80" s="21" t="s">
        <v>21</v>
      </c>
      <c r="D80" s="24"/>
      <c r="E80" s="24"/>
      <c r="F80" s="19" t="str">
        <f>F8</f>
        <v>Vrchlabí</v>
      </c>
      <c r="G80" s="24"/>
      <c r="H80" s="24"/>
      <c r="I80" s="24"/>
      <c r="J80" s="24"/>
      <c r="K80" s="21" t="s">
        <v>23</v>
      </c>
      <c r="L80" s="24"/>
      <c r="M80" s="144" t="str">
        <f>IF(O8="","",O8)</f>
        <v>8. 9. 2017</v>
      </c>
      <c r="N80" s="144"/>
      <c r="O80" s="144"/>
      <c r="P80" s="144"/>
      <c r="Q80" s="24"/>
      <c r="R80" s="25"/>
    </row>
    <row r="81" spans="2:47" s="1" customFormat="1" ht="6.95" customHeight="1"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  <c r="P81" s="24"/>
      <c r="Q81" s="24"/>
      <c r="R81" s="25"/>
    </row>
    <row r="82" spans="2:47" s="1" customFormat="1" ht="15">
      <c r="B82" s="23"/>
      <c r="C82" s="21" t="s">
        <v>25</v>
      </c>
      <c r="D82" s="24"/>
      <c r="E82" s="24"/>
      <c r="F82" s="19" t="str">
        <f>E11</f>
        <v>Správa Krkonošského národního parku</v>
      </c>
      <c r="G82" s="24"/>
      <c r="H82" s="24"/>
      <c r="I82" s="24"/>
      <c r="J82" s="24"/>
      <c r="K82" s="21" t="s">
        <v>31</v>
      </c>
      <c r="L82" s="24"/>
      <c r="M82" s="125" t="str">
        <f>E17</f>
        <v>Martin Dobeš</v>
      </c>
      <c r="N82" s="125"/>
      <c r="O82" s="125"/>
      <c r="P82" s="125"/>
      <c r="Q82" s="125"/>
      <c r="R82" s="25"/>
    </row>
    <row r="83" spans="2:47" s="1" customFormat="1" ht="14.45" customHeight="1">
      <c r="B83" s="23"/>
      <c r="C83" s="21" t="s">
        <v>29</v>
      </c>
      <c r="D83" s="24"/>
      <c r="E83" s="24"/>
      <c r="F83" s="19" t="str">
        <f>IF(E14="","",E14)</f>
        <v>bude určen výběrovým řízením</v>
      </c>
      <c r="G83" s="24"/>
      <c r="H83" s="24"/>
      <c r="I83" s="24"/>
      <c r="J83" s="24"/>
      <c r="K83" s="21" t="s">
        <v>34</v>
      </c>
      <c r="L83" s="24"/>
      <c r="M83" s="125" t="str">
        <f>E20</f>
        <v xml:space="preserve"> </v>
      </c>
      <c r="N83" s="125"/>
      <c r="O83" s="125"/>
      <c r="P83" s="125"/>
      <c r="Q83" s="125"/>
      <c r="R83" s="25"/>
    </row>
    <row r="84" spans="2:47" s="1" customFormat="1" ht="10.35" customHeight="1">
      <c r="B84" s="23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  <c r="O84" s="24"/>
      <c r="P84" s="24"/>
      <c r="Q84" s="24"/>
      <c r="R84" s="25"/>
    </row>
    <row r="85" spans="2:47" s="1" customFormat="1" ht="29.25" customHeight="1">
      <c r="B85" s="23"/>
      <c r="C85" s="157" t="s">
        <v>97</v>
      </c>
      <c r="D85" s="158"/>
      <c r="E85" s="158"/>
      <c r="F85" s="158"/>
      <c r="G85" s="158"/>
      <c r="H85" s="53"/>
      <c r="I85" s="53"/>
      <c r="J85" s="53"/>
      <c r="K85" s="53"/>
      <c r="L85" s="53"/>
      <c r="M85" s="53"/>
      <c r="N85" s="157" t="s">
        <v>98</v>
      </c>
      <c r="O85" s="158"/>
      <c r="P85" s="158"/>
      <c r="Q85" s="158"/>
      <c r="R85" s="25"/>
    </row>
    <row r="86" spans="2:47" s="1" customFormat="1" ht="10.35" customHeight="1">
      <c r="B86" s="23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5"/>
    </row>
    <row r="87" spans="2:47" s="1" customFormat="1" ht="29.25" customHeight="1">
      <c r="B87" s="23"/>
      <c r="C87" s="61" t="s">
        <v>99</v>
      </c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116">
        <f>N115</f>
        <v>0</v>
      </c>
      <c r="O87" s="155"/>
      <c r="P87" s="155"/>
      <c r="Q87" s="155"/>
      <c r="R87" s="25"/>
      <c r="AU87" s="11" t="s">
        <v>100</v>
      </c>
    </row>
    <row r="88" spans="2:47" s="2" customFormat="1" ht="24.95" customHeight="1">
      <c r="B88" s="62"/>
      <c r="C88" s="63"/>
      <c r="D88" s="64" t="s">
        <v>101</v>
      </c>
      <c r="E88" s="63"/>
      <c r="F88" s="63"/>
      <c r="G88" s="63"/>
      <c r="H88" s="63"/>
      <c r="I88" s="63"/>
      <c r="J88" s="63"/>
      <c r="K88" s="63"/>
      <c r="L88" s="63"/>
      <c r="M88" s="63"/>
      <c r="N88" s="151">
        <f>N116</f>
        <v>0</v>
      </c>
      <c r="O88" s="154"/>
      <c r="P88" s="154"/>
      <c r="Q88" s="154"/>
      <c r="R88" s="65"/>
    </row>
    <row r="89" spans="2:47" s="3" customFormat="1" ht="19.899999999999999" customHeight="1">
      <c r="B89" s="66"/>
      <c r="C89" s="67"/>
      <c r="D89" s="68" t="s">
        <v>102</v>
      </c>
      <c r="E89" s="67"/>
      <c r="F89" s="67"/>
      <c r="G89" s="67"/>
      <c r="H89" s="67"/>
      <c r="I89" s="67"/>
      <c r="J89" s="67"/>
      <c r="K89" s="67"/>
      <c r="L89" s="67"/>
      <c r="M89" s="67"/>
      <c r="N89" s="152">
        <f>N117</f>
        <v>0</v>
      </c>
      <c r="O89" s="153"/>
      <c r="P89" s="153"/>
      <c r="Q89" s="153"/>
      <c r="R89" s="69"/>
    </row>
    <row r="90" spans="2:47" s="3" customFormat="1" ht="19.899999999999999" customHeight="1">
      <c r="B90" s="66"/>
      <c r="C90" s="67"/>
      <c r="D90" s="68" t="s">
        <v>103</v>
      </c>
      <c r="E90" s="67"/>
      <c r="F90" s="67"/>
      <c r="G90" s="67"/>
      <c r="H90" s="67"/>
      <c r="I90" s="67"/>
      <c r="J90" s="67"/>
      <c r="K90" s="67"/>
      <c r="L90" s="67"/>
      <c r="M90" s="67"/>
      <c r="N90" s="152">
        <f>N143</f>
        <v>0</v>
      </c>
      <c r="O90" s="153"/>
      <c r="P90" s="153"/>
      <c r="Q90" s="153"/>
      <c r="R90" s="69"/>
    </row>
    <row r="91" spans="2:47" s="3" customFormat="1" ht="19.899999999999999" customHeight="1">
      <c r="B91" s="66"/>
      <c r="C91" s="67"/>
      <c r="D91" s="68" t="s">
        <v>104</v>
      </c>
      <c r="E91" s="67"/>
      <c r="F91" s="67"/>
      <c r="G91" s="67"/>
      <c r="H91" s="67"/>
      <c r="I91" s="67"/>
      <c r="J91" s="67"/>
      <c r="K91" s="67"/>
      <c r="L91" s="67"/>
      <c r="M91" s="67"/>
      <c r="N91" s="152">
        <f>N146</f>
        <v>0</v>
      </c>
      <c r="O91" s="153"/>
      <c r="P91" s="153"/>
      <c r="Q91" s="153"/>
      <c r="R91" s="69"/>
    </row>
    <row r="92" spans="2:47" s="3" customFormat="1" ht="19.899999999999999" customHeight="1">
      <c r="B92" s="66"/>
      <c r="C92" s="67"/>
      <c r="D92" s="68" t="s">
        <v>105</v>
      </c>
      <c r="E92" s="67"/>
      <c r="F92" s="67"/>
      <c r="G92" s="67"/>
      <c r="H92" s="67"/>
      <c r="I92" s="67"/>
      <c r="J92" s="67"/>
      <c r="K92" s="67"/>
      <c r="L92" s="67"/>
      <c r="M92" s="67"/>
      <c r="N92" s="152">
        <f>N153</f>
        <v>0</v>
      </c>
      <c r="O92" s="153"/>
      <c r="P92" s="153"/>
      <c r="Q92" s="153"/>
      <c r="R92" s="69"/>
    </row>
    <row r="93" spans="2:47" s="3" customFormat="1" ht="19.899999999999999" customHeight="1">
      <c r="B93" s="66"/>
      <c r="C93" s="67"/>
      <c r="D93" s="68" t="s">
        <v>106</v>
      </c>
      <c r="E93" s="67"/>
      <c r="F93" s="67"/>
      <c r="G93" s="67"/>
      <c r="H93" s="67"/>
      <c r="I93" s="67"/>
      <c r="J93" s="67"/>
      <c r="K93" s="67"/>
      <c r="L93" s="67"/>
      <c r="M93" s="67"/>
      <c r="N93" s="152">
        <f>N158</f>
        <v>0</v>
      </c>
      <c r="O93" s="153"/>
      <c r="P93" s="153"/>
      <c r="Q93" s="153"/>
      <c r="R93" s="69"/>
    </row>
    <row r="94" spans="2:47" s="3" customFormat="1" ht="19.899999999999999" customHeight="1">
      <c r="B94" s="66"/>
      <c r="C94" s="67"/>
      <c r="D94" s="68" t="s">
        <v>107</v>
      </c>
      <c r="E94" s="67"/>
      <c r="F94" s="67"/>
      <c r="G94" s="67"/>
      <c r="H94" s="67"/>
      <c r="I94" s="67"/>
      <c r="J94" s="67"/>
      <c r="K94" s="67"/>
      <c r="L94" s="67"/>
      <c r="M94" s="67"/>
      <c r="N94" s="152">
        <f>N166</f>
        <v>0</v>
      </c>
      <c r="O94" s="153"/>
      <c r="P94" s="153"/>
      <c r="Q94" s="153"/>
      <c r="R94" s="69"/>
    </row>
    <row r="95" spans="2:47" s="2" customFormat="1" ht="24.95" customHeight="1">
      <c r="B95" s="62"/>
      <c r="C95" s="63"/>
      <c r="D95" s="64" t="s">
        <v>108</v>
      </c>
      <c r="E95" s="63"/>
      <c r="F95" s="63"/>
      <c r="G95" s="63"/>
      <c r="H95" s="63"/>
      <c r="I95" s="63"/>
      <c r="J95" s="63"/>
      <c r="K95" s="63"/>
      <c r="L95" s="63"/>
      <c r="M95" s="63"/>
      <c r="N95" s="151">
        <f>N174</f>
        <v>0</v>
      </c>
      <c r="O95" s="154"/>
      <c r="P95" s="154"/>
      <c r="Q95" s="154"/>
      <c r="R95" s="65"/>
    </row>
    <row r="96" spans="2:47" s="1" customFormat="1" ht="21.75" customHeight="1">
      <c r="B96" s="23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5"/>
    </row>
    <row r="97" spans="2:21" s="1" customFormat="1" ht="29.25" customHeight="1">
      <c r="B97" s="23"/>
      <c r="C97" s="61" t="s">
        <v>109</v>
      </c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155">
        <v>0</v>
      </c>
      <c r="O97" s="156"/>
      <c r="P97" s="156"/>
      <c r="Q97" s="156"/>
      <c r="R97" s="25"/>
      <c r="T97" s="70"/>
      <c r="U97" s="71" t="s">
        <v>40</v>
      </c>
    </row>
    <row r="98" spans="2:21" s="1" customFormat="1" ht="18" customHeight="1">
      <c r="B98" s="23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5"/>
    </row>
    <row r="99" spans="2:21" s="1" customFormat="1" ht="29.25" customHeight="1">
      <c r="B99" s="23"/>
      <c r="C99" s="52" t="s">
        <v>86</v>
      </c>
      <c r="D99" s="53"/>
      <c r="E99" s="53"/>
      <c r="F99" s="53"/>
      <c r="G99" s="53"/>
      <c r="H99" s="53"/>
      <c r="I99" s="53"/>
      <c r="J99" s="53"/>
      <c r="K99" s="53"/>
      <c r="L99" s="117">
        <f>ROUND(SUM(N87+N97),2)</f>
        <v>0</v>
      </c>
      <c r="M99" s="117"/>
      <c r="N99" s="117"/>
      <c r="O99" s="117"/>
      <c r="P99" s="117"/>
      <c r="Q99" s="117"/>
      <c r="R99" s="25"/>
    </row>
    <row r="100" spans="2:21" s="1" customFormat="1" ht="6.95" customHeight="1"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40"/>
    </row>
    <row r="104" spans="2:21" s="1" customFormat="1" ht="6.95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3"/>
    </row>
    <row r="105" spans="2:21" s="1" customFormat="1" ht="36.950000000000003" customHeight="1">
      <c r="B105" s="23"/>
      <c r="C105" s="119" t="s">
        <v>110</v>
      </c>
      <c r="D105" s="143"/>
      <c r="E105" s="143"/>
      <c r="F105" s="143"/>
      <c r="G105" s="143"/>
      <c r="H105" s="143"/>
      <c r="I105" s="143"/>
      <c r="J105" s="143"/>
      <c r="K105" s="143"/>
      <c r="L105" s="143"/>
      <c r="M105" s="143"/>
      <c r="N105" s="143"/>
      <c r="O105" s="143"/>
      <c r="P105" s="143"/>
      <c r="Q105" s="143"/>
      <c r="R105" s="25"/>
    </row>
    <row r="106" spans="2:21" s="1" customFormat="1" ht="6.95" customHeight="1"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</row>
    <row r="107" spans="2:21" s="1" customFormat="1" ht="36.950000000000003" customHeight="1">
      <c r="B107" s="23"/>
      <c r="C107" s="44" t="s">
        <v>17</v>
      </c>
      <c r="D107" s="24"/>
      <c r="E107" s="24"/>
      <c r="F107" s="121" t="str">
        <f>F6</f>
        <v>Vrchlabí, Přivaděč vody do Zámeckého parku</v>
      </c>
      <c r="G107" s="143"/>
      <c r="H107" s="143"/>
      <c r="I107" s="143"/>
      <c r="J107" s="143"/>
      <c r="K107" s="143"/>
      <c r="L107" s="143"/>
      <c r="M107" s="143"/>
      <c r="N107" s="143"/>
      <c r="O107" s="143"/>
      <c r="P107" s="143"/>
      <c r="Q107" s="24"/>
      <c r="R107" s="25"/>
    </row>
    <row r="108" spans="2:21" s="1" customFormat="1" ht="6.95" customHeight="1"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5"/>
    </row>
    <row r="109" spans="2:21" s="1" customFormat="1" ht="18" customHeight="1">
      <c r="B109" s="23"/>
      <c r="C109" s="21" t="s">
        <v>21</v>
      </c>
      <c r="D109" s="24"/>
      <c r="E109" s="24"/>
      <c r="F109" s="19" t="str">
        <f>F8</f>
        <v>Vrchlabí</v>
      </c>
      <c r="G109" s="24"/>
      <c r="H109" s="24"/>
      <c r="I109" s="24"/>
      <c r="J109" s="24"/>
      <c r="K109" s="21" t="s">
        <v>23</v>
      </c>
      <c r="L109" s="24"/>
      <c r="M109" s="144" t="str">
        <f>IF(O8="","",O8)</f>
        <v>8. 9. 2017</v>
      </c>
      <c r="N109" s="144"/>
      <c r="O109" s="144"/>
      <c r="P109" s="144"/>
      <c r="Q109" s="24"/>
      <c r="R109" s="25"/>
    </row>
    <row r="110" spans="2:21" s="1" customFormat="1" ht="6.95" customHeight="1"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5"/>
    </row>
    <row r="111" spans="2:21" s="1" customFormat="1" ht="15">
      <c r="B111" s="23"/>
      <c r="C111" s="21" t="s">
        <v>25</v>
      </c>
      <c r="D111" s="24"/>
      <c r="E111" s="24"/>
      <c r="F111" s="19" t="str">
        <f>E11</f>
        <v>Správa Krkonošského národního parku</v>
      </c>
      <c r="G111" s="24"/>
      <c r="H111" s="24"/>
      <c r="I111" s="24"/>
      <c r="J111" s="24"/>
      <c r="K111" s="21" t="s">
        <v>31</v>
      </c>
      <c r="L111" s="24"/>
      <c r="M111" s="125" t="str">
        <f>E17</f>
        <v>Martin Dobeš</v>
      </c>
      <c r="N111" s="125"/>
      <c r="O111" s="125"/>
      <c r="P111" s="125"/>
      <c r="Q111" s="125"/>
      <c r="R111" s="25"/>
    </row>
    <row r="112" spans="2:21" s="1" customFormat="1" ht="14.45" customHeight="1">
      <c r="B112" s="23"/>
      <c r="C112" s="21" t="s">
        <v>29</v>
      </c>
      <c r="D112" s="24"/>
      <c r="E112" s="24"/>
      <c r="F112" s="19" t="str">
        <f>IF(E14="","",E14)</f>
        <v>bude určen výběrovým řízením</v>
      </c>
      <c r="G112" s="24"/>
      <c r="H112" s="24"/>
      <c r="I112" s="24"/>
      <c r="J112" s="24"/>
      <c r="K112" s="21" t="s">
        <v>34</v>
      </c>
      <c r="L112" s="24"/>
      <c r="M112" s="125" t="str">
        <f>E20</f>
        <v xml:space="preserve"> </v>
      </c>
      <c r="N112" s="125"/>
      <c r="O112" s="125"/>
      <c r="P112" s="125"/>
      <c r="Q112" s="125"/>
      <c r="R112" s="25"/>
    </row>
    <row r="113" spans="2:65" s="1" customFormat="1" ht="10.35" customHeight="1"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5"/>
    </row>
    <row r="114" spans="2:65" s="4" customFormat="1" ht="29.25" customHeight="1">
      <c r="B114" s="72"/>
      <c r="C114" s="73" t="s">
        <v>111</v>
      </c>
      <c r="D114" s="74" t="s">
        <v>112</v>
      </c>
      <c r="E114" s="74" t="s">
        <v>58</v>
      </c>
      <c r="F114" s="145" t="s">
        <v>113</v>
      </c>
      <c r="G114" s="145"/>
      <c r="H114" s="145"/>
      <c r="I114" s="145"/>
      <c r="J114" s="74" t="s">
        <v>114</v>
      </c>
      <c r="K114" s="74" t="s">
        <v>115</v>
      </c>
      <c r="L114" s="146" t="s">
        <v>116</v>
      </c>
      <c r="M114" s="146"/>
      <c r="N114" s="145" t="s">
        <v>98</v>
      </c>
      <c r="O114" s="145"/>
      <c r="P114" s="145"/>
      <c r="Q114" s="147"/>
      <c r="R114" s="75"/>
      <c r="T114" s="47" t="s">
        <v>117</v>
      </c>
      <c r="U114" s="48" t="s">
        <v>40</v>
      </c>
      <c r="V114" s="48" t="s">
        <v>118</v>
      </c>
      <c r="W114" s="48" t="s">
        <v>119</v>
      </c>
      <c r="X114" s="48" t="s">
        <v>120</v>
      </c>
      <c r="Y114" s="48" t="s">
        <v>121</v>
      </c>
      <c r="Z114" s="48" t="s">
        <v>122</v>
      </c>
      <c r="AA114" s="49" t="s">
        <v>123</v>
      </c>
    </row>
    <row r="115" spans="2:65" s="1" customFormat="1" ht="29.25" customHeight="1">
      <c r="B115" s="23"/>
      <c r="C115" s="51" t="s">
        <v>94</v>
      </c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148">
        <f>BK115</f>
        <v>0</v>
      </c>
      <c r="O115" s="149"/>
      <c r="P115" s="149"/>
      <c r="Q115" s="149"/>
      <c r="R115" s="25"/>
      <c r="T115" s="50"/>
      <c r="U115" s="30"/>
      <c r="V115" s="30"/>
      <c r="W115" s="76">
        <f>W116+W174</f>
        <v>138.88139999999999</v>
      </c>
      <c r="X115" s="30"/>
      <c r="Y115" s="76">
        <f>Y116+Y174</f>
        <v>19.367295999999996</v>
      </c>
      <c r="Z115" s="30"/>
      <c r="AA115" s="77">
        <f>AA116+AA174</f>
        <v>12.840999999999999</v>
      </c>
      <c r="AT115" s="11" t="s">
        <v>75</v>
      </c>
      <c r="AU115" s="11" t="s">
        <v>100</v>
      </c>
      <c r="BK115" s="78">
        <f>BK116+BK174</f>
        <v>0</v>
      </c>
    </row>
    <row r="116" spans="2:65" s="5" customFormat="1" ht="37.35" customHeight="1">
      <c r="B116" s="79"/>
      <c r="C116" s="80"/>
      <c r="D116" s="81" t="s">
        <v>101</v>
      </c>
      <c r="E116" s="81"/>
      <c r="F116" s="81"/>
      <c r="G116" s="81"/>
      <c r="H116" s="81"/>
      <c r="I116" s="81"/>
      <c r="J116" s="81"/>
      <c r="K116" s="81"/>
      <c r="L116" s="81"/>
      <c r="M116" s="81"/>
      <c r="N116" s="150">
        <f>BK116</f>
        <v>0</v>
      </c>
      <c r="O116" s="151"/>
      <c r="P116" s="151"/>
      <c r="Q116" s="151"/>
      <c r="R116" s="82"/>
      <c r="T116" s="83"/>
      <c r="U116" s="80"/>
      <c r="V116" s="80"/>
      <c r="W116" s="84">
        <f>W117+W143+W146+W153+W158+W166</f>
        <v>138.88139999999999</v>
      </c>
      <c r="X116" s="80"/>
      <c r="Y116" s="84">
        <f>Y117+Y143+Y146+Y153+Y158+Y166</f>
        <v>19.367295999999996</v>
      </c>
      <c r="Z116" s="80"/>
      <c r="AA116" s="85">
        <f>AA117+AA143+AA146+AA153+AA158+AA166</f>
        <v>12.840999999999999</v>
      </c>
      <c r="AR116" s="86" t="s">
        <v>81</v>
      </c>
      <c r="AT116" s="87" t="s">
        <v>75</v>
      </c>
      <c r="AU116" s="87" t="s">
        <v>76</v>
      </c>
      <c r="AY116" s="86" t="s">
        <v>124</v>
      </c>
      <c r="BK116" s="88">
        <f>BK117+BK143+BK146+BK153+BK158+BK166</f>
        <v>0</v>
      </c>
    </row>
    <row r="117" spans="2:65" s="5" customFormat="1" ht="19.899999999999999" customHeight="1">
      <c r="B117" s="79"/>
      <c r="C117" s="80"/>
      <c r="D117" s="89" t="s">
        <v>102</v>
      </c>
      <c r="E117" s="89"/>
      <c r="F117" s="89"/>
      <c r="G117" s="89"/>
      <c r="H117" s="89"/>
      <c r="I117" s="89"/>
      <c r="J117" s="89"/>
      <c r="K117" s="89"/>
      <c r="L117" s="89"/>
      <c r="M117" s="89"/>
      <c r="N117" s="130">
        <f>BK117</f>
        <v>0</v>
      </c>
      <c r="O117" s="131"/>
      <c r="P117" s="131"/>
      <c r="Q117" s="131"/>
      <c r="R117" s="82"/>
      <c r="T117" s="83"/>
      <c r="U117" s="80"/>
      <c r="V117" s="80"/>
      <c r="W117" s="84">
        <f>SUM(W118:W142)</f>
        <v>82.518499999999989</v>
      </c>
      <c r="X117" s="80"/>
      <c r="Y117" s="84">
        <f>SUM(Y118:Y142)</f>
        <v>11.480269999999999</v>
      </c>
      <c r="Z117" s="80"/>
      <c r="AA117" s="85">
        <f>SUM(AA118:AA142)</f>
        <v>12.840999999999999</v>
      </c>
      <c r="AR117" s="86" t="s">
        <v>81</v>
      </c>
      <c r="AT117" s="87" t="s">
        <v>75</v>
      </c>
      <c r="AU117" s="87" t="s">
        <v>81</v>
      </c>
      <c r="AY117" s="86" t="s">
        <v>124</v>
      </c>
      <c r="BK117" s="88">
        <f>SUM(BK118:BK142)</f>
        <v>0</v>
      </c>
    </row>
    <row r="118" spans="2:65" s="1" customFormat="1" ht="31.5" customHeight="1">
      <c r="B118" s="90"/>
      <c r="C118" s="91" t="s">
        <v>81</v>
      </c>
      <c r="D118" s="91" t="s">
        <v>125</v>
      </c>
      <c r="E118" s="92" t="s">
        <v>126</v>
      </c>
      <c r="F118" s="135" t="s">
        <v>127</v>
      </c>
      <c r="G118" s="135"/>
      <c r="H118" s="135"/>
      <c r="I118" s="135"/>
      <c r="J118" s="93" t="s">
        <v>128</v>
      </c>
      <c r="K118" s="94">
        <v>8</v>
      </c>
      <c r="L118" s="136"/>
      <c r="M118" s="136"/>
      <c r="N118" s="136">
        <f>ROUND(L118*K118,2)</f>
        <v>0</v>
      </c>
      <c r="O118" s="136"/>
      <c r="P118" s="136"/>
      <c r="Q118" s="136"/>
      <c r="R118" s="95"/>
      <c r="T118" s="96" t="s">
        <v>5</v>
      </c>
      <c r="U118" s="28" t="s">
        <v>41</v>
      </c>
      <c r="V118" s="97">
        <v>0.26500000000000001</v>
      </c>
      <c r="W118" s="97">
        <f>V118*K118</f>
        <v>2.12</v>
      </c>
      <c r="X118" s="97">
        <v>0</v>
      </c>
      <c r="Y118" s="97">
        <f>X118*K118</f>
        <v>0</v>
      </c>
      <c r="Z118" s="97">
        <v>0</v>
      </c>
      <c r="AA118" s="98">
        <f>Z118*K118</f>
        <v>0</v>
      </c>
      <c r="AR118" s="11" t="s">
        <v>129</v>
      </c>
      <c r="AT118" s="11" t="s">
        <v>125</v>
      </c>
      <c r="AU118" s="11" t="s">
        <v>92</v>
      </c>
      <c r="AY118" s="11" t="s">
        <v>124</v>
      </c>
      <c r="BE118" s="99">
        <f>IF(U118="základní",N118,0)</f>
        <v>0</v>
      </c>
      <c r="BF118" s="99">
        <f>IF(U118="snížená",N118,0)</f>
        <v>0</v>
      </c>
      <c r="BG118" s="99">
        <f>IF(U118="zákl. přenesená",N118,0)</f>
        <v>0</v>
      </c>
      <c r="BH118" s="99">
        <f>IF(U118="sníž. přenesená",N118,0)</f>
        <v>0</v>
      </c>
      <c r="BI118" s="99">
        <f>IF(U118="nulová",N118,0)</f>
        <v>0</v>
      </c>
      <c r="BJ118" s="11" t="s">
        <v>81</v>
      </c>
      <c r="BK118" s="99">
        <f>ROUND(L118*K118,2)</f>
        <v>0</v>
      </c>
      <c r="BL118" s="11" t="s">
        <v>129</v>
      </c>
      <c r="BM118" s="11" t="s">
        <v>130</v>
      </c>
    </row>
    <row r="119" spans="2:65" s="1" customFormat="1" ht="44.25" customHeight="1">
      <c r="B119" s="90"/>
      <c r="C119" s="91" t="s">
        <v>92</v>
      </c>
      <c r="D119" s="91" t="s">
        <v>125</v>
      </c>
      <c r="E119" s="92" t="s">
        <v>131</v>
      </c>
      <c r="F119" s="135" t="s">
        <v>132</v>
      </c>
      <c r="G119" s="135"/>
      <c r="H119" s="135"/>
      <c r="I119" s="135"/>
      <c r="J119" s="93" t="s">
        <v>128</v>
      </c>
      <c r="K119" s="94">
        <v>3.5</v>
      </c>
      <c r="L119" s="136"/>
      <c r="M119" s="136"/>
      <c r="N119" s="136">
        <f>ROUND(L119*K119,2)</f>
        <v>0</v>
      </c>
      <c r="O119" s="136"/>
      <c r="P119" s="136"/>
      <c r="Q119" s="136"/>
      <c r="R119" s="95"/>
      <c r="T119" s="96" t="s">
        <v>5</v>
      </c>
      <c r="U119" s="28" t="s">
        <v>41</v>
      </c>
      <c r="V119" s="97">
        <v>0.41699999999999998</v>
      </c>
      <c r="W119" s="97">
        <f>V119*K119</f>
        <v>1.4595</v>
      </c>
      <c r="X119" s="97">
        <v>0</v>
      </c>
      <c r="Y119" s="97">
        <f>X119*K119</f>
        <v>0</v>
      </c>
      <c r="Z119" s="97">
        <v>0.41699999999999998</v>
      </c>
      <c r="AA119" s="98">
        <f>Z119*K119</f>
        <v>1.4595</v>
      </c>
      <c r="AR119" s="11" t="s">
        <v>129</v>
      </c>
      <c r="AT119" s="11" t="s">
        <v>125</v>
      </c>
      <c r="AU119" s="11" t="s">
        <v>92</v>
      </c>
      <c r="AY119" s="11" t="s">
        <v>124</v>
      </c>
      <c r="BE119" s="99">
        <f>IF(U119="základní",N119,0)</f>
        <v>0</v>
      </c>
      <c r="BF119" s="99">
        <f>IF(U119="snížená",N119,0)</f>
        <v>0</v>
      </c>
      <c r="BG119" s="99">
        <f>IF(U119="zákl. přenesená",N119,0)</f>
        <v>0</v>
      </c>
      <c r="BH119" s="99">
        <f>IF(U119="sníž. přenesená",N119,0)</f>
        <v>0</v>
      </c>
      <c r="BI119" s="99">
        <f>IF(U119="nulová",N119,0)</f>
        <v>0</v>
      </c>
      <c r="BJ119" s="11" t="s">
        <v>81</v>
      </c>
      <c r="BK119" s="99">
        <f>ROUND(L119*K119,2)</f>
        <v>0</v>
      </c>
      <c r="BL119" s="11" t="s">
        <v>129</v>
      </c>
      <c r="BM119" s="11" t="s">
        <v>133</v>
      </c>
    </row>
    <row r="120" spans="2:65" s="1" customFormat="1" ht="44.25" customHeight="1">
      <c r="B120" s="90"/>
      <c r="C120" s="91" t="s">
        <v>134</v>
      </c>
      <c r="D120" s="91" t="s">
        <v>125</v>
      </c>
      <c r="E120" s="92" t="s">
        <v>135</v>
      </c>
      <c r="F120" s="135" t="s">
        <v>136</v>
      </c>
      <c r="G120" s="135"/>
      <c r="H120" s="135"/>
      <c r="I120" s="135"/>
      <c r="J120" s="93" t="s">
        <v>128</v>
      </c>
      <c r="K120" s="94">
        <v>6.2</v>
      </c>
      <c r="L120" s="136"/>
      <c r="M120" s="136"/>
      <c r="N120" s="136">
        <f>ROUND(L120*K120,2)</f>
        <v>0</v>
      </c>
      <c r="O120" s="136"/>
      <c r="P120" s="136"/>
      <c r="Q120" s="136"/>
      <c r="R120" s="95"/>
      <c r="T120" s="96" t="s">
        <v>5</v>
      </c>
      <c r="U120" s="28" t="s">
        <v>41</v>
      </c>
      <c r="V120" s="97">
        <v>0.378</v>
      </c>
      <c r="W120" s="97">
        <f>V120*K120</f>
        <v>2.3435999999999999</v>
      </c>
      <c r="X120" s="97">
        <v>0</v>
      </c>
      <c r="Y120" s="97">
        <f>X120*K120</f>
        <v>0</v>
      </c>
      <c r="Z120" s="97">
        <v>0.29499999999999998</v>
      </c>
      <c r="AA120" s="98">
        <f>Z120*K120</f>
        <v>1.829</v>
      </c>
      <c r="AR120" s="11" t="s">
        <v>129</v>
      </c>
      <c r="AT120" s="11" t="s">
        <v>125</v>
      </c>
      <c r="AU120" s="11" t="s">
        <v>92</v>
      </c>
      <c r="AY120" s="11" t="s">
        <v>124</v>
      </c>
      <c r="BE120" s="99">
        <f>IF(U120="základní",N120,0)</f>
        <v>0</v>
      </c>
      <c r="BF120" s="99">
        <f>IF(U120="snížená",N120,0)</f>
        <v>0</v>
      </c>
      <c r="BG120" s="99">
        <f>IF(U120="zákl. přenesená",N120,0)</f>
        <v>0</v>
      </c>
      <c r="BH120" s="99">
        <f>IF(U120="sníž. přenesená",N120,0)</f>
        <v>0</v>
      </c>
      <c r="BI120" s="99">
        <f>IF(U120="nulová",N120,0)</f>
        <v>0</v>
      </c>
      <c r="BJ120" s="11" t="s">
        <v>81</v>
      </c>
      <c r="BK120" s="99">
        <f>ROUND(L120*K120,2)</f>
        <v>0</v>
      </c>
      <c r="BL120" s="11" t="s">
        <v>129</v>
      </c>
      <c r="BM120" s="11" t="s">
        <v>137</v>
      </c>
    </row>
    <row r="121" spans="2:65" s="1" customFormat="1" ht="31.5" customHeight="1">
      <c r="B121" s="90"/>
      <c r="C121" s="91" t="s">
        <v>129</v>
      </c>
      <c r="D121" s="91" t="s">
        <v>125</v>
      </c>
      <c r="E121" s="92" t="s">
        <v>138</v>
      </c>
      <c r="F121" s="135" t="s">
        <v>139</v>
      </c>
      <c r="G121" s="135"/>
      <c r="H121" s="135"/>
      <c r="I121" s="135"/>
      <c r="J121" s="93" t="s">
        <v>128</v>
      </c>
      <c r="K121" s="94">
        <v>9.6999999999999993</v>
      </c>
      <c r="L121" s="136"/>
      <c r="M121" s="136"/>
      <c r="N121" s="136">
        <f>ROUND(L121*K121,2)</f>
        <v>0</v>
      </c>
      <c r="O121" s="136"/>
      <c r="P121" s="136"/>
      <c r="Q121" s="136"/>
      <c r="R121" s="95"/>
      <c r="T121" s="96" t="s">
        <v>5</v>
      </c>
      <c r="U121" s="28" t="s">
        <v>41</v>
      </c>
      <c r="V121" s="97">
        <v>0.76</v>
      </c>
      <c r="W121" s="97">
        <f>V121*K121</f>
        <v>7.3719999999999999</v>
      </c>
      <c r="X121" s="97">
        <v>0</v>
      </c>
      <c r="Y121" s="97">
        <f>X121*K121</f>
        <v>0</v>
      </c>
      <c r="Z121" s="97">
        <v>0.3</v>
      </c>
      <c r="AA121" s="98">
        <f>Z121*K121</f>
        <v>2.9099999999999997</v>
      </c>
      <c r="AR121" s="11" t="s">
        <v>129</v>
      </c>
      <c r="AT121" s="11" t="s">
        <v>125</v>
      </c>
      <c r="AU121" s="11" t="s">
        <v>92</v>
      </c>
      <c r="AY121" s="11" t="s">
        <v>124</v>
      </c>
      <c r="BE121" s="99">
        <f>IF(U121="základní",N121,0)</f>
        <v>0</v>
      </c>
      <c r="BF121" s="99">
        <f>IF(U121="snížená",N121,0)</f>
        <v>0</v>
      </c>
      <c r="BG121" s="99">
        <f>IF(U121="zákl. přenesená",N121,0)</f>
        <v>0</v>
      </c>
      <c r="BH121" s="99">
        <f>IF(U121="sníž. přenesená",N121,0)</f>
        <v>0</v>
      </c>
      <c r="BI121" s="99">
        <f>IF(U121="nulová",N121,0)</f>
        <v>0</v>
      </c>
      <c r="BJ121" s="11" t="s">
        <v>81</v>
      </c>
      <c r="BK121" s="99">
        <f>ROUND(L121*K121,2)</f>
        <v>0</v>
      </c>
      <c r="BL121" s="11" t="s">
        <v>129</v>
      </c>
      <c r="BM121" s="11" t="s">
        <v>140</v>
      </c>
    </row>
    <row r="122" spans="2:65" s="6" customFormat="1" ht="22.5" customHeight="1">
      <c r="B122" s="100"/>
      <c r="C122" s="101"/>
      <c r="D122" s="101"/>
      <c r="E122" s="102" t="s">
        <v>5</v>
      </c>
      <c r="F122" s="139" t="s">
        <v>141</v>
      </c>
      <c r="G122" s="140"/>
      <c r="H122" s="140"/>
      <c r="I122" s="140"/>
      <c r="J122" s="101"/>
      <c r="K122" s="103">
        <v>9.6999999999999993</v>
      </c>
      <c r="L122" s="101"/>
      <c r="M122" s="101"/>
      <c r="N122" s="101"/>
      <c r="O122" s="101"/>
      <c r="P122" s="101"/>
      <c r="Q122" s="101"/>
      <c r="R122" s="104"/>
      <c r="T122" s="105"/>
      <c r="U122" s="101"/>
      <c r="V122" s="101"/>
      <c r="W122" s="101"/>
      <c r="X122" s="101"/>
      <c r="Y122" s="101"/>
      <c r="Z122" s="101"/>
      <c r="AA122" s="106"/>
      <c r="AT122" s="107" t="s">
        <v>142</v>
      </c>
      <c r="AU122" s="107" t="s">
        <v>92</v>
      </c>
      <c r="AV122" s="6" t="s">
        <v>92</v>
      </c>
      <c r="AW122" s="6" t="s">
        <v>33</v>
      </c>
      <c r="AX122" s="6" t="s">
        <v>81</v>
      </c>
      <c r="AY122" s="107" t="s">
        <v>124</v>
      </c>
    </row>
    <row r="123" spans="2:65" s="1" customFormat="1" ht="31.5" customHeight="1">
      <c r="B123" s="90"/>
      <c r="C123" s="91" t="s">
        <v>143</v>
      </c>
      <c r="D123" s="91" t="s">
        <v>125</v>
      </c>
      <c r="E123" s="92" t="s">
        <v>144</v>
      </c>
      <c r="F123" s="135" t="s">
        <v>145</v>
      </c>
      <c r="G123" s="135"/>
      <c r="H123" s="135"/>
      <c r="I123" s="135"/>
      <c r="J123" s="93" t="s">
        <v>128</v>
      </c>
      <c r="K123" s="94">
        <v>9.6999999999999993</v>
      </c>
      <c r="L123" s="136"/>
      <c r="M123" s="136"/>
      <c r="N123" s="136">
        <f>ROUND(L123*K123,2)</f>
        <v>0</v>
      </c>
      <c r="O123" s="136"/>
      <c r="P123" s="136"/>
      <c r="Q123" s="136"/>
      <c r="R123" s="95"/>
      <c r="T123" s="96" t="s">
        <v>5</v>
      </c>
      <c r="U123" s="28" t="s">
        <v>41</v>
      </c>
      <c r="V123" s="97">
        <v>4.28</v>
      </c>
      <c r="W123" s="97">
        <f>V123*K123</f>
        <v>41.515999999999998</v>
      </c>
      <c r="X123" s="97">
        <v>0</v>
      </c>
      <c r="Y123" s="97">
        <f>X123*K123</f>
        <v>0</v>
      </c>
      <c r="Z123" s="97">
        <v>0.625</v>
      </c>
      <c r="AA123" s="98">
        <f>Z123*K123</f>
        <v>6.0625</v>
      </c>
      <c r="AR123" s="11" t="s">
        <v>129</v>
      </c>
      <c r="AT123" s="11" t="s">
        <v>125</v>
      </c>
      <c r="AU123" s="11" t="s">
        <v>92</v>
      </c>
      <c r="AY123" s="11" t="s">
        <v>124</v>
      </c>
      <c r="BE123" s="99">
        <f>IF(U123="základní",N123,0)</f>
        <v>0</v>
      </c>
      <c r="BF123" s="99">
        <f>IF(U123="snížená",N123,0)</f>
        <v>0</v>
      </c>
      <c r="BG123" s="99">
        <f>IF(U123="zákl. přenesená",N123,0)</f>
        <v>0</v>
      </c>
      <c r="BH123" s="99">
        <f>IF(U123="sníž. přenesená",N123,0)</f>
        <v>0</v>
      </c>
      <c r="BI123" s="99">
        <f>IF(U123="nulová",N123,0)</f>
        <v>0</v>
      </c>
      <c r="BJ123" s="11" t="s">
        <v>81</v>
      </c>
      <c r="BK123" s="99">
        <f>ROUND(L123*K123,2)</f>
        <v>0</v>
      </c>
      <c r="BL123" s="11" t="s">
        <v>129</v>
      </c>
      <c r="BM123" s="11" t="s">
        <v>146</v>
      </c>
    </row>
    <row r="124" spans="2:65" s="1" customFormat="1" ht="22.5" customHeight="1">
      <c r="B124" s="90"/>
      <c r="C124" s="91" t="s">
        <v>147</v>
      </c>
      <c r="D124" s="91" t="s">
        <v>125</v>
      </c>
      <c r="E124" s="92" t="s">
        <v>148</v>
      </c>
      <c r="F124" s="135" t="s">
        <v>149</v>
      </c>
      <c r="G124" s="135"/>
      <c r="H124" s="135"/>
      <c r="I124" s="135"/>
      <c r="J124" s="93" t="s">
        <v>150</v>
      </c>
      <c r="K124" s="94">
        <v>2</v>
      </c>
      <c r="L124" s="136"/>
      <c r="M124" s="136"/>
      <c r="N124" s="136">
        <f>ROUND(L124*K124,2)</f>
        <v>0</v>
      </c>
      <c r="O124" s="136"/>
      <c r="P124" s="136"/>
      <c r="Q124" s="136"/>
      <c r="R124" s="95"/>
      <c r="T124" s="96" t="s">
        <v>5</v>
      </c>
      <c r="U124" s="28" t="s">
        <v>41</v>
      </c>
      <c r="V124" s="97">
        <v>0.27200000000000002</v>
      </c>
      <c r="W124" s="97">
        <f>V124*K124</f>
        <v>0.54400000000000004</v>
      </c>
      <c r="X124" s="97">
        <v>0</v>
      </c>
      <c r="Y124" s="97">
        <f>X124*K124</f>
        <v>0</v>
      </c>
      <c r="Z124" s="97">
        <v>0.28999999999999998</v>
      </c>
      <c r="AA124" s="98">
        <f>Z124*K124</f>
        <v>0.57999999999999996</v>
      </c>
      <c r="AR124" s="11" t="s">
        <v>129</v>
      </c>
      <c r="AT124" s="11" t="s">
        <v>125</v>
      </c>
      <c r="AU124" s="11" t="s">
        <v>92</v>
      </c>
      <c r="AY124" s="11" t="s">
        <v>124</v>
      </c>
      <c r="BE124" s="99">
        <f>IF(U124="základní",N124,0)</f>
        <v>0</v>
      </c>
      <c r="BF124" s="99">
        <f>IF(U124="snížená",N124,0)</f>
        <v>0</v>
      </c>
      <c r="BG124" s="99">
        <f>IF(U124="zákl. přenesená",N124,0)</f>
        <v>0</v>
      </c>
      <c r="BH124" s="99">
        <f>IF(U124="sníž. přenesená",N124,0)</f>
        <v>0</v>
      </c>
      <c r="BI124" s="99">
        <f>IF(U124="nulová",N124,0)</f>
        <v>0</v>
      </c>
      <c r="BJ124" s="11" t="s">
        <v>81</v>
      </c>
      <c r="BK124" s="99">
        <f>ROUND(L124*K124,2)</f>
        <v>0</v>
      </c>
      <c r="BL124" s="11" t="s">
        <v>129</v>
      </c>
      <c r="BM124" s="11" t="s">
        <v>151</v>
      </c>
    </row>
    <row r="125" spans="2:65" s="1" customFormat="1" ht="31.5" customHeight="1">
      <c r="B125" s="90"/>
      <c r="C125" s="91" t="s">
        <v>152</v>
      </c>
      <c r="D125" s="91" t="s">
        <v>125</v>
      </c>
      <c r="E125" s="92" t="s">
        <v>153</v>
      </c>
      <c r="F125" s="135" t="s">
        <v>154</v>
      </c>
      <c r="G125" s="135"/>
      <c r="H125" s="135"/>
      <c r="I125" s="135"/>
      <c r="J125" s="93" t="s">
        <v>155</v>
      </c>
      <c r="K125" s="94">
        <v>3.6</v>
      </c>
      <c r="L125" s="136"/>
      <c r="M125" s="136"/>
      <c r="N125" s="136">
        <f>ROUND(L125*K125,2)</f>
        <v>0</v>
      </c>
      <c r="O125" s="136"/>
      <c r="P125" s="136"/>
      <c r="Q125" s="136"/>
      <c r="R125" s="95"/>
      <c r="T125" s="96" t="s">
        <v>5</v>
      </c>
      <c r="U125" s="28" t="s">
        <v>41</v>
      </c>
      <c r="V125" s="97">
        <v>9.7000000000000003E-2</v>
      </c>
      <c r="W125" s="97">
        <f>V125*K125</f>
        <v>0.34920000000000001</v>
      </c>
      <c r="X125" s="97">
        <v>0</v>
      </c>
      <c r="Y125" s="97">
        <f>X125*K125</f>
        <v>0</v>
      </c>
      <c r="Z125" s="97">
        <v>0</v>
      </c>
      <c r="AA125" s="98">
        <f>Z125*K125</f>
        <v>0</v>
      </c>
      <c r="AR125" s="11" t="s">
        <v>129</v>
      </c>
      <c r="AT125" s="11" t="s">
        <v>125</v>
      </c>
      <c r="AU125" s="11" t="s">
        <v>92</v>
      </c>
      <c r="AY125" s="11" t="s">
        <v>124</v>
      </c>
      <c r="BE125" s="99">
        <f>IF(U125="základní",N125,0)</f>
        <v>0</v>
      </c>
      <c r="BF125" s="99">
        <f>IF(U125="snížená",N125,0)</f>
        <v>0</v>
      </c>
      <c r="BG125" s="99">
        <f>IF(U125="zákl. přenesená",N125,0)</f>
        <v>0</v>
      </c>
      <c r="BH125" s="99">
        <f>IF(U125="sníž. přenesená",N125,0)</f>
        <v>0</v>
      </c>
      <c r="BI125" s="99">
        <f>IF(U125="nulová",N125,0)</f>
        <v>0</v>
      </c>
      <c r="BJ125" s="11" t="s">
        <v>81</v>
      </c>
      <c r="BK125" s="99">
        <f>ROUND(L125*K125,2)</f>
        <v>0</v>
      </c>
      <c r="BL125" s="11" t="s">
        <v>129</v>
      </c>
      <c r="BM125" s="11" t="s">
        <v>156</v>
      </c>
    </row>
    <row r="126" spans="2:65" s="6" customFormat="1" ht="22.5" customHeight="1">
      <c r="B126" s="100"/>
      <c r="C126" s="101"/>
      <c r="D126" s="101"/>
      <c r="E126" s="102" t="s">
        <v>5</v>
      </c>
      <c r="F126" s="139" t="s">
        <v>157</v>
      </c>
      <c r="G126" s="140"/>
      <c r="H126" s="140"/>
      <c r="I126" s="140"/>
      <c r="J126" s="101"/>
      <c r="K126" s="103">
        <v>3.6</v>
      </c>
      <c r="L126" s="101"/>
      <c r="M126" s="101"/>
      <c r="N126" s="101"/>
      <c r="O126" s="101"/>
      <c r="P126" s="101"/>
      <c r="Q126" s="101"/>
      <c r="R126" s="104"/>
      <c r="T126" s="105"/>
      <c r="U126" s="101"/>
      <c r="V126" s="101"/>
      <c r="W126" s="101"/>
      <c r="X126" s="101"/>
      <c r="Y126" s="101"/>
      <c r="Z126" s="101"/>
      <c r="AA126" s="106"/>
      <c r="AT126" s="107" t="s">
        <v>142</v>
      </c>
      <c r="AU126" s="107" t="s">
        <v>92</v>
      </c>
      <c r="AV126" s="6" t="s">
        <v>92</v>
      </c>
      <c r="AW126" s="6" t="s">
        <v>33</v>
      </c>
      <c r="AX126" s="6" t="s">
        <v>81</v>
      </c>
      <c r="AY126" s="107" t="s">
        <v>124</v>
      </c>
    </row>
    <row r="127" spans="2:65" s="1" customFormat="1" ht="31.5" customHeight="1">
      <c r="B127" s="90"/>
      <c r="C127" s="91" t="s">
        <v>158</v>
      </c>
      <c r="D127" s="91" t="s">
        <v>125</v>
      </c>
      <c r="E127" s="92" t="s">
        <v>159</v>
      </c>
      <c r="F127" s="135" t="s">
        <v>160</v>
      </c>
      <c r="G127" s="135"/>
      <c r="H127" s="135"/>
      <c r="I127" s="135"/>
      <c r="J127" s="93" t="s">
        <v>155</v>
      </c>
      <c r="K127" s="94">
        <v>15.4</v>
      </c>
      <c r="L127" s="136"/>
      <c r="M127" s="136"/>
      <c r="N127" s="136">
        <f>ROUND(L127*K127,2)</f>
        <v>0</v>
      </c>
      <c r="O127" s="136"/>
      <c r="P127" s="136"/>
      <c r="Q127" s="136"/>
      <c r="R127" s="95"/>
      <c r="T127" s="96" t="s">
        <v>5</v>
      </c>
      <c r="U127" s="28" t="s">
        <v>41</v>
      </c>
      <c r="V127" s="97">
        <v>1.43</v>
      </c>
      <c r="W127" s="97">
        <f>V127*K127</f>
        <v>22.021999999999998</v>
      </c>
      <c r="X127" s="97">
        <v>0</v>
      </c>
      <c r="Y127" s="97">
        <f>X127*K127</f>
        <v>0</v>
      </c>
      <c r="Z127" s="97">
        <v>0</v>
      </c>
      <c r="AA127" s="98">
        <f>Z127*K127</f>
        <v>0</v>
      </c>
      <c r="AR127" s="11" t="s">
        <v>129</v>
      </c>
      <c r="AT127" s="11" t="s">
        <v>125</v>
      </c>
      <c r="AU127" s="11" t="s">
        <v>92</v>
      </c>
      <c r="AY127" s="11" t="s">
        <v>124</v>
      </c>
      <c r="BE127" s="99">
        <f>IF(U127="základní",N127,0)</f>
        <v>0</v>
      </c>
      <c r="BF127" s="99">
        <f>IF(U127="snížená",N127,0)</f>
        <v>0</v>
      </c>
      <c r="BG127" s="99">
        <f>IF(U127="zákl. přenesená",N127,0)</f>
        <v>0</v>
      </c>
      <c r="BH127" s="99">
        <f>IF(U127="sníž. přenesená",N127,0)</f>
        <v>0</v>
      </c>
      <c r="BI127" s="99">
        <f>IF(U127="nulová",N127,0)</f>
        <v>0</v>
      </c>
      <c r="BJ127" s="11" t="s">
        <v>81</v>
      </c>
      <c r="BK127" s="99">
        <f>ROUND(L127*K127,2)</f>
        <v>0</v>
      </c>
      <c r="BL127" s="11" t="s">
        <v>129</v>
      </c>
      <c r="BM127" s="11" t="s">
        <v>161</v>
      </c>
    </row>
    <row r="128" spans="2:65" s="6" customFormat="1" ht="22.5" customHeight="1">
      <c r="B128" s="100"/>
      <c r="C128" s="101"/>
      <c r="D128" s="101"/>
      <c r="E128" s="102" t="s">
        <v>5</v>
      </c>
      <c r="F128" s="139" t="s">
        <v>162</v>
      </c>
      <c r="G128" s="140"/>
      <c r="H128" s="140"/>
      <c r="I128" s="140"/>
      <c r="J128" s="101"/>
      <c r="K128" s="103">
        <v>15.4</v>
      </c>
      <c r="L128" s="101"/>
      <c r="M128" s="101"/>
      <c r="N128" s="101"/>
      <c r="O128" s="101"/>
      <c r="P128" s="101"/>
      <c r="Q128" s="101"/>
      <c r="R128" s="104"/>
      <c r="T128" s="105"/>
      <c r="U128" s="101"/>
      <c r="V128" s="101"/>
      <c r="W128" s="101"/>
      <c r="X128" s="101"/>
      <c r="Y128" s="101"/>
      <c r="Z128" s="101"/>
      <c r="AA128" s="106"/>
      <c r="AT128" s="107" t="s">
        <v>142</v>
      </c>
      <c r="AU128" s="107" t="s">
        <v>92</v>
      </c>
      <c r="AV128" s="6" t="s">
        <v>92</v>
      </c>
      <c r="AW128" s="6" t="s">
        <v>33</v>
      </c>
      <c r="AX128" s="6" t="s">
        <v>81</v>
      </c>
      <c r="AY128" s="107" t="s">
        <v>124</v>
      </c>
    </row>
    <row r="129" spans="2:65" s="1" customFormat="1" ht="31.5" customHeight="1">
      <c r="B129" s="90"/>
      <c r="C129" s="91" t="s">
        <v>163</v>
      </c>
      <c r="D129" s="91" t="s">
        <v>125</v>
      </c>
      <c r="E129" s="92" t="s">
        <v>164</v>
      </c>
      <c r="F129" s="135" t="s">
        <v>165</v>
      </c>
      <c r="G129" s="135"/>
      <c r="H129" s="135"/>
      <c r="I129" s="135"/>
      <c r="J129" s="93" t="s">
        <v>155</v>
      </c>
      <c r="K129" s="94">
        <v>15.4</v>
      </c>
      <c r="L129" s="136"/>
      <c r="M129" s="136"/>
      <c r="N129" s="136">
        <f>ROUND(L129*K129,2)</f>
        <v>0</v>
      </c>
      <c r="O129" s="136"/>
      <c r="P129" s="136"/>
      <c r="Q129" s="136"/>
      <c r="R129" s="95"/>
      <c r="T129" s="96" t="s">
        <v>5</v>
      </c>
      <c r="U129" s="28" t="s">
        <v>41</v>
      </c>
      <c r="V129" s="97">
        <v>4.3999999999999997E-2</v>
      </c>
      <c r="W129" s="97">
        <f>V129*K129</f>
        <v>0.67759999999999998</v>
      </c>
      <c r="X129" s="97">
        <v>0</v>
      </c>
      <c r="Y129" s="97">
        <f>X129*K129</f>
        <v>0</v>
      </c>
      <c r="Z129" s="97">
        <v>0</v>
      </c>
      <c r="AA129" s="98">
        <f>Z129*K129</f>
        <v>0</v>
      </c>
      <c r="AR129" s="11" t="s">
        <v>129</v>
      </c>
      <c r="AT129" s="11" t="s">
        <v>125</v>
      </c>
      <c r="AU129" s="11" t="s">
        <v>92</v>
      </c>
      <c r="AY129" s="11" t="s">
        <v>124</v>
      </c>
      <c r="BE129" s="99">
        <f>IF(U129="základní",N129,0)</f>
        <v>0</v>
      </c>
      <c r="BF129" s="99">
        <f>IF(U129="snížená",N129,0)</f>
        <v>0</v>
      </c>
      <c r="BG129" s="99">
        <f>IF(U129="zákl. přenesená",N129,0)</f>
        <v>0</v>
      </c>
      <c r="BH129" s="99">
        <f>IF(U129="sníž. přenesená",N129,0)</f>
        <v>0</v>
      </c>
      <c r="BI129" s="99">
        <f>IF(U129="nulová",N129,0)</f>
        <v>0</v>
      </c>
      <c r="BJ129" s="11" t="s">
        <v>81</v>
      </c>
      <c r="BK129" s="99">
        <f>ROUND(L129*K129,2)</f>
        <v>0</v>
      </c>
      <c r="BL129" s="11" t="s">
        <v>129</v>
      </c>
      <c r="BM129" s="11" t="s">
        <v>166</v>
      </c>
    </row>
    <row r="130" spans="2:65" s="1" customFormat="1" ht="22.5" customHeight="1">
      <c r="B130" s="23"/>
      <c r="C130" s="24"/>
      <c r="D130" s="24"/>
      <c r="E130" s="24"/>
      <c r="F130" s="137" t="s">
        <v>167</v>
      </c>
      <c r="G130" s="138"/>
      <c r="H130" s="138"/>
      <c r="I130" s="138"/>
      <c r="J130" s="24"/>
      <c r="K130" s="24"/>
      <c r="L130" s="24"/>
      <c r="M130" s="24"/>
      <c r="N130" s="24"/>
      <c r="O130" s="24"/>
      <c r="P130" s="24"/>
      <c r="Q130" s="24"/>
      <c r="R130" s="25"/>
      <c r="T130" s="108"/>
      <c r="U130" s="24"/>
      <c r="V130" s="24"/>
      <c r="W130" s="24"/>
      <c r="X130" s="24"/>
      <c r="Y130" s="24"/>
      <c r="Z130" s="24"/>
      <c r="AA130" s="45"/>
      <c r="AT130" s="11" t="s">
        <v>168</v>
      </c>
      <c r="AU130" s="11" t="s">
        <v>92</v>
      </c>
    </row>
    <row r="131" spans="2:65" s="1" customFormat="1" ht="31.5" customHeight="1">
      <c r="B131" s="90"/>
      <c r="C131" s="91" t="s">
        <v>169</v>
      </c>
      <c r="D131" s="91" t="s">
        <v>125</v>
      </c>
      <c r="E131" s="92" t="s">
        <v>170</v>
      </c>
      <c r="F131" s="135" t="s">
        <v>171</v>
      </c>
      <c r="G131" s="135"/>
      <c r="H131" s="135"/>
      <c r="I131" s="135"/>
      <c r="J131" s="93" t="s">
        <v>155</v>
      </c>
      <c r="K131" s="94">
        <v>15.4</v>
      </c>
      <c r="L131" s="136"/>
      <c r="M131" s="136"/>
      <c r="N131" s="136">
        <f>ROUND(L131*K131,2)</f>
        <v>0</v>
      </c>
      <c r="O131" s="136"/>
      <c r="P131" s="136"/>
      <c r="Q131" s="136"/>
      <c r="R131" s="95"/>
      <c r="T131" s="96" t="s">
        <v>5</v>
      </c>
      <c r="U131" s="28" t="s">
        <v>41</v>
      </c>
      <c r="V131" s="97">
        <v>5.8000000000000003E-2</v>
      </c>
      <c r="W131" s="97">
        <f>V131*K131</f>
        <v>0.8932000000000001</v>
      </c>
      <c r="X131" s="97">
        <v>0</v>
      </c>
      <c r="Y131" s="97">
        <f>X131*K131</f>
        <v>0</v>
      </c>
      <c r="Z131" s="97">
        <v>0</v>
      </c>
      <c r="AA131" s="98">
        <f>Z131*K131</f>
        <v>0</v>
      </c>
      <c r="AR131" s="11" t="s">
        <v>129</v>
      </c>
      <c r="AT131" s="11" t="s">
        <v>125</v>
      </c>
      <c r="AU131" s="11" t="s">
        <v>92</v>
      </c>
      <c r="AY131" s="11" t="s">
        <v>124</v>
      </c>
      <c r="BE131" s="99">
        <f>IF(U131="základní",N131,0)</f>
        <v>0</v>
      </c>
      <c r="BF131" s="99">
        <f>IF(U131="snížená",N131,0)</f>
        <v>0</v>
      </c>
      <c r="BG131" s="99">
        <f>IF(U131="zákl. přenesená",N131,0)</f>
        <v>0</v>
      </c>
      <c r="BH131" s="99">
        <f>IF(U131="sníž. přenesená",N131,0)</f>
        <v>0</v>
      </c>
      <c r="BI131" s="99">
        <f>IF(U131="nulová",N131,0)</f>
        <v>0</v>
      </c>
      <c r="BJ131" s="11" t="s">
        <v>81</v>
      </c>
      <c r="BK131" s="99">
        <f>ROUND(L131*K131,2)</f>
        <v>0</v>
      </c>
      <c r="BL131" s="11" t="s">
        <v>129</v>
      </c>
      <c r="BM131" s="11" t="s">
        <v>172</v>
      </c>
    </row>
    <row r="132" spans="2:65" s="1" customFormat="1" ht="31.5" customHeight="1">
      <c r="B132" s="90"/>
      <c r="C132" s="91" t="s">
        <v>173</v>
      </c>
      <c r="D132" s="91" t="s">
        <v>125</v>
      </c>
      <c r="E132" s="92" t="s">
        <v>174</v>
      </c>
      <c r="F132" s="135" t="s">
        <v>175</v>
      </c>
      <c r="G132" s="135"/>
      <c r="H132" s="135"/>
      <c r="I132" s="135"/>
      <c r="J132" s="93" t="s">
        <v>155</v>
      </c>
      <c r="K132" s="94">
        <v>15.4</v>
      </c>
      <c r="L132" s="136"/>
      <c r="M132" s="136"/>
      <c r="N132" s="136">
        <f>ROUND(L132*K132,2)</f>
        <v>0</v>
      </c>
      <c r="O132" s="136"/>
      <c r="P132" s="136"/>
      <c r="Q132" s="136"/>
      <c r="R132" s="95"/>
      <c r="T132" s="96" t="s">
        <v>5</v>
      </c>
      <c r="U132" s="28" t="s">
        <v>41</v>
      </c>
      <c r="V132" s="97">
        <v>9.7000000000000003E-2</v>
      </c>
      <c r="W132" s="97">
        <f>V132*K132</f>
        <v>1.4938</v>
      </c>
      <c r="X132" s="97">
        <v>0</v>
      </c>
      <c r="Y132" s="97">
        <f>X132*K132</f>
        <v>0</v>
      </c>
      <c r="Z132" s="97">
        <v>0</v>
      </c>
      <c r="AA132" s="98">
        <f>Z132*K132</f>
        <v>0</v>
      </c>
      <c r="AR132" s="11" t="s">
        <v>129</v>
      </c>
      <c r="AT132" s="11" t="s">
        <v>125</v>
      </c>
      <c r="AU132" s="11" t="s">
        <v>92</v>
      </c>
      <c r="AY132" s="11" t="s">
        <v>124</v>
      </c>
      <c r="BE132" s="99">
        <f>IF(U132="základní",N132,0)</f>
        <v>0</v>
      </c>
      <c r="BF132" s="99">
        <f>IF(U132="snížená",N132,0)</f>
        <v>0</v>
      </c>
      <c r="BG132" s="99">
        <f>IF(U132="zákl. přenesená",N132,0)</f>
        <v>0</v>
      </c>
      <c r="BH132" s="99">
        <f>IF(U132="sníž. přenesená",N132,0)</f>
        <v>0</v>
      </c>
      <c r="BI132" s="99">
        <f>IF(U132="nulová",N132,0)</f>
        <v>0</v>
      </c>
      <c r="BJ132" s="11" t="s">
        <v>81</v>
      </c>
      <c r="BK132" s="99">
        <f>ROUND(L132*K132,2)</f>
        <v>0</v>
      </c>
      <c r="BL132" s="11" t="s">
        <v>129</v>
      </c>
      <c r="BM132" s="11" t="s">
        <v>176</v>
      </c>
    </row>
    <row r="133" spans="2:65" s="1" customFormat="1" ht="22.5" customHeight="1">
      <c r="B133" s="90"/>
      <c r="C133" s="91" t="s">
        <v>177</v>
      </c>
      <c r="D133" s="91" t="s">
        <v>125</v>
      </c>
      <c r="E133" s="92" t="s">
        <v>178</v>
      </c>
      <c r="F133" s="135" t="s">
        <v>179</v>
      </c>
      <c r="G133" s="135"/>
      <c r="H133" s="135"/>
      <c r="I133" s="135"/>
      <c r="J133" s="93" t="s">
        <v>155</v>
      </c>
      <c r="K133" s="94">
        <v>15.4</v>
      </c>
      <c r="L133" s="136"/>
      <c r="M133" s="136"/>
      <c r="N133" s="136">
        <f>ROUND(L133*K133,2)</f>
        <v>0</v>
      </c>
      <c r="O133" s="136"/>
      <c r="P133" s="136"/>
      <c r="Q133" s="136"/>
      <c r="R133" s="95"/>
      <c r="T133" s="96" t="s">
        <v>5</v>
      </c>
      <c r="U133" s="28" t="s">
        <v>41</v>
      </c>
      <c r="V133" s="97">
        <v>0</v>
      </c>
      <c r="W133" s="97">
        <f>V133*K133</f>
        <v>0</v>
      </c>
      <c r="X133" s="97">
        <v>0</v>
      </c>
      <c r="Y133" s="97">
        <f>X133*K133</f>
        <v>0</v>
      </c>
      <c r="Z133" s="97">
        <v>0</v>
      </c>
      <c r="AA133" s="98">
        <f>Z133*K133</f>
        <v>0</v>
      </c>
      <c r="AR133" s="11" t="s">
        <v>129</v>
      </c>
      <c r="AT133" s="11" t="s">
        <v>125</v>
      </c>
      <c r="AU133" s="11" t="s">
        <v>92</v>
      </c>
      <c r="AY133" s="11" t="s">
        <v>124</v>
      </c>
      <c r="BE133" s="99">
        <f>IF(U133="základní",N133,0)</f>
        <v>0</v>
      </c>
      <c r="BF133" s="99">
        <f>IF(U133="snížená",N133,0)</f>
        <v>0</v>
      </c>
      <c r="BG133" s="99">
        <f>IF(U133="zákl. přenesená",N133,0)</f>
        <v>0</v>
      </c>
      <c r="BH133" s="99">
        <f>IF(U133="sníž. přenesená",N133,0)</f>
        <v>0</v>
      </c>
      <c r="BI133" s="99">
        <f>IF(U133="nulová",N133,0)</f>
        <v>0</v>
      </c>
      <c r="BJ133" s="11" t="s">
        <v>81</v>
      </c>
      <c r="BK133" s="99">
        <f>ROUND(L133*K133,2)</f>
        <v>0</v>
      </c>
      <c r="BL133" s="11" t="s">
        <v>129</v>
      </c>
      <c r="BM133" s="11" t="s">
        <v>180</v>
      </c>
    </row>
    <row r="134" spans="2:65" s="1" customFormat="1" ht="30" customHeight="1">
      <c r="B134" s="23"/>
      <c r="C134" s="24"/>
      <c r="D134" s="24"/>
      <c r="E134" s="24"/>
      <c r="F134" s="137" t="s">
        <v>181</v>
      </c>
      <c r="G134" s="138"/>
      <c r="H134" s="138"/>
      <c r="I134" s="138"/>
      <c r="J134" s="24"/>
      <c r="K134" s="24"/>
      <c r="L134" s="24"/>
      <c r="M134" s="24"/>
      <c r="N134" s="24"/>
      <c r="O134" s="24"/>
      <c r="P134" s="24"/>
      <c r="Q134" s="24"/>
      <c r="R134" s="25"/>
      <c r="T134" s="108"/>
      <c r="U134" s="24"/>
      <c r="V134" s="24"/>
      <c r="W134" s="24"/>
      <c r="X134" s="24"/>
      <c r="Y134" s="24"/>
      <c r="Z134" s="24"/>
      <c r="AA134" s="45"/>
      <c r="AT134" s="11" t="s">
        <v>168</v>
      </c>
      <c r="AU134" s="11" t="s">
        <v>92</v>
      </c>
    </row>
    <row r="135" spans="2:65" s="1" customFormat="1" ht="31.5" customHeight="1">
      <c r="B135" s="90"/>
      <c r="C135" s="91" t="s">
        <v>182</v>
      </c>
      <c r="D135" s="91" t="s">
        <v>125</v>
      </c>
      <c r="E135" s="92" t="s">
        <v>183</v>
      </c>
      <c r="F135" s="135" t="s">
        <v>184</v>
      </c>
      <c r="G135" s="135"/>
      <c r="H135" s="135"/>
      <c r="I135" s="135"/>
      <c r="J135" s="93" t="s">
        <v>155</v>
      </c>
      <c r="K135" s="94">
        <v>5.6</v>
      </c>
      <c r="L135" s="136"/>
      <c r="M135" s="136"/>
      <c r="N135" s="136">
        <f>ROUND(L135*K135,2)</f>
        <v>0</v>
      </c>
      <c r="O135" s="136"/>
      <c r="P135" s="136"/>
      <c r="Q135" s="136"/>
      <c r="R135" s="95"/>
      <c r="T135" s="96" t="s">
        <v>5</v>
      </c>
      <c r="U135" s="28" t="s">
        <v>41</v>
      </c>
      <c r="V135" s="97">
        <v>0.28599999999999998</v>
      </c>
      <c r="W135" s="97">
        <f>V135*K135</f>
        <v>1.6015999999999997</v>
      </c>
      <c r="X135" s="97">
        <v>0</v>
      </c>
      <c r="Y135" s="97">
        <f>X135*K135</f>
        <v>0</v>
      </c>
      <c r="Z135" s="97">
        <v>0</v>
      </c>
      <c r="AA135" s="98">
        <f>Z135*K135</f>
        <v>0</v>
      </c>
      <c r="AR135" s="11" t="s">
        <v>129</v>
      </c>
      <c r="AT135" s="11" t="s">
        <v>125</v>
      </c>
      <c r="AU135" s="11" t="s">
        <v>92</v>
      </c>
      <c r="AY135" s="11" t="s">
        <v>124</v>
      </c>
      <c r="BE135" s="99">
        <f>IF(U135="základní",N135,0)</f>
        <v>0</v>
      </c>
      <c r="BF135" s="99">
        <f>IF(U135="snížená",N135,0)</f>
        <v>0</v>
      </c>
      <c r="BG135" s="99">
        <f>IF(U135="zákl. přenesená",N135,0)</f>
        <v>0</v>
      </c>
      <c r="BH135" s="99">
        <f>IF(U135="sníž. přenesená",N135,0)</f>
        <v>0</v>
      </c>
      <c r="BI135" s="99">
        <f>IF(U135="nulová",N135,0)</f>
        <v>0</v>
      </c>
      <c r="BJ135" s="11" t="s">
        <v>81</v>
      </c>
      <c r="BK135" s="99">
        <f>ROUND(L135*K135,2)</f>
        <v>0</v>
      </c>
      <c r="BL135" s="11" t="s">
        <v>129</v>
      </c>
      <c r="BM135" s="11" t="s">
        <v>185</v>
      </c>
    </row>
    <row r="136" spans="2:65" s="6" customFormat="1" ht="22.5" customHeight="1">
      <c r="B136" s="100"/>
      <c r="C136" s="101"/>
      <c r="D136" s="101"/>
      <c r="E136" s="102" t="s">
        <v>5</v>
      </c>
      <c r="F136" s="139" t="s">
        <v>186</v>
      </c>
      <c r="G136" s="140"/>
      <c r="H136" s="140"/>
      <c r="I136" s="140"/>
      <c r="J136" s="101"/>
      <c r="K136" s="103">
        <v>5.6</v>
      </c>
      <c r="L136" s="101"/>
      <c r="M136" s="101"/>
      <c r="N136" s="101"/>
      <c r="O136" s="101"/>
      <c r="P136" s="101"/>
      <c r="Q136" s="101"/>
      <c r="R136" s="104"/>
      <c r="T136" s="105"/>
      <c r="U136" s="101"/>
      <c r="V136" s="101"/>
      <c r="W136" s="101"/>
      <c r="X136" s="101"/>
      <c r="Y136" s="101"/>
      <c r="Z136" s="101"/>
      <c r="AA136" s="106"/>
      <c r="AT136" s="107" t="s">
        <v>142</v>
      </c>
      <c r="AU136" s="107" t="s">
        <v>92</v>
      </c>
      <c r="AV136" s="6" t="s">
        <v>92</v>
      </c>
      <c r="AW136" s="6" t="s">
        <v>33</v>
      </c>
      <c r="AX136" s="6" t="s">
        <v>81</v>
      </c>
      <c r="AY136" s="107" t="s">
        <v>124</v>
      </c>
    </row>
    <row r="137" spans="2:65" s="1" customFormat="1" ht="22.5" customHeight="1">
      <c r="B137" s="90"/>
      <c r="C137" s="109" t="s">
        <v>187</v>
      </c>
      <c r="D137" s="109" t="s">
        <v>188</v>
      </c>
      <c r="E137" s="110" t="s">
        <v>189</v>
      </c>
      <c r="F137" s="141" t="s">
        <v>190</v>
      </c>
      <c r="G137" s="141"/>
      <c r="H137" s="141"/>
      <c r="I137" s="141"/>
      <c r="J137" s="111" t="s">
        <v>191</v>
      </c>
      <c r="K137" s="112">
        <v>11.2</v>
      </c>
      <c r="L137" s="142"/>
      <c r="M137" s="142"/>
      <c r="N137" s="142">
        <f>ROUND(L137*K137,2)</f>
        <v>0</v>
      </c>
      <c r="O137" s="136"/>
      <c r="P137" s="136"/>
      <c r="Q137" s="136"/>
      <c r="R137" s="95"/>
      <c r="T137" s="96" t="s">
        <v>5</v>
      </c>
      <c r="U137" s="28" t="s">
        <v>41</v>
      </c>
      <c r="V137" s="97">
        <v>0</v>
      </c>
      <c r="W137" s="97">
        <f>V137*K137</f>
        <v>0</v>
      </c>
      <c r="X137" s="97">
        <v>1</v>
      </c>
      <c r="Y137" s="97">
        <f>X137*K137</f>
        <v>11.2</v>
      </c>
      <c r="Z137" s="97">
        <v>0</v>
      </c>
      <c r="AA137" s="98">
        <f>Z137*K137</f>
        <v>0</v>
      </c>
      <c r="AR137" s="11" t="s">
        <v>158</v>
      </c>
      <c r="AT137" s="11" t="s">
        <v>188</v>
      </c>
      <c r="AU137" s="11" t="s">
        <v>92</v>
      </c>
      <c r="AY137" s="11" t="s">
        <v>124</v>
      </c>
      <c r="BE137" s="99">
        <f>IF(U137="základní",N137,0)</f>
        <v>0</v>
      </c>
      <c r="BF137" s="99">
        <f>IF(U137="snížená",N137,0)</f>
        <v>0</v>
      </c>
      <c r="BG137" s="99">
        <f>IF(U137="zákl. přenesená",N137,0)</f>
        <v>0</v>
      </c>
      <c r="BH137" s="99">
        <f>IF(U137="sníž. přenesená",N137,0)</f>
        <v>0</v>
      </c>
      <c r="BI137" s="99">
        <f>IF(U137="nulová",N137,0)</f>
        <v>0</v>
      </c>
      <c r="BJ137" s="11" t="s">
        <v>81</v>
      </c>
      <c r="BK137" s="99">
        <f>ROUND(L137*K137,2)</f>
        <v>0</v>
      </c>
      <c r="BL137" s="11" t="s">
        <v>129</v>
      </c>
      <c r="BM137" s="11" t="s">
        <v>192</v>
      </c>
    </row>
    <row r="138" spans="2:65" s="1" customFormat="1" ht="31.5" customHeight="1">
      <c r="B138" s="90"/>
      <c r="C138" s="91" t="s">
        <v>11</v>
      </c>
      <c r="D138" s="91" t="s">
        <v>125</v>
      </c>
      <c r="E138" s="92" t="s">
        <v>193</v>
      </c>
      <c r="F138" s="135" t="s">
        <v>194</v>
      </c>
      <c r="G138" s="135"/>
      <c r="H138" s="135"/>
      <c r="I138" s="135"/>
      <c r="J138" s="93" t="s">
        <v>128</v>
      </c>
      <c r="K138" s="94">
        <v>18</v>
      </c>
      <c r="L138" s="136"/>
      <c r="M138" s="136"/>
      <c r="N138" s="136">
        <f>ROUND(L138*K138,2)</f>
        <v>0</v>
      </c>
      <c r="O138" s="136"/>
      <c r="P138" s="136"/>
      <c r="Q138" s="136"/>
      <c r="R138" s="95"/>
      <c r="T138" s="96" t="s">
        <v>5</v>
      </c>
      <c r="U138" s="28" t="s">
        <v>41</v>
      </c>
      <c r="V138" s="97">
        <v>7.0000000000000001E-3</v>
      </c>
      <c r="W138" s="97">
        <f>V138*K138</f>
        <v>0.126</v>
      </c>
      <c r="X138" s="97">
        <v>0</v>
      </c>
      <c r="Y138" s="97">
        <f>X138*K138</f>
        <v>0</v>
      </c>
      <c r="Z138" s="97">
        <v>0</v>
      </c>
      <c r="AA138" s="98">
        <f>Z138*K138</f>
        <v>0</v>
      </c>
      <c r="AR138" s="11" t="s">
        <v>129</v>
      </c>
      <c r="AT138" s="11" t="s">
        <v>125</v>
      </c>
      <c r="AU138" s="11" t="s">
        <v>92</v>
      </c>
      <c r="AY138" s="11" t="s">
        <v>124</v>
      </c>
      <c r="BE138" s="99">
        <f>IF(U138="základní",N138,0)</f>
        <v>0</v>
      </c>
      <c r="BF138" s="99">
        <f>IF(U138="snížená",N138,0)</f>
        <v>0</v>
      </c>
      <c r="BG138" s="99">
        <f>IF(U138="zákl. přenesená",N138,0)</f>
        <v>0</v>
      </c>
      <c r="BH138" s="99">
        <f>IF(U138="sníž. přenesená",N138,0)</f>
        <v>0</v>
      </c>
      <c r="BI138" s="99">
        <f>IF(U138="nulová",N138,0)</f>
        <v>0</v>
      </c>
      <c r="BJ138" s="11" t="s">
        <v>81</v>
      </c>
      <c r="BK138" s="99">
        <f>ROUND(L138*K138,2)</f>
        <v>0</v>
      </c>
      <c r="BL138" s="11" t="s">
        <v>129</v>
      </c>
      <c r="BM138" s="11" t="s">
        <v>195</v>
      </c>
    </row>
    <row r="139" spans="2:65" s="1" customFormat="1" ht="22.5" customHeight="1">
      <c r="B139" s="90"/>
      <c r="C139" s="109" t="s">
        <v>196</v>
      </c>
      <c r="D139" s="109" t="s">
        <v>188</v>
      </c>
      <c r="E139" s="110" t="s">
        <v>197</v>
      </c>
      <c r="F139" s="141" t="s">
        <v>198</v>
      </c>
      <c r="G139" s="141"/>
      <c r="H139" s="141"/>
      <c r="I139" s="141"/>
      <c r="J139" s="111" t="s">
        <v>199</v>
      </c>
      <c r="K139" s="112">
        <v>0.27</v>
      </c>
      <c r="L139" s="142"/>
      <c r="M139" s="142"/>
      <c r="N139" s="142">
        <f>ROUND(L139*K139,2)</f>
        <v>0</v>
      </c>
      <c r="O139" s="136"/>
      <c r="P139" s="136"/>
      <c r="Q139" s="136"/>
      <c r="R139" s="95"/>
      <c r="T139" s="96" t="s">
        <v>5</v>
      </c>
      <c r="U139" s="28" t="s">
        <v>41</v>
      </c>
      <c r="V139" s="97">
        <v>0</v>
      </c>
      <c r="W139" s="97">
        <f>V139*K139</f>
        <v>0</v>
      </c>
      <c r="X139" s="97">
        <v>1E-3</v>
      </c>
      <c r="Y139" s="97">
        <f>X139*K139</f>
        <v>2.7E-4</v>
      </c>
      <c r="Z139" s="97">
        <v>0</v>
      </c>
      <c r="AA139" s="98">
        <f>Z139*K139</f>
        <v>0</v>
      </c>
      <c r="AR139" s="11" t="s">
        <v>158</v>
      </c>
      <c r="AT139" s="11" t="s">
        <v>188</v>
      </c>
      <c r="AU139" s="11" t="s">
        <v>92</v>
      </c>
      <c r="AY139" s="11" t="s">
        <v>124</v>
      </c>
      <c r="BE139" s="99">
        <f>IF(U139="základní",N139,0)</f>
        <v>0</v>
      </c>
      <c r="BF139" s="99">
        <f>IF(U139="snížená",N139,0)</f>
        <v>0</v>
      </c>
      <c r="BG139" s="99">
        <f>IF(U139="zákl. přenesená",N139,0)</f>
        <v>0</v>
      </c>
      <c r="BH139" s="99">
        <f>IF(U139="sníž. přenesená",N139,0)</f>
        <v>0</v>
      </c>
      <c r="BI139" s="99">
        <f>IF(U139="nulová",N139,0)</f>
        <v>0</v>
      </c>
      <c r="BJ139" s="11" t="s">
        <v>81</v>
      </c>
      <c r="BK139" s="99">
        <f>ROUND(L139*K139,2)</f>
        <v>0</v>
      </c>
      <c r="BL139" s="11" t="s">
        <v>129</v>
      </c>
      <c r="BM139" s="11" t="s">
        <v>200</v>
      </c>
    </row>
    <row r="140" spans="2:65" s="1" customFormat="1" ht="22.5" customHeight="1">
      <c r="B140" s="90"/>
      <c r="C140" s="91" t="s">
        <v>201</v>
      </c>
      <c r="D140" s="91" t="s">
        <v>125</v>
      </c>
      <c r="E140" s="92" t="s">
        <v>202</v>
      </c>
      <c r="F140" s="135" t="s">
        <v>203</v>
      </c>
      <c r="G140" s="135"/>
      <c r="H140" s="135"/>
      <c r="I140" s="135"/>
      <c r="J140" s="93" t="s">
        <v>204</v>
      </c>
      <c r="K140" s="94">
        <v>1</v>
      </c>
      <c r="L140" s="136"/>
      <c r="M140" s="136"/>
      <c r="N140" s="136">
        <f>ROUND(L140*K140,2)</f>
        <v>0</v>
      </c>
      <c r="O140" s="136"/>
      <c r="P140" s="136"/>
      <c r="Q140" s="136"/>
      <c r="R140" s="95"/>
      <c r="T140" s="96" t="s">
        <v>5</v>
      </c>
      <c r="U140" s="28" t="s">
        <v>41</v>
      </c>
      <c r="V140" s="97">
        <v>0</v>
      </c>
      <c r="W140" s="97">
        <f>V140*K140</f>
        <v>0</v>
      </c>
      <c r="X140" s="97">
        <v>0.28000000000000003</v>
      </c>
      <c r="Y140" s="97">
        <f>X140*K140</f>
        <v>0.28000000000000003</v>
      </c>
      <c r="Z140" s="97">
        <v>0</v>
      </c>
      <c r="AA140" s="98">
        <f>Z140*K140</f>
        <v>0</v>
      </c>
      <c r="AR140" s="11" t="s">
        <v>129</v>
      </c>
      <c r="AT140" s="11" t="s">
        <v>125</v>
      </c>
      <c r="AU140" s="11" t="s">
        <v>92</v>
      </c>
      <c r="AY140" s="11" t="s">
        <v>124</v>
      </c>
      <c r="BE140" s="99">
        <f>IF(U140="základní",N140,0)</f>
        <v>0</v>
      </c>
      <c r="BF140" s="99">
        <f>IF(U140="snížená",N140,0)</f>
        <v>0</v>
      </c>
      <c r="BG140" s="99">
        <f>IF(U140="zákl. přenesená",N140,0)</f>
        <v>0</v>
      </c>
      <c r="BH140" s="99">
        <f>IF(U140="sníž. přenesená",N140,0)</f>
        <v>0</v>
      </c>
      <c r="BI140" s="99">
        <f>IF(U140="nulová",N140,0)</f>
        <v>0</v>
      </c>
      <c r="BJ140" s="11" t="s">
        <v>81</v>
      </c>
      <c r="BK140" s="99">
        <f>ROUND(L140*K140,2)</f>
        <v>0</v>
      </c>
      <c r="BL140" s="11" t="s">
        <v>129</v>
      </c>
      <c r="BM140" s="11" t="s">
        <v>205</v>
      </c>
    </row>
    <row r="141" spans="2:65" s="1" customFormat="1" ht="90" customHeight="1">
      <c r="B141" s="23"/>
      <c r="C141" s="24"/>
      <c r="D141" s="24"/>
      <c r="E141" s="24"/>
      <c r="F141" s="137" t="s">
        <v>206</v>
      </c>
      <c r="G141" s="138"/>
      <c r="H141" s="138"/>
      <c r="I141" s="138"/>
      <c r="J141" s="24"/>
      <c r="K141" s="24"/>
      <c r="L141" s="24"/>
      <c r="M141" s="24"/>
      <c r="N141" s="24"/>
      <c r="O141" s="24"/>
      <c r="P141" s="24"/>
      <c r="Q141" s="24"/>
      <c r="R141" s="25"/>
      <c r="T141" s="108"/>
      <c r="U141" s="24"/>
      <c r="V141" s="24"/>
      <c r="W141" s="24"/>
      <c r="X141" s="24"/>
      <c r="Y141" s="24"/>
      <c r="Z141" s="24"/>
      <c r="AA141" s="45"/>
      <c r="AT141" s="11" t="s">
        <v>168</v>
      </c>
      <c r="AU141" s="11" t="s">
        <v>92</v>
      </c>
    </row>
    <row r="142" spans="2:65" s="1" customFormat="1" ht="82.5" customHeight="1">
      <c r="B142" s="90"/>
      <c r="C142" s="91" t="s">
        <v>207</v>
      </c>
      <c r="D142" s="91" t="s">
        <v>125</v>
      </c>
      <c r="E142" s="92" t="s">
        <v>208</v>
      </c>
      <c r="F142" s="135" t="s">
        <v>209</v>
      </c>
      <c r="G142" s="135"/>
      <c r="H142" s="135"/>
      <c r="I142" s="135"/>
      <c r="J142" s="93" t="s">
        <v>210</v>
      </c>
      <c r="K142" s="94">
        <v>1</v>
      </c>
      <c r="L142" s="136"/>
      <c r="M142" s="136"/>
      <c r="N142" s="136">
        <f>ROUND(L142*K142,2)</f>
        <v>0</v>
      </c>
      <c r="O142" s="136"/>
      <c r="P142" s="136"/>
      <c r="Q142" s="136"/>
      <c r="R142" s="95"/>
      <c r="T142" s="96" t="s">
        <v>5</v>
      </c>
      <c r="U142" s="28" t="s">
        <v>41</v>
      </c>
      <c r="V142" s="97">
        <v>0</v>
      </c>
      <c r="W142" s="97">
        <f>V142*K142</f>
        <v>0</v>
      </c>
      <c r="X142" s="97">
        <v>0</v>
      </c>
      <c r="Y142" s="97">
        <f>X142*K142</f>
        <v>0</v>
      </c>
      <c r="Z142" s="97">
        <v>0</v>
      </c>
      <c r="AA142" s="98">
        <f>Z142*K142</f>
        <v>0</v>
      </c>
      <c r="AR142" s="11" t="s">
        <v>129</v>
      </c>
      <c r="AT142" s="11" t="s">
        <v>125</v>
      </c>
      <c r="AU142" s="11" t="s">
        <v>92</v>
      </c>
      <c r="AY142" s="11" t="s">
        <v>124</v>
      </c>
      <c r="BE142" s="99">
        <f>IF(U142="základní",N142,0)</f>
        <v>0</v>
      </c>
      <c r="BF142" s="99">
        <f>IF(U142="snížená",N142,0)</f>
        <v>0</v>
      </c>
      <c r="BG142" s="99">
        <f>IF(U142="zákl. přenesená",N142,0)</f>
        <v>0</v>
      </c>
      <c r="BH142" s="99">
        <f>IF(U142="sníž. přenesená",N142,0)</f>
        <v>0</v>
      </c>
      <c r="BI142" s="99">
        <f>IF(U142="nulová",N142,0)</f>
        <v>0</v>
      </c>
      <c r="BJ142" s="11" t="s">
        <v>81</v>
      </c>
      <c r="BK142" s="99">
        <f>ROUND(L142*K142,2)</f>
        <v>0</v>
      </c>
      <c r="BL142" s="11" t="s">
        <v>129</v>
      </c>
      <c r="BM142" s="11" t="s">
        <v>211</v>
      </c>
    </row>
    <row r="143" spans="2:65" s="5" customFormat="1" ht="29.85" customHeight="1">
      <c r="B143" s="79"/>
      <c r="C143" s="80"/>
      <c r="D143" s="89" t="s">
        <v>103</v>
      </c>
      <c r="E143" s="89"/>
      <c r="F143" s="89"/>
      <c r="G143" s="89"/>
      <c r="H143" s="89"/>
      <c r="I143" s="89"/>
      <c r="J143" s="89"/>
      <c r="K143" s="89"/>
      <c r="L143" s="89"/>
      <c r="M143" s="89"/>
      <c r="N143" s="128">
        <f>BK143</f>
        <v>0</v>
      </c>
      <c r="O143" s="129"/>
      <c r="P143" s="129"/>
      <c r="Q143" s="129"/>
      <c r="R143" s="82"/>
      <c r="T143" s="83"/>
      <c r="U143" s="80"/>
      <c r="V143" s="80"/>
      <c r="W143" s="84">
        <f>SUM(W144:W145)</f>
        <v>1.87</v>
      </c>
      <c r="X143" s="80"/>
      <c r="Y143" s="84">
        <f>SUM(Y144:Y145)</f>
        <v>0</v>
      </c>
      <c r="Z143" s="80"/>
      <c r="AA143" s="85">
        <f>SUM(AA144:AA145)</f>
        <v>0</v>
      </c>
      <c r="AR143" s="86" t="s">
        <v>81</v>
      </c>
      <c r="AT143" s="87" t="s">
        <v>75</v>
      </c>
      <c r="AU143" s="87" t="s">
        <v>81</v>
      </c>
      <c r="AY143" s="86" t="s">
        <v>124</v>
      </c>
      <c r="BK143" s="88">
        <f>SUM(BK144:BK145)</f>
        <v>0</v>
      </c>
    </row>
    <row r="144" spans="2:65" s="1" customFormat="1" ht="31.5" customHeight="1">
      <c r="B144" s="90"/>
      <c r="C144" s="91" t="s">
        <v>212</v>
      </c>
      <c r="D144" s="91" t="s">
        <v>125</v>
      </c>
      <c r="E144" s="92" t="s">
        <v>213</v>
      </c>
      <c r="F144" s="135" t="s">
        <v>214</v>
      </c>
      <c r="G144" s="135"/>
      <c r="H144" s="135"/>
      <c r="I144" s="135"/>
      <c r="J144" s="93" t="s">
        <v>150</v>
      </c>
      <c r="K144" s="94">
        <v>22</v>
      </c>
      <c r="L144" s="136"/>
      <c r="M144" s="136"/>
      <c r="N144" s="136">
        <f>ROUND(L144*K144,2)</f>
        <v>0</v>
      </c>
      <c r="O144" s="136"/>
      <c r="P144" s="136"/>
      <c r="Q144" s="136"/>
      <c r="R144" s="95"/>
      <c r="T144" s="96" t="s">
        <v>5</v>
      </c>
      <c r="U144" s="28" t="s">
        <v>41</v>
      </c>
      <c r="V144" s="97">
        <v>8.5000000000000006E-2</v>
      </c>
      <c r="W144" s="97">
        <f>V144*K144</f>
        <v>1.87</v>
      </c>
      <c r="X144" s="97">
        <v>0</v>
      </c>
      <c r="Y144" s="97">
        <f>X144*K144</f>
        <v>0</v>
      </c>
      <c r="Z144" s="97">
        <v>0</v>
      </c>
      <c r="AA144" s="98">
        <f>Z144*K144</f>
        <v>0</v>
      </c>
      <c r="AR144" s="11" t="s">
        <v>129</v>
      </c>
      <c r="AT144" s="11" t="s">
        <v>125</v>
      </c>
      <c r="AU144" s="11" t="s">
        <v>92</v>
      </c>
      <c r="AY144" s="11" t="s">
        <v>124</v>
      </c>
      <c r="BE144" s="99">
        <f>IF(U144="základní",N144,0)</f>
        <v>0</v>
      </c>
      <c r="BF144" s="99">
        <f>IF(U144="snížená",N144,0)</f>
        <v>0</v>
      </c>
      <c r="BG144" s="99">
        <f>IF(U144="zákl. přenesená",N144,0)</f>
        <v>0</v>
      </c>
      <c r="BH144" s="99">
        <f>IF(U144="sníž. přenesená",N144,0)</f>
        <v>0</v>
      </c>
      <c r="BI144" s="99">
        <f>IF(U144="nulová",N144,0)</f>
        <v>0</v>
      </c>
      <c r="BJ144" s="11" t="s">
        <v>81</v>
      </c>
      <c r="BK144" s="99">
        <f>ROUND(L144*K144,2)</f>
        <v>0</v>
      </c>
      <c r="BL144" s="11" t="s">
        <v>129</v>
      </c>
      <c r="BM144" s="11" t="s">
        <v>215</v>
      </c>
    </row>
    <row r="145" spans="2:65" s="1" customFormat="1" ht="22.5" customHeight="1">
      <c r="B145" s="23"/>
      <c r="C145" s="24"/>
      <c r="D145" s="24"/>
      <c r="E145" s="24"/>
      <c r="F145" s="137" t="s">
        <v>216</v>
      </c>
      <c r="G145" s="138"/>
      <c r="H145" s="138"/>
      <c r="I145" s="138"/>
      <c r="J145" s="24"/>
      <c r="K145" s="24"/>
      <c r="L145" s="24"/>
      <c r="M145" s="24"/>
      <c r="N145" s="24"/>
      <c r="O145" s="24"/>
      <c r="P145" s="24"/>
      <c r="Q145" s="24"/>
      <c r="R145" s="25"/>
      <c r="T145" s="108"/>
      <c r="U145" s="24"/>
      <c r="V145" s="24"/>
      <c r="W145" s="24"/>
      <c r="X145" s="24"/>
      <c r="Y145" s="24"/>
      <c r="Z145" s="24"/>
      <c r="AA145" s="45"/>
      <c r="AT145" s="11" t="s">
        <v>168</v>
      </c>
      <c r="AU145" s="11" t="s">
        <v>92</v>
      </c>
    </row>
    <row r="146" spans="2:65" s="5" customFormat="1" ht="29.85" customHeight="1">
      <c r="B146" s="79"/>
      <c r="C146" s="80"/>
      <c r="D146" s="89" t="s">
        <v>104</v>
      </c>
      <c r="E146" s="89"/>
      <c r="F146" s="89"/>
      <c r="G146" s="89"/>
      <c r="H146" s="89"/>
      <c r="I146" s="89"/>
      <c r="J146" s="89"/>
      <c r="K146" s="89"/>
      <c r="L146" s="89"/>
      <c r="M146" s="89"/>
      <c r="N146" s="130">
        <f>BK146</f>
        <v>0</v>
      </c>
      <c r="O146" s="131"/>
      <c r="P146" s="131"/>
      <c r="Q146" s="131"/>
      <c r="R146" s="82"/>
      <c r="T146" s="83"/>
      <c r="U146" s="80"/>
      <c r="V146" s="80"/>
      <c r="W146" s="84">
        <f>SUM(W147:W152)</f>
        <v>16.455100000000002</v>
      </c>
      <c r="X146" s="80"/>
      <c r="Y146" s="84">
        <f>SUM(Y147:Y152)</f>
        <v>6.0084999999999997</v>
      </c>
      <c r="Z146" s="80"/>
      <c r="AA146" s="85">
        <f>SUM(AA147:AA152)</f>
        <v>0</v>
      </c>
      <c r="AR146" s="86" t="s">
        <v>81</v>
      </c>
      <c r="AT146" s="87" t="s">
        <v>75</v>
      </c>
      <c r="AU146" s="87" t="s">
        <v>81</v>
      </c>
      <c r="AY146" s="86" t="s">
        <v>124</v>
      </c>
      <c r="BK146" s="88">
        <f>SUM(BK147:BK152)</f>
        <v>0</v>
      </c>
    </row>
    <row r="147" spans="2:65" s="1" customFormat="1" ht="31.5" customHeight="1">
      <c r="B147" s="90"/>
      <c r="C147" s="91" t="s">
        <v>217</v>
      </c>
      <c r="D147" s="91" t="s">
        <v>125</v>
      </c>
      <c r="E147" s="92" t="s">
        <v>218</v>
      </c>
      <c r="F147" s="135" t="s">
        <v>219</v>
      </c>
      <c r="G147" s="135"/>
      <c r="H147" s="135"/>
      <c r="I147" s="135"/>
      <c r="J147" s="93" t="s">
        <v>128</v>
      </c>
      <c r="K147" s="94">
        <v>6.5</v>
      </c>
      <c r="L147" s="136"/>
      <c r="M147" s="136"/>
      <c r="N147" s="136">
        <f>ROUND(L147*K147,2)</f>
        <v>0</v>
      </c>
      <c r="O147" s="136"/>
      <c r="P147" s="136"/>
      <c r="Q147" s="136"/>
      <c r="R147" s="95"/>
      <c r="T147" s="96" t="s">
        <v>5</v>
      </c>
      <c r="U147" s="28" t="s">
        <v>41</v>
      </c>
      <c r="V147" s="97">
        <v>0.105</v>
      </c>
      <c r="W147" s="97">
        <f>V147*K147</f>
        <v>0.6825</v>
      </c>
      <c r="X147" s="97">
        <v>0</v>
      </c>
      <c r="Y147" s="97">
        <f>X147*K147</f>
        <v>0</v>
      </c>
      <c r="Z147" s="97">
        <v>0</v>
      </c>
      <c r="AA147" s="98">
        <f>Z147*K147</f>
        <v>0</v>
      </c>
      <c r="AR147" s="11" t="s">
        <v>129</v>
      </c>
      <c r="AT147" s="11" t="s">
        <v>125</v>
      </c>
      <c r="AU147" s="11" t="s">
        <v>92</v>
      </c>
      <c r="AY147" s="11" t="s">
        <v>124</v>
      </c>
      <c r="BE147" s="99">
        <f>IF(U147="základní",N147,0)</f>
        <v>0</v>
      </c>
      <c r="BF147" s="99">
        <f>IF(U147="snížená",N147,0)</f>
        <v>0</v>
      </c>
      <c r="BG147" s="99">
        <f>IF(U147="zákl. přenesená",N147,0)</f>
        <v>0</v>
      </c>
      <c r="BH147" s="99">
        <f>IF(U147="sníž. přenesená",N147,0)</f>
        <v>0</v>
      </c>
      <c r="BI147" s="99">
        <f>IF(U147="nulová",N147,0)</f>
        <v>0</v>
      </c>
      <c r="BJ147" s="11" t="s">
        <v>81</v>
      </c>
      <c r="BK147" s="99">
        <f>ROUND(L147*K147,2)</f>
        <v>0</v>
      </c>
      <c r="BL147" s="11" t="s">
        <v>129</v>
      </c>
      <c r="BM147" s="11" t="s">
        <v>220</v>
      </c>
    </row>
    <row r="148" spans="2:65" s="1" customFormat="1" ht="22.5" customHeight="1">
      <c r="B148" s="23"/>
      <c r="C148" s="24"/>
      <c r="D148" s="24"/>
      <c r="E148" s="24"/>
      <c r="F148" s="137" t="s">
        <v>221</v>
      </c>
      <c r="G148" s="138"/>
      <c r="H148" s="138"/>
      <c r="I148" s="138"/>
      <c r="J148" s="24"/>
      <c r="K148" s="24"/>
      <c r="L148" s="24"/>
      <c r="M148" s="24"/>
      <c r="N148" s="24"/>
      <c r="O148" s="24"/>
      <c r="P148" s="24"/>
      <c r="Q148" s="24"/>
      <c r="R148" s="25"/>
      <c r="T148" s="108"/>
      <c r="U148" s="24"/>
      <c r="V148" s="24"/>
      <c r="W148" s="24"/>
      <c r="X148" s="24"/>
      <c r="Y148" s="24"/>
      <c r="Z148" s="24"/>
      <c r="AA148" s="45"/>
      <c r="AT148" s="11" t="s">
        <v>168</v>
      </c>
      <c r="AU148" s="11" t="s">
        <v>92</v>
      </c>
    </row>
    <row r="149" spans="2:65" s="1" customFormat="1" ht="31.5" customHeight="1">
      <c r="B149" s="90"/>
      <c r="C149" s="91" t="s">
        <v>10</v>
      </c>
      <c r="D149" s="91" t="s">
        <v>125</v>
      </c>
      <c r="E149" s="92" t="s">
        <v>222</v>
      </c>
      <c r="F149" s="135" t="s">
        <v>223</v>
      </c>
      <c r="G149" s="135"/>
      <c r="H149" s="135"/>
      <c r="I149" s="135"/>
      <c r="J149" s="93" t="s">
        <v>128</v>
      </c>
      <c r="K149" s="94">
        <v>2.2000000000000002</v>
      </c>
      <c r="L149" s="136"/>
      <c r="M149" s="136"/>
      <c r="N149" s="136">
        <f>ROUND(L149*K149,2)</f>
        <v>0</v>
      </c>
      <c r="O149" s="136"/>
      <c r="P149" s="136"/>
      <c r="Q149" s="136"/>
      <c r="R149" s="95"/>
      <c r="T149" s="96" t="s">
        <v>5</v>
      </c>
      <c r="U149" s="28" t="s">
        <v>41</v>
      </c>
      <c r="V149" s="97">
        <v>0.108</v>
      </c>
      <c r="W149" s="97">
        <f>V149*K149</f>
        <v>0.23760000000000001</v>
      </c>
      <c r="X149" s="97">
        <v>0.4</v>
      </c>
      <c r="Y149" s="97">
        <f>X149*K149</f>
        <v>0.88000000000000012</v>
      </c>
      <c r="Z149" s="97">
        <v>0</v>
      </c>
      <c r="AA149" s="98">
        <f>Z149*K149</f>
        <v>0</v>
      </c>
      <c r="AR149" s="11" t="s">
        <v>129</v>
      </c>
      <c r="AT149" s="11" t="s">
        <v>125</v>
      </c>
      <c r="AU149" s="11" t="s">
        <v>92</v>
      </c>
      <c r="AY149" s="11" t="s">
        <v>124</v>
      </c>
      <c r="BE149" s="99">
        <f>IF(U149="základní",N149,0)</f>
        <v>0</v>
      </c>
      <c r="BF149" s="99">
        <f>IF(U149="snížená",N149,0)</f>
        <v>0</v>
      </c>
      <c r="BG149" s="99">
        <f>IF(U149="zákl. přenesená",N149,0)</f>
        <v>0</v>
      </c>
      <c r="BH149" s="99">
        <f>IF(U149="sníž. přenesená",N149,0)</f>
        <v>0</v>
      </c>
      <c r="BI149" s="99">
        <f>IF(U149="nulová",N149,0)</f>
        <v>0</v>
      </c>
      <c r="BJ149" s="11" t="s">
        <v>81</v>
      </c>
      <c r="BK149" s="99">
        <f>ROUND(L149*K149,2)</f>
        <v>0</v>
      </c>
      <c r="BL149" s="11" t="s">
        <v>129</v>
      </c>
      <c r="BM149" s="11" t="s">
        <v>224</v>
      </c>
    </row>
    <row r="150" spans="2:65" s="6" customFormat="1" ht="22.5" customHeight="1">
      <c r="B150" s="100"/>
      <c r="C150" s="101"/>
      <c r="D150" s="101"/>
      <c r="E150" s="102" t="s">
        <v>5</v>
      </c>
      <c r="F150" s="139" t="s">
        <v>225</v>
      </c>
      <c r="G150" s="140"/>
      <c r="H150" s="140"/>
      <c r="I150" s="140"/>
      <c r="J150" s="101"/>
      <c r="K150" s="103">
        <v>2.2000000000000002</v>
      </c>
      <c r="L150" s="101"/>
      <c r="M150" s="101"/>
      <c r="N150" s="101"/>
      <c r="O150" s="101"/>
      <c r="P150" s="101"/>
      <c r="Q150" s="101"/>
      <c r="R150" s="104"/>
      <c r="T150" s="105"/>
      <c r="U150" s="101"/>
      <c r="V150" s="101"/>
      <c r="W150" s="101"/>
      <c r="X150" s="101"/>
      <c r="Y150" s="101"/>
      <c r="Z150" s="101"/>
      <c r="AA150" s="106"/>
      <c r="AT150" s="107" t="s">
        <v>142</v>
      </c>
      <c r="AU150" s="107" t="s">
        <v>92</v>
      </c>
      <c r="AV150" s="6" t="s">
        <v>92</v>
      </c>
      <c r="AW150" s="6" t="s">
        <v>33</v>
      </c>
      <c r="AX150" s="6" t="s">
        <v>81</v>
      </c>
      <c r="AY150" s="107" t="s">
        <v>124</v>
      </c>
    </row>
    <row r="151" spans="2:65" s="1" customFormat="1" ht="44.25" customHeight="1">
      <c r="B151" s="90"/>
      <c r="C151" s="91" t="s">
        <v>226</v>
      </c>
      <c r="D151" s="91" t="s">
        <v>125</v>
      </c>
      <c r="E151" s="92" t="s">
        <v>227</v>
      </c>
      <c r="F151" s="135" t="s">
        <v>228</v>
      </c>
      <c r="G151" s="135"/>
      <c r="H151" s="135"/>
      <c r="I151" s="135"/>
      <c r="J151" s="93" t="s">
        <v>128</v>
      </c>
      <c r="K151" s="94">
        <v>6.5</v>
      </c>
      <c r="L151" s="136"/>
      <c r="M151" s="136"/>
      <c r="N151" s="136">
        <f>ROUND(L151*K151,2)</f>
        <v>0</v>
      </c>
      <c r="O151" s="136"/>
      <c r="P151" s="136"/>
      <c r="Q151" s="136"/>
      <c r="R151" s="95"/>
      <c r="T151" s="96" t="s">
        <v>5</v>
      </c>
      <c r="U151" s="28" t="s">
        <v>41</v>
      </c>
      <c r="V151" s="97">
        <v>2.39</v>
      </c>
      <c r="W151" s="97">
        <f>V151*K151</f>
        <v>15.535</v>
      </c>
      <c r="X151" s="97">
        <v>0.78900000000000003</v>
      </c>
      <c r="Y151" s="97">
        <f>X151*K151</f>
        <v>5.1284999999999998</v>
      </c>
      <c r="Z151" s="97">
        <v>0</v>
      </c>
      <c r="AA151" s="98">
        <f>Z151*K151</f>
        <v>0</v>
      </c>
      <c r="AR151" s="11" t="s">
        <v>129</v>
      </c>
      <c r="AT151" s="11" t="s">
        <v>125</v>
      </c>
      <c r="AU151" s="11" t="s">
        <v>92</v>
      </c>
      <c r="AY151" s="11" t="s">
        <v>124</v>
      </c>
      <c r="BE151" s="99">
        <f>IF(U151="základní",N151,0)</f>
        <v>0</v>
      </c>
      <c r="BF151" s="99">
        <f>IF(U151="snížená",N151,0)</f>
        <v>0</v>
      </c>
      <c r="BG151" s="99">
        <f>IF(U151="zákl. přenesená",N151,0)</f>
        <v>0</v>
      </c>
      <c r="BH151" s="99">
        <f>IF(U151="sníž. přenesená",N151,0)</f>
        <v>0</v>
      </c>
      <c r="BI151" s="99">
        <f>IF(U151="nulová",N151,0)</f>
        <v>0</v>
      </c>
      <c r="BJ151" s="11" t="s">
        <v>81</v>
      </c>
      <c r="BK151" s="99">
        <f>ROUND(L151*K151,2)</f>
        <v>0</v>
      </c>
      <c r="BL151" s="11" t="s">
        <v>129</v>
      </c>
      <c r="BM151" s="11" t="s">
        <v>229</v>
      </c>
    </row>
    <row r="152" spans="2:65" s="1" customFormat="1" ht="22.5" customHeight="1">
      <c r="B152" s="23"/>
      <c r="C152" s="24"/>
      <c r="D152" s="24"/>
      <c r="E152" s="24"/>
      <c r="F152" s="137" t="s">
        <v>221</v>
      </c>
      <c r="G152" s="138"/>
      <c r="H152" s="138"/>
      <c r="I152" s="138"/>
      <c r="J152" s="24"/>
      <c r="K152" s="24"/>
      <c r="L152" s="24"/>
      <c r="M152" s="24"/>
      <c r="N152" s="24"/>
      <c r="O152" s="24"/>
      <c r="P152" s="24"/>
      <c r="Q152" s="24"/>
      <c r="R152" s="25"/>
      <c r="T152" s="108"/>
      <c r="U152" s="24"/>
      <c r="V152" s="24"/>
      <c r="W152" s="24"/>
      <c r="X152" s="24"/>
      <c r="Y152" s="24"/>
      <c r="Z152" s="24"/>
      <c r="AA152" s="45"/>
      <c r="AT152" s="11" t="s">
        <v>168</v>
      </c>
      <c r="AU152" s="11" t="s">
        <v>92</v>
      </c>
    </row>
    <row r="153" spans="2:65" s="5" customFormat="1" ht="29.85" customHeight="1">
      <c r="B153" s="79"/>
      <c r="C153" s="80"/>
      <c r="D153" s="89" t="s">
        <v>105</v>
      </c>
      <c r="E153" s="89"/>
      <c r="F153" s="89"/>
      <c r="G153" s="89"/>
      <c r="H153" s="89"/>
      <c r="I153" s="89"/>
      <c r="J153" s="89"/>
      <c r="K153" s="89"/>
      <c r="L153" s="89"/>
      <c r="M153" s="89"/>
      <c r="N153" s="130">
        <f>BK153</f>
        <v>0</v>
      </c>
      <c r="O153" s="131"/>
      <c r="P153" s="131"/>
      <c r="Q153" s="131"/>
      <c r="R153" s="82"/>
      <c r="T153" s="83"/>
      <c r="U153" s="80"/>
      <c r="V153" s="80"/>
      <c r="W153" s="84">
        <f>SUM(W154:W157)</f>
        <v>7.3136000000000001</v>
      </c>
      <c r="X153" s="80"/>
      <c r="Y153" s="84">
        <f>SUM(Y154:Y157)</f>
        <v>1.334946</v>
      </c>
      <c r="Z153" s="80"/>
      <c r="AA153" s="85">
        <f>SUM(AA154:AA157)</f>
        <v>0</v>
      </c>
      <c r="AR153" s="86" t="s">
        <v>81</v>
      </c>
      <c r="AT153" s="87" t="s">
        <v>75</v>
      </c>
      <c r="AU153" s="87" t="s">
        <v>81</v>
      </c>
      <c r="AY153" s="86" t="s">
        <v>124</v>
      </c>
      <c r="BK153" s="88">
        <f>SUM(BK154:BK157)</f>
        <v>0</v>
      </c>
    </row>
    <row r="154" spans="2:65" s="1" customFormat="1" ht="22.5" customHeight="1">
      <c r="B154" s="90"/>
      <c r="C154" s="91" t="s">
        <v>230</v>
      </c>
      <c r="D154" s="91" t="s">
        <v>125</v>
      </c>
      <c r="E154" s="92" t="s">
        <v>231</v>
      </c>
      <c r="F154" s="135" t="s">
        <v>232</v>
      </c>
      <c r="G154" s="135"/>
      <c r="H154" s="135"/>
      <c r="I154" s="135"/>
      <c r="J154" s="93" t="s">
        <v>128</v>
      </c>
      <c r="K154" s="94">
        <v>6.2</v>
      </c>
      <c r="L154" s="136"/>
      <c r="M154" s="136"/>
      <c r="N154" s="136">
        <f>ROUND(L154*K154,2)</f>
        <v>0</v>
      </c>
      <c r="O154" s="136"/>
      <c r="P154" s="136"/>
      <c r="Q154" s="136"/>
      <c r="R154" s="95"/>
      <c r="T154" s="96" t="s">
        <v>5</v>
      </c>
      <c r="U154" s="28" t="s">
        <v>41</v>
      </c>
      <c r="V154" s="97">
        <v>2.3E-2</v>
      </c>
      <c r="W154" s="97">
        <f>V154*K154</f>
        <v>0.1426</v>
      </c>
      <c r="X154" s="97">
        <v>0</v>
      </c>
      <c r="Y154" s="97">
        <f>X154*K154</f>
        <v>0</v>
      </c>
      <c r="Z154" s="97">
        <v>0</v>
      </c>
      <c r="AA154" s="98">
        <f>Z154*K154</f>
        <v>0</v>
      </c>
      <c r="AR154" s="11" t="s">
        <v>129</v>
      </c>
      <c r="AT154" s="11" t="s">
        <v>125</v>
      </c>
      <c r="AU154" s="11" t="s">
        <v>92</v>
      </c>
      <c r="AY154" s="11" t="s">
        <v>124</v>
      </c>
      <c r="BE154" s="99">
        <f>IF(U154="základní",N154,0)</f>
        <v>0</v>
      </c>
      <c r="BF154" s="99">
        <f>IF(U154="snížená",N154,0)</f>
        <v>0</v>
      </c>
      <c r="BG154" s="99">
        <f>IF(U154="zákl. přenesená",N154,0)</f>
        <v>0</v>
      </c>
      <c r="BH154" s="99">
        <f>IF(U154="sníž. přenesená",N154,0)</f>
        <v>0</v>
      </c>
      <c r="BI154" s="99">
        <f>IF(U154="nulová",N154,0)</f>
        <v>0</v>
      </c>
      <c r="BJ154" s="11" t="s">
        <v>81</v>
      </c>
      <c r="BK154" s="99">
        <f>ROUND(L154*K154,2)</f>
        <v>0</v>
      </c>
      <c r="BL154" s="11" t="s">
        <v>129</v>
      </c>
      <c r="BM154" s="11" t="s">
        <v>233</v>
      </c>
    </row>
    <row r="155" spans="2:65" s="1" customFormat="1" ht="22.5" customHeight="1">
      <c r="B155" s="23"/>
      <c r="C155" s="24"/>
      <c r="D155" s="24"/>
      <c r="E155" s="24"/>
      <c r="F155" s="137" t="s">
        <v>234</v>
      </c>
      <c r="G155" s="138"/>
      <c r="H155" s="138"/>
      <c r="I155" s="138"/>
      <c r="J155" s="24"/>
      <c r="K155" s="24"/>
      <c r="L155" s="24"/>
      <c r="M155" s="24"/>
      <c r="N155" s="24"/>
      <c r="O155" s="24"/>
      <c r="P155" s="24"/>
      <c r="Q155" s="24"/>
      <c r="R155" s="25"/>
      <c r="T155" s="108"/>
      <c r="U155" s="24"/>
      <c r="V155" s="24"/>
      <c r="W155" s="24"/>
      <c r="X155" s="24"/>
      <c r="Y155" s="24"/>
      <c r="Z155" s="24"/>
      <c r="AA155" s="45"/>
      <c r="AT155" s="11" t="s">
        <v>168</v>
      </c>
      <c r="AU155" s="11" t="s">
        <v>92</v>
      </c>
    </row>
    <row r="156" spans="2:65" s="1" customFormat="1" ht="31.5" customHeight="1">
      <c r="B156" s="90"/>
      <c r="C156" s="91" t="s">
        <v>235</v>
      </c>
      <c r="D156" s="91" t="s">
        <v>125</v>
      </c>
      <c r="E156" s="92" t="s">
        <v>236</v>
      </c>
      <c r="F156" s="135" t="s">
        <v>237</v>
      </c>
      <c r="G156" s="135"/>
      <c r="H156" s="135"/>
      <c r="I156" s="135"/>
      <c r="J156" s="93" t="s">
        <v>128</v>
      </c>
      <c r="K156" s="94">
        <v>3.5</v>
      </c>
      <c r="L156" s="136"/>
      <c r="M156" s="136"/>
      <c r="N156" s="136">
        <f>ROUND(L156*K156,2)</f>
        <v>0</v>
      </c>
      <c r="O156" s="136"/>
      <c r="P156" s="136"/>
      <c r="Q156" s="136"/>
      <c r="R156" s="95"/>
      <c r="T156" s="96" t="s">
        <v>5</v>
      </c>
      <c r="U156" s="28" t="s">
        <v>41</v>
      </c>
      <c r="V156" s="97">
        <v>0.92400000000000004</v>
      </c>
      <c r="W156" s="97">
        <f>V156*K156</f>
        <v>3.234</v>
      </c>
      <c r="X156" s="97">
        <v>0.19536000000000001</v>
      </c>
      <c r="Y156" s="97">
        <f>X156*K156</f>
        <v>0.68376000000000003</v>
      </c>
      <c r="Z156" s="97">
        <v>0</v>
      </c>
      <c r="AA156" s="98">
        <f>Z156*K156</f>
        <v>0</v>
      </c>
      <c r="AR156" s="11" t="s">
        <v>129</v>
      </c>
      <c r="AT156" s="11" t="s">
        <v>125</v>
      </c>
      <c r="AU156" s="11" t="s">
        <v>92</v>
      </c>
      <c r="AY156" s="11" t="s">
        <v>124</v>
      </c>
      <c r="BE156" s="99">
        <f>IF(U156="základní",N156,0)</f>
        <v>0</v>
      </c>
      <c r="BF156" s="99">
        <f>IF(U156="snížená",N156,0)</f>
        <v>0</v>
      </c>
      <c r="BG156" s="99">
        <f>IF(U156="zákl. přenesená",N156,0)</f>
        <v>0</v>
      </c>
      <c r="BH156" s="99">
        <f>IF(U156="sníž. přenesená",N156,0)</f>
        <v>0</v>
      </c>
      <c r="BI156" s="99">
        <f>IF(U156="nulová",N156,0)</f>
        <v>0</v>
      </c>
      <c r="BJ156" s="11" t="s">
        <v>81</v>
      </c>
      <c r="BK156" s="99">
        <f>ROUND(L156*K156,2)</f>
        <v>0</v>
      </c>
      <c r="BL156" s="11" t="s">
        <v>129</v>
      </c>
      <c r="BM156" s="11" t="s">
        <v>238</v>
      </c>
    </row>
    <row r="157" spans="2:65" s="1" customFormat="1" ht="31.5" customHeight="1">
      <c r="B157" s="90"/>
      <c r="C157" s="91" t="s">
        <v>239</v>
      </c>
      <c r="D157" s="91" t="s">
        <v>125</v>
      </c>
      <c r="E157" s="92" t="s">
        <v>240</v>
      </c>
      <c r="F157" s="135" t="s">
        <v>241</v>
      </c>
      <c r="G157" s="135"/>
      <c r="H157" s="135"/>
      <c r="I157" s="135"/>
      <c r="J157" s="93" t="s">
        <v>128</v>
      </c>
      <c r="K157" s="94">
        <v>6.2</v>
      </c>
      <c r="L157" s="136"/>
      <c r="M157" s="136"/>
      <c r="N157" s="136">
        <f>ROUND(L157*K157,2)</f>
        <v>0</v>
      </c>
      <c r="O157" s="136"/>
      <c r="P157" s="136"/>
      <c r="Q157" s="136"/>
      <c r="R157" s="95"/>
      <c r="T157" s="96" t="s">
        <v>5</v>
      </c>
      <c r="U157" s="28" t="s">
        <v>41</v>
      </c>
      <c r="V157" s="97">
        <v>0.63500000000000001</v>
      </c>
      <c r="W157" s="97">
        <f>V157*K157</f>
        <v>3.9370000000000003</v>
      </c>
      <c r="X157" s="97">
        <v>0.10503</v>
      </c>
      <c r="Y157" s="97">
        <f>X157*K157</f>
        <v>0.65118600000000004</v>
      </c>
      <c r="Z157" s="97">
        <v>0</v>
      </c>
      <c r="AA157" s="98">
        <f>Z157*K157</f>
        <v>0</v>
      </c>
      <c r="AR157" s="11" t="s">
        <v>129</v>
      </c>
      <c r="AT157" s="11" t="s">
        <v>125</v>
      </c>
      <c r="AU157" s="11" t="s">
        <v>92</v>
      </c>
      <c r="AY157" s="11" t="s">
        <v>124</v>
      </c>
      <c r="BE157" s="99">
        <f>IF(U157="základní",N157,0)</f>
        <v>0</v>
      </c>
      <c r="BF157" s="99">
        <f>IF(U157="snížená",N157,0)</f>
        <v>0</v>
      </c>
      <c r="BG157" s="99">
        <f>IF(U157="zákl. přenesená",N157,0)</f>
        <v>0</v>
      </c>
      <c r="BH157" s="99">
        <f>IF(U157="sníž. přenesená",N157,0)</f>
        <v>0</v>
      </c>
      <c r="BI157" s="99">
        <f>IF(U157="nulová",N157,0)</f>
        <v>0</v>
      </c>
      <c r="BJ157" s="11" t="s">
        <v>81</v>
      </c>
      <c r="BK157" s="99">
        <f>ROUND(L157*K157,2)</f>
        <v>0</v>
      </c>
      <c r="BL157" s="11" t="s">
        <v>129</v>
      </c>
      <c r="BM157" s="11" t="s">
        <v>242</v>
      </c>
    </row>
    <row r="158" spans="2:65" s="5" customFormat="1" ht="29.85" customHeight="1">
      <c r="B158" s="79"/>
      <c r="C158" s="80"/>
      <c r="D158" s="89" t="s">
        <v>106</v>
      </c>
      <c r="E158" s="89"/>
      <c r="F158" s="89"/>
      <c r="G158" s="89"/>
      <c r="H158" s="89"/>
      <c r="I158" s="89"/>
      <c r="J158" s="89"/>
      <c r="K158" s="89"/>
      <c r="L158" s="89"/>
      <c r="M158" s="89"/>
      <c r="N158" s="128">
        <f>BK158</f>
        <v>0</v>
      </c>
      <c r="O158" s="129"/>
      <c r="P158" s="129"/>
      <c r="Q158" s="129"/>
      <c r="R158" s="82"/>
      <c r="T158" s="83"/>
      <c r="U158" s="80"/>
      <c r="V158" s="80"/>
      <c r="W158" s="84">
        <f>SUM(W159:W165)</f>
        <v>30.292200000000001</v>
      </c>
      <c r="X158" s="80"/>
      <c r="Y158" s="84">
        <f>SUM(Y159:Y165)</f>
        <v>0.31320000000000003</v>
      </c>
      <c r="Z158" s="80"/>
      <c r="AA158" s="85">
        <f>SUM(AA159:AA165)</f>
        <v>0</v>
      </c>
      <c r="AR158" s="86" t="s">
        <v>81</v>
      </c>
      <c r="AT158" s="87" t="s">
        <v>75</v>
      </c>
      <c r="AU158" s="87" t="s">
        <v>81</v>
      </c>
      <c r="AY158" s="86" t="s">
        <v>124</v>
      </c>
      <c r="BK158" s="88">
        <f>SUM(BK159:BK165)</f>
        <v>0</v>
      </c>
    </row>
    <row r="159" spans="2:65" s="1" customFormat="1" ht="31.5" customHeight="1">
      <c r="B159" s="90"/>
      <c r="C159" s="91" t="s">
        <v>243</v>
      </c>
      <c r="D159" s="91" t="s">
        <v>125</v>
      </c>
      <c r="E159" s="92" t="s">
        <v>244</v>
      </c>
      <c r="F159" s="135" t="s">
        <v>245</v>
      </c>
      <c r="G159" s="135"/>
      <c r="H159" s="135"/>
      <c r="I159" s="135"/>
      <c r="J159" s="93" t="s">
        <v>150</v>
      </c>
      <c r="K159" s="94">
        <v>30</v>
      </c>
      <c r="L159" s="136"/>
      <c r="M159" s="136"/>
      <c r="N159" s="136">
        <f>ROUND(L159*K159,2)</f>
        <v>0</v>
      </c>
      <c r="O159" s="136"/>
      <c r="P159" s="136"/>
      <c r="Q159" s="136"/>
      <c r="R159" s="95"/>
      <c r="T159" s="96" t="s">
        <v>5</v>
      </c>
      <c r="U159" s="28" t="s">
        <v>41</v>
      </c>
      <c r="V159" s="97">
        <v>0.155</v>
      </c>
      <c r="W159" s="97">
        <f>V159*K159</f>
        <v>4.6500000000000004</v>
      </c>
      <c r="X159" s="97">
        <v>0</v>
      </c>
      <c r="Y159" s="97">
        <f>X159*K159</f>
        <v>0</v>
      </c>
      <c r="Z159" s="97">
        <v>0</v>
      </c>
      <c r="AA159" s="98">
        <f>Z159*K159</f>
        <v>0</v>
      </c>
      <c r="AR159" s="11" t="s">
        <v>129</v>
      </c>
      <c r="AT159" s="11" t="s">
        <v>125</v>
      </c>
      <c r="AU159" s="11" t="s">
        <v>92</v>
      </c>
      <c r="AY159" s="11" t="s">
        <v>124</v>
      </c>
      <c r="BE159" s="99">
        <f>IF(U159="základní",N159,0)</f>
        <v>0</v>
      </c>
      <c r="BF159" s="99">
        <f>IF(U159="snížená",N159,0)</f>
        <v>0</v>
      </c>
      <c r="BG159" s="99">
        <f>IF(U159="zákl. přenesená",N159,0)</f>
        <v>0</v>
      </c>
      <c r="BH159" s="99">
        <f>IF(U159="sníž. přenesená",N159,0)</f>
        <v>0</v>
      </c>
      <c r="BI159" s="99">
        <f>IF(U159="nulová",N159,0)</f>
        <v>0</v>
      </c>
      <c r="BJ159" s="11" t="s">
        <v>81</v>
      </c>
      <c r="BK159" s="99">
        <f>ROUND(L159*K159,2)</f>
        <v>0</v>
      </c>
      <c r="BL159" s="11" t="s">
        <v>129</v>
      </c>
      <c r="BM159" s="11" t="s">
        <v>246</v>
      </c>
    </row>
    <row r="160" spans="2:65" s="1" customFormat="1" ht="31.5" customHeight="1">
      <c r="B160" s="90"/>
      <c r="C160" s="109" t="s">
        <v>247</v>
      </c>
      <c r="D160" s="109" t="s">
        <v>188</v>
      </c>
      <c r="E160" s="110" t="s">
        <v>248</v>
      </c>
      <c r="F160" s="141" t="s">
        <v>249</v>
      </c>
      <c r="G160" s="141"/>
      <c r="H160" s="141"/>
      <c r="I160" s="141"/>
      <c r="J160" s="111" t="s">
        <v>150</v>
      </c>
      <c r="K160" s="112">
        <v>30</v>
      </c>
      <c r="L160" s="142"/>
      <c r="M160" s="142"/>
      <c r="N160" s="142">
        <f>ROUND(L160*K160,2)</f>
        <v>0</v>
      </c>
      <c r="O160" s="136"/>
      <c r="P160" s="136"/>
      <c r="Q160" s="136"/>
      <c r="R160" s="95"/>
      <c r="T160" s="96" t="s">
        <v>5</v>
      </c>
      <c r="U160" s="28" t="s">
        <v>41</v>
      </c>
      <c r="V160" s="97">
        <v>0</v>
      </c>
      <c r="W160" s="97">
        <f>V160*K160</f>
        <v>0</v>
      </c>
      <c r="X160" s="97">
        <v>4.2999999999999999E-4</v>
      </c>
      <c r="Y160" s="97">
        <f>X160*K160</f>
        <v>1.29E-2</v>
      </c>
      <c r="Z160" s="97">
        <v>0</v>
      </c>
      <c r="AA160" s="98">
        <f>Z160*K160</f>
        <v>0</v>
      </c>
      <c r="AR160" s="11" t="s">
        <v>158</v>
      </c>
      <c r="AT160" s="11" t="s">
        <v>188</v>
      </c>
      <c r="AU160" s="11" t="s">
        <v>92</v>
      </c>
      <c r="AY160" s="11" t="s">
        <v>124</v>
      </c>
      <c r="BE160" s="99">
        <f>IF(U160="základní",N160,0)</f>
        <v>0</v>
      </c>
      <c r="BF160" s="99">
        <f>IF(U160="snížená",N160,0)</f>
        <v>0</v>
      </c>
      <c r="BG160" s="99">
        <f>IF(U160="zákl. přenesená",N160,0)</f>
        <v>0</v>
      </c>
      <c r="BH160" s="99">
        <f>IF(U160="sníž. přenesená",N160,0)</f>
        <v>0</v>
      </c>
      <c r="BI160" s="99">
        <f>IF(U160="nulová",N160,0)</f>
        <v>0</v>
      </c>
      <c r="BJ160" s="11" t="s">
        <v>81</v>
      </c>
      <c r="BK160" s="99">
        <f>ROUND(L160*K160,2)</f>
        <v>0</v>
      </c>
      <c r="BL160" s="11" t="s">
        <v>129</v>
      </c>
      <c r="BM160" s="11" t="s">
        <v>250</v>
      </c>
    </row>
    <row r="161" spans="2:65" s="1" customFormat="1" ht="31.5" customHeight="1">
      <c r="B161" s="90"/>
      <c r="C161" s="91" t="s">
        <v>251</v>
      </c>
      <c r="D161" s="91" t="s">
        <v>125</v>
      </c>
      <c r="E161" s="92" t="s">
        <v>252</v>
      </c>
      <c r="F161" s="135" t="s">
        <v>253</v>
      </c>
      <c r="G161" s="135"/>
      <c r="H161" s="135"/>
      <c r="I161" s="135"/>
      <c r="J161" s="93" t="s">
        <v>150</v>
      </c>
      <c r="K161" s="94">
        <v>22</v>
      </c>
      <c r="L161" s="136"/>
      <c r="M161" s="136"/>
      <c r="N161" s="136">
        <f>ROUND(L161*K161,2)</f>
        <v>0</v>
      </c>
      <c r="O161" s="136"/>
      <c r="P161" s="136"/>
      <c r="Q161" s="136"/>
      <c r="R161" s="95"/>
      <c r="T161" s="96" t="s">
        <v>5</v>
      </c>
      <c r="U161" s="28" t="s">
        <v>41</v>
      </c>
      <c r="V161" s="97">
        <v>0.57799999999999996</v>
      </c>
      <c r="W161" s="97">
        <f>V161*K161</f>
        <v>12.715999999999999</v>
      </c>
      <c r="X161" s="97">
        <v>3.0000000000000001E-5</v>
      </c>
      <c r="Y161" s="97">
        <f>X161*K161</f>
        <v>6.6E-4</v>
      </c>
      <c r="Z161" s="97">
        <v>0</v>
      </c>
      <c r="AA161" s="98">
        <f>Z161*K161</f>
        <v>0</v>
      </c>
      <c r="AR161" s="11" t="s">
        <v>129</v>
      </c>
      <c r="AT161" s="11" t="s">
        <v>125</v>
      </c>
      <c r="AU161" s="11" t="s">
        <v>92</v>
      </c>
      <c r="AY161" s="11" t="s">
        <v>124</v>
      </c>
      <c r="BE161" s="99">
        <f>IF(U161="základní",N161,0)</f>
        <v>0</v>
      </c>
      <c r="BF161" s="99">
        <f>IF(U161="snížená",N161,0)</f>
        <v>0</v>
      </c>
      <c r="BG161" s="99">
        <f>IF(U161="zákl. přenesená",N161,0)</f>
        <v>0</v>
      </c>
      <c r="BH161" s="99">
        <f>IF(U161="sníž. přenesená",N161,0)</f>
        <v>0</v>
      </c>
      <c r="BI161" s="99">
        <f>IF(U161="nulová",N161,0)</f>
        <v>0</v>
      </c>
      <c r="BJ161" s="11" t="s">
        <v>81</v>
      </c>
      <c r="BK161" s="99">
        <f>ROUND(L161*K161,2)</f>
        <v>0</v>
      </c>
      <c r="BL161" s="11" t="s">
        <v>129</v>
      </c>
      <c r="BM161" s="11" t="s">
        <v>254</v>
      </c>
    </row>
    <row r="162" spans="2:65" s="1" customFormat="1" ht="31.5" customHeight="1">
      <c r="B162" s="90"/>
      <c r="C162" s="109" t="s">
        <v>255</v>
      </c>
      <c r="D162" s="109" t="s">
        <v>188</v>
      </c>
      <c r="E162" s="110" t="s">
        <v>256</v>
      </c>
      <c r="F162" s="141" t="s">
        <v>257</v>
      </c>
      <c r="G162" s="141"/>
      <c r="H162" s="141"/>
      <c r="I162" s="141"/>
      <c r="J162" s="111" t="s">
        <v>258</v>
      </c>
      <c r="K162" s="112">
        <v>11</v>
      </c>
      <c r="L162" s="142"/>
      <c r="M162" s="142"/>
      <c r="N162" s="142">
        <f>ROUND(L162*K162,2)</f>
        <v>0</v>
      </c>
      <c r="O162" s="136"/>
      <c r="P162" s="136"/>
      <c r="Q162" s="136"/>
      <c r="R162" s="95"/>
      <c r="T162" s="96" t="s">
        <v>5</v>
      </c>
      <c r="U162" s="28" t="s">
        <v>41</v>
      </c>
      <c r="V162" s="97">
        <v>0</v>
      </c>
      <c r="W162" s="97">
        <f>V162*K162</f>
        <v>0</v>
      </c>
      <c r="X162" s="97">
        <v>2.724E-2</v>
      </c>
      <c r="Y162" s="97">
        <f>X162*K162</f>
        <v>0.29964000000000002</v>
      </c>
      <c r="Z162" s="97">
        <v>0</v>
      </c>
      <c r="AA162" s="98">
        <f>Z162*K162</f>
        <v>0</v>
      </c>
      <c r="AR162" s="11" t="s">
        <v>158</v>
      </c>
      <c r="AT162" s="11" t="s">
        <v>188</v>
      </c>
      <c r="AU162" s="11" t="s">
        <v>92</v>
      </c>
      <c r="AY162" s="11" t="s">
        <v>124</v>
      </c>
      <c r="BE162" s="99">
        <f>IF(U162="základní",N162,0)</f>
        <v>0</v>
      </c>
      <c r="BF162" s="99">
        <f>IF(U162="snížená",N162,0)</f>
        <v>0</v>
      </c>
      <c r="BG162" s="99">
        <f>IF(U162="zákl. přenesená",N162,0)</f>
        <v>0</v>
      </c>
      <c r="BH162" s="99">
        <f>IF(U162="sníž. přenesená",N162,0)</f>
        <v>0</v>
      </c>
      <c r="BI162" s="99">
        <f>IF(U162="nulová",N162,0)</f>
        <v>0</v>
      </c>
      <c r="BJ162" s="11" t="s">
        <v>81</v>
      </c>
      <c r="BK162" s="99">
        <f>ROUND(L162*K162,2)</f>
        <v>0</v>
      </c>
      <c r="BL162" s="11" t="s">
        <v>129</v>
      </c>
      <c r="BM162" s="11" t="s">
        <v>259</v>
      </c>
    </row>
    <row r="163" spans="2:65" s="1" customFormat="1" ht="22.5" customHeight="1">
      <c r="B163" s="23"/>
      <c r="C163" s="24"/>
      <c r="D163" s="24"/>
      <c r="E163" s="24"/>
      <c r="F163" s="137" t="s">
        <v>260</v>
      </c>
      <c r="G163" s="138"/>
      <c r="H163" s="138"/>
      <c r="I163" s="138"/>
      <c r="J163" s="24"/>
      <c r="K163" s="24"/>
      <c r="L163" s="24"/>
      <c r="M163" s="24"/>
      <c r="N163" s="24"/>
      <c r="O163" s="24"/>
      <c r="P163" s="24"/>
      <c r="Q163" s="24"/>
      <c r="R163" s="25"/>
      <c r="T163" s="108"/>
      <c r="U163" s="24"/>
      <c r="V163" s="24"/>
      <c r="W163" s="24"/>
      <c r="X163" s="24"/>
      <c r="Y163" s="24"/>
      <c r="Z163" s="24"/>
      <c r="AA163" s="45"/>
      <c r="AT163" s="11" t="s">
        <v>168</v>
      </c>
      <c r="AU163" s="11" t="s">
        <v>92</v>
      </c>
    </row>
    <row r="164" spans="2:65" s="1" customFormat="1" ht="31.5" customHeight="1">
      <c r="B164" s="90"/>
      <c r="C164" s="91" t="s">
        <v>261</v>
      </c>
      <c r="D164" s="91" t="s">
        <v>125</v>
      </c>
      <c r="E164" s="92" t="s">
        <v>262</v>
      </c>
      <c r="F164" s="135" t="s">
        <v>263</v>
      </c>
      <c r="G164" s="135"/>
      <c r="H164" s="135"/>
      <c r="I164" s="135"/>
      <c r="J164" s="93" t="s">
        <v>155</v>
      </c>
      <c r="K164" s="94">
        <v>9.8000000000000007</v>
      </c>
      <c r="L164" s="136"/>
      <c r="M164" s="136"/>
      <c r="N164" s="136">
        <f>ROUND(L164*K164,2)</f>
        <v>0</v>
      </c>
      <c r="O164" s="136"/>
      <c r="P164" s="136"/>
      <c r="Q164" s="136"/>
      <c r="R164" s="95"/>
      <c r="T164" s="96" t="s">
        <v>5</v>
      </c>
      <c r="U164" s="28" t="s">
        <v>41</v>
      </c>
      <c r="V164" s="97">
        <v>1.319</v>
      </c>
      <c r="W164" s="97">
        <f>V164*K164</f>
        <v>12.9262</v>
      </c>
      <c r="X164" s="97">
        <v>0</v>
      </c>
      <c r="Y164" s="97">
        <f>X164*K164</f>
        <v>0</v>
      </c>
      <c r="Z164" s="97">
        <v>0</v>
      </c>
      <c r="AA164" s="98">
        <f>Z164*K164</f>
        <v>0</v>
      </c>
      <c r="AR164" s="11" t="s">
        <v>129</v>
      </c>
      <c r="AT164" s="11" t="s">
        <v>125</v>
      </c>
      <c r="AU164" s="11" t="s">
        <v>92</v>
      </c>
      <c r="AY164" s="11" t="s">
        <v>124</v>
      </c>
      <c r="BE164" s="99">
        <f>IF(U164="základní",N164,0)</f>
        <v>0</v>
      </c>
      <c r="BF164" s="99">
        <f>IF(U164="snížená",N164,0)</f>
        <v>0</v>
      </c>
      <c r="BG164" s="99">
        <f>IF(U164="zákl. přenesená",N164,0)</f>
        <v>0</v>
      </c>
      <c r="BH164" s="99">
        <f>IF(U164="sníž. přenesená",N164,0)</f>
        <v>0</v>
      </c>
      <c r="BI164" s="99">
        <f>IF(U164="nulová",N164,0)</f>
        <v>0</v>
      </c>
      <c r="BJ164" s="11" t="s">
        <v>81</v>
      </c>
      <c r="BK164" s="99">
        <f>ROUND(L164*K164,2)</f>
        <v>0</v>
      </c>
      <c r="BL164" s="11" t="s">
        <v>129</v>
      </c>
      <c r="BM164" s="11" t="s">
        <v>264</v>
      </c>
    </row>
    <row r="165" spans="2:65" s="6" customFormat="1" ht="22.5" customHeight="1">
      <c r="B165" s="100"/>
      <c r="C165" s="101"/>
      <c r="D165" s="101"/>
      <c r="E165" s="102" t="s">
        <v>5</v>
      </c>
      <c r="F165" s="139" t="s">
        <v>265</v>
      </c>
      <c r="G165" s="140"/>
      <c r="H165" s="140"/>
      <c r="I165" s="140"/>
      <c r="J165" s="101"/>
      <c r="K165" s="103">
        <v>9.8000000000000007</v>
      </c>
      <c r="L165" s="101"/>
      <c r="M165" s="101"/>
      <c r="N165" s="101"/>
      <c r="O165" s="101"/>
      <c r="P165" s="101"/>
      <c r="Q165" s="101"/>
      <c r="R165" s="104"/>
      <c r="T165" s="105"/>
      <c r="U165" s="101"/>
      <c r="V165" s="101"/>
      <c r="W165" s="101"/>
      <c r="X165" s="101"/>
      <c r="Y165" s="101"/>
      <c r="Z165" s="101"/>
      <c r="AA165" s="106"/>
      <c r="AT165" s="107" t="s">
        <v>142</v>
      </c>
      <c r="AU165" s="107" t="s">
        <v>92</v>
      </c>
      <c r="AV165" s="6" t="s">
        <v>92</v>
      </c>
      <c r="AW165" s="6" t="s">
        <v>33</v>
      </c>
      <c r="AX165" s="6" t="s">
        <v>81</v>
      </c>
      <c r="AY165" s="107" t="s">
        <v>124</v>
      </c>
    </row>
    <row r="166" spans="2:65" s="5" customFormat="1" ht="29.85" customHeight="1">
      <c r="B166" s="79"/>
      <c r="C166" s="80"/>
      <c r="D166" s="89" t="s">
        <v>107</v>
      </c>
      <c r="E166" s="89"/>
      <c r="F166" s="89"/>
      <c r="G166" s="89"/>
      <c r="H166" s="89"/>
      <c r="I166" s="89"/>
      <c r="J166" s="89"/>
      <c r="K166" s="89"/>
      <c r="L166" s="89"/>
      <c r="M166" s="89"/>
      <c r="N166" s="130">
        <f>BK166</f>
        <v>0</v>
      </c>
      <c r="O166" s="131"/>
      <c r="P166" s="131"/>
      <c r="Q166" s="131"/>
      <c r="R166" s="82"/>
      <c r="T166" s="83"/>
      <c r="U166" s="80"/>
      <c r="V166" s="80"/>
      <c r="W166" s="84">
        <f>SUM(W167:W173)</f>
        <v>0.432</v>
      </c>
      <c r="X166" s="80"/>
      <c r="Y166" s="84">
        <f>SUM(Y167:Y173)</f>
        <v>0.23038</v>
      </c>
      <c r="Z166" s="80"/>
      <c r="AA166" s="85">
        <f>SUM(AA167:AA173)</f>
        <v>0</v>
      </c>
      <c r="AR166" s="86" t="s">
        <v>81</v>
      </c>
      <c r="AT166" s="87" t="s">
        <v>75</v>
      </c>
      <c r="AU166" s="87" t="s">
        <v>81</v>
      </c>
      <c r="AY166" s="86" t="s">
        <v>124</v>
      </c>
      <c r="BK166" s="88">
        <f>SUM(BK167:BK173)</f>
        <v>0</v>
      </c>
    </row>
    <row r="167" spans="2:65" s="1" customFormat="1" ht="44.25" customHeight="1">
      <c r="B167" s="90"/>
      <c r="C167" s="91" t="s">
        <v>266</v>
      </c>
      <c r="D167" s="91" t="s">
        <v>125</v>
      </c>
      <c r="E167" s="92" t="s">
        <v>267</v>
      </c>
      <c r="F167" s="135" t="s">
        <v>268</v>
      </c>
      <c r="G167" s="135"/>
      <c r="H167" s="135"/>
      <c r="I167" s="135"/>
      <c r="J167" s="93" t="s">
        <v>150</v>
      </c>
      <c r="K167" s="94">
        <v>2</v>
      </c>
      <c r="L167" s="136"/>
      <c r="M167" s="136"/>
      <c r="N167" s="136">
        <f>ROUND(L167*K167,2)</f>
        <v>0</v>
      </c>
      <c r="O167" s="136"/>
      <c r="P167" s="136"/>
      <c r="Q167" s="136"/>
      <c r="R167" s="95"/>
      <c r="T167" s="96" t="s">
        <v>5</v>
      </c>
      <c r="U167" s="28" t="s">
        <v>41</v>
      </c>
      <c r="V167" s="97">
        <v>0.216</v>
      </c>
      <c r="W167" s="97">
        <f>V167*K167</f>
        <v>0.432</v>
      </c>
      <c r="X167" s="97">
        <v>0.11519</v>
      </c>
      <c r="Y167" s="97">
        <f>X167*K167</f>
        <v>0.23038</v>
      </c>
      <c r="Z167" s="97">
        <v>0</v>
      </c>
      <c r="AA167" s="98">
        <f>Z167*K167</f>
        <v>0</v>
      </c>
      <c r="AR167" s="11" t="s">
        <v>129</v>
      </c>
      <c r="AT167" s="11" t="s">
        <v>125</v>
      </c>
      <c r="AU167" s="11" t="s">
        <v>92</v>
      </c>
      <c r="AY167" s="11" t="s">
        <v>124</v>
      </c>
      <c r="BE167" s="99">
        <f>IF(U167="základní",N167,0)</f>
        <v>0</v>
      </c>
      <c r="BF167" s="99">
        <f>IF(U167="snížená",N167,0)</f>
        <v>0</v>
      </c>
      <c r="BG167" s="99">
        <f>IF(U167="zákl. přenesená",N167,0)</f>
        <v>0</v>
      </c>
      <c r="BH167" s="99">
        <f>IF(U167="sníž. přenesená",N167,0)</f>
        <v>0</v>
      </c>
      <c r="BI167" s="99">
        <f>IF(U167="nulová",N167,0)</f>
        <v>0</v>
      </c>
      <c r="BJ167" s="11" t="s">
        <v>81</v>
      </c>
      <c r="BK167" s="99">
        <f>ROUND(L167*K167,2)</f>
        <v>0</v>
      </c>
      <c r="BL167" s="11" t="s">
        <v>129</v>
      </c>
      <c r="BM167" s="11" t="s">
        <v>269</v>
      </c>
    </row>
    <row r="168" spans="2:65" s="1" customFormat="1" ht="22.5" customHeight="1">
      <c r="B168" s="90"/>
      <c r="C168" s="91" t="s">
        <v>270</v>
      </c>
      <c r="D168" s="91" t="s">
        <v>125</v>
      </c>
      <c r="E168" s="92" t="s">
        <v>271</v>
      </c>
      <c r="F168" s="135" t="s">
        <v>272</v>
      </c>
      <c r="G168" s="135"/>
      <c r="H168" s="135"/>
      <c r="I168" s="135"/>
      <c r="J168" s="93" t="s">
        <v>210</v>
      </c>
      <c r="K168" s="94">
        <v>1</v>
      </c>
      <c r="L168" s="136"/>
      <c r="M168" s="136"/>
      <c r="N168" s="136">
        <f>ROUND(L168*K168,2)</f>
        <v>0</v>
      </c>
      <c r="O168" s="136"/>
      <c r="P168" s="136"/>
      <c r="Q168" s="136"/>
      <c r="R168" s="95"/>
      <c r="T168" s="96" t="s">
        <v>5</v>
      </c>
      <c r="U168" s="28" t="s">
        <v>41</v>
      </c>
      <c r="V168" s="97">
        <v>0</v>
      </c>
      <c r="W168" s="97">
        <f>V168*K168</f>
        <v>0</v>
      </c>
      <c r="X168" s="97">
        <v>0</v>
      </c>
      <c r="Y168" s="97">
        <f>X168*K168</f>
        <v>0</v>
      </c>
      <c r="Z168" s="97">
        <v>0</v>
      </c>
      <c r="AA168" s="98">
        <f>Z168*K168</f>
        <v>0</v>
      </c>
      <c r="AR168" s="11" t="s">
        <v>129</v>
      </c>
      <c r="AT168" s="11" t="s">
        <v>125</v>
      </c>
      <c r="AU168" s="11" t="s">
        <v>92</v>
      </c>
      <c r="AY168" s="11" t="s">
        <v>124</v>
      </c>
      <c r="BE168" s="99">
        <f>IF(U168="základní",N168,0)</f>
        <v>0</v>
      </c>
      <c r="BF168" s="99">
        <f>IF(U168="snížená",N168,0)</f>
        <v>0</v>
      </c>
      <c r="BG168" s="99">
        <f>IF(U168="zákl. přenesená",N168,0)</f>
        <v>0</v>
      </c>
      <c r="BH168" s="99">
        <f>IF(U168="sníž. přenesená",N168,0)</f>
        <v>0</v>
      </c>
      <c r="BI168" s="99">
        <f>IF(U168="nulová",N168,0)</f>
        <v>0</v>
      </c>
      <c r="BJ168" s="11" t="s">
        <v>81</v>
      </c>
      <c r="BK168" s="99">
        <f>ROUND(L168*K168,2)</f>
        <v>0</v>
      </c>
      <c r="BL168" s="11" t="s">
        <v>129</v>
      </c>
      <c r="BM168" s="11" t="s">
        <v>273</v>
      </c>
    </row>
    <row r="169" spans="2:65" s="1" customFormat="1" ht="30" customHeight="1">
      <c r="B169" s="23"/>
      <c r="C169" s="24"/>
      <c r="D169" s="24"/>
      <c r="E169" s="24"/>
      <c r="F169" s="137" t="s">
        <v>274</v>
      </c>
      <c r="G169" s="138"/>
      <c r="H169" s="138"/>
      <c r="I169" s="138"/>
      <c r="J169" s="24"/>
      <c r="K169" s="24"/>
      <c r="L169" s="24"/>
      <c r="M169" s="24"/>
      <c r="N169" s="24"/>
      <c r="O169" s="24"/>
      <c r="P169" s="24"/>
      <c r="Q169" s="24"/>
      <c r="R169" s="25"/>
      <c r="T169" s="108"/>
      <c r="U169" s="24"/>
      <c r="V169" s="24"/>
      <c r="W169" s="24"/>
      <c r="X169" s="24"/>
      <c r="Y169" s="24"/>
      <c r="Z169" s="24"/>
      <c r="AA169" s="45"/>
      <c r="AT169" s="11" t="s">
        <v>168</v>
      </c>
      <c r="AU169" s="11" t="s">
        <v>92</v>
      </c>
    </row>
    <row r="170" spans="2:65" s="1" customFormat="1" ht="22.5" customHeight="1">
      <c r="B170" s="90"/>
      <c r="C170" s="91" t="s">
        <v>275</v>
      </c>
      <c r="D170" s="91" t="s">
        <v>125</v>
      </c>
      <c r="E170" s="92" t="s">
        <v>276</v>
      </c>
      <c r="F170" s="135" t="s">
        <v>277</v>
      </c>
      <c r="G170" s="135"/>
      <c r="H170" s="135"/>
      <c r="I170" s="135"/>
      <c r="J170" s="93" t="s">
        <v>278</v>
      </c>
      <c r="K170" s="94">
        <v>1</v>
      </c>
      <c r="L170" s="136"/>
      <c r="M170" s="136"/>
      <c r="N170" s="136">
        <f>ROUND(L170*K170,2)</f>
        <v>0</v>
      </c>
      <c r="O170" s="136"/>
      <c r="P170" s="136"/>
      <c r="Q170" s="136"/>
      <c r="R170" s="95"/>
      <c r="T170" s="96" t="s">
        <v>5</v>
      </c>
      <c r="U170" s="28" t="s">
        <v>41</v>
      </c>
      <c r="V170" s="97">
        <v>0</v>
      </c>
      <c r="W170" s="97">
        <f>V170*K170</f>
        <v>0</v>
      </c>
      <c r="X170" s="97">
        <v>0</v>
      </c>
      <c r="Y170" s="97">
        <f>X170*K170</f>
        <v>0</v>
      </c>
      <c r="Z170" s="97">
        <v>0</v>
      </c>
      <c r="AA170" s="98">
        <f>Z170*K170</f>
        <v>0</v>
      </c>
      <c r="AR170" s="11" t="s">
        <v>129</v>
      </c>
      <c r="AT170" s="11" t="s">
        <v>125</v>
      </c>
      <c r="AU170" s="11" t="s">
        <v>92</v>
      </c>
      <c r="AY170" s="11" t="s">
        <v>124</v>
      </c>
      <c r="BE170" s="99">
        <f>IF(U170="základní",N170,0)</f>
        <v>0</v>
      </c>
      <c r="BF170" s="99">
        <f>IF(U170="snížená",N170,0)</f>
        <v>0</v>
      </c>
      <c r="BG170" s="99">
        <f>IF(U170="zákl. přenesená",N170,0)</f>
        <v>0</v>
      </c>
      <c r="BH170" s="99">
        <f>IF(U170="sníž. přenesená",N170,0)</f>
        <v>0</v>
      </c>
      <c r="BI170" s="99">
        <f>IF(U170="nulová",N170,0)</f>
        <v>0</v>
      </c>
      <c r="BJ170" s="11" t="s">
        <v>81</v>
      </c>
      <c r="BK170" s="99">
        <f>ROUND(L170*K170,2)</f>
        <v>0</v>
      </c>
      <c r="BL170" s="11" t="s">
        <v>129</v>
      </c>
      <c r="BM170" s="11" t="s">
        <v>279</v>
      </c>
    </row>
    <row r="171" spans="2:65" s="1" customFormat="1" ht="30" customHeight="1">
      <c r="B171" s="23"/>
      <c r="C171" s="24"/>
      <c r="D171" s="24"/>
      <c r="E171" s="24"/>
      <c r="F171" s="137" t="s">
        <v>280</v>
      </c>
      <c r="G171" s="138"/>
      <c r="H171" s="138"/>
      <c r="I171" s="138"/>
      <c r="J171" s="24"/>
      <c r="K171" s="24"/>
      <c r="L171" s="24"/>
      <c r="M171" s="24"/>
      <c r="N171" s="24"/>
      <c r="O171" s="24"/>
      <c r="P171" s="24"/>
      <c r="Q171" s="24"/>
      <c r="R171" s="25"/>
      <c r="T171" s="108"/>
      <c r="U171" s="24"/>
      <c r="V171" s="24"/>
      <c r="W171" s="24"/>
      <c r="X171" s="24"/>
      <c r="Y171" s="24"/>
      <c r="Z171" s="24"/>
      <c r="AA171" s="45"/>
      <c r="AT171" s="11" t="s">
        <v>168</v>
      </c>
      <c r="AU171" s="11" t="s">
        <v>92</v>
      </c>
    </row>
    <row r="172" spans="2:65" s="1" customFormat="1" ht="22.5" customHeight="1">
      <c r="B172" s="90"/>
      <c r="C172" s="91" t="s">
        <v>281</v>
      </c>
      <c r="D172" s="91" t="s">
        <v>125</v>
      </c>
      <c r="E172" s="92" t="s">
        <v>282</v>
      </c>
      <c r="F172" s="135" t="s">
        <v>283</v>
      </c>
      <c r="G172" s="135"/>
      <c r="H172" s="135"/>
      <c r="I172" s="135"/>
      <c r="J172" s="93" t="s">
        <v>278</v>
      </c>
      <c r="K172" s="94">
        <v>1</v>
      </c>
      <c r="L172" s="136"/>
      <c r="M172" s="136"/>
      <c r="N172" s="136">
        <f>ROUND(L172*K172,2)</f>
        <v>0</v>
      </c>
      <c r="O172" s="136"/>
      <c r="P172" s="136"/>
      <c r="Q172" s="136"/>
      <c r="R172" s="95"/>
      <c r="T172" s="96" t="s">
        <v>5</v>
      </c>
      <c r="U172" s="28" t="s">
        <v>41</v>
      </c>
      <c r="V172" s="97">
        <v>0</v>
      </c>
      <c r="W172" s="97">
        <f>V172*K172</f>
        <v>0</v>
      </c>
      <c r="X172" s="97">
        <v>0</v>
      </c>
      <c r="Y172" s="97">
        <f>X172*K172</f>
        <v>0</v>
      </c>
      <c r="Z172" s="97">
        <v>0</v>
      </c>
      <c r="AA172" s="98">
        <f>Z172*K172</f>
        <v>0</v>
      </c>
      <c r="AR172" s="11" t="s">
        <v>129</v>
      </c>
      <c r="AT172" s="11" t="s">
        <v>125</v>
      </c>
      <c r="AU172" s="11" t="s">
        <v>92</v>
      </c>
      <c r="AY172" s="11" t="s">
        <v>124</v>
      </c>
      <c r="BE172" s="99">
        <f>IF(U172="základní",N172,0)</f>
        <v>0</v>
      </c>
      <c r="BF172" s="99">
        <f>IF(U172="snížená",N172,0)</f>
        <v>0</v>
      </c>
      <c r="BG172" s="99">
        <f>IF(U172="zákl. přenesená",N172,0)</f>
        <v>0</v>
      </c>
      <c r="BH172" s="99">
        <f>IF(U172="sníž. přenesená",N172,0)</f>
        <v>0</v>
      </c>
      <c r="BI172" s="99">
        <f>IF(U172="nulová",N172,0)</f>
        <v>0</v>
      </c>
      <c r="BJ172" s="11" t="s">
        <v>81</v>
      </c>
      <c r="BK172" s="99">
        <f>ROUND(L172*K172,2)</f>
        <v>0</v>
      </c>
      <c r="BL172" s="11" t="s">
        <v>129</v>
      </c>
      <c r="BM172" s="11" t="s">
        <v>284</v>
      </c>
    </row>
    <row r="173" spans="2:65" s="1" customFormat="1" ht="22.5" customHeight="1">
      <c r="B173" s="23"/>
      <c r="C173" s="24"/>
      <c r="D173" s="24"/>
      <c r="E173" s="24"/>
      <c r="F173" s="137" t="s">
        <v>285</v>
      </c>
      <c r="G173" s="138"/>
      <c r="H173" s="138"/>
      <c r="I173" s="138"/>
      <c r="J173" s="24"/>
      <c r="K173" s="24"/>
      <c r="L173" s="24"/>
      <c r="M173" s="24"/>
      <c r="N173" s="24"/>
      <c r="O173" s="24"/>
      <c r="P173" s="24"/>
      <c r="Q173" s="24"/>
      <c r="R173" s="25"/>
      <c r="T173" s="108"/>
      <c r="U173" s="24"/>
      <c r="V173" s="24"/>
      <c r="W173" s="24"/>
      <c r="X173" s="24"/>
      <c r="Y173" s="24"/>
      <c r="Z173" s="24"/>
      <c r="AA173" s="45"/>
      <c r="AT173" s="11" t="s">
        <v>168</v>
      </c>
      <c r="AU173" s="11" t="s">
        <v>92</v>
      </c>
    </row>
    <row r="174" spans="2:65" s="5" customFormat="1" ht="37.35" customHeight="1">
      <c r="B174" s="79"/>
      <c r="C174" s="80"/>
      <c r="D174" s="81" t="s">
        <v>108</v>
      </c>
      <c r="E174" s="81"/>
      <c r="F174" s="81"/>
      <c r="G174" s="81"/>
      <c r="H174" s="81"/>
      <c r="I174" s="81"/>
      <c r="J174" s="81"/>
      <c r="K174" s="81"/>
      <c r="L174" s="81"/>
      <c r="M174" s="81"/>
      <c r="N174" s="132">
        <f>BK174</f>
        <v>0</v>
      </c>
      <c r="O174" s="133"/>
      <c r="P174" s="133"/>
      <c r="Q174" s="133"/>
      <c r="R174" s="82"/>
      <c r="T174" s="83"/>
      <c r="U174" s="80"/>
      <c r="V174" s="80"/>
      <c r="W174" s="84">
        <f>SUM(W175:W180)</f>
        <v>0</v>
      </c>
      <c r="X174" s="80"/>
      <c r="Y174" s="84">
        <f>SUM(Y175:Y180)</f>
        <v>0</v>
      </c>
      <c r="Z174" s="80"/>
      <c r="AA174" s="85">
        <f>SUM(AA175:AA180)</f>
        <v>0</v>
      </c>
      <c r="AR174" s="86" t="s">
        <v>143</v>
      </c>
      <c r="AT174" s="87" t="s">
        <v>75</v>
      </c>
      <c r="AU174" s="87" t="s">
        <v>76</v>
      </c>
      <c r="AY174" s="86" t="s">
        <v>124</v>
      </c>
      <c r="BK174" s="88">
        <f>SUM(BK175:BK180)</f>
        <v>0</v>
      </c>
    </row>
    <row r="175" spans="2:65" s="1" customFormat="1" ht="57" customHeight="1">
      <c r="B175" s="90"/>
      <c r="C175" s="91" t="s">
        <v>286</v>
      </c>
      <c r="D175" s="91" t="s">
        <v>125</v>
      </c>
      <c r="E175" s="92" t="s">
        <v>287</v>
      </c>
      <c r="F175" s="135" t="s">
        <v>288</v>
      </c>
      <c r="G175" s="135"/>
      <c r="H175" s="135"/>
      <c r="I175" s="135"/>
      <c r="J175" s="93" t="s">
        <v>204</v>
      </c>
      <c r="K175" s="94">
        <v>1</v>
      </c>
      <c r="L175" s="136"/>
      <c r="M175" s="136"/>
      <c r="N175" s="136">
        <f t="shared" ref="N175:N180" si="0">ROUND(L175*K175,2)</f>
        <v>0</v>
      </c>
      <c r="O175" s="136"/>
      <c r="P175" s="136"/>
      <c r="Q175" s="136"/>
      <c r="R175" s="95"/>
      <c r="T175" s="96" t="s">
        <v>5</v>
      </c>
      <c r="U175" s="28" t="s">
        <v>41</v>
      </c>
      <c r="V175" s="97">
        <v>0</v>
      </c>
      <c r="W175" s="97">
        <f t="shared" ref="W175:W180" si="1">V175*K175</f>
        <v>0</v>
      </c>
      <c r="X175" s="97">
        <v>0</v>
      </c>
      <c r="Y175" s="97">
        <f t="shared" ref="Y175:Y180" si="2">X175*K175</f>
        <v>0</v>
      </c>
      <c r="Z175" s="97">
        <v>0</v>
      </c>
      <c r="AA175" s="98">
        <f t="shared" ref="AA175:AA180" si="3">Z175*K175</f>
        <v>0</v>
      </c>
      <c r="AR175" s="11" t="s">
        <v>129</v>
      </c>
      <c r="AT175" s="11" t="s">
        <v>125</v>
      </c>
      <c r="AU175" s="11" t="s">
        <v>81</v>
      </c>
      <c r="AY175" s="11" t="s">
        <v>124</v>
      </c>
      <c r="BE175" s="99">
        <f t="shared" ref="BE175:BE180" si="4">IF(U175="základní",N175,0)</f>
        <v>0</v>
      </c>
      <c r="BF175" s="99">
        <f t="shared" ref="BF175:BF180" si="5">IF(U175="snížená",N175,0)</f>
        <v>0</v>
      </c>
      <c r="BG175" s="99">
        <f t="shared" ref="BG175:BG180" si="6">IF(U175="zákl. přenesená",N175,0)</f>
        <v>0</v>
      </c>
      <c r="BH175" s="99">
        <f t="shared" ref="BH175:BH180" si="7">IF(U175="sníž. přenesená",N175,0)</f>
        <v>0</v>
      </c>
      <c r="BI175" s="99">
        <f t="shared" ref="BI175:BI180" si="8">IF(U175="nulová",N175,0)</f>
        <v>0</v>
      </c>
      <c r="BJ175" s="11" t="s">
        <v>81</v>
      </c>
      <c r="BK175" s="99">
        <f t="shared" ref="BK175:BK180" si="9">ROUND(L175*K175,2)</f>
        <v>0</v>
      </c>
      <c r="BL175" s="11" t="s">
        <v>129</v>
      </c>
      <c r="BM175" s="11" t="s">
        <v>289</v>
      </c>
    </row>
    <row r="176" spans="2:65" s="1" customFormat="1" ht="95.25" customHeight="1">
      <c r="B176" s="90"/>
      <c r="C176" s="91" t="s">
        <v>290</v>
      </c>
      <c r="D176" s="91" t="s">
        <v>125</v>
      </c>
      <c r="E176" s="92" t="s">
        <v>291</v>
      </c>
      <c r="F176" s="135" t="s">
        <v>292</v>
      </c>
      <c r="G176" s="135"/>
      <c r="H176" s="135"/>
      <c r="I176" s="135"/>
      <c r="J176" s="93" t="s">
        <v>204</v>
      </c>
      <c r="K176" s="94">
        <v>1</v>
      </c>
      <c r="L176" s="136"/>
      <c r="M176" s="136"/>
      <c r="N176" s="136">
        <f t="shared" si="0"/>
        <v>0</v>
      </c>
      <c r="O176" s="136"/>
      <c r="P176" s="136"/>
      <c r="Q176" s="136"/>
      <c r="R176" s="95"/>
      <c r="T176" s="96" t="s">
        <v>5</v>
      </c>
      <c r="U176" s="28" t="s">
        <v>41</v>
      </c>
      <c r="V176" s="97">
        <v>0</v>
      </c>
      <c r="W176" s="97">
        <f t="shared" si="1"/>
        <v>0</v>
      </c>
      <c r="X176" s="97">
        <v>0</v>
      </c>
      <c r="Y176" s="97">
        <f t="shared" si="2"/>
        <v>0</v>
      </c>
      <c r="Z176" s="97">
        <v>0</v>
      </c>
      <c r="AA176" s="98">
        <f t="shared" si="3"/>
        <v>0</v>
      </c>
      <c r="AR176" s="11" t="s">
        <v>129</v>
      </c>
      <c r="AT176" s="11" t="s">
        <v>125</v>
      </c>
      <c r="AU176" s="11" t="s">
        <v>81</v>
      </c>
      <c r="AY176" s="11" t="s">
        <v>124</v>
      </c>
      <c r="BE176" s="99">
        <f t="shared" si="4"/>
        <v>0</v>
      </c>
      <c r="BF176" s="99">
        <f t="shared" si="5"/>
        <v>0</v>
      </c>
      <c r="BG176" s="99">
        <f t="shared" si="6"/>
        <v>0</v>
      </c>
      <c r="BH176" s="99">
        <f t="shared" si="7"/>
        <v>0</v>
      </c>
      <c r="BI176" s="99">
        <f t="shared" si="8"/>
        <v>0</v>
      </c>
      <c r="BJ176" s="11" t="s">
        <v>81</v>
      </c>
      <c r="BK176" s="99">
        <f t="shared" si="9"/>
        <v>0</v>
      </c>
      <c r="BL176" s="11" t="s">
        <v>129</v>
      </c>
      <c r="BM176" s="11" t="s">
        <v>293</v>
      </c>
    </row>
    <row r="177" spans="2:65" s="1" customFormat="1" ht="44.25" customHeight="1">
      <c r="B177" s="90"/>
      <c r="C177" s="91" t="s">
        <v>294</v>
      </c>
      <c r="D177" s="91" t="s">
        <v>125</v>
      </c>
      <c r="E177" s="92" t="s">
        <v>295</v>
      </c>
      <c r="F177" s="135" t="s">
        <v>296</v>
      </c>
      <c r="G177" s="135"/>
      <c r="H177" s="135"/>
      <c r="I177" s="135"/>
      <c r="J177" s="93" t="s">
        <v>204</v>
      </c>
      <c r="K177" s="94">
        <v>1</v>
      </c>
      <c r="L177" s="136"/>
      <c r="M177" s="136"/>
      <c r="N177" s="136">
        <f t="shared" si="0"/>
        <v>0</v>
      </c>
      <c r="O177" s="136"/>
      <c r="P177" s="136"/>
      <c r="Q177" s="136"/>
      <c r="R177" s="95"/>
      <c r="T177" s="96" t="s">
        <v>5</v>
      </c>
      <c r="U177" s="28" t="s">
        <v>41</v>
      </c>
      <c r="V177" s="97">
        <v>0</v>
      </c>
      <c r="W177" s="97">
        <f t="shared" si="1"/>
        <v>0</v>
      </c>
      <c r="X177" s="97">
        <v>0</v>
      </c>
      <c r="Y177" s="97">
        <f t="shared" si="2"/>
        <v>0</v>
      </c>
      <c r="Z177" s="97">
        <v>0</v>
      </c>
      <c r="AA177" s="98">
        <f t="shared" si="3"/>
        <v>0</v>
      </c>
      <c r="AR177" s="11" t="s">
        <v>129</v>
      </c>
      <c r="AT177" s="11" t="s">
        <v>125</v>
      </c>
      <c r="AU177" s="11" t="s">
        <v>81</v>
      </c>
      <c r="AY177" s="11" t="s">
        <v>124</v>
      </c>
      <c r="BE177" s="99">
        <f t="shared" si="4"/>
        <v>0</v>
      </c>
      <c r="BF177" s="99">
        <f t="shared" si="5"/>
        <v>0</v>
      </c>
      <c r="BG177" s="99">
        <f t="shared" si="6"/>
        <v>0</v>
      </c>
      <c r="BH177" s="99">
        <f t="shared" si="7"/>
        <v>0</v>
      </c>
      <c r="BI177" s="99">
        <f t="shared" si="8"/>
        <v>0</v>
      </c>
      <c r="BJ177" s="11" t="s">
        <v>81</v>
      </c>
      <c r="BK177" s="99">
        <f t="shared" si="9"/>
        <v>0</v>
      </c>
      <c r="BL177" s="11" t="s">
        <v>129</v>
      </c>
      <c r="BM177" s="11" t="s">
        <v>297</v>
      </c>
    </row>
    <row r="178" spans="2:65" s="1" customFormat="1" ht="44.25" customHeight="1">
      <c r="B178" s="90"/>
      <c r="C178" s="91" t="s">
        <v>298</v>
      </c>
      <c r="D178" s="91" t="s">
        <v>125</v>
      </c>
      <c r="E178" s="92" t="s">
        <v>299</v>
      </c>
      <c r="F178" s="135" t="s">
        <v>300</v>
      </c>
      <c r="G178" s="135"/>
      <c r="H178" s="135"/>
      <c r="I178" s="135"/>
      <c r="J178" s="93" t="s">
        <v>204</v>
      </c>
      <c r="K178" s="94">
        <v>1</v>
      </c>
      <c r="L178" s="136"/>
      <c r="M178" s="136"/>
      <c r="N178" s="136">
        <f t="shared" si="0"/>
        <v>0</v>
      </c>
      <c r="O178" s="136"/>
      <c r="P178" s="136"/>
      <c r="Q178" s="136"/>
      <c r="R178" s="95"/>
      <c r="T178" s="96" t="s">
        <v>5</v>
      </c>
      <c r="U178" s="28" t="s">
        <v>41</v>
      </c>
      <c r="V178" s="97">
        <v>0</v>
      </c>
      <c r="W178" s="97">
        <f t="shared" si="1"/>
        <v>0</v>
      </c>
      <c r="X178" s="97">
        <v>0</v>
      </c>
      <c r="Y178" s="97">
        <f t="shared" si="2"/>
        <v>0</v>
      </c>
      <c r="Z178" s="97">
        <v>0</v>
      </c>
      <c r="AA178" s="98">
        <f t="shared" si="3"/>
        <v>0</v>
      </c>
      <c r="AR178" s="11" t="s">
        <v>129</v>
      </c>
      <c r="AT178" s="11" t="s">
        <v>125</v>
      </c>
      <c r="AU178" s="11" t="s">
        <v>81</v>
      </c>
      <c r="AY178" s="11" t="s">
        <v>124</v>
      </c>
      <c r="BE178" s="99">
        <f t="shared" si="4"/>
        <v>0</v>
      </c>
      <c r="BF178" s="99">
        <f t="shared" si="5"/>
        <v>0</v>
      </c>
      <c r="BG178" s="99">
        <f t="shared" si="6"/>
        <v>0</v>
      </c>
      <c r="BH178" s="99">
        <f t="shared" si="7"/>
        <v>0</v>
      </c>
      <c r="BI178" s="99">
        <f t="shared" si="8"/>
        <v>0</v>
      </c>
      <c r="BJ178" s="11" t="s">
        <v>81</v>
      </c>
      <c r="BK178" s="99">
        <f t="shared" si="9"/>
        <v>0</v>
      </c>
      <c r="BL178" s="11" t="s">
        <v>129</v>
      </c>
      <c r="BM178" s="11" t="s">
        <v>301</v>
      </c>
    </row>
    <row r="179" spans="2:65" s="1" customFormat="1" ht="82.5" customHeight="1">
      <c r="B179" s="90"/>
      <c r="C179" s="91" t="s">
        <v>302</v>
      </c>
      <c r="D179" s="91" t="s">
        <v>125</v>
      </c>
      <c r="E179" s="92" t="s">
        <v>303</v>
      </c>
      <c r="F179" s="135" t="s">
        <v>304</v>
      </c>
      <c r="G179" s="135"/>
      <c r="H179" s="135"/>
      <c r="I179" s="135"/>
      <c r="J179" s="93" t="s">
        <v>204</v>
      </c>
      <c r="K179" s="94">
        <v>1</v>
      </c>
      <c r="L179" s="136"/>
      <c r="M179" s="136"/>
      <c r="N179" s="136">
        <f t="shared" si="0"/>
        <v>0</v>
      </c>
      <c r="O179" s="136"/>
      <c r="P179" s="136"/>
      <c r="Q179" s="136"/>
      <c r="R179" s="95"/>
      <c r="T179" s="96" t="s">
        <v>5</v>
      </c>
      <c r="U179" s="28" t="s">
        <v>41</v>
      </c>
      <c r="V179" s="97">
        <v>0</v>
      </c>
      <c r="W179" s="97">
        <f t="shared" si="1"/>
        <v>0</v>
      </c>
      <c r="X179" s="97">
        <v>0</v>
      </c>
      <c r="Y179" s="97">
        <f t="shared" si="2"/>
        <v>0</v>
      </c>
      <c r="Z179" s="97">
        <v>0</v>
      </c>
      <c r="AA179" s="98">
        <f t="shared" si="3"/>
        <v>0</v>
      </c>
      <c r="AR179" s="11" t="s">
        <v>129</v>
      </c>
      <c r="AT179" s="11" t="s">
        <v>125</v>
      </c>
      <c r="AU179" s="11" t="s">
        <v>81</v>
      </c>
      <c r="AY179" s="11" t="s">
        <v>124</v>
      </c>
      <c r="BE179" s="99">
        <f t="shared" si="4"/>
        <v>0</v>
      </c>
      <c r="BF179" s="99">
        <f t="shared" si="5"/>
        <v>0</v>
      </c>
      <c r="BG179" s="99">
        <f t="shared" si="6"/>
        <v>0</v>
      </c>
      <c r="BH179" s="99">
        <f t="shared" si="7"/>
        <v>0</v>
      </c>
      <c r="BI179" s="99">
        <f t="shared" si="8"/>
        <v>0</v>
      </c>
      <c r="BJ179" s="11" t="s">
        <v>81</v>
      </c>
      <c r="BK179" s="99">
        <f t="shared" si="9"/>
        <v>0</v>
      </c>
      <c r="BL179" s="11" t="s">
        <v>129</v>
      </c>
      <c r="BM179" s="11" t="s">
        <v>305</v>
      </c>
    </row>
    <row r="180" spans="2:65" s="1" customFormat="1" ht="57" customHeight="1">
      <c r="B180" s="90"/>
      <c r="C180" s="91" t="s">
        <v>306</v>
      </c>
      <c r="D180" s="91" t="s">
        <v>125</v>
      </c>
      <c r="E180" s="92" t="s">
        <v>307</v>
      </c>
      <c r="F180" s="135" t="s">
        <v>308</v>
      </c>
      <c r="G180" s="135"/>
      <c r="H180" s="135"/>
      <c r="I180" s="135"/>
      <c r="J180" s="93" t="s">
        <v>204</v>
      </c>
      <c r="K180" s="94">
        <v>1</v>
      </c>
      <c r="L180" s="136"/>
      <c r="M180" s="136"/>
      <c r="N180" s="136">
        <f t="shared" si="0"/>
        <v>0</v>
      </c>
      <c r="O180" s="136"/>
      <c r="P180" s="136"/>
      <c r="Q180" s="136"/>
      <c r="R180" s="95"/>
      <c r="T180" s="96" t="s">
        <v>5</v>
      </c>
      <c r="U180" s="113" t="s">
        <v>41</v>
      </c>
      <c r="V180" s="114">
        <v>0</v>
      </c>
      <c r="W180" s="114">
        <f t="shared" si="1"/>
        <v>0</v>
      </c>
      <c r="X180" s="114">
        <v>0</v>
      </c>
      <c r="Y180" s="114">
        <f t="shared" si="2"/>
        <v>0</v>
      </c>
      <c r="Z180" s="114">
        <v>0</v>
      </c>
      <c r="AA180" s="115">
        <f t="shared" si="3"/>
        <v>0</v>
      </c>
      <c r="AR180" s="11" t="s">
        <v>129</v>
      </c>
      <c r="AT180" s="11" t="s">
        <v>125</v>
      </c>
      <c r="AU180" s="11" t="s">
        <v>81</v>
      </c>
      <c r="AY180" s="11" t="s">
        <v>124</v>
      </c>
      <c r="BE180" s="99">
        <f t="shared" si="4"/>
        <v>0</v>
      </c>
      <c r="BF180" s="99">
        <f t="shared" si="5"/>
        <v>0</v>
      </c>
      <c r="BG180" s="99">
        <f t="shared" si="6"/>
        <v>0</v>
      </c>
      <c r="BH180" s="99">
        <f t="shared" si="7"/>
        <v>0</v>
      </c>
      <c r="BI180" s="99">
        <f t="shared" si="8"/>
        <v>0</v>
      </c>
      <c r="BJ180" s="11" t="s">
        <v>81</v>
      </c>
      <c r="BK180" s="99">
        <f t="shared" si="9"/>
        <v>0</v>
      </c>
      <c r="BL180" s="11" t="s">
        <v>129</v>
      </c>
      <c r="BM180" s="11" t="s">
        <v>309</v>
      </c>
    </row>
    <row r="181" spans="2:65" s="1" customFormat="1" ht="6.95" customHeight="1">
      <c r="B181" s="38"/>
      <c r="C181" s="39"/>
      <c r="D181" s="39"/>
      <c r="E181" s="39"/>
      <c r="F181" s="39"/>
      <c r="G181" s="39"/>
      <c r="H181" s="39"/>
      <c r="I181" s="39"/>
      <c r="J181" s="39"/>
      <c r="K181" s="39"/>
      <c r="L181" s="39"/>
      <c r="M181" s="39"/>
      <c r="N181" s="39"/>
      <c r="O181" s="39"/>
      <c r="P181" s="39"/>
      <c r="Q181" s="39"/>
      <c r="R181" s="40"/>
    </row>
  </sheetData>
  <mergeCells count="201"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L99:Q99"/>
    <mergeCell ref="C105:Q105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N115:Q115"/>
    <mergeCell ref="N116:Q116"/>
    <mergeCell ref="N117:Q117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L142:M142"/>
    <mergeCell ref="N142:Q142"/>
    <mergeCell ref="F144:I144"/>
    <mergeCell ref="L144:M144"/>
    <mergeCell ref="N144:Q144"/>
    <mergeCell ref="F145:I145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2:I152"/>
    <mergeCell ref="F154:I154"/>
    <mergeCell ref="L154:M154"/>
    <mergeCell ref="N154:Q154"/>
    <mergeCell ref="F155:I155"/>
    <mergeCell ref="F156:I156"/>
    <mergeCell ref="L156:M156"/>
    <mergeCell ref="N156:Q156"/>
    <mergeCell ref="F157:I157"/>
    <mergeCell ref="L157:M157"/>
    <mergeCell ref="N157:Q157"/>
    <mergeCell ref="F159:I159"/>
    <mergeCell ref="L159:M159"/>
    <mergeCell ref="N159:Q159"/>
    <mergeCell ref="F165:I165"/>
    <mergeCell ref="F167:I167"/>
    <mergeCell ref="L167:M167"/>
    <mergeCell ref="N167:Q167"/>
    <mergeCell ref="F168:I168"/>
    <mergeCell ref="L168:M168"/>
    <mergeCell ref="N168:Q16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N143:Q143"/>
    <mergeCell ref="N146:Q146"/>
    <mergeCell ref="N153:Q153"/>
    <mergeCell ref="N158:Q158"/>
    <mergeCell ref="N166:Q166"/>
    <mergeCell ref="N174:Q174"/>
    <mergeCell ref="H1:K1"/>
    <mergeCell ref="S2:AC2"/>
    <mergeCell ref="F178:I178"/>
    <mergeCell ref="L178:M178"/>
    <mergeCell ref="N178:Q17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63:I163"/>
    <mergeCell ref="F164:I164"/>
    <mergeCell ref="L164:M164"/>
    <mergeCell ref="N164:Q164"/>
  </mergeCells>
  <hyperlinks>
    <hyperlink ref="F1:G1" location="C2" display="1) Krycí list rozpočtu"/>
    <hyperlink ref="H1:K1" location="C85" display="2) Rekapitulace rozpočtu"/>
    <hyperlink ref="L1" location="C11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2017_09 - Vrchlabí, Přiva...</vt:lpstr>
      <vt:lpstr>'2017_09 - Vrchlabí, Přiva...'!Názvy_tisku</vt:lpstr>
      <vt:lpstr>'Rekapitulace stavby'!Názvy_tisku</vt:lpstr>
      <vt:lpstr>'2017_09 - Vrchlabí, Přiva...'!Oblast_tisku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Dobes</dc:creator>
  <cp:lastModifiedBy>Majitel</cp:lastModifiedBy>
  <cp:lastPrinted>2017-10-17T09:22:16Z</cp:lastPrinted>
  <dcterms:created xsi:type="dcterms:W3CDTF">2017-09-11T08:00:12Z</dcterms:created>
  <dcterms:modified xsi:type="dcterms:W3CDTF">2017-10-17T09:23:05Z</dcterms:modified>
</cp:coreProperties>
</file>