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Beskydy - Materiál smrk" sheetId="2" r:id="rId2"/>
  </sheets>
  <definedNames>
    <definedName name="_xlnm.Print_Titles" localSheetId="1">'Beskydy - Materiál smrk'!$112:$112</definedName>
    <definedName name="_xlnm.Print_Titles" localSheetId="0">'Rekapitulace stavby'!$85:$85</definedName>
    <definedName name="_xlnm.Print_Area" localSheetId="1">'Beskydy - Materiál smrk'!$C$4:$Q$70,'Beskydy - Materiál smrk'!$C$76:$Q$96,'Beskydy - Materiál smrk'!$C$102:$Q$153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<sst xmlns="http://schemas.openxmlformats.org/spreadsheetml/2006/main" count="618" uniqueCount="208">
  <si>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</si>
  <si>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</si>
  <si>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</si>
  <si>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</si>
  <si>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</si>
  <si>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</si>
  <si>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</si>
  <si>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</si>
  <si>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</si>
  <si>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</si>
  <si>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</si>
  <si>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</si>
  <si>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</si>
  <si>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13100hlavacova - Informační panel Beskydy</t>
  </si>
  <si>
    <t>0,1</t>
  </si>
  <si>
    <t>1</t>
  </si>
  <si>
    <t>Místo:</t>
  </si>
  <si>
    <t xml:space="preserve"> </t>
  </si>
  <si>
    <t>Datum:</t>
  </si>
  <si>
    <t>19.11.2013</t>
  </si>
  <si>
    <t>10</t>
  </si>
  <si>
    <t>100</t>
  </si>
  <si>
    <t>Objednavatel:</t>
  </si>
  <si>
    <t>IČ:</t>
  </si>
  <si>
    <t>IČ 62933591</t>
  </si>
  <si>
    <t>Agentura ochrany přírody a krajiny ČR</t>
  </si>
  <si>
    <t>DIČ:</t>
  </si>
  <si>
    <t>Zhotovitel:</t>
  </si>
  <si>
    <t>Projektant:</t>
  </si>
  <si>
    <t>IČ 13442643</t>
  </si>
  <si>
    <t>Alena Hlaváčová</t>
  </si>
  <si>
    <t>True</t>
  </si>
  <si>
    <t>Zpracovatel:</t>
  </si>
  <si>
    <t>ing. L. Havlová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</si>
  <si>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</si>
  <si>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</si>
  <si>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</si>
  <si>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</si>
  <si>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</si>
  <si>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</si>
  <si>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</si>
  <si>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</si>
  <si>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</si>
  <si>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</si>
  <si>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</si>
  <si>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</si>
  <si>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</si>
  <si>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</si>
  <si>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</si>
  <si>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</si>
  <si>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</si>
  <si>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</si>
  <si>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</si>
  <si>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</si>
  <si>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</si>
  <si>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</si>
  <si>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</si>
  <si>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</si>
  <si>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</si>
  <si>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</si>
  <si>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</si>
  <si>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</si>
  <si>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</si>
  <si>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</si>
  <si>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</si>
  <si>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</si>
  <si>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</si>
  <si>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</si>
  <si>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</si>
  <si>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</si>
  <si>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</si>
  <si>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</si>
  <si>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</si>
  <si>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</si>
  <si>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</si>
  <si>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</si>
  <si>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{B74BFEB9-0A9A-428C-858F-1EDCDC32B295}</t>
  </si>
  <si>
    <t>{00000000-0000-0000-0000-000000000000}</t>
  </si>
  <si>
    <t>Beskydy</t>
  </si>
  <si>
    <t>Materiál smrk</t>
  </si>
  <si>
    <t>{72167BDB-B235-4B09-B63F-D7B476A96369}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</si>
  <si>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</si>
  <si>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</si>
  <si>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</si>
  <si>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</si>
  <si>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</si>
  <si>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</si>
  <si>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</si>
  <si>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</si>
  <si>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</si>
  <si>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</si>
  <si>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</si>
  <si>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</si>
  <si>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</si>
  <si>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</si>
  <si>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</si>
  <si>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</si>
  <si>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762 - Konstrukce tesařské</t>
  </si>
  <si>
    <t xml:space="preserve">    765 - Konstrukce pokrývačské</t>
  </si>
  <si>
    <t xml:space="preserve">    783 - Dokončovací práce -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</si>
  <si>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</si>
  <si>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</si>
  <si>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</si>
  <si>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</si>
  <si>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</si>
  <si>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</si>
  <si>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</si>
  <si>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</si>
  <si>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</si>
  <si>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</si>
  <si>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</si>
  <si>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</si>
  <si>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</si>
  <si>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</si>
  <si>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</si>
  <si>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</si>
  <si>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</si>
  <si>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</si>
  <si>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762081301</t>
  </si>
  <si>
    <t>Zkosení (profilace) hrany</t>
  </si>
  <si>
    <t>m</t>
  </si>
  <si>
    <t>16</t>
  </si>
  <si>
    <t>1,7*4*2+1,4*4+1,85*2+0,5*3*2+4,5+3,0+1,3</t>
  </si>
  <si>
    <t>VV</t>
  </si>
  <si>
    <t>762081410</t>
  </si>
  <si>
    <t xml:space="preserve">Vícestranné hoblování hraněného řeziva </t>
  </si>
  <si>
    <t>m2</t>
  </si>
  <si>
    <t>0,15*4*6,65+(0,1+0,08)*2*1,5+(0,04+0,06)*2*7,4+(0,03+0,05)*2*8,8</t>
  </si>
  <si>
    <t>7,418*1,2</t>
  </si>
  <si>
    <t>3</t>
  </si>
  <si>
    <t>762081610</t>
  </si>
  <si>
    <t xml:space="preserve">Obroušení hraněného řeziva </t>
  </si>
  <si>
    <t>4</t>
  </si>
  <si>
    <t>762081620</t>
  </si>
  <si>
    <t>Frézování drážky</t>
  </si>
  <si>
    <t>1,7*2+1,3*2</t>
  </si>
  <si>
    <t>5</t>
  </si>
  <si>
    <t>762082110</t>
  </si>
  <si>
    <t>Vrty DN 60 mm do hl. 0,5 m</t>
  </si>
  <si>
    <t>kus</t>
  </si>
  <si>
    <t>6</t>
  </si>
  <si>
    <t>762082230</t>
  </si>
  <si>
    <t>Provedení tesařského profilování zhlaví trámu jednoduchým seříznutím dvěma řezy plochy do 320 cm2</t>
  </si>
  <si>
    <t>7</t>
  </si>
  <si>
    <t>762086114</t>
  </si>
  <si>
    <t>Trubka 60/5 dl. 1300 mm, vlepená do válcově vyfrézovaného orvoru v noze</t>
  </si>
  <si>
    <t>ks</t>
  </si>
  <si>
    <t>8</t>
  </si>
  <si>
    <t>762132138</t>
  </si>
  <si>
    <t>Montáž bednění stěn z hoblovaných prken na pero a drážku, na polodrážku nebo na vložené pero</t>
  </si>
  <si>
    <t>9</t>
  </si>
  <si>
    <t>M</t>
  </si>
  <si>
    <t>611899901</t>
  </si>
  <si>
    <t>palubky MD 15 mm</t>
  </si>
  <si>
    <t>32</t>
  </si>
  <si>
    <t>762195001</t>
  </si>
  <si>
    <t>Spojovací prostředky povrchově upravené pro montáž stěn, příček, bednění stěn</t>
  </si>
  <si>
    <t>m3</t>
  </si>
  <si>
    <t>1,11*0,015</t>
  </si>
  <si>
    <t>11</t>
  </si>
  <si>
    <t>762713110</t>
  </si>
  <si>
    <t>Montáž prostorové vázané kce z hraněného řeziva průřezové plochy do 120 cm2</t>
  </si>
  <si>
    <t>"150*150 mm"   1,7*2+1,4+1,85</t>
  </si>
  <si>
    <t>"100x80 mm"   0,5*3</t>
  </si>
  <si>
    <t>"60x40 mm"  1,85*4</t>
  </si>
  <si>
    <t>"50x30 mm"  4,5+3,0+1,3</t>
  </si>
  <si>
    <t>Součet</t>
  </si>
  <si>
    <t>12</t>
  </si>
  <si>
    <t>605121211</t>
  </si>
  <si>
    <t>řezivo smrk</t>
  </si>
  <si>
    <t>(0,15*0,15*6,65+0,1*0,08*1,5+0,04*0,06*7,4+0,05*0,03*8,8)*1,25</t>
  </si>
  <si>
    <t>13</t>
  </si>
  <si>
    <t>762713119</t>
  </si>
  <si>
    <t>Montáž prostorové vázané kce příplatek za hoblované řeivo</t>
  </si>
  <si>
    <t>14</t>
  </si>
  <si>
    <t>762795001</t>
  </si>
  <si>
    <t>Spojovací prostředky povrchově upravené pro montáž prostorových vázaných kcí</t>
  </si>
  <si>
    <t>762900001</t>
  </si>
  <si>
    <t>Samolepící mikroporézní profil se samolepící vrstvou, odolný proti popvětrnostním vlivům, prof. 2,5x8 mm</t>
  </si>
  <si>
    <t>998762201</t>
  </si>
  <si>
    <t>Přesun hmot procentní pro kce tesařské v objektech v do 6 m</t>
  </si>
  <si>
    <t>%</t>
  </si>
  <si>
    <t>17</t>
  </si>
  <si>
    <t>765164003</t>
  </si>
  <si>
    <t>Krytina ze šindelů dřevěných dl 500 mm jednoduché krytí rovné na laťování Pz hřeby sklon do 45°</t>
  </si>
  <si>
    <t>18</t>
  </si>
  <si>
    <t>998765201</t>
  </si>
  <si>
    <t>Přesun hmot procentní pro krytiny skládané v objektech v do 6 m</t>
  </si>
  <si>
    <t>19</t>
  </si>
  <si>
    <t>783721110</t>
  </si>
  <si>
    <t>Nátěry syntetické tesařských konstrukcí napuštění</t>
  </si>
  <si>
    <t>"šindel" 1,85*2,2</t>
  </si>
  <si>
    <t>20</t>
  </si>
  <si>
    <t>783721113</t>
  </si>
  <si>
    <t>Nátěry syntetické tesařských konstrukcí barva dražší lazurovacím lakem 3x lakování</t>
  </si>
  <si>
    <t>7,418+1,11*2</t>
  </si>
  <si>
    <t>783783312</t>
  </si>
  <si>
    <t>Nátěry tesařských kcí proti dřevokazným houbám, hmyzu a plísním preventivní dvojnásobné v exteriéru</t>
  </si>
  <si>
    <t>7,418+1,11*2+1,85*2,2</t>
  </si>
  <si>
    <t>13,708*1,2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</si>
  <si>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</si>
  <si>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</si>
  <si>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</si>
  <si>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</si>
  <si>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</si>
  <si>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</si>
  <si>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</si>
  <si>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Informační panel Beskydy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</si>
</sst>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i/>
      <sz val="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9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0" fontId="33" fillId="0" borderId="33" xfId="0" applyFont="1" applyFill="1" applyBorder="1" applyAlignment="1">
      <alignment horizontal="center" vertical="center"/>
    </xf>
    <xf numFmtId="49" fontId="33" fillId="0" borderId="33" xfId="0" applyNumberFormat="1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vertical="center" wrapText="1"/>
    </xf>
    <xf numFmtId="168" fontId="33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5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164" fontId="0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/>
    </xf>
    <xf numFmtId="164" fontId="33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164" fontId="0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2" fillId="33" borderId="0" xfId="36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989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3C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59896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8D3C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09" t="s">
        <v>0</v>
      </c>
      <c r="B1" s="110"/>
      <c r="C1" s="110"/>
      <c r="D1" s="111" t="s">
        <v>1</v>
      </c>
      <c r="E1" s="110"/>
      <c r="F1" s="110"/>
      <c r="G1" s="110"/>
      <c r="H1" s="110"/>
      <c r="I1" s="110"/>
      <c r="J1" s="110"/>
      <c r="K1" s="112" t="s">
        <v>200</v>
      </c>
      <c r="L1" s="112"/>
      <c r="M1" s="112"/>
      <c r="N1" s="112"/>
      <c r="O1" s="112"/>
      <c r="P1" s="112"/>
      <c r="Q1" s="112"/>
      <c r="R1" s="112"/>
      <c r="S1" s="112"/>
      <c r="T1" s="110"/>
      <c r="U1" s="110"/>
      <c r="V1" s="110"/>
      <c r="W1" s="112" t="s">
        <v>201</v>
      </c>
      <c r="X1" s="112"/>
      <c r="Y1" s="112"/>
      <c r="Z1" s="112"/>
      <c r="AA1" s="112"/>
      <c r="AB1" s="112"/>
      <c r="AC1" s="112"/>
      <c r="AD1" s="112"/>
      <c r="AE1" s="112"/>
      <c r="AF1" s="112"/>
      <c r="AG1" s="110"/>
      <c r="AH1" s="11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0" t="s">
        <v>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R2" s="18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2" t="s">
        <v>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1"/>
      <c r="AS4" s="12" t="s">
        <v>10</v>
      </c>
      <c r="BS4" s="6" t="s">
        <v>11</v>
      </c>
    </row>
    <row r="5" spans="2:71" s="2" customFormat="1" ht="7.5" customHeight="1">
      <c r="B5" s="10"/>
      <c r="AQ5" s="11"/>
      <c r="BS5" s="6" t="s">
        <v>6</v>
      </c>
    </row>
    <row r="6" spans="2:71" s="2" customFormat="1" ht="26.25" customHeight="1">
      <c r="B6" s="10"/>
      <c r="D6" s="13" t="s">
        <v>12</v>
      </c>
      <c r="K6" s="163" t="s">
        <v>13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Q6" s="11"/>
      <c r="BS6" s="6" t="s">
        <v>14</v>
      </c>
    </row>
    <row r="7" spans="2:71" s="2" customFormat="1" ht="7.5" customHeight="1">
      <c r="B7" s="10"/>
      <c r="AQ7" s="11"/>
      <c r="BS7" s="6" t="s">
        <v>15</v>
      </c>
    </row>
    <row r="8" spans="2:71" s="2" customFormat="1" ht="15" customHeight="1">
      <c r="B8" s="10"/>
      <c r="D8" s="14" t="s">
        <v>16</v>
      </c>
      <c r="K8" s="15" t="s">
        <v>17</v>
      </c>
      <c r="AK8" s="14" t="s">
        <v>18</v>
      </c>
      <c r="AN8" s="15" t="s">
        <v>19</v>
      </c>
      <c r="AQ8" s="11"/>
      <c r="BS8" s="6" t="s">
        <v>20</v>
      </c>
    </row>
    <row r="9" spans="2:71" s="2" customFormat="1" ht="15" customHeight="1">
      <c r="B9" s="10"/>
      <c r="AQ9" s="11"/>
      <c r="BS9" s="6" t="s">
        <v>21</v>
      </c>
    </row>
    <row r="10" spans="2:71" s="2" customFormat="1" ht="15" customHeight="1">
      <c r="B10" s="10"/>
      <c r="D10" s="14" t="s">
        <v>22</v>
      </c>
      <c r="AK10" s="14" t="s">
        <v>23</v>
      </c>
      <c r="AN10" s="15" t="s">
        <v>24</v>
      </c>
      <c r="AQ10" s="11"/>
      <c r="BS10" s="6" t="s">
        <v>14</v>
      </c>
    </row>
    <row r="11" spans="2:71" s="2" customFormat="1" ht="19.5" customHeight="1">
      <c r="B11" s="10"/>
      <c r="E11" s="15" t="s">
        <v>25</v>
      </c>
      <c r="AK11" s="14" t="s">
        <v>26</v>
      </c>
      <c r="AN11" s="15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4" t="s">
        <v>27</v>
      </c>
      <c r="AK13" s="14" t="s">
        <v>23</v>
      </c>
      <c r="AN13" s="15"/>
      <c r="AQ13" s="11"/>
      <c r="BS13" s="6" t="s">
        <v>14</v>
      </c>
    </row>
    <row r="14" spans="2:71" s="2" customFormat="1" ht="15.75" customHeight="1">
      <c r="B14" s="10"/>
      <c r="E14" s="15" t="s">
        <v>17</v>
      </c>
      <c r="AK14" s="14" t="s">
        <v>26</v>
      </c>
      <c r="AN14" s="15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4" t="s">
        <v>28</v>
      </c>
      <c r="AK16" s="14" t="s">
        <v>23</v>
      </c>
      <c r="AN16" s="15" t="s">
        <v>29</v>
      </c>
      <c r="AQ16" s="11"/>
      <c r="BS16" s="6" t="s">
        <v>3</v>
      </c>
    </row>
    <row r="17" spans="2:71" ht="19.5" customHeight="1">
      <c r="B17" s="10"/>
      <c r="E17" s="15" t="s">
        <v>30</v>
      </c>
      <c r="AK17" s="14" t="s">
        <v>26</v>
      </c>
      <c r="AN17" s="15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4" t="s">
        <v>32</v>
      </c>
      <c r="AK19" s="14" t="s">
        <v>23</v>
      </c>
      <c r="AN19" s="15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14</v>
      </c>
    </row>
    <row r="20" spans="2:70" ht="19.5" customHeight="1">
      <c r="B20" s="10"/>
      <c r="E20" s="15" t="s">
        <v>33</v>
      </c>
      <c r="AK20" s="14" t="s">
        <v>26</v>
      </c>
      <c r="AN20" s="15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17" t="s">
        <v>34</v>
      </c>
      <c r="AK23" s="164">
        <f>ROUNDUP($AG$87,2)</f>
        <v>0</v>
      </c>
      <c r="AL23" s="161"/>
      <c r="AM23" s="161"/>
      <c r="AN23" s="161"/>
      <c r="AO23" s="161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17" t="s">
        <v>35</v>
      </c>
      <c r="AK24" s="164">
        <f>ROUNDUP($AG$90,2)</f>
        <v>0</v>
      </c>
      <c r="AL24" s="161"/>
      <c r="AM24" s="161"/>
      <c r="AN24" s="161"/>
      <c r="AO24" s="161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43" s="6" customFormat="1" ht="7.5" customHeight="1">
      <c r="B25" s="18"/>
      <c r="AQ25" s="19"/>
    </row>
    <row r="26" spans="2:43" s="6" customFormat="1" ht="27" customHeight="1">
      <c r="B26" s="18"/>
      <c r="D26" s="20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65">
        <f>ROUNDUP($AK$23+$AK$24,2)</f>
        <v>0</v>
      </c>
      <c r="AL26" s="166"/>
      <c r="AM26" s="166"/>
      <c r="AN26" s="166"/>
      <c r="AO26" s="166"/>
      <c r="AQ26" s="19"/>
    </row>
    <row r="27" spans="2:43" s="6" customFormat="1" ht="7.5" customHeight="1">
      <c r="B27" s="18"/>
      <c r="AQ27" s="19"/>
    </row>
    <row r="28" spans="2:43" s="6" customFormat="1" ht="15" customHeight="1">
      <c r="B28" s="22"/>
      <c r="D28" s="23" t="s">
        <v>37</v>
      </c>
      <c r="F28" s="23" t="s">
        <v>38</v>
      </c>
      <c r="L28" s="167">
        <v>0.21</v>
      </c>
      <c r="M28" s="168"/>
      <c r="N28" s="168"/>
      <c r="O28" s="168"/>
      <c r="T28" s="24" t="s">
        <v>39</v>
      </c>
      <c r="W28" s="169">
        <f>ROUNDUP($AZ$87+SUM($CD$91:$CD$91),2)</f>
        <v>0</v>
      </c>
      <c r="X28" s="168"/>
      <c r="Y28" s="168"/>
      <c r="Z28" s="168"/>
      <c r="AA28" s="168"/>
      <c r="AB28" s="168"/>
      <c r="AC28" s="168"/>
      <c r="AD28" s="168"/>
      <c r="AE28" s="168"/>
      <c r="AK28" s="169">
        <f>ROUNDUP($AV$87+SUM($BY$91:$BY$91),1)</f>
        <v>0</v>
      </c>
      <c r="AL28" s="168"/>
      <c r="AM28" s="168"/>
      <c r="AN28" s="168"/>
      <c r="AO28" s="168"/>
      <c r="AQ28" s="25"/>
    </row>
    <row r="29" spans="2:43" s="6" customFormat="1" ht="15" customHeight="1">
      <c r="B29" s="22"/>
      <c r="F29" s="23" t="s">
        <v>40</v>
      </c>
      <c r="L29" s="167">
        <v>0.15</v>
      </c>
      <c r="M29" s="168"/>
      <c r="N29" s="168"/>
      <c r="O29" s="168"/>
      <c r="T29" s="24" t="s">
        <v>39</v>
      </c>
      <c r="W29" s="169">
        <f>ROUNDUP($BA$87+SUM($CE$91:$CE$91),2)</f>
        <v>0</v>
      </c>
      <c r="X29" s="168"/>
      <c r="Y29" s="168"/>
      <c r="Z29" s="168"/>
      <c r="AA29" s="168"/>
      <c r="AB29" s="168"/>
      <c r="AC29" s="168"/>
      <c r="AD29" s="168"/>
      <c r="AE29" s="168"/>
      <c r="AK29" s="169">
        <f>ROUNDUP($AW$87+SUM($BZ$91:$BZ$91),1)</f>
        <v>0</v>
      </c>
      <c r="AL29" s="168"/>
      <c r="AM29" s="168"/>
      <c r="AN29" s="168"/>
      <c r="AO29" s="168"/>
      <c r="AQ29" s="25"/>
    </row>
    <row r="30" spans="2:43" s="6" customFormat="1" ht="15" customHeight="1" hidden="1">
      <c r="B30" s="22"/>
      <c r="F30" s="23" t="s">
        <v>41</v>
      </c>
      <c r="L30" s="167">
        <v>0.21</v>
      </c>
      <c r="M30" s="168"/>
      <c r="N30" s="168"/>
      <c r="O30" s="168"/>
      <c r="T30" s="24" t="s">
        <v>39</v>
      </c>
      <c r="W30" s="169">
        <f>ROUNDUP($BB$87+SUM($CF$91:$CF$91),2)</f>
        <v>0</v>
      </c>
      <c r="X30" s="168"/>
      <c r="Y30" s="168"/>
      <c r="Z30" s="168"/>
      <c r="AA30" s="168"/>
      <c r="AB30" s="168"/>
      <c r="AC30" s="168"/>
      <c r="AD30" s="168"/>
      <c r="AE30" s="168"/>
      <c r="AK30" s="169">
        <v>0</v>
      </c>
      <c r="AL30" s="168"/>
      <c r="AM30" s="168"/>
      <c r="AN30" s="168"/>
      <c r="AO30" s="168"/>
      <c r="AQ30" s="25"/>
    </row>
    <row r="31" spans="2:43" s="6" customFormat="1" ht="15" customHeight="1" hidden="1">
      <c r="B31" s="22"/>
      <c r="F31" s="23" t="s">
        <v>42</v>
      </c>
      <c r="L31" s="167">
        <v>0.15</v>
      </c>
      <c r="M31" s="168"/>
      <c r="N31" s="168"/>
      <c r="O31" s="168"/>
      <c r="T31" s="24" t="s">
        <v>39</v>
      </c>
      <c r="W31" s="169">
        <f>ROUNDUP($BC$87+SUM($CG$91:$CG$91),2)</f>
        <v>0</v>
      </c>
      <c r="X31" s="168"/>
      <c r="Y31" s="168"/>
      <c r="Z31" s="168"/>
      <c r="AA31" s="168"/>
      <c r="AB31" s="168"/>
      <c r="AC31" s="168"/>
      <c r="AD31" s="168"/>
      <c r="AE31" s="168"/>
      <c r="AK31" s="169">
        <v>0</v>
      </c>
      <c r="AL31" s="168"/>
      <c r="AM31" s="168"/>
      <c r="AN31" s="168"/>
      <c r="AO31" s="168"/>
      <c r="AQ31" s="25"/>
    </row>
    <row r="32" spans="2:43" s="6" customFormat="1" ht="15" customHeight="1" hidden="1">
      <c r="B32" s="22"/>
      <c r="F32" s="23" t="s">
        <v>43</v>
      </c>
      <c r="L32" s="167">
        <v>0</v>
      </c>
      <c r="M32" s="168"/>
      <c r="N32" s="168"/>
      <c r="O32" s="168"/>
      <c r="T32" s="24" t="s">
        <v>39</v>
      </c>
      <c r="W32" s="169">
        <f>ROUNDUP($BD$87+SUM($CH$91:$CH$91),2)</f>
        <v>0</v>
      </c>
      <c r="X32" s="168"/>
      <c r="Y32" s="168"/>
      <c r="Z32" s="168"/>
      <c r="AA32" s="168"/>
      <c r="AB32" s="168"/>
      <c r="AC32" s="168"/>
      <c r="AD32" s="168"/>
      <c r="AE32" s="168"/>
      <c r="AK32" s="169">
        <v>0</v>
      </c>
      <c r="AL32" s="168"/>
      <c r="AM32" s="168"/>
      <c r="AN32" s="168"/>
      <c r="AO32" s="168"/>
      <c r="AQ32" s="25"/>
    </row>
    <row r="33" spans="2:43" s="6" customFormat="1" ht="7.5" customHeight="1">
      <c r="B33" s="18"/>
      <c r="AQ33" s="19"/>
    </row>
    <row r="34" spans="2:43" s="6" customFormat="1" ht="27" customHeight="1">
      <c r="B34" s="18"/>
      <c r="C34" s="26"/>
      <c r="D34" s="27" t="s">
        <v>44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 t="s">
        <v>45</v>
      </c>
      <c r="U34" s="28"/>
      <c r="V34" s="28"/>
      <c r="W34" s="28"/>
      <c r="X34" s="170" t="s">
        <v>46</v>
      </c>
      <c r="Y34" s="171"/>
      <c r="Z34" s="171"/>
      <c r="AA34" s="171"/>
      <c r="AB34" s="171"/>
      <c r="AC34" s="28"/>
      <c r="AD34" s="28"/>
      <c r="AE34" s="28"/>
      <c r="AF34" s="28"/>
      <c r="AG34" s="28"/>
      <c r="AH34" s="28"/>
      <c r="AI34" s="28"/>
      <c r="AJ34" s="28"/>
      <c r="AK34" s="172">
        <f>ROUNDUP(SUM($AK$26:$AK$32),2)</f>
        <v>0</v>
      </c>
      <c r="AL34" s="171"/>
      <c r="AM34" s="171"/>
      <c r="AN34" s="171"/>
      <c r="AO34" s="173"/>
      <c r="AP34" s="26"/>
      <c r="AQ34" s="19"/>
    </row>
    <row r="35" spans="2:43" s="6" customFormat="1" ht="15" customHeight="1">
      <c r="B35" s="18"/>
      <c r="AQ35" s="19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8"/>
      <c r="D49" s="30" t="s">
        <v>47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2"/>
      <c r="AC49" s="30" t="s">
        <v>48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  <c r="AQ49" s="19"/>
    </row>
    <row r="50" spans="2:43" s="2" customFormat="1" ht="14.25" customHeight="1">
      <c r="B50" s="10"/>
      <c r="D50" s="33"/>
      <c r="Z50" s="34"/>
      <c r="AC50" s="33"/>
      <c r="AO50" s="34"/>
      <c r="AQ50" s="11"/>
    </row>
    <row r="51" spans="2:43" s="2" customFormat="1" ht="14.25" customHeight="1">
      <c r="B51" s="10"/>
      <c r="D51" s="33"/>
      <c r="Z51" s="34"/>
      <c r="AC51" s="33"/>
      <c r="AO51" s="34"/>
      <c r="AQ51" s="11"/>
    </row>
    <row r="52" spans="2:43" s="2" customFormat="1" ht="14.25" customHeight="1">
      <c r="B52" s="10"/>
      <c r="D52" s="33"/>
      <c r="Z52" s="34"/>
      <c r="AC52" s="33"/>
      <c r="AO52" s="34"/>
      <c r="AQ52" s="11"/>
    </row>
    <row r="53" spans="2:43" s="2" customFormat="1" ht="14.25" customHeight="1">
      <c r="B53" s="10"/>
      <c r="D53" s="33"/>
      <c r="Z53" s="34"/>
      <c r="AC53" s="33"/>
      <c r="AO53" s="34"/>
      <c r="AQ53" s="11"/>
    </row>
    <row r="54" spans="2:43" s="2" customFormat="1" ht="14.25" customHeight="1">
      <c r="B54" s="10"/>
      <c r="D54" s="33"/>
      <c r="Z54" s="34"/>
      <c r="AC54" s="33"/>
      <c r="AO54" s="34"/>
      <c r="AQ54" s="11"/>
    </row>
    <row r="55" spans="2:43" s="2" customFormat="1" ht="14.25" customHeight="1">
      <c r="B55" s="10"/>
      <c r="D55" s="33"/>
      <c r="Z55" s="34"/>
      <c r="AC55" s="33"/>
      <c r="AO55" s="34"/>
      <c r="AQ55" s="11"/>
    </row>
    <row r="56" spans="2:43" s="2" customFormat="1" ht="14.25" customHeight="1">
      <c r="B56" s="10"/>
      <c r="D56" s="33"/>
      <c r="Z56" s="34"/>
      <c r="AC56" s="33"/>
      <c r="AO56" s="34"/>
      <c r="AQ56" s="11"/>
    </row>
    <row r="57" spans="2:43" s="2" customFormat="1" ht="14.25" customHeight="1">
      <c r="B57" s="10"/>
      <c r="D57" s="33"/>
      <c r="Z57" s="34"/>
      <c r="AC57" s="33"/>
      <c r="AO57" s="34"/>
      <c r="AQ57" s="11"/>
    </row>
    <row r="58" spans="2:43" s="6" customFormat="1" ht="15.75" customHeight="1">
      <c r="B58" s="18"/>
      <c r="D58" s="35" t="s">
        <v>49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 t="s">
        <v>50</v>
      </c>
      <c r="S58" s="36"/>
      <c r="T58" s="36"/>
      <c r="U58" s="36"/>
      <c r="V58" s="36"/>
      <c r="W58" s="36"/>
      <c r="X58" s="36"/>
      <c r="Y58" s="36"/>
      <c r="Z58" s="38"/>
      <c r="AC58" s="35" t="s">
        <v>49</v>
      </c>
      <c r="AD58" s="36"/>
      <c r="AE58" s="36"/>
      <c r="AF58" s="36"/>
      <c r="AG58" s="36"/>
      <c r="AH58" s="36"/>
      <c r="AI58" s="36"/>
      <c r="AJ58" s="36"/>
      <c r="AK58" s="36"/>
      <c r="AL58" s="36"/>
      <c r="AM58" s="37" t="s">
        <v>50</v>
      </c>
      <c r="AN58" s="36"/>
      <c r="AO58" s="38"/>
      <c r="AQ58" s="19"/>
    </row>
    <row r="59" spans="2:43" s="2" customFormat="1" ht="14.25" customHeight="1">
      <c r="B59" s="10"/>
      <c r="AQ59" s="11"/>
    </row>
    <row r="60" spans="2:43" s="6" customFormat="1" ht="15.75" customHeight="1">
      <c r="B60" s="18"/>
      <c r="D60" s="30" t="s">
        <v>51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2"/>
      <c r="AC60" s="30" t="s">
        <v>52</v>
      </c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2"/>
      <c r="AQ60" s="19"/>
    </row>
    <row r="61" spans="2:43" s="2" customFormat="1" ht="14.25" customHeight="1">
      <c r="B61" s="10"/>
      <c r="D61" s="33"/>
      <c r="Z61" s="34"/>
      <c r="AC61" s="33"/>
      <c r="AO61" s="34"/>
      <c r="AQ61" s="11"/>
    </row>
    <row r="62" spans="2:43" s="2" customFormat="1" ht="14.25" customHeight="1">
      <c r="B62" s="10"/>
      <c r="D62" s="33"/>
      <c r="Z62" s="34"/>
      <c r="AC62" s="33"/>
      <c r="AO62" s="34"/>
      <c r="AQ62" s="11"/>
    </row>
    <row r="63" spans="2:43" s="2" customFormat="1" ht="14.25" customHeight="1">
      <c r="B63" s="10"/>
      <c r="D63" s="33"/>
      <c r="Z63" s="34"/>
      <c r="AC63" s="33"/>
      <c r="AO63" s="34"/>
      <c r="AQ63" s="11"/>
    </row>
    <row r="64" spans="2:43" s="2" customFormat="1" ht="14.25" customHeight="1">
      <c r="B64" s="10"/>
      <c r="D64" s="33"/>
      <c r="Z64" s="34"/>
      <c r="AC64" s="33"/>
      <c r="AO64" s="34"/>
      <c r="AQ64" s="11"/>
    </row>
    <row r="65" spans="2:43" s="2" customFormat="1" ht="14.25" customHeight="1">
      <c r="B65" s="10"/>
      <c r="D65" s="33"/>
      <c r="Z65" s="34"/>
      <c r="AC65" s="33"/>
      <c r="AO65" s="34"/>
      <c r="AQ65" s="11"/>
    </row>
    <row r="66" spans="2:43" s="2" customFormat="1" ht="14.25" customHeight="1">
      <c r="B66" s="10"/>
      <c r="D66" s="33"/>
      <c r="Z66" s="34"/>
      <c r="AC66" s="33"/>
      <c r="AO66" s="34"/>
      <c r="AQ66" s="11"/>
    </row>
    <row r="67" spans="2:43" s="2" customFormat="1" ht="14.25" customHeight="1">
      <c r="B67" s="10"/>
      <c r="D67" s="33"/>
      <c r="Z67" s="34"/>
      <c r="AC67" s="33"/>
      <c r="AO67" s="34"/>
      <c r="AQ67" s="11"/>
    </row>
    <row r="68" spans="2:43" s="2" customFormat="1" ht="14.25" customHeight="1">
      <c r="B68" s="10"/>
      <c r="D68" s="33"/>
      <c r="Z68" s="34"/>
      <c r="AC68" s="33"/>
      <c r="AO68" s="34"/>
      <c r="AQ68" s="11"/>
    </row>
    <row r="69" spans="2:43" s="6" customFormat="1" ht="15.75" customHeight="1">
      <c r="B69" s="18"/>
      <c r="D69" s="35" t="s">
        <v>49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7" t="s">
        <v>50</v>
      </c>
      <c r="S69" s="36"/>
      <c r="T69" s="36"/>
      <c r="U69" s="36"/>
      <c r="V69" s="36"/>
      <c r="W69" s="36"/>
      <c r="X69" s="36"/>
      <c r="Y69" s="36"/>
      <c r="Z69" s="38"/>
      <c r="AC69" s="35" t="s">
        <v>49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7" t="s">
        <v>50</v>
      </c>
      <c r="AN69" s="36"/>
      <c r="AO69" s="38"/>
      <c r="AQ69" s="19"/>
    </row>
    <row r="70" spans="2:43" s="6" customFormat="1" ht="7.5" customHeight="1">
      <c r="B70" s="18"/>
      <c r="AQ70" s="19"/>
    </row>
    <row r="71" spans="2:43" s="6" customFormat="1" ht="7.5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</row>
    <row r="75" spans="2:43" s="6" customFormat="1" ht="7.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4"/>
    </row>
    <row r="76" spans="2:43" s="6" customFormat="1" ht="37.5" customHeight="1">
      <c r="B76" s="18"/>
      <c r="C76" s="162" t="s">
        <v>53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9"/>
    </row>
    <row r="77" spans="2:43" s="6" customFormat="1" ht="7.5" customHeight="1">
      <c r="B77" s="18"/>
      <c r="AQ77" s="19"/>
    </row>
    <row r="78" spans="2:43" s="13" customFormat="1" ht="27" customHeight="1">
      <c r="B78" s="45"/>
      <c r="C78" s="13" t="s">
        <v>12</v>
      </c>
      <c r="L78" s="163" t="str">
        <f>$K$6</f>
        <v>13100hlavacova - Informační panel Beskydy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Q78" s="46"/>
    </row>
    <row r="79" spans="2:43" s="6" customFormat="1" ht="7.5" customHeight="1">
      <c r="B79" s="18"/>
      <c r="AQ79" s="19"/>
    </row>
    <row r="80" spans="2:43" s="6" customFormat="1" ht="15.75" customHeight="1">
      <c r="B80" s="18"/>
      <c r="C80" s="14" t="s">
        <v>16</v>
      </c>
      <c r="L80" s="47" t="str">
        <f>IF($K$8="","",$K$8)</f>
        <v> </v>
      </c>
      <c r="AI80" s="14" t="s">
        <v>18</v>
      </c>
      <c r="AM80" s="48" t="str">
        <f>IF($AN$8="","",$AN$8)</f>
        <v>19.11.2013</v>
      </c>
      <c r="AQ80" s="19"/>
    </row>
    <row r="81" spans="2:43" s="6" customFormat="1" ht="7.5" customHeight="1">
      <c r="B81" s="18"/>
      <c r="AQ81" s="19"/>
    </row>
    <row r="82" spans="2:56" s="6" customFormat="1" ht="18.75" customHeight="1">
      <c r="B82" s="18"/>
      <c r="C82" s="14" t="s">
        <v>22</v>
      </c>
      <c r="L82" s="15" t="str">
        <f>IF($E$11="","",$E$11)</f>
        <v>Agentura ochrany přírody a krajiny ČR</v>
      </c>
      <c r="AI82" s="14" t="s">
        <v>28</v>
      </c>
      <c r="AM82" s="177" t="str">
        <f>IF($E$17="","",$E$17)</f>
        <v>Alena Hlaváčová</v>
      </c>
      <c r="AN82" s="174"/>
      <c r="AO82" s="174"/>
      <c r="AP82" s="174"/>
      <c r="AQ82" s="19"/>
      <c r="AS82" s="178" t="s">
        <v>54</v>
      </c>
      <c r="AT82" s="179"/>
      <c r="AU82" s="31"/>
      <c r="AV82" s="31"/>
      <c r="AW82" s="31"/>
      <c r="AX82" s="31"/>
      <c r="AY82" s="31"/>
      <c r="AZ82" s="31"/>
      <c r="BA82" s="31"/>
      <c r="BB82" s="31"/>
      <c r="BC82" s="31"/>
      <c r="BD82" s="32"/>
    </row>
    <row r="83" spans="2:56" s="6" customFormat="1" ht="15.75" customHeight="1">
      <c r="B83" s="18"/>
      <c r="C83" s="14" t="s">
        <v>27</v>
      </c>
      <c r="L83" s="15" t="str">
        <f>IF($E$14="","",$E$14)</f>
        <v> </v>
      </c>
      <c r="AI83" s="14" t="s">
        <v>32</v>
      </c>
      <c r="AM83" s="177" t="str">
        <f>IF($E$20="","",$E$20)</f>
        <v>ing. L. Havlová</v>
      </c>
      <c r="AN83" s="174"/>
      <c r="AO83" s="174"/>
      <c r="AP83" s="174"/>
      <c r="AQ83" s="19"/>
      <c r="AS83" s="180"/>
      <c r="AT83" s="174"/>
      <c r="BD83" s="49"/>
    </row>
    <row r="84" spans="2:56" s="6" customFormat="1" ht="12" customHeight="1">
      <c r="B84" s="18"/>
      <c r="AQ84" s="19"/>
      <c r="AS84" s="180"/>
      <c r="AT84" s="174"/>
      <c r="BD84" s="49"/>
    </row>
    <row r="85" spans="2:57" s="6" customFormat="1" ht="30" customHeight="1">
      <c r="B85" s="18"/>
      <c r="C85" s="181" t="s">
        <v>55</v>
      </c>
      <c r="D85" s="171"/>
      <c r="E85" s="171"/>
      <c r="F85" s="171"/>
      <c r="G85" s="171"/>
      <c r="H85" s="28"/>
      <c r="I85" s="182" t="s">
        <v>56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82" t="s">
        <v>57</v>
      </c>
      <c r="AH85" s="171"/>
      <c r="AI85" s="171"/>
      <c r="AJ85" s="171"/>
      <c r="AK85" s="171"/>
      <c r="AL85" s="171"/>
      <c r="AM85" s="171"/>
      <c r="AN85" s="182" t="s">
        <v>58</v>
      </c>
      <c r="AO85" s="171"/>
      <c r="AP85" s="173"/>
      <c r="AQ85" s="19"/>
      <c r="AS85" s="50" t="s">
        <v>59</v>
      </c>
      <c r="AT85" s="51" t="s">
        <v>60</v>
      </c>
      <c r="AU85" s="51" t="s">
        <v>61</v>
      </c>
      <c r="AV85" s="51" t="s">
        <v>62</v>
      </c>
      <c r="AW85" s="51" t="s">
        <v>63</v>
      </c>
      <c r="AX85" s="51" t="s">
        <v>64</v>
      </c>
      <c r="AY85" s="51" t="s">
        <v>65</v>
      </c>
      <c r="AZ85" s="51" t="s">
        <v>66</v>
      </c>
      <c r="BA85" s="51" t="s">
        <v>67</v>
      </c>
      <c r="BB85" s="51" t="s">
        <v>68</v>
      </c>
      <c r="BC85" s="51" t="s">
        <v>69</v>
      </c>
      <c r="BD85" s="52" t="s">
        <v>70</v>
      </c>
      <c r="BE85" s="53"/>
    </row>
    <row r="86" spans="2:56" s="6" customFormat="1" ht="12" customHeight="1">
      <c r="B86" s="18"/>
      <c r="AQ86" s="19"/>
      <c r="AS86" s="54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2"/>
    </row>
    <row r="87" spans="2:76" s="13" customFormat="1" ht="33" customHeight="1">
      <c r="B87" s="45"/>
      <c r="C87" s="55" t="s">
        <v>71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186">
        <f>ROUNDUP($AG$88,2)</f>
        <v>0</v>
      </c>
      <c r="AH87" s="187"/>
      <c r="AI87" s="187"/>
      <c r="AJ87" s="187"/>
      <c r="AK87" s="187"/>
      <c r="AL87" s="187"/>
      <c r="AM87" s="187"/>
      <c r="AN87" s="186">
        <f>ROUNDUP(SUM($AG$87,$AT$87),2)</f>
        <v>0</v>
      </c>
      <c r="AO87" s="187"/>
      <c r="AP87" s="187"/>
      <c r="AQ87" s="46"/>
      <c r="AS87" s="56">
        <f>ROUNDUP($AS$88,2)</f>
        <v>0</v>
      </c>
      <c r="AT87" s="57">
        <f>ROUNDUP(SUM($AV$87:$AW$87),1)</f>
        <v>0</v>
      </c>
      <c r="AU87" s="58">
        <f>ROUNDUP($AU$88,5)</f>
        <v>31.95199</v>
      </c>
      <c r="AV87" s="57">
        <f>ROUNDUP($AZ$87*$L$28,2)</f>
        <v>0</v>
      </c>
      <c r="AW87" s="57">
        <f>ROUNDUP($BA$87*$L$29,2)</f>
        <v>0</v>
      </c>
      <c r="AX87" s="57">
        <f>ROUNDUP($BB$87*$L$28,2)</f>
        <v>0</v>
      </c>
      <c r="AY87" s="57">
        <f>ROUNDUP($BC$87*$L$29,2)</f>
        <v>0</v>
      </c>
      <c r="AZ87" s="57">
        <f>ROUNDUP($AZ$88,2)</f>
        <v>0</v>
      </c>
      <c r="BA87" s="57">
        <f>ROUNDUP($BA$88,2)</f>
        <v>0</v>
      </c>
      <c r="BB87" s="57">
        <f>ROUNDUP($BB$88,2)</f>
        <v>0</v>
      </c>
      <c r="BC87" s="57">
        <f>ROUNDUP($BC$88,2)</f>
        <v>0</v>
      </c>
      <c r="BD87" s="59">
        <f>ROUNDUP($BD$88,2)</f>
        <v>0</v>
      </c>
      <c r="BS87" s="13" t="s">
        <v>72</v>
      </c>
      <c r="BT87" s="13" t="s">
        <v>73</v>
      </c>
      <c r="BU87" s="60" t="s">
        <v>74</v>
      </c>
      <c r="BV87" s="13" t="s">
        <v>75</v>
      </c>
      <c r="BW87" s="13" t="s">
        <v>76</v>
      </c>
      <c r="BX87" s="13" t="s">
        <v>77</v>
      </c>
    </row>
    <row r="88" spans="1:76" s="61" customFormat="1" ht="28.5" customHeight="1">
      <c r="A88" s="108" t="s">
        <v>202</v>
      </c>
      <c r="B88" s="62"/>
      <c r="C88" s="63"/>
      <c r="D88" s="175" t="s">
        <v>78</v>
      </c>
      <c r="E88" s="176"/>
      <c r="F88" s="176"/>
      <c r="G88" s="176"/>
      <c r="H88" s="176"/>
      <c r="I88" s="63"/>
      <c r="J88" s="175" t="s">
        <v>79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88">
        <f>'Beskydy - Materiál smrk'!$M$27</f>
        <v>0</v>
      </c>
      <c r="AH88" s="189"/>
      <c r="AI88" s="189"/>
      <c r="AJ88" s="189"/>
      <c r="AK88" s="189"/>
      <c r="AL88" s="189"/>
      <c r="AM88" s="189"/>
      <c r="AN88" s="188">
        <f>ROUNDUP(SUM($AG$88,$AT$88),2)</f>
        <v>0</v>
      </c>
      <c r="AO88" s="189"/>
      <c r="AP88" s="189"/>
      <c r="AQ88" s="64"/>
      <c r="AS88" s="65">
        <f>'Beskydy - Materiál smrk'!$M$25</f>
        <v>0</v>
      </c>
      <c r="AT88" s="66">
        <f>ROUNDUP(SUM($AV$88:$AW$88),1)</f>
        <v>0</v>
      </c>
      <c r="AU88" s="67">
        <f>'Beskydy - Materiál smrk'!$W$113</f>
        <v>31.951989999999995</v>
      </c>
      <c r="AV88" s="66">
        <f>'Beskydy - Materiál smrk'!$M$29</f>
        <v>0</v>
      </c>
      <c r="AW88" s="66">
        <f>'Beskydy - Materiál smrk'!$M$30</f>
        <v>0</v>
      </c>
      <c r="AX88" s="66">
        <f>'Beskydy - Materiál smrk'!$M$31</f>
        <v>0</v>
      </c>
      <c r="AY88" s="66">
        <f>'Beskydy - Materiál smrk'!$M$32</f>
        <v>0</v>
      </c>
      <c r="AZ88" s="66">
        <f>'Beskydy - Materiál smrk'!$H$29</f>
        <v>0</v>
      </c>
      <c r="BA88" s="66">
        <f>'Beskydy - Materiál smrk'!$H$30</f>
        <v>0</v>
      </c>
      <c r="BB88" s="66">
        <f>'Beskydy - Materiál smrk'!$H$31</f>
        <v>0</v>
      </c>
      <c r="BC88" s="66">
        <f>'Beskydy - Materiál smrk'!$H$32</f>
        <v>0</v>
      </c>
      <c r="BD88" s="68">
        <f>'Beskydy - Materiál smrk'!$H$33</f>
        <v>0</v>
      </c>
      <c r="BT88" s="61" t="s">
        <v>15</v>
      </c>
      <c r="BV88" s="61" t="s">
        <v>75</v>
      </c>
      <c r="BW88" s="61" t="s">
        <v>80</v>
      </c>
      <c r="BX88" s="61" t="s">
        <v>76</v>
      </c>
    </row>
    <row r="89" spans="2:70" ht="14.25" customHeight="1">
      <c r="B89" s="10"/>
      <c r="AQ89" s="11"/>
      <c r="AR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2:49" s="6" customFormat="1" ht="30.75" customHeight="1">
      <c r="B90" s="18"/>
      <c r="C90" s="55" t="s">
        <v>81</v>
      </c>
      <c r="AG90" s="186">
        <v>0</v>
      </c>
      <c r="AH90" s="174"/>
      <c r="AI90" s="174"/>
      <c r="AJ90" s="174"/>
      <c r="AK90" s="174"/>
      <c r="AL90" s="174"/>
      <c r="AM90" s="174"/>
      <c r="AN90" s="186">
        <v>0</v>
      </c>
      <c r="AO90" s="174"/>
      <c r="AP90" s="174"/>
      <c r="AQ90" s="19"/>
      <c r="AS90" s="50" t="s">
        <v>82</v>
      </c>
      <c r="AT90" s="51" t="s">
        <v>83</v>
      </c>
      <c r="AU90" s="51" t="s">
        <v>37</v>
      </c>
      <c r="AV90" s="52" t="s">
        <v>60</v>
      </c>
      <c r="AW90" s="53"/>
    </row>
    <row r="91" spans="2:48" s="6" customFormat="1" ht="12" customHeight="1">
      <c r="B91" s="18"/>
      <c r="AQ91" s="19"/>
      <c r="AS91" s="31"/>
      <c r="AT91" s="31"/>
      <c r="AU91" s="31"/>
      <c r="AV91" s="31"/>
    </row>
    <row r="92" spans="2:43" s="6" customFormat="1" ht="30.75" customHeight="1">
      <c r="B92" s="18"/>
      <c r="C92" s="69" t="s">
        <v>84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183">
        <f>ROUNDUP($AG$87+$AG$90,2)</f>
        <v>0</v>
      </c>
      <c r="AH92" s="184"/>
      <c r="AI92" s="184"/>
      <c r="AJ92" s="184"/>
      <c r="AK92" s="184"/>
      <c r="AL92" s="184"/>
      <c r="AM92" s="184"/>
      <c r="AN92" s="183">
        <f>ROUNDUP($AN$87+$AN$90,2)</f>
        <v>0</v>
      </c>
      <c r="AO92" s="184"/>
      <c r="AP92" s="184"/>
      <c r="AQ92" s="19"/>
    </row>
    <row r="93" spans="2:43" s="6" customFormat="1" ht="7.5" customHeight="1"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1"/>
    </row>
  </sheetData>
  <sheetProtection/>
  <mergeCells count="43"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AK24:AO24"/>
    <mergeCell ref="AS82:AT84"/>
    <mergeCell ref="AM83:AP83"/>
    <mergeCell ref="C85:G85"/>
    <mergeCell ref="I85:AF85"/>
    <mergeCell ref="AG85:AM85"/>
    <mergeCell ref="AN85:AP85"/>
    <mergeCell ref="X34:AB34"/>
    <mergeCell ref="AK34:AO34"/>
    <mergeCell ref="C76:AP76"/>
    <mergeCell ref="L78:AO78"/>
    <mergeCell ref="D88:H88"/>
    <mergeCell ref="J88:AF88"/>
    <mergeCell ref="AM82:AP82"/>
    <mergeCell ref="L31:O31"/>
    <mergeCell ref="W31:AE31"/>
    <mergeCell ref="AK31:AO31"/>
    <mergeCell ref="L32:O32"/>
    <mergeCell ref="W32:AE32"/>
    <mergeCell ref="AK32:AO32"/>
    <mergeCell ref="L29:O29"/>
    <mergeCell ref="W29:AE29"/>
    <mergeCell ref="AK29:AO29"/>
    <mergeCell ref="L30:O30"/>
    <mergeCell ref="W30:AE30"/>
    <mergeCell ref="AK30:AO30"/>
    <mergeCell ref="C2:AP2"/>
    <mergeCell ref="C4:AP4"/>
    <mergeCell ref="K6:AO6"/>
    <mergeCell ref="AK23:AO23"/>
    <mergeCell ref="AK26:AO26"/>
    <mergeCell ref="L28:O28"/>
    <mergeCell ref="W28:AE28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Beskydy - Materiál smrk'!C2" tooltip="Beskydy - Materiál smrk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51" sqref="L115:M15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3"/>
      <c r="B1" s="110"/>
      <c r="C1" s="110"/>
      <c r="D1" s="111" t="s">
        <v>1</v>
      </c>
      <c r="E1" s="110"/>
      <c r="F1" s="112" t="s">
        <v>203</v>
      </c>
      <c r="G1" s="112"/>
      <c r="H1" s="221" t="s">
        <v>204</v>
      </c>
      <c r="I1" s="221"/>
      <c r="J1" s="221"/>
      <c r="K1" s="221"/>
      <c r="L1" s="112" t="s">
        <v>205</v>
      </c>
      <c r="M1" s="110"/>
      <c r="N1" s="110"/>
      <c r="O1" s="111" t="s">
        <v>85</v>
      </c>
      <c r="P1" s="110"/>
      <c r="Q1" s="110"/>
      <c r="R1" s="110"/>
      <c r="S1" s="112" t="s">
        <v>206</v>
      </c>
      <c r="T1" s="112"/>
      <c r="U1" s="113"/>
      <c r="V1" s="1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0" t="s">
        <v>4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85" t="s">
        <v>5</v>
      </c>
      <c r="T2" s="161"/>
      <c r="U2" s="161"/>
      <c r="V2" s="161"/>
      <c r="W2" s="161"/>
      <c r="X2" s="161"/>
      <c r="Y2" s="161"/>
      <c r="Z2" s="161"/>
      <c r="AA2" s="161"/>
      <c r="AB2" s="161"/>
      <c r="AC2" s="161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190" t="s">
        <v>87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1"/>
      <c r="T4" s="12" t="s">
        <v>10</v>
      </c>
      <c r="AT4" s="2" t="s">
        <v>3</v>
      </c>
    </row>
    <row r="5" spans="2:18" s="2" customFormat="1" ht="7.5" customHeight="1">
      <c r="B5" s="10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1"/>
    </row>
    <row r="6" spans="2:18" s="2" customFormat="1" ht="15.75" customHeight="1">
      <c r="B6" s="10"/>
      <c r="C6" s="124"/>
      <c r="D6" s="114" t="s">
        <v>12</v>
      </c>
      <c r="E6" s="125"/>
      <c r="F6" s="192" t="s">
        <v>207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24"/>
      <c r="R6" s="11"/>
    </row>
    <row r="7" spans="2:18" s="6" customFormat="1" ht="18.75" customHeight="1">
      <c r="B7" s="18"/>
      <c r="C7" s="126"/>
      <c r="D7" s="114" t="s">
        <v>88</v>
      </c>
      <c r="E7" s="126"/>
      <c r="F7" s="192" t="s">
        <v>79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26"/>
      <c r="R7" s="19"/>
    </row>
    <row r="8" spans="2:18" s="6" customFormat="1" ht="7.5" customHeight="1">
      <c r="B8" s="18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9"/>
    </row>
    <row r="9" spans="2:18" s="6" customFormat="1" ht="15" customHeight="1">
      <c r="B9" s="18"/>
      <c r="C9" s="126"/>
      <c r="D9" s="115" t="s">
        <v>16</v>
      </c>
      <c r="E9" s="126"/>
      <c r="F9" s="115" t="s">
        <v>17</v>
      </c>
      <c r="G9" s="126"/>
      <c r="H9" s="126"/>
      <c r="I9" s="126"/>
      <c r="J9" s="126"/>
      <c r="K9" s="126"/>
      <c r="L9" s="126"/>
      <c r="M9" s="115" t="s">
        <v>18</v>
      </c>
      <c r="N9" s="126"/>
      <c r="O9" s="195">
        <v>41593</v>
      </c>
      <c r="P9" s="194"/>
      <c r="Q9" s="126"/>
      <c r="R9" s="19"/>
    </row>
    <row r="10" spans="2:18" s="6" customFormat="1" ht="7.5" customHeight="1">
      <c r="B10" s="18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9"/>
    </row>
    <row r="11" spans="2:18" s="6" customFormat="1" ht="15" customHeight="1">
      <c r="B11" s="18"/>
      <c r="C11" s="126"/>
      <c r="D11" s="115" t="s">
        <v>22</v>
      </c>
      <c r="E11" s="126"/>
      <c r="F11" s="126"/>
      <c r="G11" s="126"/>
      <c r="H11" s="126"/>
      <c r="I11" s="126"/>
      <c r="J11" s="126"/>
      <c r="K11" s="126"/>
      <c r="L11" s="126"/>
      <c r="M11" s="115" t="s">
        <v>23</v>
      </c>
      <c r="N11" s="126"/>
      <c r="O11" s="196">
        <v>62933591</v>
      </c>
      <c r="P11" s="194"/>
      <c r="Q11" s="126"/>
      <c r="R11" s="19"/>
    </row>
    <row r="12" spans="2:18" s="6" customFormat="1" ht="18.75" customHeight="1">
      <c r="B12" s="18"/>
      <c r="C12" s="126"/>
      <c r="D12" s="126"/>
      <c r="E12" s="115" t="s">
        <v>25</v>
      </c>
      <c r="F12" s="126"/>
      <c r="G12" s="126"/>
      <c r="H12" s="126"/>
      <c r="I12" s="126"/>
      <c r="J12" s="126"/>
      <c r="K12" s="126"/>
      <c r="L12" s="126"/>
      <c r="M12" s="115" t="s">
        <v>26</v>
      </c>
      <c r="N12" s="126"/>
      <c r="O12" s="196"/>
      <c r="P12" s="194"/>
      <c r="Q12" s="126"/>
      <c r="R12" s="19"/>
    </row>
    <row r="13" spans="2:18" s="6" customFormat="1" ht="7.5" customHeight="1">
      <c r="B13" s="1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9"/>
    </row>
    <row r="14" spans="2:18" s="6" customFormat="1" ht="15" customHeight="1">
      <c r="B14" s="18"/>
      <c r="C14" s="126"/>
      <c r="D14" s="115" t="s">
        <v>27</v>
      </c>
      <c r="E14" s="126"/>
      <c r="F14" s="126"/>
      <c r="G14" s="126"/>
      <c r="H14" s="126"/>
      <c r="I14" s="126"/>
      <c r="J14" s="126"/>
      <c r="K14" s="126"/>
      <c r="L14" s="126"/>
      <c r="M14" s="115" t="s">
        <v>23</v>
      </c>
      <c r="N14" s="126"/>
      <c r="O14" s="196"/>
      <c r="P14" s="194"/>
      <c r="Q14" s="126"/>
      <c r="R14" s="19"/>
    </row>
    <row r="15" spans="2:18" s="6" customFormat="1" ht="18.75" customHeight="1">
      <c r="B15" s="18"/>
      <c r="C15" s="126"/>
      <c r="D15" s="126"/>
      <c r="E15" s="115"/>
      <c r="F15" s="126"/>
      <c r="G15" s="126"/>
      <c r="H15" s="126"/>
      <c r="I15" s="126"/>
      <c r="J15" s="126"/>
      <c r="K15" s="126"/>
      <c r="L15" s="126"/>
      <c r="M15" s="115" t="s">
        <v>26</v>
      </c>
      <c r="N15" s="126"/>
      <c r="O15" s="196"/>
      <c r="P15" s="194"/>
      <c r="Q15" s="126"/>
      <c r="R15" s="19"/>
    </row>
    <row r="16" spans="2:18" s="6" customFormat="1" ht="7.5" customHeight="1">
      <c r="B16" s="1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9"/>
    </row>
    <row r="17" spans="2:18" s="6" customFormat="1" ht="15" customHeight="1">
      <c r="B17" s="18"/>
      <c r="C17" s="126"/>
      <c r="D17" s="115" t="s">
        <v>28</v>
      </c>
      <c r="E17" s="126"/>
      <c r="F17" s="126"/>
      <c r="G17" s="126"/>
      <c r="H17" s="126"/>
      <c r="I17" s="126"/>
      <c r="J17" s="126"/>
      <c r="K17" s="126"/>
      <c r="L17" s="126"/>
      <c r="M17" s="115" t="s">
        <v>23</v>
      </c>
      <c r="N17" s="126"/>
      <c r="O17" s="196">
        <v>13442643</v>
      </c>
      <c r="P17" s="194"/>
      <c r="Q17" s="126"/>
      <c r="R17" s="19"/>
    </row>
    <row r="18" spans="2:18" s="6" customFormat="1" ht="18.75" customHeight="1">
      <c r="B18" s="18"/>
      <c r="C18" s="126"/>
      <c r="D18" s="126"/>
      <c r="E18" s="115" t="s">
        <v>30</v>
      </c>
      <c r="F18" s="126"/>
      <c r="G18" s="126"/>
      <c r="H18" s="126"/>
      <c r="I18" s="126"/>
      <c r="J18" s="126"/>
      <c r="K18" s="126"/>
      <c r="L18" s="126"/>
      <c r="M18" s="115" t="s">
        <v>26</v>
      </c>
      <c r="N18" s="126"/>
      <c r="O18" s="196"/>
      <c r="P18" s="194"/>
      <c r="Q18" s="126"/>
      <c r="R18" s="19"/>
    </row>
    <row r="19" spans="2:18" s="6" customFormat="1" ht="7.5" customHeight="1">
      <c r="B19" s="1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9"/>
    </row>
    <row r="20" spans="2:18" s="6" customFormat="1" ht="15" customHeight="1">
      <c r="B20" s="18"/>
      <c r="C20" s="126"/>
      <c r="D20" s="115" t="s">
        <v>32</v>
      </c>
      <c r="E20" s="126"/>
      <c r="F20" s="126"/>
      <c r="G20" s="126"/>
      <c r="H20" s="126"/>
      <c r="I20" s="126"/>
      <c r="J20" s="126"/>
      <c r="K20" s="126"/>
      <c r="L20" s="126"/>
      <c r="M20" s="115" t="s">
        <v>23</v>
      </c>
      <c r="N20" s="126"/>
      <c r="O20" s="196"/>
      <c r="P20" s="194"/>
      <c r="Q20" s="126"/>
      <c r="R20" s="19"/>
    </row>
    <row r="21" spans="2:18" s="6" customFormat="1" ht="18.75" customHeight="1">
      <c r="B21" s="18"/>
      <c r="C21" s="126"/>
      <c r="D21" s="126"/>
      <c r="E21" s="115" t="s">
        <v>33</v>
      </c>
      <c r="F21" s="126"/>
      <c r="G21" s="126"/>
      <c r="H21" s="126"/>
      <c r="I21" s="126"/>
      <c r="J21" s="126"/>
      <c r="K21" s="126"/>
      <c r="L21" s="126"/>
      <c r="M21" s="115" t="s">
        <v>26</v>
      </c>
      <c r="N21" s="126"/>
      <c r="O21" s="196"/>
      <c r="P21" s="194"/>
      <c r="Q21" s="126"/>
      <c r="R21" s="19"/>
    </row>
    <row r="22" spans="2:18" s="6" customFormat="1" ht="7.5" customHeight="1">
      <c r="B22" s="18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9"/>
    </row>
    <row r="23" spans="2:18" s="6" customFormat="1" ht="7.5" customHeight="1">
      <c r="B23" s="18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6"/>
      <c r="R23" s="19"/>
    </row>
    <row r="24" spans="2:18" s="6" customFormat="1" ht="15" customHeight="1">
      <c r="B24" s="18"/>
      <c r="C24" s="126"/>
      <c r="D24" s="116" t="s">
        <v>89</v>
      </c>
      <c r="E24" s="126"/>
      <c r="F24" s="126"/>
      <c r="G24" s="126"/>
      <c r="H24" s="126"/>
      <c r="I24" s="126"/>
      <c r="J24" s="126"/>
      <c r="K24" s="126"/>
      <c r="L24" s="126"/>
      <c r="M24" s="197">
        <f>$N$88</f>
        <v>0</v>
      </c>
      <c r="N24" s="194"/>
      <c r="O24" s="194"/>
      <c r="P24" s="194"/>
      <c r="Q24" s="126"/>
      <c r="R24" s="19"/>
    </row>
    <row r="25" spans="2:18" s="6" customFormat="1" ht="15" customHeight="1">
      <c r="B25" s="18"/>
      <c r="C25" s="126"/>
      <c r="D25" s="116" t="s">
        <v>90</v>
      </c>
      <c r="E25" s="126"/>
      <c r="F25" s="126"/>
      <c r="G25" s="126"/>
      <c r="H25" s="126"/>
      <c r="I25" s="126"/>
      <c r="J25" s="126"/>
      <c r="K25" s="126"/>
      <c r="L25" s="126"/>
      <c r="M25" s="197">
        <f>$N$94</f>
        <v>0</v>
      </c>
      <c r="N25" s="194"/>
      <c r="O25" s="194"/>
      <c r="P25" s="194"/>
      <c r="Q25" s="126"/>
      <c r="R25" s="19"/>
    </row>
    <row r="26" spans="2:18" s="6" customFormat="1" ht="7.5" customHeight="1">
      <c r="B26" s="18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9"/>
    </row>
    <row r="27" spans="2:18" s="6" customFormat="1" ht="26.25" customHeight="1">
      <c r="B27" s="18"/>
      <c r="C27" s="126"/>
      <c r="D27" s="117" t="s">
        <v>36</v>
      </c>
      <c r="E27" s="126"/>
      <c r="F27" s="126"/>
      <c r="G27" s="126"/>
      <c r="H27" s="126"/>
      <c r="I27" s="126"/>
      <c r="J27" s="126"/>
      <c r="K27" s="126"/>
      <c r="L27" s="126"/>
      <c r="M27" s="198">
        <f>ROUNDUP($M$24+$M$25,2)</f>
        <v>0</v>
      </c>
      <c r="N27" s="194"/>
      <c r="O27" s="194"/>
      <c r="P27" s="194"/>
      <c r="Q27" s="126"/>
      <c r="R27" s="19"/>
    </row>
    <row r="28" spans="2:18" s="6" customFormat="1" ht="7.5" customHeight="1">
      <c r="B28" s="18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6"/>
      <c r="R28" s="19"/>
    </row>
    <row r="29" spans="2:18" s="6" customFormat="1" ht="15" customHeight="1">
      <c r="B29" s="18"/>
      <c r="C29" s="126"/>
      <c r="D29" s="126" t="s">
        <v>37</v>
      </c>
      <c r="E29" s="126" t="s">
        <v>38</v>
      </c>
      <c r="F29" s="128">
        <v>0.21</v>
      </c>
      <c r="G29" s="129" t="s">
        <v>39</v>
      </c>
      <c r="H29" s="199">
        <f>ROUNDUP((SUM($BE$94:$BE$95)+SUM($BE$113:$BE$153)),2)</f>
        <v>0</v>
      </c>
      <c r="I29" s="194"/>
      <c r="J29" s="194"/>
      <c r="K29" s="126"/>
      <c r="L29" s="126"/>
      <c r="M29" s="199">
        <f>ROUNDUP((SUM($BE$94:$BE$95)+SUM($BE$113:$BE$153))*$F$29,1)</f>
        <v>0</v>
      </c>
      <c r="N29" s="194"/>
      <c r="O29" s="194"/>
      <c r="P29" s="194"/>
      <c r="Q29" s="126"/>
      <c r="R29" s="19"/>
    </row>
    <row r="30" spans="2:18" s="6" customFormat="1" ht="15" customHeight="1">
      <c r="B30" s="18"/>
      <c r="C30" s="126"/>
      <c r="D30" s="126"/>
      <c r="E30" s="126" t="s">
        <v>40</v>
      </c>
      <c r="F30" s="128">
        <v>0.15</v>
      </c>
      <c r="G30" s="129" t="s">
        <v>39</v>
      </c>
      <c r="H30" s="199">
        <f>ROUNDUP((SUM($BF$94:$BF$95)+SUM($BF$113:$BF$153)),2)</f>
        <v>0</v>
      </c>
      <c r="I30" s="194"/>
      <c r="J30" s="194"/>
      <c r="K30" s="126"/>
      <c r="L30" s="126"/>
      <c r="M30" s="199">
        <f>ROUNDUP((SUM($BF$94:$BF$95)+SUM($BF$113:$BF$153))*$F$30,1)</f>
        <v>0</v>
      </c>
      <c r="N30" s="194"/>
      <c r="O30" s="194"/>
      <c r="P30" s="194"/>
      <c r="Q30" s="126"/>
      <c r="R30" s="19"/>
    </row>
    <row r="31" spans="2:18" s="6" customFormat="1" ht="15" customHeight="1" hidden="1">
      <c r="B31" s="18"/>
      <c r="C31" s="126"/>
      <c r="D31" s="126"/>
      <c r="E31" s="126" t="s">
        <v>41</v>
      </c>
      <c r="F31" s="128">
        <v>0.21</v>
      </c>
      <c r="G31" s="129" t="s">
        <v>39</v>
      </c>
      <c r="H31" s="199">
        <f>ROUNDUP((SUM($BG$94:$BG$95)+SUM($BG$113:$BG$153)),2)</f>
        <v>0</v>
      </c>
      <c r="I31" s="194"/>
      <c r="J31" s="194"/>
      <c r="K31" s="126"/>
      <c r="L31" s="126"/>
      <c r="M31" s="199">
        <v>0</v>
      </c>
      <c r="N31" s="194"/>
      <c r="O31" s="194"/>
      <c r="P31" s="194"/>
      <c r="Q31" s="126"/>
      <c r="R31" s="19"/>
    </row>
    <row r="32" spans="2:18" s="6" customFormat="1" ht="15" customHeight="1" hidden="1">
      <c r="B32" s="18"/>
      <c r="C32" s="126"/>
      <c r="D32" s="126"/>
      <c r="E32" s="126" t="s">
        <v>42</v>
      </c>
      <c r="F32" s="128">
        <v>0.15</v>
      </c>
      <c r="G32" s="129" t="s">
        <v>39</v>
      </c>
      <c r="H32" s="199">
        <f>ROUNDUP((SUM($BH$94:$BH$95)+SUM($BH$113:$BH$153)),2)</f>
        <v>0</v>
      </c>
      <c r="I32" s="194"/>
      <c r="J32" s="194"/>
      <c r="K32" s="126"/>
      <c r="L32" s="126"/>
      <c r="M32" s="199">
        <v>0</v>
      </c>
      <c r="N32" s="194"/>
      <c r="O32" s="194"/>
      <c r="P32" s="194"/>
      <c r="Q32" s="126"/>
      <c r="R32" s="19"/>
    </row>
    <row r="33" spans="2:18" s="6" customFormat="1" ht="15" customHeight="1" hidden="1">
      <c r="B33" s="18"/>
      <c r="C33" s="126"/>
      <c r="D33" s="126"/>
      <c r="E33" s="126" t="s">
        <v>43</v>
      </c>
      <c r="F33" s="128">
        <v>0</v>
      </c>
      <c r="G33" s="129" t="s">
        <v>39</v>
      </c>
      <c r="H33" s="199">
        <f>ROUNDUP((SUM($BI$94:$BI$95)+SUM($BI$113:$BI$153)),2)</f>
        <v>0</v>
      </c>
      <c r="I33" s="194"/>
      <c r="J33" s="194"/>
      <c r="K33" s="126"/>
      <c r="L33" s="126"/>
      <c r="M33" s="199">
        <v>0</v>
      </c>
      <c r="N33" s="194"/>
      <c r="O33" s="194"/>
      <c r="P33" s="194"/>
      <c r="Q33" s="126"/>
      <c r="R33" s="19"/>
    </row>
    <row r="34" spans="2:18" s="6" customFormat="1" ht="7.5" customHeight="1">
      <c r="B34" s="18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9"/>
    </row>
    <row r="35" spans="2:18" s="6" customFormat="1" ht="26.25" customHeight="1">
      <c r="B35" s="18"/>
      <c r="C35" s="126"/>
      <c r="D35" s="118" t="s">
        <v>44</v>
      </c>
      <c r="E35" s="130"/>
      <c r="F35" s="130"/>
      <c r="G35" s="119" t="s">
        <v>45</v>
      </c>
      <c r="H35" s="120" t="s">
        <v>46</v>
      </c>
      <c r="I35" s="130"/>
      <c r="J35" s="130"/>
      <c r="K35" s="130"/>
      <c r="L35" s="200">
        <f>ROUNDUP(SUM($M$27:$M$33),2)</f>
        <v>0</v>
      </c>
      <c r="M35" s="201"/>
      <c r="N35" s="201"/>
      <c r="O35" s="201"/>
      <c r="P35" s="202"/>
      <c r="Q35" s="126"/>
      <c r="R35" s="19"/>
    </row>
    <row r="36" spans="2:18" s="6" customFormat="1" ht="15" customHeight="1">
      <c r="B36" s="18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9"/>
    </row>
    <row r="37" spans="2:18" s="6" customFormat="1" ht="15" customHeight="1">
      <c r="B37" s="18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9"/>
    </row>
    <row r="38" spans="2:18" ht="14.25" customHeight="1">
      <c r="B38" s="10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1"/>
    </row>
    <row r="39" spans="2:18" ht="14.25" customHeight="1">
      <c r="B39" s="10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1"/>
    </row>
    <row r="40" spans="2:18" ht="14.25" customHeight="1">
      <c r="B40" s="10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1"/>
    </row>
    <row r="41" spans="2:18" ht="14.25" customHeight="1">
      <c r="B41" s="10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1"/>
    </row>
    <row r="42" spans="2:18" ht="14.25" customHeight="1">
      <c r="B42" s="10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1"/>
    </row>
    <row r="43" spans="2:18" ht="14.25" customHeight="1">
      <c r="B43" s="10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1"/>
    </row>
    <row r="44" spans="2:18" ht="14.25" customHeight="1">
      <c r="B44" s="1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1"/>
    </row>
    <row r="45" spans="2:18" ht="14.25" customHeight="1">
      <c r="B45" s="10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1"/>
    </row>
    <row r="46" spans="2:18" ht="14.25" customHeight="1">
      <c r="B46" s="10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1"/>
    </row>
    <row r="47" spans="2:18" ht="14.25" customHeight="1">
      <c r="B47" s="10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1"/>
    </row>
    <row r="48" spans="2:18" ht="14.25" customHeight="1">
      <c r="B48" s="10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1"/>
    </row>
    <row r="49" spans="2:18" ht="14.25" customHeight="1">
      <c r="B49" s="10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1"/>
    </row>
    <row r="50" spans="2:18" s="6" customFormat="1" ht="15.75" customHeight="1">
      <c r="B50" s="18"/>
      <c r="C50" s="126"/>
      <c r="D50" s="131" t="s">
        <v>47</v>
      </c>
      <c r="E50" s="127"/>
      <c r="F50" s="127"/>
      <c r="G50" s="127"/>
      <c r="H50" s="132"/>
      <c r="I50" s="126"/>
      <c r="J50" s="131" t="s">
        <v>48</v>
      </c>
      <c r="K50" s="127"/>
      <c r="L50" s="127"/>
      <c r="M50" s="127"/>
      <c r="N50" s="127"/>
      <c r="O50" s="127"/>
      <c r="P50" s="132"/>
      <c r="Q50" s="126"/>
      <c r="R50" s="19"/>
    </row>
    <row r="51" spans="2:18" ht="14.25" customHeight="1">
      <c r="B51" s="10"/>
      <c r="C51" s="124"/>
      <c r="D51" s="133"/>
      <c r="E51" s="124"/>
      <c r="F51" s="124"/>
      <c r="G51" s="124"/>
      <c r="H51" s="134"/>
      <c r="I51" s="124"/>
      <c r="J51" s="133"/>
      <c r="K51" s="124"/>
      <c r="L51" s="124"/>
      <c r="M51" s="124"/>
      <c r="N51" s="124"/>
      <c r="O51" s="124"/>
      <c r="P51" s="134"/>
      <c r="Q51" s="124"/>
      <c r="R51" s="11"/>
    </row>
    <row r="52" spans="2:18" ht="14.25" customHeight="1">
      <c r="B52" s="10"/>
      <c r="C52" s="124"/>
      <c r="D52" s="133"/>
      <c r="E52" s="124"/>
      <c r="F52" s="124"/>
      <c r="G52" s="124"/>
      <c r="H52" s="134"/>
      <c r="I52" s="124"/>
      <c r="J52" s="133"/>
      <c r="K52" s="124"/>
      <c r="L52" s="124"/>
      <c r="M52" s="124"/>
      <c r="N52" s="124"/>
      <c r="O52" s="124"/>
      <c r="P52" s="134"/>
      <c r="Q52" s="124"/>
      <c r="R52" s="11"/>
    </row>
    <row r="53" spans="2:18" ht="14.25" customHeight="1">
      <c r="B53" s="10"/>
      <c r="C53" s="124"/>
      <c r="D53" s="133"/>
      <c r="E53" s="124"/>
      <c r="F53" s="124"/>
      <c r="G53" s="124"/>
      <c r="H53" s="134"/>
      <c r="I53" s="124"/>
      <c r="J53" s="133"/>
      <c r="K53" s="124"/>
      <c r="L53" s="124"/>
      <c r="M53" s="124"/>
      <c r="N53" s="124"/>
      <c r="O53" s="124"/>
      <c r="P53" s="134"/>
      <c r="Q53" s="124"/>
      <c r="R53" s="11"/>
    </row>
    <row r="54" spans="2:18" ht="14.25" customHeight="1">
      <c r="B54" s="10"/>
      <c r="C54" s="124"/>
      <c r="D54" s="133"/>
      <c r="E54" s="124"/>
      <c r="F54" s="124"/>
      <c r="G54" s="124"/>
      <c r="H54" s="134"/>
      <c r="I54" s="124"/>
      <c r="J54" s="133"/>
      <c r="K54" s="124"/>
      <c r="L54" s="124"/>
      <c r="M54" s="124"/>
      <c r="N54" s="124"/>
      <c r="O54" s="124"/>
      <c r="P54" s="134"/>
      <c r="Q54" s="124"/>
      <c r="R54" s="11"/>
    </row>
    <row r="55" spans="2:18" ht="14.25" customHeight="1">
      <c r="B55" s="10"/>
      <c r="C55" s="124"/>
      <c r="D55" s="133"/>
      <c r="E55" s="124"/>
      <c r="F55" s="124"/>
      <c r="G55" s="124"/>
      <c r="H55" s="134"/>
      <c r="I55" s="124"/>
      <c r="J55" s="133"/>
      <c r="K55" s="124"/>
      <c r="L55" s="124"/>
      <c r="M55" s="124"/>
      <c r="N55" s="124"/>
      <c r="O55" s="124"/>
      <c r="P55" s="134"/>
      <c r="Q55" s="124"/>
      <c r="R55" s="11"/>
    </row>
    <row r="56" spans="2:18" ht="14.25" customHeight="1">
      <c r="B56" s="10"/>
      <c r="C56" s="124"/>
      <c r="D56" s="133"/>
      <c r="E56" s="124"/>
      <c r="F56" s="124"/>
      <c r="G56" s="124"/>
      <c r="H56" s="134"/>
      <c r="I56" s="124"/>
      <c r="J56" s="133"/>
      <c r="K56" s="124"/>
      <c r="L56" s="124"/>
      <c r="M56" s="124"/>
      <c r="N56" s="124"/>
      <c r="O56" s="124"/>
      <c r="P56" s="134"/>
      <c r="Q56" s="124"/>
      <c r="R56" s="11"/>
    </row>
    <row r="57" spans="2:18" ht="14.25" customHeight="1">
      <c r="B57" s="10"/>
      <c r="C57" s="124"/>
      <c r="D57" s="133"/>
      <c r="E57" s="124"/>
      <c r="F57" s="124"/>
      <c r="G57" s="124"/>
      <c r="H57" s="134"/>
      <c r="I57" s="124"/>
      <c r="J57" s="133"/>
      <c r="K57" s="124"/>
      <c r="L57" s="124"/>
      <c r="M57" s="124"/>
      <c r="N57" s="124"/>
      <c r="O57" s="124"/>
      <c r="P57" s="134"/>
      <c r="Q57" s="124"/>
      <c r="R57" s="11"/>
    </row>
    <row r="58" spans="2:18" ht="14.25" customHeight="1">
      <c r="B58" s="10"/>
      <c r="C58" s="124"/>
      <c r="D58" s="133"/>
      <c r="E58" s="124"/>
      <c r="F58" s="124"/>
      <c r="G58" s="124"/>
      <c r="H58" s="134"/>
      <c r="I58" s="124"/>
      <c r="J58" s="133"/>
      <c r="K58" s="124"/>
      <c r="L58" s="124"/>
      <c r="M58" s="124"/>
      <c r="N58" s="124"/>
      <c r="O58" s="124"/>
      <c r="P58" s="134"/>
      <c r="Q58" s="124"/>
      <c r="R58" s="11"/>
    </row>
    <row r="59" spans="2:18" s="6" customFormat="1" ht="15.75" customHeight="1">
      <c r="B59" s="18"/>
      <c r="C59" s="126"/>
      <c r="D59" s="135" t="s">
        <v>49</v>
      </c>
      <c r="E59" s="136"/>
      <c r="F59" s="136"/>
      <c r="G59" s="137" t="s">
        <v>50</v>
      </c>
      <c r="H59" s="138"/>
      <c r="I59" s="126"/>
      <c r="J59" s="135" t="s">
        <v>49</v>
      </c>
      <c r="K59" s="136"/>
      <c r="L59" s="136"/>
      <c r="M59" s="136"/>
      <c r="N59" s="137" t="s">
        <v>50</v>
      </c>
      <c r="O59" s="136"/>
      <c r="P59" s="138"/>
      <c r="Q59" s="126"/>
      <c r="R59" s="19"/>
    </row>
    <row r="60" spans="2:18" ht="14.25" customHeight="1">
      <c r="B60" s="10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1"/>
    </row>
    <row r="61" spans="2:18" s="6" customFormat="1" ht="15.75" customHeight="1">
      <c r="B61" s="18"/>
      <c r="C61" s="126"/>
      <c r="D61" s="131" t="s">
        <v>51</v>
      </c>
      <c r="E61" s="127"/>
      <c r="F61" s="127"/>
      <c r="G61" s="127"/>
      <c r="H61" s="132"/>
      <c r="I61" s="126"/>
      <c r="J61" s="131" t="s">
        <v>52</v>
      </c>
      <c r="K61" s="127"/>
      <c r="L61" s="127"/>
      <c r="M61" s="127"/>
      <c r="N61" s="127"/>
      <c r="O61" s="127"/>
      <c r="P61" s="132"/>
      <c r="Q61" s="126"/>
      <c r="R61" s="19"/>
    </row>
    <row r="62" spans="2:18" ht="14.25" customHeight="1">
      <c r="B62" s="10"/>
      <c r="C62" s="124"/>
      <c r="D62" s="133"/>
      <c r="E62" s="124"/>
      <c r="F62" s="124"/>
      <c r="G62" s="124"/>
      <c r="H62" s="134"/>
      <c r="I62" s="124"/>
      <c r="J62" s="133"/>
      <c r="K62" s="124"/>
      <c r="L62" s="124"/>
      <c r="M62" s="124"/>
      <c r="N62" s="124"/>
      <c r="O62" s="124"/>
      <c r="P62" s="134"/>
      <c r="Q62" s="124"/>
      <c r="R62" s="11"/>
    </row>
    <row r="63" spans="2:18" ht="14.25" customHeight="1">
      <c r="B63" s="10"/>
      <c r="C63" s="124"/>
      <c r="D63" s="133"/>
      <c r="E63" s="124"/>
      <c r="F63" s="124"/>
      <c r="G63" s="124"/>
      <c r="H63" s="134"/>
      <c r="I63" s="124"/>
      <c r="J63" s="133"/>
      <c r="K63" s="124"/>
      <c r="L63" s="124"/>
      <c r="M63" s="124"/>
      <c r="N63" s="124"/>
      <c r="O63" s="124"/>
      <c r="P63" s="134"/>
      <c r="Q63" s="124"/>
      <c r="R63" s="11"/>
    </row>
    <row r="64" spans="2:18" ht="14.25" customHeight="1">
      <c r="B64" s="10"/>
      <c r="C64" s="124"/>
      <c r="D64" s="133"/>
      <c r="E64" s="124"/>
      <c r="F64" s="124"/>
      <c r="G64" s="124"/>
      <c r="H64" s="134"/>
      <c r="I64" s="124"/>
      <c r="J64" s="133"/>
      <c r="K64" s="124"/>
      <c r="L64" s="124"/>
      <c r="M64" s="124"/>
      <c r="N64" s="124"/>
      <c r="O64" s="124"/>
      <c r="P64" s="134"/>
      <c r="Q64" s="124"/>
      <c r="R64" s="11"/>
    </row>
    <row r="65" spans="2:18" ht="14.25" customHeight="1">
      <c r="B65" s="10"/>
      <c r="C65" s="124"/>
      <c r="D65" s="133"/>
      <c r="E65" s="124"/>
      <c r="F65" s="124"/>
      <c r="G65" s="124"/>
      <c r="H65" s="134"/>
      <c r="I65" s="124"/>
      <c r="J65" s="133"/>
      <c r="K65" s="124"/>
      <c r="L65" s="124"/>
      <c r="M65" s="124"/>
      <c r="N65" s="124"/>
      <c r="O65" s="124"/>
      <c r="P65" s="134"/>
      <c r="Q65" s="124"/>
      <c r="R65" s="11"/>
    </row>
    <row r="66" spans="2:18" ht="14.25" customHeight="1">
      <c r="B66" s="10"/>
      <c r="C66" s="124"/>
      <c r="D66" s="133"/>
      <c r="E66" s="124"/>
      <c r="F66" s="124"/>
      <c r="G66" s="124"/>
      <c r="H66" s="134"/>
      <c r="I66" s="124"/>
      <c r="J66" s="133"/>
      <c r="K66" s="124"/>
      <c r="L66" s="124"/>
      <c r="M66" s="124"/>
      <c r="N66" s="124"/>
      <c r="O66" s="124"/>
      <c r="P66" s="134"/>
      <c r="Q66" s="124"/>
      <c r="R66" s="11"/>
    </row>
    <row r="67" spans="2:18" ht="14.25" customHeight="1">
      <c r="B67" s="10"/>
      <c r="C67" s="124"/>
      <c r="D67" s="133"/>
      <c r="E67" s="124"/>
      <c r="F67" s="124"/>
      <c r="G67" s="124"/>
      <c r="H67" s="134"/>
      <c r="I67" s="124"/>
      <c r="J67" s="133"/>
      <c r="K67" s="124"/>
      <c r="L67" s="124"/>
      <c r="M67" s="124"/>
      <c r="N67" s="124"/>
      <c r="O67" s="124"/>
      <c r="P67" s="134"/>
      <c r="Q67" s="124"/>
      <c r="R67" s="11"/>
    </row>
    <row r="68" spans="2:18" ht="14.25" customHeight="1">
      <c r="B68" s="10"/>
      <c r="C68" s="124"/>
      <c r="D68" s="133"/>
      <c r="E68" s="124"/>
      <c r="F68" s="124"/>
      <c r="G68" s="124"/>
      <c r="H68" s="134"/>
      <c r="I68" s="124"/>
      <c r="J68" s="133"/>
      <c r="K68" s="124"/>
      <c r="L68" s="124"/>
      <c r="M68" s="124"/>
      <c r="N68" s="124"/>
      <c r="O68" s="124"/>
      <c r="P68" s="134"/>
      <c r="Q68" s="124"/>
      <c r="R68" s="11"/>
    </row>
    <row r="69" spans="2:18" ht="14.25" customHeight="1">
      <c r="B69" s="10"/>
      <c r="C69" s="124"/>
      <c r="D69" s="133"/>
      <c r="E69" s="124"/>
      <c r="F69" s="124"/>
      <c r="G69" s="124"/>
      <c r="H69" s="134"/>
      <c r="I69" s="124"/>
      <c r="J69" s="133"/>
      <c r="K69" s="124"/>
      <c r="L69" s="124"/>
      <c r="M69" s="124"/>
      <c r="N69" s="124"/>
      <c r="O69" s="124"/>
      <c r="P69" s="134"/>
      <c r="Q69" s="124"/>
      <c r="R69" s="11"/>
    </row>
    <row r="70" spans="2:18" s="6" customFormat="1" ht="15.75" customHeight="1">
      <c r="B70" s="18"/>
      <c r="C70" s="126"/>
      <c r="D70" s="135" t="s">
        <v>49</v>
      </c>
      <c r="E70" s="136"/>
      <c r="F70" s="136"/>
      <c r="G70" s="137" t="s">
        <v>50</v>
      </c>
      <c r="H70" s="138"/>
      <c r="I70" s="126"/>
      <c r="J70" s="135" t="s">
        <v>49</v>
      </c>
      <c r="K70" s="136"/>
      <c r="L70" s="136"/>
      <c r="M70" s="136"/>
      <c r="N70" s="137" t="s">
        <v>50</v>
      </c>
      <c r="O70" s="136"/>
      <c r="P70" s="138"/>
      <c r="Q70" s="126"/>
      <c r="R70" s="19"/>
    </row>
    <row r="71" spans="2:18" s="6" customFormat="1" ht="15" customHeight="1">
      <c r="B71" s="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41"/>
    </row>
    <row r="72" spans="3:17" ht="14.25" customHeight="1"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3:17" ht="14.25" customHeight="1"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</row>
    <row r="74" spans="3:17" ht="14.25" customHeight="1"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</row>
    <row r="75" spans="2:18" s="6" customFormat="1" ht="7.5" customHeight="1">
      <c r="B75" s="42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44"/>
    </row>
    <row r="76" spans="2:18" s="6" customFormat="1" ht="37.5" customHeight="1">
      <c r="B76" s="18"/>
      <c r="C76" s="190" t="s">
        <v>91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"/>
    </row>
    <row r="77" spans="2:18" s="6" customFormat="1" ht="7.5" customHeight="1">
      <c r="B77" s="18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9"/>
    </row>
    <row r="78" spans="2:18" s="6" customFormat="1" ht="15" customHeight="1">
      <c r="B78" s="18"/>
      <c r="C78" s="115" t="s">
        <v>12</v>
      </c>
      <c r="D78" s="126"/>
      <c r="E78" s="126"/>
      <c r="F78" s="196" t="str">
        <f>$F$6</f>
        <v>Informační panel Beskydy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26"/>
      <c r="R78" s="19"/>
    </row>
    <row r="79" spans="2:18" s="6" customFormat="1" ht="15" customHeight="1">
      <c r="B79" s="18"/>
      <c r="C79" s="114" t="s">
        <v>88</v>
      </c>
      <c r="D79" s="126"/>
      <c r="E79" s="126"/>
      <c r="F79" s="192" t="str">
        <f>$F$7</f>
        <v>Materiál smrk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26"/>
      <c r="R79" s="19"/>
    </row>
    <row r="80" spans="2:18" s="6" customFormat="1" ht="7.5" customHeight="1">
      <c r="B80" s="18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9"/>
    </row>
    <row r="81" spans="2:18" s="6" customFormat="1" ht="18.75" customHeight="1">
      <c r="B81" s="18"/>
      <c r="C81" s="115" t="s">
        <v>16</v>
      </c>
      <c r="D81" s="126"/>
      <c r="E81" s="126"/>
      <c r="F81" s="115" t="str">
        <f>$F$9</f>
        <v> </v>
      </c>
      <c r="G81" s="126"/>
      <c r="H81" s="126"/>
      <c r="I81" s="126"/>
      <c r="J81" s="126"/>
      <c r="K81" s="115" t="s">
        <v>18</v>
      </c>
      <c r="L81" s="126"/>
      <c r="M81" s="195">
        <f>IF($O$9="","",$O$9)</f>
        <v>41593</v>
      </c>
      <c r="N81" s="194"/>
      <c r="O81" s="194"/>
      <c r="P81" s="194"/>
      <c r="Q81" s="126"/>
      <c r="R81" s="19"/>
    </row>
    <row r="82" spans="2:18" s="6" customFormat="1" ht="7.5" customHeight="1">
      <c r="B82" s="18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9"/>
    </row>
    <row r="83" spans="2:18" s="6" customFormat="1" ht="15.75" customHeight="1">
      <c r="B83" s="18"/>
      <c r="C83" s="115" t="s">
        <v>22</v>
      </c>
      <c r="D83" s="126"/>
      <c r="E83" s="126"/>
      <c r="F83" s="115" t="str">
        <f>$E$12</f>
        <v>Agentura ochrany přírody a krajiny ČR</v>
      </c>
      <c r="G83" s="126"/>
      <c r="H83" s="126"/>
      <c r="I83" s="126"/>
      <c r="J83" s="126"/>
      <c r="K83" s="115" t="s">
        <v>28</v>
      </c>
      <c r="L83" s="126"/>
      <c r="M83" s="196" t="str">
        <f>$E$18</f>
        <v>Alena Hlaváčová</v>
      </c>
      <c r="N83" s="194"/>
      <c r="O83" s="194"/>
      <c r="P83" s="194"/>
      <c r="Q83" s="194"/>
      <c r="R83" s="19"/>
    </row>
    <row r="84" spans="2:18" s="6" customFormat="1" ht="15" customHeight="1">
      <c r="B84" s="18"/>
      <c r="C84" s="115" t="s">
        <v>27</v>
      </c>
      <c r="D84" s="126"/>
      <c r="E84" s="126"/>
      <c r="F84" s="115">
        <f>IF($E$15="","",$E$15)</f>
      </c>
      <c r="G84" s="126"/>
      <c r="H84" s="126"/>
      <c r="I84" s="126"/>
      <c r="J84" s="126"/>
      <c r="K84" s="115" t="s">
        <v>32</v>
      </c>
      <c r="L84" s="126"/>
      <c r="M84" s="196" t="str">
        <f>$E$21</f>
        <v>ing. L. Havlová</v>
      </c>
      <c r="N84" s="194"/>
      <c r="O84" s="194"/>
      <c r="P84" s="194"/>
      <c r="Q84" s="194"/>
      <c r="R84" s="19"/>
    </row>
    <row r="85" spans="2:18" s="6" customFormat="1" ht="11.25" customHeight="1">
      <c r="B85" s="18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9"/>
    </row>
    <row r="86" spans="2:18" s="6" customFormat="1" ht="30" customHeight="1">
      <c r="B86" s="18"/>
      <c r="C86" s="203" t="s">
        <v>92</v>
      </c>
      <c r="D86" s="194"/>
      <c r="E86" s="194"/>
      <c r="F86" s="194"/>
      <c r="G86" s="194"/>
      <c r="H86" s="126"/>
      <c r="I86" s="126"/>
      <c r="J86" s="126"/>
      <c r="K86" s="126"/>
      <c r="L86" s="126"/>
      <c r="M86" s="126"/>
      <c r="N86" s="203" t="s">
        <v>93</v>
      </c>
      <c r="O86" s="194"/>
      <c r="P86" s="194"/>
      <c r="Q86" s="194"/>
      <c r="R86" s="19"/>
    </row>
    <row r="87" spans="2:18" s="6" customFormat="1" ht="11.25" customHeight="1">
      <c r="B87" s="18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9"/>
    </row>
    <row r="88" spans="2:47" s="6" customFormat="1" ht="30" customHeight="1">
      <c r="B88" s="18"/>
      <c r="C88" s="114" t="s">
        <v>94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204">
        <f>ROUNDUP($N$113,2)</f>
        <v>0</v>
      </c>
      <c r="O88" s="194"/>
      <c r="P88" s="194"/>
      <c r="Q88" s="194"/>
      <c r="R88" s="19"/>
      <c r="AU88" s="6" t="s">
        <v>95</v>
      </c>
    </row>
    <row r="89" spans="2:18" s="60" customFormat="1" ht="25.5" customHeight="1">
      <c r="B89" s="71"/>
      <c r="C89" s="121"/>
      <c r="D89" s="121" t="s">
        <v>96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05">
        <f>ROUNDUP($N$114,2)</f>
        <v>0</v>
      </c>
      <c r="O89" s="194"/>
      <c r="P89" s="194"/>
      <c r="Q89" s="194"/>
      <c r="R89" s="72"/>
    </row>
    <row r="90" spans="2:18" s="70" customFormat="1" ht="21" customHeight="1">
      <c r="B90" s="73"/>
      <c r="C90" s="116"/>
      <c r="D90" s="116" t="s">
        <v>97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97">
        <f>ROUNDUP($N$115,2)</f>
        <v>0</v>
      </c>
      <c r="O90" s="194"/>
      <c r="P90" s="194"/>
      <c r="Q90" s="194"/>
      <c r="R90" s="74"/>
    </row>
    <row r="91" spans="2:18" s="70" customFormat="1" ht="21" customHeight="1">
      <c r="B91" s="73"/>
      <c r="C91" s="116"/>
      <c r="D91" s="116" t="s">
        <v>98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97">
        <f>ROUNDUP($N$143,2)</f>
        <v>0</v>
      </c>
      <c r="O91" s="194"/>
      <c r="P91" s="194"/>
      <c r="Q91" s="194"/>
      <c r="R91" s="74"/>
    </row>
    <row r="92" spans="2:18" s="70" customFormat="1" ht="21" customHeight="1">
      <c r="B92" s="73"/>
      <c r="C92" s="116"/>
      <c r="D92" s="116" t="s">
        <v>99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97">
        <f>ROUNDUP($N$146,2)</f>
        <v>0</v>
      </c>
      <c r="O92" s="194"/>
      <c r="P92" s="194"/>
      <c r="Q92" s="194"/>
      <c r="R92" s="74"/>
    </row>
    <row r="93" spans="2:18" s="6" customFormat="1" ht="22.5" customHeight="1">
      <c r="B93" s="18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9"/>
    </row>
    <row r="94" spans="2:21" s="6" customFormat="1" ht="30" customHeight="1">
      <c r="B94" s="18"/>
      <c r="C94" s="114" t="s">
        <v>100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204">
        <v>0</v>
      </c>
      <c r="O94" s="194"/>
      <c r="P94" s="194"/>
      <c r="Q94" s="194"/>
      <c r="R94" s="19"/>
      <c r="T94" s="75"/>
      <c r="U94" s="76" t="s">
        <v>37</v>
      </c>
    </row>
    <row r="95" spans="2:18" s="6" customFormat="1" ht="18.75" customHeight="1">
      <c r="B95" s="18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9"/>
    </row>
    <row r="96" spans="2:18" s="6" customFormat="1" ht="30" customHeight="1">
      <c r="B96" s="18"/>
      <c r="C96" s="114" t="s">
        <v>84</v>
      </c>
      <c r="D96" s="126"/>
      <c r="E96" s="126"/>
      <c r="F96" s="126"/>
      <c r="G96" s="126"/>
      <c r="H96" s="126"/>
      <c r="I96" s="126"/>
      <c r="J96" s="126"/>
      <c r="K96" s="126"/>
      <c r="L96" s="204">
        <f>ROUNDUP(SUM($N$88+$N$94),2)</f>
        <v>0</v>
      </c>
      <c r="M96" s="194"/>
      <c r="N96" s="194"/>
      <c r="O96" s="194"/>
      <c r="P96" s="194"/>
      <c r="Q96" s="194"/>
      <c r="R96" s="19"/>
    </row>
    <row r="97" spans="2:18" s="6" customFormat="1" ht="7.5" customHeight="1">
      <c r="B97" s="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41"/>
    </row>
    <row r="98" spans="3:17" ht="14.25" customHeight="1"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</row>
    <row r="99" spans="3:17" ht="14.25" customHeight="1"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3:17" ht="14.25" customHeight="1"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2:18" s="6" customFormat="1" ht="7.5" customHeight="1">
      <c r="B101" s="42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44"/>
    </row>
    <row r="102" spans="2:18" s="6" customFormat="1" ht="37.5" customHeight="1">
      <c r="B102" s="18"/>
      <c r="C102" s="190" t="s">
        <v>101</v>
      </c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"/>
    </row>
    <row r="103" spans="2:18" s="6" customFormat="1" ht="7.5" customHeight="1">
      <c r="B103" s="18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9"/>
    </row>
    <row r="104" spans="2:18" s="6" customFormat="1" ht="15" customHeight="1">
      <c r="B104" s="18"/>
      <c r="C104" s="115" t="s">
        <v>12</v>
      </c>
      <c r="D104" s="126"/>
      <c r="E104" s="126"/>
      <c r="F104" s="196" t="str">
        <f>$F$6</f>
        <v>Informační panel Beskydy</v>
      </c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26"/>
      <c r="R104" s="19"/>
    </row>
    <row r="105" spans="2:18" s="6" customFormat="1" ht="15" customHeight="1">
      <c r="B105" s="18"/>
      <c r="C105" s="114" t="s">
        <v>88</v>
      </c>
      <c r="D105" s="126"/>
      <c r="E105" s="126"/>
      <c r="F105" s="192" t="str">
        <f>$F$7</f>
        <v>Materiál smrk</v>
      </c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26"/>
      <c r="R105" s="19"/>
    </row>
    <row r="106" spans="2:18" s="6" customFormat="1" ht="7.5" customHeight="1">
      <c r="B106" s="18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9"/>
    </row>
    <row r="107" spans="2:18" s="6" customFormat="1" ht="18.75" customHeight="1">
      <c r="B107" s="18"/>
      <c r="C107" s="115" t="s">
        <v>16</v>
      </c>
      <c r="D107" s="126"/>
      <c r="E107" s="126"/>
      <c r="F107" s="115" t="str">
        <f>$F$9</f>
        <v> </v>
      </c>
      <c r="G107" s="126"/>
      <c r="H107" s="126"/>
      <c r="I107" s="126"/>
      <c r="J107" s="126"/>
      <c r="K107" s="115" t="s">
        <v>18</v>
      </c>
      <c r="L107" s="126"/>
      <c r="M107" s="195">
        <f>IF($O$9="","",$O$9)</f>
        <v>41593</v>
      </c>
      <c r="N107" s="194"/>
      <c r="O107" s="194"/>
      <c r="P107" s="194"/>
      <c r="Q107" s="126"/>
      <c r="R107" s="19"/>
    </row>
    <row r="108" spans="2:18" s="6" customFormat="1" ht="7.5" customHeight="1">
      <c r="B108" s="18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9"/>
    </row>
    <row r="109" spans="2:18" s="6" customFormat="1" ht="15.75" customHeight="1">
      <c r="B109" s="18"/>
      <c r="C109" s="115" t="s">
        <v>22</v>
      </c>
      <c r="D109" s="126"/>
      <c r="E109" s="126"/>
      <c r="F109" s="115" t="str">
        <f>$E$12</f>
        <v>Agentura ochrany přírody a krajiny ČR</v>
      </c>
      <c r="G109" s="126"/>
      <c r="H109" s="126"/>
      <c r="I109" s="126"/>
      <c r="J109" s="126"/>
      <c r="K109" s="115" t="s">
        <v>28</v>
      </c>
      <c r="L109" s="126"/>
      <c r="M109" s="196" t="str">
        <f>$E$18</f>
        <v>Alena Hlaváčová</v>
      </c>
      <c r="N109" s="194"/>
      <c r="O109" s="194"/>
      <c r="P109" s="194"/>
      <c r="Q109" s="194"/>
      <c r="R109" s="19"/>
    </row>
    <row r="110" spans="2:18" s="6" customFormat="1" ht="15" customHeight="1">
      <c r="B110" s="18"/>
      <c r="C110" s="115" t="s">
        <v>27</v>
      </c>
      <c r="D110" s="126"/>
      <c r="E110" s="126"/>
      <c r="F110" s="115">
        <f>IF($E$15="","",$E$15)</f>
      </c>
      <c r="G110" s="126"/>
      <c r="H110" s="126"/>
      <c r="I110" s="126"/>
      <c r="J110" s="126"/>
      <c r="K110" s="115" t="s">
        <v>32</v>
      </c>
      <c r="L110" s="126"/>
      <c r="M110" s="196" t="str">
        <f>$E$21</f>
        <v>ing. L. Havlová</v>
      </c>
      <c r="N110" s="194"/>
      <c r="O110" s="194"/>
      <c r="P110" s="194"/>
      <c r="Q110" s="194"/>
      <c r="R110" s="19"/>
    </row>
    <row r="111" spans="2:18" s="6" customFormat="1" ht="11.25" customHeight="1">
      <c r="B111" s="18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9"/>
    </row>
    <row r="112" spans="2:27" s="77" customFormat="1" ht="30" customHeight="1">
      <c r="B112" s="78"/>
      <c r="C112" s="122" t="s">
        <v>102</v>
      </c>
      <c r="D112" s="123" t="s">
        <v>103</v>
      </c>
      <c r="E112" s="123" t="s">
        <v>55</v>
      </c>
      <c r="F112" s="206" t="s">
        <v>104</v>
      </c>
      <c r="G112" s="207"/>
      <c r="H112" s="207"/>
      <c r="I112" s="207"/>
      <c r="J112" s="123" t="s">
        <v>105</v>
      </c>
      <c r="K112" s="123" t="s">
        <v>106</v>
      </c>
      <c r="L112" s="206" t="s">
        <v>107</v>
      </c>
      <c r="M112" s="207"/>
      <c r="N112" s="206" t="s">
        <v>108</v>
      </c>
      <c r="O112" s="207"/>
      <c r="P112" s="207"/>
      <c r="Q112" s="208"/>
      <c r="R112" s="79"/>
      <c r="T112" s="50" t="s">
        <v>109</v>
      </c>
      <c r="U112" s="51" t="s">
        <v>37</v>
      </c>
      <c r="V112" s="51" t="s">
        <v>110</v>
      </c>
      <c r="W112" s="51" t="s">
        <v>111</v>
      </c>
      <c r="X112" s="51" t="s">
        <v>112</v>
      </c>
      <c r="Y112" s="51" t="s">
        <v>113</v>
      </c>
      <c r="Z112" s="51" t="s">
        <v>114</v>
      </c>
      <c r="AA112" s="52" t="s">
        <v>115</v>
      </c>
    </row>
    <row r="113" spans="2:63" s="6" customFormat="1" ht="30" customHeight="1">
      <c r="B113" s="18"/>
      <c r="C113" s="114" t="s">
        <v>89</v>
      </c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222">
        <f>$BK$113</f>
        <v>0</v>
      </c>
      <c r="O113" s="194"/>
      <c r="P113" s="194"/>
      <c r="Q113" s="194"/>
      <c r="R113" s="19"/>
      <c r="T113" s="54"/>
      <c r="U113" s="31"/>
      <c r="V113" s="31"/>
      <c r="W113" s="80">
        <f>$W$114</f>
        <v>31.951989999999995</v>
      </c>
      <c r="X113" s="31"/>
      <c r="Y113" s="80">
        <f>$Y$114</f>
        <v>0.30921635000000003</v>
      </c>
      <c r="Z113" s="31"/>
      <c r="AA113" s="81">
        <f>$AA$114</f>
        <v>0</v>
      </c>
      <c r="AT113" s="6" t="s">
        <v>72</v>
      </c>
      <c r="AU113" s="6" t="s">
        <v>95</v>
      </c>
      <c r="BK113" s="82">
        <f>$BK$114</f>
        <v>0</v>
      </c>
    </row>
    <row r="114" spans="2:63" s="83" customFormat="1" ht="37.5" customHeight="1">
      <c r="B114" s="84"/>
      <c r="C114" s="141"/>
      <c r="D114" s="142" t="s">
        <v>96</v>
      </c>
      <c r="E114" s="141"/>
      <c r="F114" s="141"/>
      <c r="G114" s="141"/>
      <c r="H114" s="141"/>
      <c r="I114" s="141"/>
      <c r="J114" s="141"/>
      <c r="K114" s="141"/>
      <c r="L114" s="141"/>
      <c r="M114" s="141"/>
      <c r="N114" s="223">
        <f>$BK$114</f>
        <v>0</v>
      </c>
      <c r="O114" s="224"/>
      <c r="P114" s="224"/>
      <c r="Q114" s="224"/>
      <c r="R114" s="86"/>
      <c r="T114" s="87"/>
      <c r="W114" s="88">
        <f>$W$115+$W$143+$W$146</f>
        <v>31.951989999999995</v>
      </c>
      <c r="Y114" s="88">
        <f>$Y$115+$Y$143+$Y$146</f>
        <v>0.30921635000000003</v>
      </c>
      <c r="AA114" s="89">
        <f>$AA$115+$AA$143+$AA$146</f>
        <v>0</v>
      </c>
      <c r="AR114" s="85" t="s">
        <v>86</v>
      </c>
      <c r="AT114" s="85" t="s">
        <v>72</v>
      </c>
      <c r="AU114" s="85" t="s">
        <v>73</v>
      </c>
      <c r="AY114" s="85" t="s">
        <v>116</v>
      </c>
      <c r="BK114" s="90">
        <f>$BK$115+$BK$143+$BK$146</f>
        <v>0</v>
      </c>
    </row>
    <row r="115" spans="2:63" s="83" customFormat="1" ht="21" customHeight="1">
      <c r="B115" s="84"/>
      <c r="C115" s="141"/>
      <c r="D115" s="143" t="s">
        <v>97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225">
        <f>$BK$115</f>
        <v>0</v>
      </c>
      <c r="O115" s="224"/>
      <c r="P115" s="224"/>
      <c r="Q115" s="224"/>
      <c r="R115" s="86"/>
      <c r="T115" s="87"/>
      <c r="W115" s="88">
        <f>SUM($W$116:$W$142)</f>
        <v>25.034383999999996</v>
      </c>
      <c r="Y115" s="88">
        <f>SUM($Y$116:$Y$142)</f>
        <v>0.27873141</v>
      </c>
      <c r="AA115" s="89">
        <f>SUM($AA$116:$AA$142)</f>
        <v>0</v>
      </c>
      <c r="AR115" s="85" t="s">
        <v>86</v>
      </c>
      <c r="AT115" s="85" t="s">
        <v>72</v>
      </c>
      <c r="AU115" s="85" t="s">
        <v>15</v>
      </c>
      <c r="AY115" s="85" t="s">
        <v>116</v>
      </c>
      <c r="BK115" s="90">
        <f>SUM($BK$116:$BK$142)</f>
        <v>0</v>
      </c>
    </row>
    <row r="116" spans="2:64" s="6" customFormat="1" ht="15.75" customHeight="1">
      <c r="B116" s="18"/>
      <c r="C116" s="144" t="s">
        <v>15</v>
      </c>
      <c r="D116" s="144" t="s">
        <v>117</v>
      </c>
      <c r="E116" s="145" t="s">
        <v>118</v>
      </c>
      <c r="F116" s="209" t="s">
        <v>119</v>
      </c>
      <c r="G116" s="210"/>
      <c r="H116" s="210"/>
      <c r="I116" s="210"/>
      <c r="J116" s="146" t="s">
        <v>120</v>
      </c>
      <c r="K116" s="147">
        <v>34.7</v>
      </c>
      <c r="L116" s="211"/>
      <c r="M116" s="210"/>
      <c r="N116" s="211">
        <f>ROUND($L$116*$K$116,2)</f>
        <v>0</v>
      </c>
      <c r="O116" s="210"/>
      <c r="P116" s="210"/>
      <c r="Q116" s="210"/>
      <c r="R116" s="19"/>
      <c r="T116" s="91"/>
      <c r="U116" s="24" t="s">
        <v>38</v>
      </c>
      <c r="V116" s="92">
        <v>0.02</v>
      </c>
      <c r="W116" s="92">
        <f>$V$116*$K$116</f>
        <v>0.6940000000000001</v>
      </c>
      <c r="X116" s="92">
        <v>0</v>
      </c>
      <c r="Y116" s="92">
        <f>$X$116*$K$116</f>
        <v>0</v>
      </c>
      <c r="Z116" s="92">
        <v>0</v>
      </c>
      <c r="AA116" s="93">
        <f>$Z$116*$K$116</f>
        <v>0</v>
      </c>
      <c r="AR116" s="6" t="s">
        <v>121</v>
      </c>
      <c r="AT116" s="6" t="s">
        <v>117</v>
      </c>
      <c r="AU116" s="6" t="s">
        <v>86</v>
      </c>
      <c r="AY116" s="6" t="s">
        <v>116</v>
      </c>
      <c r="BE116" s="94">
        <f>IF($U$116="základní",$N$116,0)</f>
        <v>0</v>
      </c>
      <c r="BF116" s="94">
        <f>IF($U$116="snížená",$N$116,0)</f>
        <v>0</v>
      </c>
      <c r="BG116" s="94">
        <f>IF($U$116="zákl. přenesená",$N$116,0)</f>
        <v>0</v>
      </c>
      <c r="BH116" s="94">
        <f>IF($U$116="sníž. přenesená",$N$116,0)</f>
        <v>0</v>
      </c>
      <c r="BI116" s="94">
        <f>IF($U$116="nulová",$N$116,0)</f>
        <v>0</v>
      </c>
      <c r="BJ116" s="6" t="s">
        <v>15</v>
      </c>
      <c r="BK116" s="94">
        <f>ROUND($L$116*$K$116,2)</f>
        <v>0</v>
      </c>
      <c r="BL116" s="6" t="s">
        <v>121</v>
      </c>
    </row>
    <row r="117" spans="2:51" s="6" customFormat="1" ht="15.75" customHeight="1">
      <c r="B117" s="95"/>
      <c r="C117" s="126"/>
      <c r="D117" s="126"/>
      <c r="E117" s="126"/>
      <c r="F117" s="212" t="s">
        <v>122</v>
      </c>
      <c r="G117" s="194"/>
      <c r="H117" s="194"/>
      <c r="I117" s="194"/>
      <c r="J117" s="126"/>
      <c r="K117" s="148">
        <v>34.7</v>
      </c>
      <c r="L117" s="126"/>
      <c r="M117" s="126"/>
      <c r="N117" s="126"/>
      <c r="O117" s="126"/>
      <c r="P117" s="126"/>
      <c r="Q117" s="126"/>
      <c r="R117" s="97"/>
      <c r="T117" s="98"/>
      <c r="AA117" s="99"/>
      <c r="AT117" s="96" t="s">
        <v>123</v>
      </c>
      <c r="AU117" s="96" t="s">
        <v>86</v>
      </c>
      <c r="AV117" s="96" t="s">
        <v>86</v>
      </c>
      <c r="AW117" s="96" t="s">
        <v>95</v>
      </c>
      <c r="AX117" s="96" t="s">
        <v>15</v>
      </c>
      <c r="AY117" s="96" t="s">
        <v>116</v>
      </c>
    </row>
    <row r="118" spans="2:64" s="6" customFormat="1" ht="15.75" customHeight="1">
      <c r="B118" s="18"/>
      <c r="C118" s="144" t="s">
        <v>86</v>
      </c>
      <c r="D118" s="144" t="s">
        <v>117</v>
      </c>
      <c r="E118" s="145" t="s">
        <v>124</v>
      </c>
      <c r="F118" s="209" t="s">
        <v>125</v>
      </c>
      <c r="G118" s="210"/>
      <c r="H118" s="210"/>
      <c r="I118" s="210"/>
      <c r="J118" s="146" t="s">
        <v>126</v>
      </c>
      <c r="K118" s="147">
        <v>8.902</v>
      </c>
      <c r="L118" s="211"/>
      <c r="M118" s="210"/>
      <c r="N118" s="211">
        <f>ROUND($L$118*$K$118,2)</f>
        <v>0</v>
      </c>
      <c r="O118" s="210"/>
      <c r="P118" s="210"/>
      <c r="Q118" s="210"/>
      <c r="R118" s="19"/>
      <c r="T118" s="91"/>
      <c r="U118" s="24" t="s">
        <v>38</v>
      </c>
      <c r="V118" s="92">
        <v>0.292</v>
      </c>
      <c r="W118" s="92">
        <f>$V$118*$K$118</f>
        <v>2.5993839999999997</v>
      </c>
      <c r="X118" s="92">
        <v>0</v>
      </c>
      <c r="Y118" s="92">
        <f>$X$118*$K$118</f>
        <v>0</v>
      </c>
      <c r="Z118" s="92">
        <v>0</v>
      </c>
      <c r="AA118" s="93">
        <f>$Z$118*$K$118</f>
        <v>0</v>
      </c>
      <c r="AR118" s="6" t="s">
        <v>121</v>
      </c>
      <c r="AT118" s="6" t="s">
        <v>117</v>
      </c>
      <c r="AU118" s="6" t="s">
        <v>86</v>
      </c>
      <c r="AY118" s="6" t="s">
        <v>116</v>
      </c>
      <c r="BE118" s="94">
        <f>IF($U$118="základní",$N$118,0)</f>
        <v>0</v>
      </c>
      <c r="BF118" s="94">
        <f>IF($U$118="snížená",$N$118,0)</f>
        <v>0</v>
      </c>
      <c r="BG118" s="94">
        <f>IF($U$118="zákl. přenesená",$N$118,0)</f>
        <v>0</v>
      </c>
      <c r="BH118" s="94">
        <f>IF($U$118="sníž. přenesená",$N$118,0)</f>
        <v>0</v>
      </c>
      <c r="BI118" s="94">
        <f>IF($U$118="nulová",$N$118,0)</f>
        <v>0</v>
      </c>
      <c r="BJ118" s="6" t="s">
        <v>15</v>
      </c>
      <c r="BK118" s="94">
        <f>ROUND($L$118*$K$118,2)</f>
        <v>0</v>
      </c>
      <c r="BL118" s="6" t="s">
        <v>121</v>
      </c>
    </row>
    <row r="119" spans="2:51" s="6" customFormat="1" ht="27" customHeight="1">
      <c r="B119" s="95"/>
      <c r="C119" s="126"/>
      <c r="D119" s="126"/>
      <c r="E119" s="126"/>
      <c r="F119" s="212" t="s">
        <v>127</v>
      </c>
      <c r="G119" s="194"/>
      <c r="H119" s="194"/>
      <c r="I119" s="194"/>
      <c r="J119" s="126"/>
      <c r="K119" s="148">
        <v>7.418</v>
      </c>
      <c r="L119" s="126"/>
      <c r="M119" s="126"/>
      <c r="N119" s="126"/>
      <c r="O119" s="126"/>
      <c r="P119" s="126"/>
      <c r="Q119" s="126"/>
      <c r="R119" s="97"/>
      <c r="T119" s="98"/>
      <c r="AA119" s="99"/>
      <c r="AT119" s="96" t="s">
        <v>123</v>
      </c>
      <c r="AU119" s="96" t="s">
        <v>86</v>
      </c>
      <c r="AV119" s="96" t="s">
        <v>86</v>
      </c>
      <c r="AW119" s="96" t="s">
        <v>95</v>
      </c>
      <c r="AX119" s="96" t="s">
        <v>73</v>
      </c>
      <c r="AY119" s="96" t="s">
        <v>116</v>
      </c>
    </row>
    <row r="120" spans="2:51" s="6" customFormat="1" ht="15.75" customHeight="1">
      <c r="B120" s="95"/>
      <c r="C120" s="126"/>
      <c r="D120" s="126"/>
      <c r="E120" s="126"/>
      <c r="F120" s="212" t="s">
        <v>128</v>
      </c>
      <c r="G120" s="194"/>
      <c r="H120" s="194"/>
      <c r="I120" s="194"/>
      <c r="J120" s="126"/>
      <c r="K120" s="148">
        <v>8.902</v>
      </c>
      <c r="L120" s="126"/>
      <c r="M120" s="126"/>
      <c r="N120" s="126"/>
      <c r="O120" s="126"/>
      <c r="P120" s="126"/>
      <c r="Q120" s="126"/>
      <c r="R120" s="97"/>
      <c r="T120" s="98"/>
      <c r="AA120" s="99"/>
      <c r="AT120" s="96" t="s">
        <v>123</v>
      </c>
      <c r="AU120" s="96" t="s">
        <v>86</v>
      </c>
      <c r="AV120" s="96" t="s">
        <v>86</v>
      </c>
      <c r="AW120" s="96" t="s">
        <v>95</v>
      </c>
      <c r="AX120" s="96" t="s">
        <v>15</v>
      </c>
      <c r="AY120" s="96" t="s">
        <v>116</v>
      </c>
    </row>
    <row r="121" spans="2:64" s="6" customFormat="1" ht="15.75" customHeight="1">
      <c r="B121" s="18"/>
      <c r="C121" s="144" t="s">
        <v>129</v>
      </c>
      <c r="D121" s="144" t="s">
        <v>117</v>
      </c>
      <c r="E121" s="145" t="s">
        <v>130</v>
      </c>
      <c r="F121" s="209" t="s">
        <v>131</v>
      </c>
      <c r="G121" s="210"/>
      <c r="H121" s="210"/>
      <c r="I121" s="210"/>
      <c r="J121" s="146" t="s">
        <v>126</v>
      </c>
      <c r="K121" s="147">
        <v>8.902</v>
      </c>
      <c r="L121" s="211"/>
      <c r="M121" s="210"/>
      <c r="N121" s="211">
        <f>ROUND($L$121*$K$121,2)</f>
        <v>0</v>
      </c>
      <c r="O121" s="210"/>
      <c r="P121" s="210"/>
      <c r="Q121" s="210"/>
      <c r="R121" s="19"/>
      <c r="T121" s="91"/>
      <c r="U121" s="24" t="s">
        <v>38</v>
      </c>
      <c r="V121" s="92">
        <v>0.2</v>
      </c>
      <c r="W121" s="92">
        <f>$V$121*$K$121</f>
        <v>1.7804</v>
      </c>
      <c r="X121" s="92">
        <v>0</v>
      </c>
      <c r="Y121" s="92">
        <f>$X$121*$K$121</f>
        <v>0</v>
      </c>
      <c r="Z121" s="92">
        <v>0</v>
      </c>
      <c r="AA121" s="93">
        <f>$Z$121*$K$121</f>
        <v>0</v>
      </c>
      <c r="AR121" s="6" t="s">
        <v>121</v>
      </c>
      <c r="AT121" s="6" t="s">
        <v>117</v>
      </c>
      <c r="AU121" s="6" t="s">
        <v>86</v>
      </c>
      <c r="AY121" s="6" t="s">
        <v>116</v>
      </c>
      <c r="BE121" s="94">
        <f>IF($U$121="základní",$N$121,0)</f>
        <v>0</v>
      </c>
      <c r="BF121" s="94">
        <f>IF($U$121="snížená",$N$121,0)</f>
        <v>0</v>
      </c>
      <c r="BG121" s="94">
        <f>IF($U$121="zákl. přenesená",$N$121,0)</f>
        <v>0</v>
      </c>
      <c r="BH121" s="94">
        <f>IF($U$121="sníž. přenesená",$N$121,0)</f>
        <v>0</v>
      </c>
      <c r="BI121" s="94">
        <f>IF($U$121="nulová",$N$121,0)</f>
        <v>0</v>
      </c>
      <c r="BJ121" s="6" t="s">
        <v>15</v>
      </c>
      <c r="BK121" s="94">
        <f>ROUND($L$121*$K$121,2)</f>
        <v>0</v>
      </c>
      <c r="BL121" s="6" t="s">
        <v>121</v>
      </c>
    </row>
    <row r="122" spans="2:64" s="6" customFormat="1" ht="15.75" customHeight="1">
      <c r="B122" s="18"/>
      <c r="C122" s="144" t="s">
        <v>132</v>
      </c>
      <c r="D122" s="144" t="s">
        <v>117</v>
      </c>
      <c r="E122" s="145" t="s">
        <v>133</v>
      </c>
      <c r="F122" s="209" t="s">
        <v>134</v>
      </c>
      <c r="G122" s="210"/>
      <c r="H122" s="210"/>
      <c r="I122" s="210"/>
      <c r="J122" s="146" t="s">
        <v>120</v>
      </c>
      <c r="K122" s="147">
        <v>6</v>
      </c>
      <c r="L122" s="211"/>
      <c r="M122" s="210"/>
      <c r="N122" s="211">
        <f>ROUND($L$122*$K$122,2)</f>
        <v>0</v>
      </c>
      <c r="O122" s="210"/>
      <c r="P122" s="210"/>
      <c r="Q122" s="210"/>
      <c r="R122" s="19"/>
      <c r="T122" s="91"/>
      <c r="U122" s="24" t="s">
        <v>38</v>
      </c>
      <c r="V122" s="92">
        <v>0.2</v>
      </c>
      <c r="W122" s="92">
        <f>$V$122*$K$122</f>
        <v>1.2000000000000002</v>
      </c>
      <c r="X122" s="92">
        <v>0</v>
      </c>
      <c r="Y122" s="92">
        <f>$X$122*$K$122</f>
        <v>0</v>
      </c>
      <c r="Z122" s="92">
        <v>0</v>
      </c>
      <c r="AA122" s="93">
        <f>$Z$122*$K$122</f>
        <v>0</v>
      </c>
      <c r="AR122" s="6" t="s">
        <v>121</v>
      </c>
      <c r="AT122" s="6" t="s">
        <v>117</v>
      </c>
      <c r="AU122" s="6" t="s">
        <v>86</v>
      </c>
      <c r="AY122" s="6" t="s">
        <v>116</v>
      </c>
      <c r="BE122" s="94">
        <f>IF($U$122="základní",$N$122,0)</f>
        <v>0</v>
      </c>
      <c r="BF122" s="94">
        <f>IF($U$122="snížená",$N$122,0)</f>
        <v>0</v>
      </c>
      <c r="BG122" s="94">
        <f>IF($U$122="zákl. přenesená",$N$122,0)</f>
        <v>0</v>
      </c>
      <c r="BH122" s="94">
        <f>IF($U$122="sníž. přenesená",$N$122,0)</f>
        <v>0</v>
      </c>
      <c r="BI122" s="94">
        <f>IF($U$122="nulová",$N$122,0)</f>
        <v>0</v>
      </c>
      <c r="BJ122" s="6" t="s">
        <v>15</v>
      </c>
      <c r="BK122" s="94">
        <f>ROUND($L$122*$K$122,2)</f>
        <v>0</v>
      </c>
      <c r="BL122" s="6" t="s">
        <v>121</v>
      </c>
    </row>
    <row r="123" spans="2:51" s="6" customFormat="1" ht="15.75" customHeight="1">
      <c r="B123" s="95"/>
      <c r="C123" s="126"/>
      <c r="D123" s="126"/>
      <c r="E123" s="126"/>
      <c r="F123" s="212" t="s">
        <v>135</v>
      </c>
      <c r="G123" s="194"/>
      <c r="H123" s="194"/>
      <c r="I123" s="194"/>
      <c r="J123" s="126"/>
      <c r="K123" s="148">
        <v>6</v>
      </c>
      <c r="L123" s="126"/>
      <c r="M123" s="126"/>
      <c r="N123" s="126"/>
      <c r="O123" s="126"/>
      <c r="P123" s="126"/>
      <c r="Q123" s="126"/>
      <c r="R123" s="97"/>
      <c r="T123" s="98"/>
      <c r="AA123" s="99"/>
      <c r="AT123" s="96" t="s">
        <v>123</v>
      </c>
      <c r="AU123" s="96" t="s">
        <v>86</v>
      </c>
      <c r="AV123" s="96" t="s">
        <v>86</v>
      </c>
      <c r="AW123" s="96" t="s">
        <v>95</v>
      </c>
      <c r="AX123" s="96" t="s">
        <v>15</v>
      </c>
      <c r="AY123" s="96" t="s">
        <v>116</v>
      </c>
    </row>
    <row r="124" spans="2:64" s="6" customFormat="1" ht="15.75" customHeight="1">
      <c r="B124" s="18"/>
      <c r="C124" s="144" t="s">
        <v>136</v>
      </c>
      <c r="D124" s="144" t="s">
        <v>117</v>
      </c>
      <c r="E124" s="145" t="s">
        <v>137</v>
      </c>
      <c r="F124" s="209" t="s">
        <v>138</v>
      </c>
      <c r="G124" s="210"/>
      <c r="H124" s="210"/>
      <c r="I124" s="210"/>
      <c r="J124" s="146" t="s">
        <v>139</v>
      </c>
      <c r="K124" s="147">
        <v>1</v>
      </c>
      <c r="L124" s="211"/>
      <c r="M124" s="210"/>
      <c r="N124" s="211">
        <f>ROUND($L$124*$K$124,2)</f>
        <v>0</v>
      </c>
      <c r="O124" s="210"/>
      <c r="P124" s="210"/>
      <c r="Q124" s="210"/>
      <c r="R124" s="19"/>
      <c r="T124" s="91"/>
      <c r="U124" s="24" t="s">
        <v>38</v>
      </c>
      <c r="V124" s="92">
        <v>0.088</v>
      </c>
      <c r="W124" s="92">
        <f>$V$124*$K$124</f>
        <v>0.088</v>
      </c>
      <c r="X124" s="92">
        <v>0</v>
      </c>
      <c r="Y124" s="92">
        <f>$X$124*$K$124</f>
        <v>0</v>
      </c>
      <c r="Z124" s="92">
        <v>0</v>
      </c>
      <c r="AA124" s="93">
        <f>$Z$124*$K$124</f>
        <v>0</v>
      </c>
      <c r="AR124" s="6" t="s">
        <v>121</v>
      </c>
      <c r="AT124" s="6" t="s">
        <v>117</v>
      </c>
      <c r="AU124" s="6" t="s">
        <v>86</v>
      </c>
      <c r="AY124" s="6" t="s">
        <v>116</v>
      </c>
      <c r="BE124" s="94">
        <f>IF($U$124="základní",$N$124,0)</f>
        <v>0</v>
      </c>
      <c r="BF124" s="94">
        <f>IF($U$124="snížená",$N$124,0)</f>
        <v>0</v>
      </c>
      <c r="BG124" s="94">
        <f>IF($U$124="zákl. přenesená",$N$124,0)</f>
        <v>0</v>
      </c>
      <c r="BH124" s="94">
        <f>IF($U$124="sníž. přenesená",$N$124,0)</f>
        <v>0</v>
      </c>
      <c r="BI124" s="94">
        <f>IF($U$124="nulová",$N$124,0)</f>
        <v>0</v>
      </c>
      <c r="BJ124" s="6" t="s">
        <v>15</v>
      </c>
      <c r="BK124" s="94">
        <f>ROUND($L$124*$K$124,2)</f>
        <v>0</v>
      </c>
      <c r="BL124" s="6" t="s">
        <v>121</v>
      </c>
    </row>
    <row r="125" spans="2:64" s="6" customFormat="1" ht="39" customHeight="1">
      <c r="B125" s="18"/>
      <c r="C125" s="144" t="s">
        <v>140</v>
      </c>
      <c r="D125" s="144" t="s">
        <v>117</v>
      </c>
      <c r="E125" s="145" t="s">
        <v>141</v>
      </c>
      <c r="F125" s="209" t="s">
        <v>142</v>
      </c>
      <c r="G125" s="210"/>
      <c r="H125" s="210"/>
      <c r="I125" s="210"/>
      <c r="J125" s="146" t="s">
        <v>139</v>
      </c>
      <c r="K125" s="147">
        <v>2</v>
      </c>
      <c r="L125" s="211"/>
      <c r="M125" s="210"/>
      <c r="N125" s="211">
        <f>ROUND($L$125*$K$125,2)</f>
        <v>0</v>
      </c>
      <c r="O125" s="210"/>
      <c r="P125" s="210"/>
      <c r="Q125" s="210"/>
      <c r="R125" s="19"/>
      <c r="T125" s="91"/>
      <c r="U125" s="24" t="s">
        <v>38</v>
      </c>
      <c r="V125" s="92">
        <v>0.312</v>
      </c>
      <c r="W125" s="92">
        <f>$V$125*$K$125</f>
        <v>0.624</v>
      </c>
      <c r="X125" s="92">
        <v>0</v>
      </c>
      <c r="Y125" s="92">
        <f>$X$125*$K$125</f>
        <v>0</v>
      </c>
      <c r="Z125" s="92">
        <v>0</v>
      </c>
      <c r="AA125" s="93">
        <f>$Z$125*$K$125</f>
        <v>0</v>
      </c>
      <c r="AR125" s="6" t="s">
        <v>121</v>
      </c>
      <c r="AT125" s="6" t="s">
        <v>117</v>
      </c>
      <c r="AU125" s="6" t="s">
        <v>86</v>
      </c>
      <c r="AY125" s="6" t="s">
        <v>116</v>
      </c>
      <c r="BE125" s="94">
        <f>IF($U$125="základní",$N$125,0)</f>
        <v>0</v>
      </c>
      <c r="BF125" s="94">
        <f>IF($U$125="snížená",$N$125,0)</f>
        <v>0</v>
      </c>
      <c r="BG125" s="94">
        <f>IF($U$125="zákl. přenesená",$N$125,0)</f>
        <v>0</v>
      </c>
      <c r="BH125" s="94">
        <f>IF($U$125="sníž. přenesená",$N$125,0)</f>
        <v>0</v>
      </c>
      <c r="BI125" s="94">
        <f>IF($U$125="nulová",$N$125,0)</f>
        <v>0</v>
      </c>
      <c r="BJ125" s="6" t="s">
        <v>15</v>
      </c>
      <c r="BK125" s="94">
        <f>ROUND($L$125*$K$125,2)</f>
        <v>0</v>
      </c>
      <c r="BL125" s="6" t="s">
        <v>121</v>
      </c>
    </row>
    <row r="126" spans="2:64" s="6" customFormat="1" ht="27" customHeight="1">
      <c r="B126" s="18"/>
      <c r="C126" s="144" t="s">
        <v>143</v>
      </c>
      <c r="D126" s="144" t="s">
        <v>117</v>
      </c>
      <c r="E126" s="145" t="s">
        <v>144</v>
      </c>
      <c r="F126" s="209" t="s">
        <v>145</v>
      </c>
      <c r="G126" s="210"/>
      <c r="H126" s="210"/>
      <c r="I126" s="210"/>
      <c r="J126" s="146" t="s">
        <v>146</v>
      </c>
      <c r="K126" s="147">
        <v>2</v>
      </c>
      <c r="L126" s="211"/>
      <c r="M126" s="210"/>
      <c r="N126" s="211">
        <f>ROUND($L$126*$K$126,2)</f>
        <v>0</v>
      </c>
      <c r="O126" s="210"/>
      <c r="P126" s="210"/>
      <c r="Q126" s="210"/>
      <c r="R126" s="19"/>
      <c r="T126" s="91"/>
      <c r="U126" s="24" t="s">
        <v>38</v>
      </c>
      <c r="V126" s="92">
        <v>0.114</v>
      </c>
      <c r="W126" s="92">
        <f>$V$126*$K$126</f>
        <v>0.228</v>
      </c>
      <c r="X126" s="92">
        <v>0.01</v>
      </c>
      <c r="Y126" s="92">
        <f>$X$126*$K$126</f>
        <v>0.02</v>
      </c>
      <c r="Z126" s="92">
        <v>0</v>
      </c>
      <c r="AA126" s="93">
        <f>$Z$126*$K$126</f>
        <v>0</v>
      </c>
      <c r="AR126" s="6" t="s">
        <v>121</v>
      </c>
      <c r="AT126" s="6" t="s">
        <v>117</v>
      </c>
      <c r="AU126" s="6" t="s">
        <v>86</v>
      </c>
      <c r="AY126" s="6" t="s">
        <v>116</v>
      </c>
      <c r="BE126" s="94">
        <f>IF($U$126="základní",$N$126,0)</f>
        <v>0</v>
      </c>
      <c r="BF126" s="94">
        <f>IF($U$126="snížená",$N$126,0)</f>
        <v>0</v>
      </c>
      <c r="BG126" s="94">
        <f>IF($U$126="zákl. přenesená",$N$126,0)</f>
        <v>0</v>
      </c>
      <c r="BH126" s="94">
        <f>IF($U$126="sníž. přenesená",$N$126,0)</f>
        <v>0</v>
      </c>
      <c r="BI126" s="94">
        <f>IF($U$126="nulová",$N$126,0)</f>
        <v>0</v>
      </c>
      <c r="BJ126" s="6" t="s">
        <v>15</v>
      </c>
      <c r="BK126" s="94">
        <f>ROUND($L$126*$K$126,2)</f>
        <v>0</v>
      </c>
      <c r="BL126" s="6" t="s">
        <v>121</v>
      </c>
    </row>
    <row r="127" spans="2:64" s="6" customFormat="1" ht="39" customHeight="1">
      <c r="B127" s="18"/>
      <c r="C127" s="144" t="s">
        <v>147</v>
      </c>
      <c r="D127" s="144" t="s">
        <v>117</v>
      </c>
      <c r="E127" s="145" t="s">
        <v>148</v>
      </c>
      <c r="F127" s="209" t="s">
        <v>149</v>
      </c>
      <c r="G127" s="210"/>
      <c r="H127" s="210"/>
      <c r="I127" s="210"/>
      <c r="J127" s="146" t="s">
        <v>126</v>
      </c>
      <c r="K127" s="147">
        <v>1.11</v>
      </c>
      <c r="L127" s="211"/>
      <c r="M127" s="210"/>
      <c r="N127" s="211">
        <f>ROUND($L$127*$K$127,2)</f>
        <v>0</v>
      </c>
      <c r="O127" s="210"/>
      <c r="P127" s="210"/>
      <c r="Q127" s="210"/>
      <c r="R127" s="19"/>
      <c r="T127" s="91"/>
      <c r="U127" s="24" t="s">
        <v>38</v>
      </c>
      <c r="V127" s="92">
        <v>0.26</v>
      </c>
      <c r="W127" s="92">
        <f>$V$127*$K$127</f>
        <v>0.2886</v>
      </c>
      <c r="X127" s="92">
        <v>0</v>
      </c>
      <c r="Y127" s="92">
        <f>$X$127*$K$127</f>
        <v>0</v>
      </c>
      <c r="Z127" s="92">
        <v>0</v>
      </c>
      <c r="AA127" s="93">
        <f>$Z$127*$K$127</f>
        <v>0</v>
      </c>
      <c r="AR127" s="6" t="s">
        <v>121</v>
      </c>
      <c r="AT127" s="6" t="s">
        <v>117</v>
      </c>
      <c r="AU127" s="6" t="s">
        <v>86</v>
      </c>
      <c r="AY127" s="6" t="s">
        <v>116</v>
      </c>
      <c r="BE127" s="94">
        <f>IF($U$127="základní",$N$127,0)</f>
        <v>0</v>
      </c>
      <c r="BF127" s="94">
        <f>IF($U$127="snížená",$N$127,0)</f>
        <v>0</v>
      </c>
      <c r="BG127" s="94">
        <f>IF($U$127="zákl. přenesená",$N$127,0)</f>
        <v>0</v>
      </c>
      <c r="BH127" s="94">
        <f>IF($U$127="sníž. přenesená",$N$127,0)</f>
        <v>0</v>
      </c>
      <c r="BI127" s="94">
        <f>IF($U$127="nulová",$N$127,0)</f>
        <v>0</v>
      </c>
      <c r="BJ127" s="6" t="s">
        <v>15</v>
      </c>
      <c r="BK127" s="94">
        <f>ROUND($L$127*$K$127,2)</f>
        <v>0</v>
      </c>
      <c r="BL127" s="6" t="s">
        <v>121</v>
      </c>
    </row>
    <row r="128" spans="2:64" s="6" customFormat="1" ht="15.75" customHeight="1">
      <c r="B128" s="18"/>
      <c r="C128" s="149" t="s">
        <v>150</v>
      </c>
      <c r="D128" s="149" t="s">
        <v>151</v>
      </c>
      <c r="E128" s="150" t="s">
        <v>152</v>
      </c>
      <c r="F128" s="213" t="s">
        <v>153</v>
      </c>
      <c r="G128" s="214"/>
      <c r="H128" s="214"/>
      <c r="I128" s="214"/>
      <c r="J128" s="151" t="s">
        <v>126</v>
      </c>
      <c r="K128" s="152">
        <v>1.332</v>
      </c>
      <c r="L128" s="215"/>
      <c r="M128" s="214"/>
      <c r="N128" s="215">
        <f>ROUND($L$128*$K$128,2)</f>
        <v>0</v>
      </c>
      <c r="O128" s="216"/>
      <c r="P128" s="216"/>
      <c r="Q128" s="216"/>
      <c r="R128" s="19"/>
      <c r="T128" s="91"/>
      <c r="U128" s="24" t="s">
        <v>38</v>
      </c>
      <c r="V128" s="92">
        <v>0</v>
      </c>
      <c r="W128" s="92">
        <f>$V$128*$K$128</f>
        <v>0</v>
      </c>
      <c r="X128" s="92">
        <v>0.00931</v>
      </c>
      <c r="Y128" s="92">
        <f>$X$128*$K$128</f>
        <v>0.012400920000000001</v>
      </c>
      <c r="Z128" s="92">
        <v>0</v>
      </c>
      <c r="AA128" s="93">
        <f>$Z$128*$K$128</f>
        <v>0</v>
      </c>
      <c r="AR128" s="6" t="s">
        <v>154</v>
      </c>
      <c r="AT128" s="6" t="s">
        <v>151</v>
      </c>
      <c r="AU128" s="6" t="s">
        <v>86</v>
      </c>
      <c r="AY128" s="6" t="s">
        <v>116</v>
      </c>
      <c r="BE128" s="94">
        <f>IF($U$128="základní",$N$128,0)</f>
        <v>0</v>
      </c>
      <c r="BF128" s="94">
        <f>IF($U$128="snížená",$N$128,0)</f>
        <v>0</v>
      </c>
      <c r="BG128" s="94">
        <f>IF($U$128="zákl. přenesená",$N$128,0)</f>
        <v>0</v>
      </c>
      <c r="BH128" s="94">
        <f>IF($U$128="sníž. přenesená",$N$128,0)</f>
        <v>0</v>
      </c>
      <c r="BI128" s="94">
        <f>IF($U$128="nulová",$N$128,0)</f>
        <v>0</v>
      </c>
      <c r="BJ128" s="6" t="s">
        <v>15</v>
      </c>
      <c r="BK128" s="94">
        <f>ROUND($L$128*$K$128,2)</f>
        <v>0</v>
      </c>
      <c r="BL128" s="6" t="s">
        <v>121</v>
      </c>
    </row>
    <row r="129" spans="2:64" s="6" customFormat="1" ht="27" customHeight="1">
      <c r="B129" s="18"/>
      <c r="C129" s="153" t="s">
        <v>20</v>
      </c>
      <c r="D129" s="153" t="s">
        <v>117</v>
      </c>
      <c r="E129" s="154" t="s">
        <v>155</v>
      </c>
      <c r="F129" s="217" t="s">
        <v>156</v>
      </c>
      <c r="G129" s="216"/>
      <c r="H129" s="216"/>
      <c r="I129" s="216"/>
      <c r="J129" s="155" t="s">
        <v>157</v>
      </c>
      <c r="K129" s="156">
        <v>0.017</v>
      </c>
      <c r="L129" s="218"/>
      <c r="M129" s="216"/>
      <c r="N129" s="218">
        <f>ROUND($L$129*$K$129,2)</f>
        <v>0</v>
      </c>
      <c r="O129" s="216"/>
      <c r="P129" s="216"/>
      <c r="Q129" s="216"/>
      <c r="R129" s="19"/>
      <c r="T129" s="91"/>
      <c r="U129" s="24" t="s">
        <v>38</v>
      </c>
      <c r="V129" s="92">
        <v>0</v>
      </c>
      <c r="W129" s="92">
        <f>$V$129*$K$129</f>
        <v>0</v>
      </c>
      <c r="X129" s="92">
        <v>0.01266</v>
      </c>
      <c r="Y129" s="92">
        <f>$X$129*$K$129</f>
        <v>0.00021522000000000002</v>
      </c>
      <c r="Z129" s="92">
        <v>0</v>
      </c>
      <c r="AA129" s="93">
        <f>$Z$129*$K$129</f>
        <v>0</v>
      </c>
      <c r="AR129" s="6" t="s">
        <v>121</v>
      </c>
      <c r="AT129" s="6" t="s">
        <v>117</v>
      </c>
      <c r="AU129" s="6" t="s">
        <v>86</v>
      </c>
      <c r="AY129" s="6" t="s">
        <v>116</v>
      </c>
      <c r="BE129" s="94">
        <f>IF($U$129="základní",$N$129,0)</f>
        <v>0</v>
      </c>
      <c r="BF129" s="94">
        <f>IF($U$129="snížená",$N$129,0)</f>
        <v>0</v>
      </c>
      <c r="BG129" s="94">
        <f>IF($U$129="zákl. přenesená",$N$129,0)</f>
        <v>0</v>
      </c>
      <c r="BH129" s="94">
        <f>IF($U$129="sníž. přenesená",$N$129,0)</f>
        <v>0</v>
      </c>
      <c r="BI129" s="94">
        <f>IF($U$129="nulová",$N$129,0)</f>
        <v>0</v>
      </c>
      <c r="BJ129" s="6" t="s">
        <v>15</v>
      </c>
      <c r="BK129" s="94">
        <f>ROUND($L$129*$K$129,2)</f>
        <v>0</v>
      </c>
      <c r="BL129" s="6" t="s">
        <v>121</v>
      </c>
    </row>
    <row r="130" spans="2:51" s="6" customFormat="1" ht="15.75" customHeight="1">
      <c r="B130" s="95"/>
      <c r="C130" s="157"/>
      <c r="D130" s="157"/>
      <c r="E130" s="157"/>
      <c r="F130" s="219" t="s">
        <v>158</v>
      </c>
      <c r="G130" s="220"/>
      <c r="H130" s="220"/>
      <c r="I130" s="220"/>
      <c r="J130" s="157"/>
      <c r="K130" s="158">
        <v>0.017</v>
      </c>
      <c r="L130" s="157"/>
      <c r="M130" s="157"/>
      <c r="N130" s="157"/>
      <c r="O130" s="157"/>
      <c r="P130" s="157"/>
      <c r="Q130" s="157"/>
      <c r="R130" s="97"/>
      <c r="T130" s="98"/>
      <c r="AA130" s="99"/>
      <c r="AT130" s="96" t="s">
        <v>123</v>
      </c>
      <c r="AU130" s="96" t="s">
        <v>86</v>
      </c>
      <c r="AV130" s="96" t="s">
        <v>86</v>
      </c>
      <c r="AW130" s="96" t="s">
        <v>95</v>
      </c>
      <c r="AX130" s="96" t="s">
        <v>15</v>
      </c>
      <c r="AY130" s="96" t="s">
        <v>116</v>
      </c>
    </row>
    <row r="131" spans="2:64" s="6" customFormat="1" ht="27" customHeight="1">
      <c r="B131" s="18"/>
      <c r="C131" s="153" t="s">
        <v>159</v>
      </c>
      <c r="D131" s="153" t="s">
        <v>117</v>
      </c>
      <c r="E131" s="154" t="s">
        <v>160</v>
      </c>
      <c r="F131" s="217" t="s">
        <v>161</v>
      </c>
      <c r="G131" s="216"/>
      <c r="H131" s="216"/>
      <c r="I131" s="216"/>
      <c r="J131" s="155" t="s">
        <v>120</v>
      </c>
      <c r="K131" s="156">
        <v>24.35</v>
      </c>
      <c r="L131" s="218"/>
      <c r="M131" s="216"/>
      <c r="N131" s="218">
        <f>ROUND($L$131*$K$131,2)</f>
        <v>0</v>
      </c>
      <c r="O131" s="216"/>
      <c r="P131" s="216"/>
      <c r="Q131" s="216"/>
      <c r="R131" s="19"/>
      <c r="T131" s="91"/>
      <c r="U131" s="24" t="s">
        <v>38</v>
      </c>
      <c r="V131" s="92">
        <v>0.36</v>
      </c>
      <c r="W131" s="92">
        <f>$V$131*$K$131</f>
        <v>8.766</v>
      </c>
      <c r="X131" s="92">
        <v>0</v>
      </c>
      <c r="Y131" s="92">
        <f>$X$131*$K$131</f>
        <v>0</v>
      </c>
      <c r="Z131" s="92">
        <v>0</v>
      </c>
      <c r="AA131" s="93">
        <f>$Z$131*$K$131</f>
        <v>0</v>
      </c>
      <c r="AR131" s="6" t="s">
        <v>121</v>
      </c>
      <c r="AT131" s="6" t="s">
        <v>117</v>
      </c>
      <c r="AU131" s="6" t="s">
        <v>86</v>
      </c>
      <c r="AY131" s="6" t="s">
        <v>116</v>
      </c>
      <c r="BE131" s="94">
        <f>IF($U$131="základní",$N$131,0)</f>
        <v>0</v>
      </c>
      <c r="BF131" s="94">
        <f>IF($U$131="snížená",$N$131,0)</f>
        <v>0</v>
      </c>
      <c r="BG131" s="94">
        <f>IF($U$131="zákl. přenesená",$N$131,0)</f>
        <v>0</v>
      </c>
      <c r="BH131" s="94">
        <f>IF($U$131="sníž. přenesená",$N$131,0)</f>
        <v>0</v>
      </c>
      <c r="BI131" s="94">
        <f>IF($U$131="nulová",$N$131,0)</f>
        <v>0</v>
      </c>
      <c r="BJ131" s="6" t="s">
        <v>15</v>
      </c>
      <c r="BK131" s="94">
        <f>ROUND($L$131*$K$131,2)</f>
        <v>0</v>
      </c>
      <c r="BL131" s="6" t="s">
        <v>121</v>
      </c>
    </row>
    <row r="132" spans="2:51" s="6" customFormat="1" ht="15.75" customHeight="1">
      <c r="B132" s="95"/>
      <c r="C132" s="157"/>
      <c r="D132" s="157"/>
      <c r="E132" s="157"/>
      <c r="F132" s="219" t="s">
        <v>162</v>
      </c>
      <c r="G132" s="220"/>
      <c r="H132" s="220"/>
      <c r="I132" s="220"/>
      <c r="J132" s="157"/>
      <c r="K132" s="158">
        <v>6.65</v>
      </c>
      <c r="L132" s="157"/>
      <c r="M132" s="157"/>
      <c r="N132" s="157"/>
      <c r="O132" s="157"/>
      <c r="P132" s="157"/>
      <c r="Q132" s="157"/>
      <c r="R132" s="97"/>
      <c r="T132" s="98"/>
      <c r="AA132" s="99"/>
      <c r="AT132" s="96" t="s">
        <v>123</v>
      </c>
      <c r="AU132" s="96" t="s">
        <v>86</v>
      </c>
      <c r="AV132" s="96" t="s">
        <v>86</v>
      </c>
      <c r="AW132" s="96" t="s">
        <v>95</v>
      </c>
      <c r="AX132" s="96" t="s">
        <v>73</v>
      </c>
      <c r="AY132" s="96" t="s">
        <v>116</v>
      </c>
    </row>
    <row r="133" spans="2:51" s="6" customFormat="1" ht="15.75" customHeight="1">
      <c r="B133" s="95"/>
      <c r="C133" s="157"/>
      <c r="D133" s="157"/>
      <c r="E133" s="157"/>
      <c r="F133" s="219" t="s">
        <v>163</v>
      </c>
      <c r="G133" s="220"/>
      <c r="H133" s="220"/>
      <c r="I133" s="220"/>
      <c r="J133" s="157"/>
      <c r="K133" s="158">
        <v>1.5</v>
      </c>
      <c r="L133" s="157"/>
      <c r="M133" s="157"/>
      <c r="N133" s="157"/>
      <c r="O133" s="157"/>
      <c r="P133" s="157"/>
      <c r="Q133" s="157"/>
      <c r="R133" s="97"/>
      <c r="T133" s="98"/>
      <c r="AA133" s="99"/>
      <c r="AT133" s="96" t="s">
        <v>123</v>
      </c>
      <c r="AU133" s="96" t="s">
        <v>86</v>
      </c>
      <c r="AV133" s="96" t="s">
        <v>86</v>
      </c>
      <c r="AW133" s="96" t="s">
        <v>95</v>
      </c>
      <c r="AX133" s="96" t="s">
        <v>73</v>
      </c>
      <c r="AY133" s="96" t="s">
        <v>116</v>
      </c>
    </row>
    <row r="134" spans="2:51" s="6" customFormat="1" ht="15.75" customHeight="1">
      <c r="B134" s="95"/>
      <c r="C134" s="157"/>
      <c r="D134" s="157"/>
      <c r="E134" s="157"/>
      <c r="F134" s="219" t="s">
        <v>164</v>
      </c>
      <c r="G134" s="220"/>
      <c r="H134" s="220"/>
      <c r="I134" s="220"/>
      <c r="J134" s="157"/>
      <c r="K134" s="158">
        <v>7.4</v>
      </c>
      <c r="L134" s="157"/>
      <c r="M134" s="157"/>
      <c r="N134" s="157"/>
      <c r="O134" s="157"/>
      <c r="P134" s="157"/>
      <c r="Q134" s="157"/>
      <c r="R134" s="97"/>
      <c r="T134" s="98"/>
      <c r="AA134" s="99"/>
      <c r="AT134" s="96" t="s">
        <v>123</v>
      </c>
      <c r="AU134" s="96" t="s">
        <v>86</v>
      </c>
      <c r="AV134" s="96" t="s">
        <v>86</v>
      </c>
      <c r="AW134" s="96" t="s">
        <v>95</v>
      </c>
      <c r="AX134" s="96" t="s">
        <v>73</v>
      </c>
      <c r="AY134" s="96" t="s">
        <v>116</v>
      </c>
    </row>
    <row r="135" spans="2:51" s="6" customFormat="1" ht="15.75" customHeight="1">
      <c r="B135" s="95"/>
      <c r="C135" s="157"/>
      <c r="D135" s="157"/>
      <c r="E135" s="157"/>
      <c r="F135" s="219" t="s">
        <v>165</v>
      </c>
      <c r="G135" s="220"/>
      <c r="H135" s="220"/>
      <c r="I135" s="220"/>
      <c r="J135" s="157"/>
      <c r="K135" s="158">
        <v>8.8</v>
      </c>
      <c r="L135" s="157"/>
      <c r="M135" s="157"/>
      <c r="N135" s="157"/>
      <c r="O135" s="157"/>
      <c r="P135" s="157"/>
      <c r="Q135" s="157"/>
      <c r="R135" s="97"/>
      <c r="T135" s="98"/>
      <c r="AA135" s="99"/>
      <c r="AT135" s="96" t="s">
        <v>123</v>
      </c>
      <c r="AU135" s="96" t="s">
        <v>86</v>
      </c>
      <c r="AV135" s="96" t="s">
        <v>86</v>
      </c>
      <c r="AW135" s="96" t="s">
        <v>95</v>
      </c>
      <c r="AX135" s="96" t="s">
        <v>73</v>
      </c>
      <c r="AY135" s="96" t="s">
        <v>116</v>
      </c>
    </row>
    <row r="136" spans="2:51" s="6" customFormat="1" ht="15.75" customHeight="1">
      <c r="B136" s="100"/>
      <c r="C136" s="157"/>
      <c r="D136" s="157"/>
      <c r="E136" s="157"/>
      <c r="F136" s="219" t="s">
        <v>166</v>
      </c>
      <c r="G136" s="220"/>
      <c r="H136" s="220"/>
      <c r="I136" s="220"/>
      <c r="J136" s="157"/>
      <c r="K136" s="158">
        <v>24.35</v>
      </c>
      <c r="L136" s="157"/>
      <c r="M136" s="157"/>
      <c r="N136" s="157"/>
      <c r="O136" s="157"/>
      <c r="P136" s="157"/>
      <c r="Q136" s="157"/>
      <c r="R136" s="102"/>
      <c r="T136" s="103"/>
      <c r="AA136" s="104"/>
      <c r="AT136" s="101" t="s">
        <v>123</v>
      </c>
      <c r="AU136" s="101" t="s">
        <v>86</v>
      </c>
      <c r="AV136" s="101" t="s">
        <v>132</v>
      </c>
      <c r="AW136" s="101" t="s">
        <v>95</v>
      </c>
      <c r="AX136" s="101" t="s">
        <v>15</v>
      </c>
      <c r="AY136" s="101" t="s">
        <v>116</v>
      </c>
    </row>
    <row r="137" spans="2:64" s="6" customFormat="1" ht="15.75" customHeight="1">
      <c r="B137" s="18"/>
      <c r="C137" s="149" t="s">
        <v>167</v>
      </c>
      <c r="D137" s="149" t="s">
        <v>151</v>
      </c>
      <c r="E137" s="150" t="s">
        <v>168</v>
      </c>
      <c r="F137" s="213" t="s">
        <v>169</v>
      </c>
      <c r="G137" s="214"/>
      <c r="H137" s="214"/>
      <c r="I137" s="214"/>
      <c r="J137" s="151" t="s">
        <v>157</v>
      </c>
      <c r="K137" s="152">
        <v>0.241</v>
      </c>
      <c r="L137" s="215"/>
      <c r="M137" s="214"/>
      <c r="N137" s="215">
        <f>ROUND($L$137*$K$137,2)</f>
        <v>0</v>
      </c>
      <c r="O137" s="216"/>
      <c r="P137" s="216"/>
      <c r="Q137" s="216"/>
      <c r="R137" s="19"/>
      <c r="T137" s="91"/>
      <c r="U137" s="24" t="s">
        <v>38</v>
      </c>
      <c r="V137" s="92">
        <v>0</v>
      </c>
      <c r="W137" s="92">
        <f>$V$137*$K$137</f>
        <v>0</v>
      </c>
      <c r="X137" s="92">
        <v>0.55</v>
      </c>
      <c r="Y137" s="92">
        <f>$X$137*$K$137</f>
        <v>0.13255</v>
      </c>
      <c r="Z137" s="92">
        <v>0</v>
      </c>
      <c r="AA137" s="93">
        <f>$Z$137*$K$137</f>
        <v>0</v>
      </c>
      <c r="AR137" s="6" t="s">
        <v>154</v>
      </c>
      <c r="AT137" s="6" t="s">
        <v>151</v>
      </c>
      <c r="AU137" s="6" t="s">
        <v>86</v>
      </c>
      <c r="AY137" s="6" t="s">
        <v>116</v>
      </c>
      <c r="BE137" s="94">
        <f>IF($U$137="základní",$N$137,0)</f>
        <v>0</v>
      </c>
      <c r="BF137" s="94">
        <f>IF($U$137="snížená",$N$137,0)</f>
        <v>0</v>
      </c>
      <c r="BG137" s="94">
        <f>IF($U$137="zákl. přenesená",$N$137,0)</f>
        <v>0</v>
      </c>
      <c r="BH137" s="94">
        <f>IF($U$137="sníž. přenesená",$N$137,0)</f>
        <v>0</v>
      </c>
      <c r="BI137" s="94">
        <f>IF($U$137="nulová",$N$137,0)</f>
        <v>0</v>
      </c>
      <c r="BJ137" s="6" t="s">
        <v>15</v>
      </c>
      <c r="BK137" s="94">
        <f>ROUND($L$137*$K$137,2)</f>
        <v>0</v>
      </c>
      <c r="BL137" s="6" t="s">
        <v>121</v>
      </c>
    </row>
    <row r="138" spans="2:51" s="6" customFormat="1" ht="27" customHeight="1">
      <c r="B138" s="95"/>
      <c r="C138" s="157"/>
      <c r="D138" s="157"/>
      <c r="E138" s="157"/>
      <c r="F138" s="219" t="s">
        <v>170</v>
      </c>
      <c r="G138" s="220"/>
      <c r="H138" s="220"/>
      <c r="I138" s="220"/>
      <c r="J138" s="157"/>
      <c r="K138" s="158">
        <v>0.241</v>
      </c>
      <c r="L138" s="157"/>
      <c r="M138" s="157"/>
      <c r="N138" s="157"/>
      <c r="O138" s="157"/>
      <c r="P138" s="157"/>
      <c r="Q138" s="157"/>
      <c r="R138" s="97"/>
      <c r="T138" s="98"/>
      <c r="AA138" s="99"/>
      <c r="AT138" s="96" t="s">
        <v>123</v>
      </c>
      <c r="AU138" s="96" t="s">
        <v>86</v>
      </c>
      <c r="AV138" s="96" t="s">
        <v>86</v>
      </c>
      <c r="AW138" s="96" t="s">
        <v>95</v>
      </c>
      <c r="AX138" s="96" t="s">
        <v>15</v>
      </c>
      <c r="AY138" s="96" t="s">
        <v>116</v>
      </c>
    </row>
    <row r="139" spans="2:64" s="6" customFormat="1" ht="27" customHeight="1">
      <c r="B139" s="18"/>
      <c r="C139" s="153" t="s">
        <v>171</v>
      </c>
      <c r="D139" s="153" t="s">
        <v>117</v>
      </c>
      <c r="E139" s="154" t="s">
        <v>172</v>
      </c>
      <c r="F139" s="217" t="s">
        <v>173</v>
      </c>
      <c r="G139" s="216"/>
      <c r="H139" s="216"/>
      <c r="I139" s="216"/>
      <c r="J139" s="155" t="s">
        <v>120</v>
      </c>
      <c r="K139" s="156">
        <v>24.35</v>
      </c>
      <c r="L139" s="218"/>
      <c r="M139" s="216"/>
      <c r="N139" s="218">
        <f>ROUND($L$139*$K$139,2)</f>
        <v>0</v>
      </c>
      <c r="O139" s="216"/>
      <c r="P139" s="216"/>
      <c r="Q139" s="216"/>
      <c r="R139" s="19"/>
      <c r="T139" s="91"/>
      <c r="U139" s="24" t="s">
        <v>38</v>
      </c>
      <c r="V139" s="92">
        <v>0.36</v>
      </c>
      <c r="W139" s="92">
        <f>$V$139*$K$139</f>
        <v>8.766</v>
      </c>
      <c r="X139" s="92">
        <v>0</v>
      </c>
      <c r="Y139" s="92">
        <f>$X$139*$K$139</f>
        <v>0</v>
      </c>
      <c r="Z139" s="92">
        <v>0</v>
      </c>
      <c r="AA139" s="93">
        <f>$Z$139*$K$139</f>
        <v>0</v>
      </c>
      <c r="AR139" s="6" t="s">
        <v>121</v>
      </c>
      <c r="AT139" s="6" t="s">
        <v>117</v>
      </c>
      <c r="AU139" s="6" t="s">
        <v>86</v>
      </c>
      <c r="AY139" s="6" t="s">
        <v>116</v>
      </c>
      <c r="BE139" s="94">
        <f>IF($U$139="základní",$N$139,0)</f>
        <v>0</v>
      </c>
      <c r="BF139" s="94">
        <f>IF($U$139="snížená",$N$139,0)</f>
        <v>0</v>
      </c>
      <c r="BG139" s="94">
        <f>IF($U$139="zákl. přenesená",$N$139,0)</f>
        <v>0</v>
      </c>
      <c r="BH139" s="94">
        <f>IF($U$139="sníž. přenesená",$N$139,0)</f>
        <v>0</v>
      </c>
      <c r="BI139" s="94">
        <f>IF($U$139="nulová",$N$139,0)</f>
        <v>0</v>
      </c>
      <c r="BJ139" s="6" t="s">
        <v>15</v>
      </c>
      <c r="BK139" s="94">
        <f>ROUND($L$139*$K$139,2)</f>
        <v>0</v>
      </c>
      <c r="BL139" s="6" t="s">
        <v>121</v>
      </c>
    </row>
    <row r="140" spans="2:64" s="6" customFormat="1" ht="27" customHeight="1">
      <c r="B140" s="18"/>
      <c r="C140" s="153" t="s">
        <v>174</v>
      </c>
      <c r="D140" s="153" t="s">
        <v>117</v>
      </c>
      <c r="E140" s="154" t="s">
        <v>175</v>
      </c>
      <c r="F140" s="217" t="s">
        <v>176</v>
      </c>
      <c r="G140" s="216"/>
      <c r="H140" s="216"/>
      <c r="I140" s="216"/>
      <c r="J140" s="155" t="s">
        <v>157</v>
      </c>
      <c r="K140" s="156">
        <v>0.241</v>
      </c>
      <c r="L140" s="218"/>
      <c r="M140" s="216"/>
      <c r="N140" s="218">
        <f>ROUND($L$140*$K$140,2)</f>
        <v>0</v>
      </c>
      <c r="O140" s="216"/>
      <c r="P140" s="216"/>
      <c r="Q140" s="216"/>
      <c r="R140" s="19"/>
      <c r="T140" s="91"/>
      <c r="U140" s="24" t="s">
        <v>38</v>
      </c>
      <c r="V140" s="92">
        <v>0</v>
      </c>
      <c r="W140" s="92">
        <f>$V$140*$K$140</f>
        <v>0</v>
      </c>
      <c r="X140" s="92">
        <v>0.02447</v>
      </c>
      <c r="Y140" s="92">
        <f>$X$140*$K$140</f>
        <v>0.00589727</v>
      </c>
      <c r="Z140" s="92">
        <v>0</v>
      </c>
      <c r="AA140" s="93">
        <f>$Z$140*$K$140</f>
        <v>0</v>
      </c>
      <c r="AR140" s="6" t="s">
        <v>121</v>
      </c>
      <c r="AT140" s="6" t="s">
        <v>117</v>
      </c>
      <c r="AU140" s="6" t="s">
        <v>86</v>
      </c>
      <c r="AY140" s="6" t="s">
        <v>116</v>
      </c>
      <c r="BE140" s="94">
        <f>IF($U$140="základní",$N$140,0)</f>
        <v>0</v>
      </c>
      <c r="BF140" s="94">
        <f>IF($U$140="snížená",$N$140,0)</f>
        <v>0</v>
      </c>
      <c r="BG140" s="94">
        <f>IF($U$140="zákl. přenesená",$N$140,0)</f>
        <v>0</v>
      </c>
      <c r="BH140" s="94">
        <f>IF($U$140="sníž. přenesená",$N$140,0)</f>
        <v>0</v>
      </c>
      <c r="BI140" s="94">
        <f>IF($U$140="nulová",$N$140,0)</f>
        <v>0</v>
      </c>
      <c r="BJ140" s="6" t="s">
        <v>15</v>
      </c>
      <c r="BK140" s="94">
        <f>ROUND($L$140*$K$140,2)</f>
        <v>0</v>
      </c>
      <c r="BL140" s="6" t="s">
        <v>121</v>
      </c>
    </row>
    <row r="141" spans="2:64" s="6" customFormat="1" ht="39" customHeight="1">
      <c r="B141" s="18"/>
      <c r="C141" s="153" t="s">
        <v>8</v>
      </c>
      <c r="D141" s="153" t="s">
        <v>117</v>
      </c>
      <c r="E141" s="154" t="s">
        <v>177</v>
      </c>
      <c r="F141" s="217" t="s">
        <v>178</v>
      </c>
      <c r="G141" s="216"/>
      <c r="H141" s="216"/>
      <c r="I141" s="216"/>
      <c r="J141" s="155" t="s">
        <v>120</v>
      </c>
      <c r="K141" s="156">
        <v>4.4</v>
      </c>
      <c r="L141" s="218"/>
      <c r="M141" s="216"/>
      <c r="N141" s="218">
        <f>ROUND($L$141*$K$141,2)</f>
        <v>0</v>
      </c>
      <c r="O141" s="216"/>
      <c r="P141" s="216"/>
      <c r="Q141" s="216"/>
      <c r="R141" s="19"/>
      <c r="T141" s="91"/>
      <c r="U141" s="24" t="s">
        <v>38</v>
      </c>
      <c r="V141" s="92">
        <v>0</v>
      </c>
      <c r="W141" s="92">
        <f>$V$141*$K$141</f>
        <v>0</v>
      </c>
      <c r="X141" s="92">
        <v>0.02447</v>
      </c>
      <c r="Y141" s="92">
        <f>$X$141*$K$141</f>
        <v>0.107668</v>
      </c>
      <c r="Z141" s="92">
        <v>0</v>
      </c>
      <c r="AA141" s="93">
        <f>$Z$141*$K$141</f>
        <v>0</v>
      </c>
      <c r="AR141" s="6" t="s">
        <v>121</v>
      </c>
      <c r="AT141" s="6" t="s">
        <v>117</v>
      </c>
      <c r="AU141" s="6" t="s">
        <v>86</v>
      </c>
      <c r="AY141" s="6" t="s">
        <v>116</v>
      </c>
      <c r="BE141" s="94">
        <f>IF($U$141="základní",$N$141,0)</f>
        <v>0</v>
      </c>
      <c r="BF141" s="94">
        <f>IF($U$141="snížená",$N$141,0)</f>
        <v>0</v>
      </c>
      <c r="BG141" s="94">
        <f>IF($U$141="zákl. přenesená",$N$141,0)</f>
        <v>0</v>
      </c>
      <c r="BH141" s="94">
        <f>IF($U$141="sníž. přenesená",$N$141,0)</f>
        <v>0</v>
      </c>
      <c r="BI141" s="94">
        <f>IF($U$141="nulová",$N$141,0)</f>
        <v>0</v>
      </c>
      <c r="BJ141" s="6" t="s">
        <v>15</v>
      </c>
      <c r="BK141" s="94">
        <f>ROUND($L$141*$K$141,2)</f>
        <v>0</v>
      </c>
      <c r="BL141" s="6" t="s">
        <v>121</v>
      </c>
    </row>
    <row r="142" spans="2:64" s="6" customFormat="1" ht="27" customHeight="1">
      <c r="B142" s="18"/>
      <c r="C142" s="153" t="s">
        <v>121</v>
      </c>
      <c r="D142" s="153" t="s">
        <v>117</v>
      </c>
      <c r="E142" s="154" t="s">
        <v>179</v>
      </c>
      <c r="F142" s="217" t="s">
        <v>180</v>
      </c>
      <c r="G142" s="216"/>
      <c r="H142" s="216"/>
      <c r="I142" s="216"/>
      <c r="J142" s="155" t="s">
        <v>181</v>
      </c>
      <c r="K142" s="156">
        <v>96.997</v>
      </c>
      <c r="L142" s="218"/>
      <c r="M142" s="216"/>
      <c r="N142" s="218">
        <f>ROUND($L$142*$K$142,2)</f>
        <v>0</v>
      </c>
      <c r="O142" s="216"/>
      <c r="P142" s="216"/>
      <c r="Q142" s="216"/>
      <c r="R142" s="19"/>
      <c r="T142" s="91"/>
      <c r="U142" s="24" t="s">
        <v>38</v>
      </c>
      <c r="V142" s="92">
        <v>0</v>
      </c>
      <c r="W142" s="92">
        <f>$V$142*$K$142</f>
        <v>0</v>
      </c>
      <c r="X142" s="92">
        <v>0</v>
      </c>
      <c r="Y142" s="92">
        <f>$X$142*$K$142</f>
        <v>0</v>
      </c>
      <c r="Z142" s="92">
        <v>0</v>
      </c>
      <c r="AA142" s="93">
        <f>$Z$142*$K$142</f>
        <v>0</v>
      </c>
      <c r="AR142" s="6" t="s">
        <v>121</v>
      </c>
      <c r="AT142" s="6" t="s">
        <v>117</v>
      </c>
      <c r="AU142" s="6" t="s">
        <v>86</v>
      </c>
      <c r="AY142" s="6" t="s">
        <v>116</v>
      </c>
      <c r="BE142" s="94">
        <f>IF($U$142="základní",$N$142,0)</f>
        <v>0</v>
      </c>
      <c r="BF142" s="94">
        <f>IF($U$142="snížená",$N$142,0)</f>
        <v>0</v>
      </c>
      <c r="BG142" s="94">
        <f>IF($U$142="zákl. přenesená",$N$142,0)</f>
        <v>0</v>
      </c>
      <c r="BH142" s="94">
        <f>IF($U$142="sníž. přenesená",$N$142,0)</f>
        <v>0</v>
      </c>
      <c r="BI142" s="94">
        <f>IF($U$142="nulová",$N$142,0)</f>
        <v>0</v>
      </c>
      <c r="BJ142" s="6" t="s">
        <v>15</v>
      </c>
      <c r="BK142" s="94">
        <f>ROUND($L$142*$K$142,2)</f>
        <v>0</v>
      </c>
      <c r="BL142" s="6" t="s">
        <v>121</v>
      </c>
    </row>
    <row r="143" spans="2:63" s="83" customFormat="1" ht="30.75" customHeight="1">
      <c r="B143" s="84"/>
      <c r="C143" s="159"/>
      <c r="D143" s="143" t="s">
        <v>98</v>
      </c>
      <c r="E143" s="141"/>
      <c r="F143" s="141"/>
      <c r="G143" s="141"/>
      <c r="H143" s="141"/>
      <c r="I143" s="141"/>
      <c r="J143" s="141"/>
      <c r="K143" s="141"/>
      <c r="L143" s="141"/>
      <c r="M143" s="141"/>
      <c r="N143" s="225">
        <f>$BK$143</f>
        <v>0</v>
      </c>
      <c r="O143" s="224"/>
      <c r="P143" s="224"/>
      <c r="Q143" s="224"/>
      <c r="R143" s="86"/>
      <c r="T143" s="87"/>
      <c r="W143" s="88">
        <f>SUM($W$144:$W$145)</f>
        <v>2.07015</v>
      </c>
      <c r="Y143" s="88">
        <f>SUM($Y$144:$Y$145)</f>
        <v>0.024549500000000002</v>
      </c>
      <c r="AA143" s="89">
        <f>SUM($AA$144:$AA$145)</f>
        <v>0</v>
      </c>
      <c r="AR143" s="85" t="s">
        <v>86</v>
      </c>
      <c r="AT143" s="85" t="s">
        <v>72</v>
      </c>
      <c r="AU143" s="85" t="s">
        <v>15</v>
      </c>
      <c r="AY143" s="85" t="s">
        <v>116</v>
      </c>
      <c r="BK143" s="90">
        <f>SUM($BK$144:$BK$145)</f>
        <v>0</v>
      </c>
    </row>
    <row r="144" spans="2:64" s="6" customFormat="1" ht="39" customHeight="1">
      <c r="B144" s="18"/>
      <c r="C144" s="144" t="s">
        <v>182</v>
      </c>
      <c r="D144" s="144" t="s">
        <v>117</v>
      </c>
      <c r="E144" s="145" t="s">
        <v>183</v>
      </c>
      <c r="F144" s="209" t="s">
        <v>184</v>
      </c>
      <c r="G144" s="210"/>
      <c r="H144" s="210"/>
      <c r="I144" s="210"/>
      <c r="J144" s="146" t="s">
        <v>126</v>
      </c>
      <c r="K144" s="147">
        <v>1.85</v>
      </c>
      <c r="L144" s="211"/>
      <c r="M144" s="210"/>
      <c r="N144" s="211">
        <f>ROUND($L$144*$K$144,2)</f>
        <v>0</v>
      </c>
      <c r="O144" s="210"/>
      <c r="P144" s="210"/>
      <c r="Q144" s="210"/>
      <c r="R144" s="19"/>
      <c r="T144" s="91"/>
      <c r="U144" s="24" t="s">
        <v>38</v>
      </c>
      <c r="V144" s="92">
        <v>1.119</v>
      </c>
      <c r="W144" s="92">
        <f>$V$144*$K$144</f>
        <v>2.07015</v>
      </c>
      <c r="X144" s="92">
        <v>0.01327</v>
      </c>
      <c r="Y144" s="92">
        <f>$X$144*$K$144</f>
        <v>0.024549500000000002</v>
      </c>
      <c r="Z144" s="92">
        <v>0</v>
      </c>
      <c r="AA144" s="93">
        <f>$Z$144*$K$144</f>
        <v>0</v>
      </c>
      <c r="AR144" s="6" t="s">
        <v>121</v>
      </c>
      <c r="AT144" s="6" t="s">
        <v>117</v>
      </c>
      <c r="AU144" s="6" t="s">
        <v>86</v>
      </c>
      <c r="AY144" s="6" t="s">
        <v>116</v>
      </c>
      <c r="BE144" s="94">
        <f>IF($U$144="základní",$N$144,0)</f>
        <v>0</v>
      </c>
      <c r="BF144" s="94">
        <f>IF($U$144="snížená",$N$144,0)</f>
        <v>0</v>
      </c>
      <c r="BG144" s="94">
        <f>IF($U$144="zákl. přenesená",$N$144,0)</f>
        <v>0</v>
      </c>
      <c r="BH144" s="94">
        <f>IF($U$144="sníž. přenesená",$N$144,0)</f>
        <v>0</v>
      </c>
      <c r="BI144" s="94">
        <f>IF($U$144="nulová",$N$144,0)</f>
        <v>0</v>
      </c>
      <c r="BJ144" s="6" t="s">
        <v>15</v>
      </c>
      <c r="BK144" s="94">
        <f>ROUND($L$144*$K$144,2)</f>
        <v>0</v>
      </c>
      <c r="BL144" s="6" t="s">
        <v>121</v>
      </c>
    </row>
    <row r="145" spans="2:64" s="6" customFormat="1" ht="27" customHeight="1">
      <c r="B145" s="18"/>
      <c r="C145" s="144" t="s">
        <v>185</v>
      </c>
      <c r="D145" s="144" t="s">
        <v>117</v>
      </c>
      <c r="E145" s="145" t="s">
        <v>186</v>
      </c>
      <c r="F145" s="209" t="s">
        <v>187</v>
      </c>
      <c r="G145" s="210"/>
      <c r="H145" s="210"/>
      <c r="I145" s="210"/>
      <c r="J145" s="146" t="s">
        <v>181</v>
      </c>
      <c r="K145" s="147">
        <v>25.16</v>
      </c>
      <c r="L145" s="211"/>
      <c r="M145" s="210"/>
      <c r="N145" s="211">
        <f>ROUND($L$145*$K$145,2)</f>
        <v>0</v>
      </c>
      <c r="O145" s="210"/>
      <c r="P145" s="210"/>
      <c r="Q145" s="210"/>
      <c r="R145" s="19"/>
      <c r="T145" s="91"/>
      <c r="U145" s="24" t="s">
        <v>38</v>
      </c>
      <c r="V145" s="92">
        <v>0</v>
      </c>
      <c r="W145" s="92">
        <f>$V$145*$K$145</f>
        <v>0</v>
      </c>
      <c r="X145" s="92">
        <v>0</v>
      </c>
      <c r="Y145" s="92">
        <f>$X$145*$K$145</f>
        <v>0</v>
      </c>
      <c r="Z145" s="92">
        <v>0</v>
      </c>
      <c r="AA145" s="93">
        <f>$Z$145*$K$145</f>
        <v>0</v>
      </c>
      <c r="AR145" s="6" t="s">
        <v>121</v>
      </c>
      <c r="AT145" s="6" t="s">
        <v>117</v>
      </c>
      <c r="AU145" s="6" t="s">
        <v>86</v>
      </c>
      <c r="AY145" s="6" t="s">
        <v>116</v>
      </c>
      <c r="BE145" s="94">
        <f>IF($U$145="základní",$N$145,0)</f>
        <v>0</v>
      </c>
      <c r="BF145" s="94">
        <f>IF($U$145="snížená",$N$145,0)</f>
        <v>0</v>
      </c>
      <c r="BG145" s="94">
        <f>IF($U$145="zákl. přenesená",$N$145,0)</f>
        <v>0</v>
      </c>
      <c r="BH145" s="94">
        <f>IF($U$145="sníž. přenesená",$N$145,0)</f>
        <v>0</v>
      </c>
      <c r="BI145" s="94">
        <f>IF($U$145="nulová",$N$145,0)</f>
        <v>0</v>
      </c>
      <c r="BJ145" s="6" t="s">
        <v>15</v>
      </c>
      <c r="BK145" s="94">
        <f>ROUND($L$145*$K$145,2)</f>
        <v>0</v>
      </c>
      <c r="BL145" s="6" t="s">
        <v>121</v>
      </c>
    </row>
    <row r="146" spans="2:63" s="83" customFormat="1" ht="30.75" customHeight="1">
      <c r="B146" s="84"/>
      <c r="C146" s="141"/>
      <c r="D146" s="143" t="s">
        <v>99</v>
      </c>
      <c r="E146" s="141"/>
      <c r="F146" s="141"/>
      <c r="G146" s="141"/>
      <c r="H146" s="141"/>
      <c r="I146" s="141"/>
      <c r="J146" s="141"/>
      <c r="K146" s="141"/>
      <c r="L146" s="141"/>
      <c r="M146" s="141"/>
      <c r="N146" s="225">
        <f>$BK$146</f>
        <v>0</v>
      </c>
      <c r="O146" s="224"/>
      <c r="P146" s="224"/>
      <c r="Q146" s="224"/>
      <c r="R146" s="86"/>
      <c r="T146" s="87"/>
      <c r="W146" s="88">
        <f>SUM($W$147:$W$153)</f>
        <v>4.847456</v>
      </c>
      <c r="Y146" s="88">
        <f>SUM($Y$147:$Y$153)</f>
        <v>0.00593544</v>
      </c>
      <c r="AA146" s="89">
        <f>SUM($AA$147:$AA$153)</f>
        <v>0</v>
      </c>
      <c r="AR146" s="85" t="s">
        <v>86</v>
      </c>
      <c r="AT146" s="85" t="s">
        <v>72</v>
      </c>
      <c r="AU146" s="85" t="s">
        <v>15</v>
      </c>
      <c r="AY146" s="85" t="s">
        <v>116</v>
      </c>
      <c r="BK146" s="90">
        <f>SUM($BK$147:$BK$153)</f>
        <v>0</v>
      </c>
    </row>
    <row r="147" spans="2:64" s="6" customFormat="1" ht="27" customHeight="1">
      <c r="B147" s="18"/>
      <c r="C147" s="144" t="s">
        <v>188</v>
      </c>
      <c r="D147" s="144" t="s">
        <v>117</v>
      </c>
      <c r="E147" s="145" t="s">
        <v>189</v>
      </c>
      <c r="F147" s="209" t="s">
        <v>190</v>
      </c>
      <c r="G147" s="210"/>
      <c r="H147" s="210"/>
      <c r="I147" s="210"/>
      <c r="J147" s="146" t="s">
        <v>126</v>
      </c>
      <c r="K147" s="147">
        <v>4.07</v>
      </c>
      <c r="L147" s="211"/>
      <c r="M147" s="210"/>
      <c r="N147" s="211">
        <f>ROUND($L$147*$K$147,2)</f>
        <v>0</v>
      </c>
      <c r="O147" s="210"/>
      <c r="P147" s="210"/>
      <c r="Q147" s="210"/>
      <c r="R147" s="19"/>
      <c r="T147" s="91"/>
      <c r="U147" s="24" t="s">
        <v>38</v>
      </c>
      <c r="V147" s="92">
        <v>0.062</v>
      </c>
      <c r="W147" s="92">
        <f>$V$147*$K$147</f>
        <v>0.25234</v>
      </c>
      <c r="X147" s="92">
        <v>0.00016</v>
      </c>
      <c r="Y147" s="92">
        <f>$X$147*$K$147</f>
        <v>0.0006512000000000001</v>
      </c>
      <c r="Z147" s="92">
        <v>0</v>
      </c>
      <c r="AA147" s="93">
        <f>$Z$147*$K$147</f>
        <v>0</v>
      </c>
      <c r="AR147" s="6" t="s">
        <v>121</v>
      </c>
      <c r="AT147" s="6" t="s">
        <v>117</v>
      </c>
      <c r="AU147" s="6" t="s">
        <v>86</v>
      </c>
      <c r="AY147" s="6" t="s">
        <v>116</v>
      </c>
      <c r="BE147" s="94">
        <f>IF($U$147="základní",$N$147,0)</f>
        <v>0</v>
      </c>
      <c r="BF147" s="94">
        <f>IF($U$147="snížená",$N$147,0)</f>
        <v>0</v>
      </c>
      <c r="BG147" s="94">
        <f>IF($U$147="zákl. přenesená",$N$147,0)</f>
        <v>0</v>
      </c>
      <c r="BH147" s="94">
        <f>IF($U$147="sníž. přenesená",$N$147,0)</f>
        <v>0</v>
      </c>
      <c r="BI147" s="94">
        <f>IF($U$147="nulová",$N$147,0)</f>
        <v>0</v>
      </c>
      <c r="BJ147" s="6" t="s">
        <v>15</v>
      </c>
      <c r="BK147" s="94">
        <f>ROUND($L$147*$K$147,2)</f>
        <v>0</v>
      </c>
      <c r="BL147" s="6" t="s">
        <v>121</v>
      </c>
    </row>
    <row r="148" spans="2:51" s="6" customFormat="1" ht="15.75" customHeight="1">
      <c r="B148" s="95"/>
      <c r="C148" s="126"/>
      <c r="D148" s="126"/>
      <c r="E148" s="126"/>
      <c r="F148" s="212" t="s">
        <v>191</v>
      </c>
      <c r="G148" s="194"/>
      <c r="H148" s="194"/>
      <c r="I148" s="194"/>
      <c r="J148" s="126"/>
      <c r="K148" s="148">
        <v>4.07</v>
      </c>
      <c r="L148" s="126"/>
      <c r="M148" s="126"/>
      <c r="N148" s="126"/>
      <c r="O148" s="126"/>
      <c r="P148" s="126"/>
      <c r="Q148" s="126"/>
      <c r="R148" s="97"/>
      <c r="T148" s="98"/>
      <c r="AA148" s="99"/>
      <c r="AT148" s="96" t="s">
        <v>123</v>
      </c>
      <c r="AU148" s="96" t="s">
        <v>86</v>
      </c>
      <c r="AV148" s="96" t="s">
        <v>86</v>
      </c>
      <c r="AW148" s="96" t="s">
        <v>95</v>
      </c>
      <c r="AX148" s="96" t="s">
        <v>15</v>
      </c>
      <c r="AY148" s="96" t="s">
        <v>116</v>
      </c>
    </row>
    <row r="149" spans="2:64" s="6" customFormat="1" ht="27" customHeight="1">
      <c r="B149" s="18"/>
      <c r="C149" s="144" t="s">
        <v>192</v>
      </c>
      <c r="D149" s="144" t="s">
        <v>117</v>
      </c>
      <c r="E149" s="145" t="s">
        <v>193</v>
      </c>
      <c r="F149" s="209" t="s">
        <v>194</v>
      </c>
      <c r="G149" s="210"/>
      <c r="H149" s="210"/>
      <c r="I149" s="210"/>
      <c r="J149" s="146" t="s">
        <v>126</v>
      </c>
      <c r="K149" s="147">
        <v>9.638</v>
      </c>
      <c r="L149" s="211"/>
      <c r="M149" s="210"/>
      <c r="N149" s="211">
        <f>ROUND($L$149*$K$149,2)</f>
        <v>0</v>
      </c>
      <c r="O149" s="210"/>
      <c r="P149" s="210"/>
      <c r="Q149" s="210"/>
      <c r="R149" s="19"/>
      <c r="T149" s="91"/>
      <c r="U149" s="24" t="s">
        <v>38</v>
      </c>
      <c r="V149" s="92">
        <v>0.132</v>
      </c>
      <c r="W149" s="92">
        <f>$V$149*$K$149</f>
        <v>1.272216</v>
      </c>
      <c r="X149" s="92">
        <v>0.00048</v>
      </c>
      <c r="Y149" s="92">
        <f>$X$149*$K$149</f>
        <v>0.00462624</v>
      </c>
      <c r="Z149" s="92">
        <v>0</v>
      </c>
      <c r="AA149" s="93">
        <f>$Z$149*$K$149</f>
        <v>0</v>
      </c>
      <c r="AR149" s="6" t="s">
        <v>121</v>
      </c>
      <c r="AT149" s="6" t="s">
        <v>117</v>
      </c>
      <c r="AU149" s="6" t="s">
        <v>86</v>
      </c>
      <c r="AY149" s="6" t="s">
        <v>116</v>
      </c>
      <c r="BE149" s="94">
        <f>IF($U$149="základní",$N$149,0)</f>
        <v>0</v>
      </c>
      <c r="BF149" s="94">
        <f>IF($U$149="snížená",$N$149,0)</f>
        <v>0</v>
      </c>
      <c r="BG149" s="94">
        <f>IF($U$149="zákl. přenesená",$N$149,0)</f>
        <v>0</v>
      </c>
      <c r="BH149" s="94">
        <f>IF($U$149="sníž. přenesená",$N$149,0)</f>
        <v>0</v>
      </c>
      <c r="BI149" s="94">
        <f>IF($U$149="nulová",$N$149,0)</f>
        <v>0</v>
      </c>
      <c r="BJ149" s="6" t="s">
        <v>15</v>
      </c>
      <c r="BK149" s="94">
        <f>ROUND($L$149*$K$149,2)</f>
        <v>0</v>
      </c>
      <c r="BL149" s="6" t="s">
        <v>121</v>
      </c>
    </row>
    <row r="150" spans="2:51" s="6" customFormat="1" ht="15.75" customHeight="1">
      <c r="B150" s="95"/>
      <c r="C150" s="126"/>
      <c r="D150" s="126"/>
      <c r="E150" s="126"/>
      <c r="F150" s="212" t="s">
        <v>195</v>
      </c>
      <c r="G150" s="194"/>
      <c r="H150" s="194"/>
      <c r="I150" s="194"/>
      <c r="J150" s="126"/>
      <c r="K150" s="148">
        <v>9.638</v>
      </c>
      <c r="L150" s="126"/>
      <c r="M150" s="126"/>
      <c r="N150" s="126"/>
      <c r="O150" s="126"/>
      <c r="P150" s="126"/>
      <c r="Q150" s="126"/>
      <c r="R150" s="97"/>
      <c r="T150" s="98"/>
      <c r="AA150" s="99"/>
      <c r="AT150" s="96" t="s">
        <v>123</v>
      </c>
      <c r="AU150" s="96" t="s">
        <v>86</v>
      </c>
      <c r="AV150" s="96" t="s">
        <v>86</v>
      </c>
      <c r="AW150" s="96" t="s">
        <v>95</v>
      </c>
      <c r="AX150" s="96" t="s">
        <v>15</v>
      </c>
      <c r="AY150" s="96" t="s">
        <v>116</v>
      </c>
    </row>
    <row r="151" spans="2:64" s="6" customFormat="1" ht="39" customHeight="1">
      <c r="B151" s="18"/>
      <c r="C151" s="144" t="s">
        <v>7</v>
      </c>
      <c r="D151" s="144" t="s">
        <v>117</v>
      </c>
      <c r="E151" s="145" t="s">
        <v>196</v>
      </c>
      <c r="F151" s="209" t="s">
        <v>197</v>
      </c>
      <c r="G151" s="210"/>
      <c r="H151" s="210"/>
      <c r="I151" s="210"/>
      <c r="J151" s="146" t="s">
        <v>126</v>
      </c>
      <c r="K151" s="147">
        <v>16.45</v>
      </c>
      <c r="L151" s="211"/>
      <c r="M151" s="210"/>
      <c r="N151" s="211">
        <f>ROUND($L$151*$K$151,2)</f>
        <v>0</v>
      </c>
      <c r="O151" s="210"/>
      <c r="P151" s="210"/>
      <c r="Q151" s="210"/>
      <c r="R151" s="19"/>
      <c r="T151" s="91"/>
      <c r="U151" s="24" t="s">
        <v>38</v>
      </c>
      <c r="V151" s="92">
        <v>0.202</v>
      </c>
      <c r="W151" s="92">
        <f>$V$151*$K$151</f>
        <v>3.3229</v>
      </c>
      <c r="X151" s="92">
        <v>4E-05</v>
      </c>
      <c r="Y151" s="92">
        <f>$X$151*$K$151</f>
        <v>0.0006580000000000001</v>
      </c>
      <c r="Z151" s="92">
        <v>0</v>
      </c>
      <c r="AA151" s="93">
        <f>$Z$151*$K$151</f>
        <v>0</v>
      </c>
      <c r="AR151" s="6" t="s">
        <v>121</v>
      </c>
      <c r="AT151" s="6" t="s">
        <v>117</v>
      </c>
      <c r="AU151" s="6" t="s">
        <v>86</v>
      </c>
      <c r="AY151" s="6" t="s">
        <v>116</v>
      </c>
      <c r="BE151" s="94">
        <f>IF($U$151="základní",$N$151,0)</f>
        <v>0</v>
      </c>
      <c r="BF151" s="94">
        <f>IF($U$151="snížená",$N$151,0)</f>
        <v>0</v>
      </c>
      <c r="BG151" s="94">
        <f>IF($U$151="zákl. přenesená",$N$151,0)</f>
        <v>0</v>
      </c>
      <c r="BH151" s="94">
        <f>IF($U$151="sníž. přenesená",$N$151,0)</f>
        <v>0</v>
      </c>
      <c r="BI151" s="94">
        <f>IF($U$151="nulová",$N$151,0)</f>
        <v>0</v>
      </c>
      <c r="BJ151" s="6" t="s">
        <v>15</v>
      </c>
      <c r="BK151" s="94">
        <f>ROUND($L$151*$K$151,2)</f>
        <v>0</v>
      </c>
      <c r="BL151" s="6" t="s">
        <v>121</v>
      </c>
    </row>
    <row r="152" spans="2:51" s="6" customFormat="1" ht="15.75" customHeight="1">
      <c r="B152" s="95"/>
      <c r="C152" s="126"/>
      <c r="D152" s="126"/>
      <c r="E152" s="126"/>
      <c r="F152" s="212" t="s">
        <v>198</v>
      </c>
      <c r="G152" s="194"/>
      <c r="H152" s="194"/>
      <c r="I152" s="194"/>
      <c r="J152" s="126"/>
      <c r="K152" s="148">
        <v>13.708</v>
      </c>
      <c r="L152" s="126"/>
      <c r="M152" s="126"/>
      <c r="N152" s="126"/>
      <c r="O152" s="126"/>
      <c r="P152" s="126"/>
      <c r="Q152" s="126"/>
      <c r="R152" s="97"/>
      <c r="T152" s="98"/>
      <c r="AA152" s="99"/>
      <c r="AT152" s="96" t="s">
        <v>123</v>
      </c>
      <c r="AU152" s="96" t="s">
        <v>86</v>
      </c>
      <c r="AV152" s="96" t="s">
        <v>86</v>
      </c>
      <c r="AW152" s="96" t="s">
        <v>95</v>
      </c>
      <c r="AX152" s="96" t="s">
        <v>73</v>
      </c>
      <c r="AY152" s="96" t="s">
        <v>116</v>
      </c>
    </row>
    <row r="153" spans="2:51" s="6" customFormat="1" ht="15.75" customHeight="1">
      <c r="B153" s="95"/>
      <c r="C153" s="126"/>
      <c r="D153" s="126"/>
      <c r="E153" s="126"/>
      <c r="F153" s="212" t="s">
        <v>199</v>
      </c>
      <c r="G153" s="194"/>
      <c r="H153" s="194"/>
      <c r="I153" s="194"/>
      <c r="J153" s="126"/>
      <c r="K153" s="148">
        <v>16.45</v>
      </c>
      <c r="L153" s="126"/>
      <c r="M153" s="126"/>
      <c r="N153" s="126"/>
      <c r="O153" s="126"/>
      <c r="P153" s="126"/>
      <c r="Q153" s="126"/>
      <c r="R153" s="97"/>
      <c r="T153" s="105"/>
      <c r="U153" s="106"/>
      <c r="V153" s="106"/>
      <c r="W153" s="106"/>
      <c r="X153" s="106"/>
      <c r="Y153" s="106"/>
      <c r="Z153" s="106"/>
      <c r="AA153" s="107"/>
      <c r="AT153" s="96" t="s">
        <v>123</v>
      </c>
      <c r="AU153" s="96" t="s">
        <v>86</v>
      </c>
      <c r="AV153" s="96" t="s">
        <v>86</v>
      </c>
      <c r="AW153" s="96" t="s">
        <v>95</v>
      </c>
      <c r="AX153" s="96" t="s">
        <v>15</v>
      </c>
      <c r="AY153" s="96" t="s">
        <v>116</v>
      </c>
    </row>
    <row r="154" spans="2:18" s="6" customFormat="1" ht="7.5" customHeight="1">
      <c r="B154" s="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41"/>
    </row>
    <row r="155" spans="3:17" s="2" customFormat="1" ht="14.25" customHeight="1"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3:17" ht="14.25" customHeight="1"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3:17" ht="14.25" customHeight="1"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3:17" ht="14.25" customHeight="1"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3:17" ht="14.25" customHeight="1"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3:17" ht="14.25" customHeight="1"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3:17" ht="14.25" customHeight="1"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3:17" ht="14.25" customHeight="1"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3:17" ht="14.25" customHeight="1"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3:17" ht="14.25" customHeight="1"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3:17" ht="14.25" customHeight="1"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3:17" ht="14.25" customHeight="1"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3:17" ht="14.25" customHeight="1"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3:17" ht="14.25" customHeight="1"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3:17" ht="14.25" customHeight="1"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3:17" ht="14.25" customHeight="1"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3:17" ht="14.25" customHeight="1"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3:17" ht="14.25" customHeight="1"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3:17" ht="14.25" customHeight="1"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3:17" ht="14.25" customHeight="1"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3:17" ht="14.25" customHeight="1"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3:17" ht="14.25" customHeight="1"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3:17" ht="14.25" customHeight="1"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3:17" ht="14.25" customHeight="1"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3:17" ht="14.25" customHeight="1"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3:17" ht="14.25" customHeight="1"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3:17" ht="14.25" customHeight="1"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3:17" ht="14.25" customHeight="1"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3:17" ht="14.25" customHeight="1"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3:17" ht="14.25" customHeight="1"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</sheetData>
  <sheetProtection/>
  <mergeCells count="136">
    <mergeCell ref="H1:K1"/>
    <mergeCell ref="S2:AC2"/>
    <mergeCell ref="F153:I153"/>
    <mergeCell ref="N113:Q113"/>
    <mergeCell ref="N114:Q114"/>
    <mergeCell ref="N115:Q115"/>
    <mergeCell ref="N143:Q143"/>
    <mergeCell ref="N146:Q146"/>
    <mergeCell ref="F151:I151"/>
    <mergeCell ref="L151:M151"/>
    <mergeCell ref="F147:I147"/>
    <mergeCell ref="L147:M147"/>
    <mergeCell ref="N147:Q147"/>
    <mergeCell ref="F148:I148"/>
    <mergeCell ref="N151:Q151"/>
    <mergeCell ref="F152:I152"/>
    <mergeCell ref="F149:I149"/>
    <mergeCell ref="L149:M149"/>
    <mergeCell ref="N149:Q149"/>
    <mergeCell ref="F150:I150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F138:I138"/>
    <mergeCell ref="F139:I139"/>
    <mergeCell ref="L139:M139"/>
    <mergeCell ref="N139:Q139"/>
    <mergeCell ref="F140:I140"/>
    <mergeCell ref="L140:M140"/>
    <mergeCell ref="N140:Q140"/>
    <mergeCell ref="F134:I134"/>
    <mergeCell ref="F135:I135"/>
    <mergeCell ref="F136:I136"/>
    <mergeCell ref="F137:I137"/>
    <mergeCell ref="L137:M137"/>
    <mergeCell ref="N137:Q137"/>
    <mergeCell ref="F130:I130"/>
    <mergeCell ref="F131:I131"/>
    <mergeCell ref="L131:M131"/>
    <mergeCell ref="N131:Q131"/>
    <mergeCell ref="F132:I132"/>
    <mergeCell ref="F133:I133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3:I123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F117:I117"/>
    <mergeCell ref="F118:I118"/>
    <mergeCell ref="L118:M118"/>
    <mergeCell ref="N118:Q118"/>
    <mergeCell ref="F119:I119"/>
    <mergeCell ref="F120:I120"/>
    <mergeCell ref="F112:I112"/>
    <mergeCell ref="L112:M112"/>
    <mergeCell ref="N112:Q112"/>
    <mergeCell ref="F116:I116"/>
    <mergeCell ref="L116:M116"/>
    <mergeCell ref="N116:Q116"/>
    <mergeCell ref="C102:Q102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L96:Q96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 Šmídová</dc:creator>
  <cp:keywords/>
  <dc:description/>
  <cp:lastModifiedBy>svetlana.smidova</cp:lastModifiedBy>
  <dcterms:created xsi:type="dcterms:W3CDTF">2013-11-19T07:13:02Z</dcterms:created>
  <dcterms:modified xsi:type="dcterms:W3CDTF">2013-12-06T07:34:21Z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