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hadlo.TGM_VUV\Documents\Veřejné_zakázky\VZ-2021\Podlimitní_VZ_2021\Meziboří-opakované\Příprava_ZD\"/>
    </mc:Choice>
  </mc:AlternateContent>
  <bookViews>
    <workbookView xWindow="0" yWindow="0" windowWidth="28800" windowHeight="11700"/>
  </bookViews>
  <sheets>
    <sheet name="Rekapitulace stavby" sheetId="1" r:id="rId1"/>
    <sheet name="SO 01 - Těsnící clona" sheetId="2" r:id="rId2"/>
    <sheet name="SO 02 - Akumulační šachta" sheetId="3" r:id="rId3"/>
    <sheet name="SO 03 - Odpadní potrubí" sheetId="4" r:id="rId4"/>
    <sheet name="SO 04 - Výtlačné potrubí" sheetId="5" r:id="rId5"/>
    <sheet name="PS 01 - Vystrojení akumul..." sheetId="6" r:id="rId6"/>
    <sheet name="PS 02 - Elekktropřípojka ..." sheetId="7" r:id="rId7"/>
    <sheet name="07 - Ostatní a vedlejší n..." sheetId="8" r:id="rId8"/>
  </sheets>
  <definedNames>
    <definedName name="_xlnm._FilterDatabase" localSheetId="7" hidden="1">'07 - Ostatní a vedlejší n...'!$C$117:$K$177</definedName>
    <definedName name="_xlnm._FilterDatabase" localSheetId="5" hidden="1">'PS 01 - Vystrojení akumul...'!$C$122:$K$173</definedName>
    <definedName name="_xlnm._FilterDatabase" localSheetId="6" hidden="1">'PS 02 - Elekktropřípojka ...'!$C$117:$K$124</definedName>
    <definedName name="_xlnm._FilterDatabase" localSheetId="1" hidden="1">'SO 01 - Těsnící clona'!$C$121:$K$238</definedName>
    <definedName name="_xlnm._FilterDatabase" localSheetId="2" hidden="1">'SO 02 - Akumulační šachta'!$C$126:$K$289</definedName>
    <definedName name="_xlnm._FilterDatabase" localSheetId="3" hidden="1">'SO 03 - Odpadní potrubí'!$C$122:$K$278</definedName>
    <definedName name="_xlnm._FilterDatabase" localSheetId="4" hidden="1">'SO 04 - Výtlačné potrubí'!$C$126:$K$282</definedName>
    <definedName name="_xlnm.Print_Titles" localSheetId="7">'07 - Ostatní a vedlejší n...'!$117:$117</definedName>
    <definedName name="_xlnm.Print_Titles" localSheetId="5">'PS 01 - Vystrojení akumul...'!$122:$122</definedName>
    <definedName name="_xlnm.Print_Titles" localSheetId="6">'PS 02 - Elekktropřípojka ...'!$117:$117</definedName>
    <definedName name="_xlnm.Print_Titles" localSheetId="0">'Rekapitulace stavby'!$92:$92</definedName>
    <definedName name="_xlnm.Print_Titles" localSheetId="1">'SO 01 - Těsnící clona'!$121:$121</definedName>
    <definedName name="_xlnm.Print_Titles" localSheetId="2">'SO 02 - Akumulační šachta'!$126:$126</definedName>
    <definedName name="_xlnm.Print_Titles" localSheetId="3">'SO 03 - Odpadní potrubí'!$122:$122</definedName>
    <definedName name="_xlnm.Print_Titles" localSheetId="4">'SO 04 - Výtlačné potrubí'!$126:$126</definedName>
    <definedName name="_xlnm.Print_Area" localSheetId="7">'07 - Ostatní a vedlejší n...'!$C$4:$J$76,'07 - Ostatní a vedlejší n...'!$C$82:$J$99,'07 - Ostatní a vedlejší n...'!$C$105:$K$177</definedName>
    <definedName name="_xlnm.Print_Area" localSheetId="5">'PS 01 - Vystrojení akumul...'!$C$4:$J$76,'PS 01 - Vystrojení akumul...'!$C$82:$J$104,'PS 01 - Vystrojení akumul...'!$C$110:$K$173</definedName>
    <definedName name="_xlnm.Print_Area" localSheetId="6">'PS 02 - Elekktropřípojka ...'!$C$4:$J$76,'PS 02 - Elekktropřípojka ...'!$C$82:$J$99,'PS 02 - Elekktropřípojka ...'!$C$105:$K$124</definedName>
    <definedName name="_xlnm.Print_Area" localSheetId="0">'Rekapitulace stavby'!$D$4:$AO$76,'Rekapitulace stavby'!$C$82:$AQ$102</definedName>
    <definedName name="_xlnm.Print_Area" localSheetId="1">'SO 01 - Těsnící clona'!$C$4:$J$76,'SO 01 - Těsnící clona'!$C$82:$J$103,'SO 01 - Těsnící clona'!$C$109:$K$238</definedName>
    <definedName name="_xlnm.Print_Area" localSheetId="2">'SO 02 - Akumulační šachta'!$C$4:$J$76,'SO 02 - Akumulační šachta'!$C$82:$J$108,'SO 02 - Akumulační šachta'!$C$114:$K$289</definedName>
    <definedName name="_xlnm.Print_Area" localSheetId="3">'SO 03 - Odpadní potrubí'!$C$4:$J$76,'SO 03 - Odpadní potrubí'!$C$82:$J$104,'SO 03 - Odpadní potrubí'!$C$110:$K$278</definedName>
    <definedName name="_xlnm.Print_Area" localSheetId="4">'SO 04 - Výtlačné potrubí'!$C$4:$J$76,'SO 04 - Výtlačné potrubí'!$C$82:$J$108,'SO 04 - Výtlačné potrubí'!$C$114:$K$282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 s="1"/>
  <c r="BI175" i="8"/>
  <c r="BH175" i="8"/>
  <c r="BG175" i="8"/>
  <c r="BF175" i="8"/>
  <c r="T175" i="8"/>
  <c r="R175" i="8"/>
  <c r="P175" i="8"/>
  <c r="BI170" i="8"/>
  <c r="BH170" i="8"/>
  <c r="BG170" i="8"/>
  <c r="BF170" i="8"/>
  <c r="T170" i="8"/>
  <c r="R170" i="8"/>
  <c r="P170" i="8"/>
  <c r="BI168" i="8"/>
  <c r="BH168" i="8"/>
  <c r="BG168" i="8"/>
  <c r="BF168" i="8"/>
  <c r="T168" i="8"/>
  <c r="R168" i="8"/>
  <c r="P168" i="8"/>
  <c r="BI165" i="8"/>
  <c r="BH165" i="8"/>
  <c r="BG165" i="8"/>
  <c r="BF165" i="8"/>
  <c r="T165" i="8"/>
  <c r="R165" i="8"/>
  <c r="P165" i="8"/>
  <c r="BI161" i="8"/>
  <c r="BH161" i="8"/>
  <c r="BG161" i="8"/>
  <c r="BF161" i="8"/>
  <c r="T161" i="8"/>
  <c r="R161" i="8"/>
  <c r="P161" i="8"/>
  <c r="BI155" i="8"/>
  <c r="BH155" i="8"/>
  <c r="BG155" i="8"/>
  <c r="BF155" i="8"/>
  <c r="T155" i="8"/>
  <c r="R155" i="8"/>
  <c r="P155" i="8"/>
  <c r="BI150" i="8"/>
  <c r="BH150" i="8"/>
  <c r="BG150" i="8"/>
  <c r="BF150" i="8"/>
  <c r="T150" i="8"/>
  <c r="R150" i="8"/>
  <c r="P150" i="8"/>
  <c r="BI147" i="8"/>
  <c r="BH147" i="8"/>
  <c r="BG147" i="8"/>
  <c r="BF147" i="8"/>
  <c r="T147" i="8"/>
  <c r="R147" i="8"/>
  <c r="P147" i="8"/>
  <c r="BI140" i="8"/>
  <c r="BH140" i="8"/>
  <c r="BG140" i="8"/>
  <c r="BF140" i="8"/>
  <c r="T140" i="8"/>
  <c r="R140" i="8"/>
  <c r="P140" i="8"/>
  <c r="BI135" i="8"/>
  <c r="BH135" i="8"/>
  <c r="BG135" i="8"/>
  <c r="BF135" i="8"/>
  <c r="T135" i="8"/>
  <c r="R135" i="8"/>
  <c r="P135" i="8"/>
  <c r="BI121" i="8"/>
  <c r="BH121" i="8"/>
  <c r="BG121" i="8"/>
  <c r="BF121" i="8"/>
  <c r="T121" i="8"/>
  <c r="R121" i="8"/>
  <c r="P121" i="8"/>
  <c r="J115" i="8"/>
  <c r="J114" i="8"/>
  <c r="F114" i="8"/>
  <c r="F112" i="8"/>
  <c r="E110" i="8"/>
  <c r="J92" i="8"/>
  <c r="J91" i="8"/>
  <c r="F91" i="8"/>
  <c r="F89" i="8"/>
  <c r="E87" i="8"/>
  <c r="J18" i="8"/>
  <c r="E18" i="8"/>
  <c r="F92" i="8" s="1"/>
  <c r="J17" i="8"/>
  <c r="J12" i="8"/>
  <c r="J89" i="8"/>
  <c r="E7" i="8"/>
  <c r="E108" i="8" s="1"/>
  <c r="J37" i="7"/>
  <c r="J36" i="7"/>
  <c r="AY100" i="1" s="1"/>
  <c r="J35" i="7"/>
  <c r="AX100" i="1"/>
  <c r="BI121" i="7"/>
  <c r="BH121" i="7"/>
  <c r="BG121" i="7"/>
  <c r="BF121" i="7"/>
  <c r="T121" i="7"/>
  <c r="T120" i="7" s="1"/>
  <c r="T119" i="7" s="1"/>
  <c r="T118" i="7" s="1"/>
  <c r="R121" i="7"/>
  <c r="R120" i="7" s="1"/>
  <c r="R119" i="7" s="1"/>
  <c r="R118" i="7" s="1"/>
  <c r="P121" i="7"/>
  <c r="P120" i="7" s="1"/>
  <c r="P119" i="7" s="1"/>
  <c r="P118" i="7" s="1"/>
  <c r="AU100" i="1" s="1"/>
  <c r="J115" i="7"/>
  <c r="J114" i="7"/>
  <c r="F114" i="7"/>
  <c r="F112" i="7"/>
  <c r="E110" i="7"/>
  <c r="J92" i="7"/>
  <c r="J91" i="7"/>
  <c r="F91" i="7"/>
  <c r="F89" i="7"/>
  <c r="E87" i="7"/>
  <c r="J18" i="7"/>
  <c r="E18" i="7"/>
  <c r="F115" i="7" s="1"/>
  <c r="J17" i="7"/>
  <c r="J12" i="7"/>
  <c r="J112" i="7"/>
  <c r="E7" i="7"/>
  <c r="E108" i="7"/>
  <c r="J37" i="6"/>
  <c r="J36" i="6"/>
  <c r="AY99" i="1" s="1"/>
  <c r="J35" i="6"/>
  <c r="AX99" i="1" s="1"/>
  <c r="BI156" i="6"/>
  <c r="BH156" i="6"/>
  <c r="BG156" i="6"/>
  <c r="BF156" i="6"/>
  <c r="T156" i="6"/>
  <c r="R156" i="6"/>
  <c r="P156" i="6"/>
  <c r="BI153" i="6"/>
  <c r="BH153" i="6"/>
  <c r="BG153" i="6"/>
  <c r="BF153" i="6"/>
  <c r="T153" i="6"/>
  <c r="R153" i="6"/>
  <c r="P153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40" i="6"/>
  <c r="BH140" i="6"/>
  <c r="BG140" i="6"/>
  <c r="BF140" i="6"/>
  <c r="T140" i="6"/>
  <c r="R140" i="6"/>
  <c r="P140" i="6"/>
  <c r="BI137" i="6"/>
  <c r="BH137" i="6"/>
  <c r="BG137" i="6"/>
  <c r="BF137" i="6"/>
  <c r="T137" i="6"/>
  <c r="T136" i="6"/>
  <c r="R137" i="6"/>
  <c r="R136" i="6"/>
  <c r="P137" i="6"/>
  <c r="P136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J120" i="6"/>
  <c r="J119" i="6"/>
  <c r="F119" i="6"/>
  <c r="F117" i="6"/>
  <c r="E115" i="6"/>
  <c r="J92" i="6"/>
  <c r="J91" i="6"/>
  <c r="F91" i="6"/>
  <c r="F89" i="6"/>
  <c r="E87" i="6"/>
  <c r="J18" i="6"/>
  <c r="E18" i="6"/>
  <c r="F120" i="6" s="1"/>
  <c r="J17" i="6"/>
  <c r="J12" i="6"/>
  <c r="J117" i="6"/>
  <c r="E7" i="6"/>
  <c r="E113" i="6"/>
  <c r="J37" i="5"/>
  <c r="J36" i="5"/>
  <c r="AY98" i="1" s="1"/>
  <c r="J35" i="5"/>
  <c r="AX98" i="1" s="1"/>
  <c r="BI280" i="5"/>
  <c r="BH280" i="5"/>
  <c r="BG280" i="5"/>
  <c r="BF280" i="5"/>
  <c r="T280" i="5"/>
  <c r="R280" i="5"/>
  <c r="P280" i="5"/>
  <c r="BI277" i="5"/>
  <c r="BH277" i="5"/>
  <c r="BG277" i="5"/>
  <c r="BF277" i="5"/>
  <c r="T277" i="5"/>
  <c r="R277" i="5"/>
  <c r="P277" i="5"/>
  <c r="BI275" i="5"/>
  <c r="BH275" i="5"/>
  <c r="BG275" i="5"/>
  <c r="BF275" i="5"/>
  <c r="T275" i="5"/>
  <c r="R275" i="5"/>
  <c r="P275" i="5"/>
  <c r="BI274" i="5"/>
  <c r="BH274" i="5"/>
  <c r="BG274" i="5"/>
  <c r="BF274" i="5"/>
  <c r="T274" i="5"/>
  <c r="R274" i="5"/>
  <c r="P274" i="5"/>
  <c r="BI270" i="5"/>
  <c r="BH270" i="5"/>
  <c r="BG270" i="5"/>
  <c r="BF270" i="5"/>
  <c r="T270" i="5"/>
  <c r="R270" i="5"/>
  <c r="P270" i="5"/>
  <c r="BI267" i="5"/>
  <c r="BH267" i="5"/>
  <c r="BG267" i="5"/>
  <c r="BF267" i="5"/>
  <c r="T267" i="5"/>
  <c r="T266" i="5"/>
  <c r="R267" i="5"/>
  <c r="R266" i="5"/>
  <c r="P267" i="5"/>
  <c r="P266" i="5"/>
  <c r="BI265" i="5"/>
  <c r="BH265" i="5"/>
  <c r="BG265" i="5"/>
  <c r="BF265" i="5"/>
  <c r="T265" i="5"/>
  <c r="R265" i="5"/>
  <c r="P265" i="5"/>
  <c r="BI264" i="5"/>
  <c r="BH264" i="5"/>
  <c r="BG264" i="5"/>
  <c r="BF264" i="5"/>
  <c r="T264" i="5"/>
  <c r="R264" i="5"/>
  <c r="P264" i="5"/>
  <c r="BI263" i="5"/>
  <c r="BH263" i="5"/>
  <c r="BG263" i="5"/>
  <c r="BF263" i="5"/>
  <c r="T263" i="5"/>
  <c r="R263" i="5"/>
  <c r="P263" i="5"/>
  <c r="BI261" i="5"/>
  <c r="BH261" i="5"/>
  <c r="BG261" i="5"/>
  <c r="BF261" i="5"/>
  <c r="T261" i="5"/>
  <c r="R261" i="5"/>
  <c r="P261" i="5"/>
  <c r="BI260" i="5"/>
  <c r="BH260" i="5"/>
  <c r="BG260" i="5"/>
  <c r="BF260" i="5"/>
  <c r="T260" i="5"/>
  <c r="R260" i="5"/>
  <c r="P260" i="5"/>
  <c r="BI259" i="5"/>
  <c r="BH259" i="5"/>
  <c r="BG259" i="5"/>
  <c r="BF259" i="5"/>
  <c r="T259" i="5"/>
  <c r="R259" i="5"/>
  <c r="P259" i="5"/>
  <c r="BI258" i="5"/>
  <c r="BH258" i="5"/>
  <c r="BG258" i="5"/>
  <c r="BF258" i="5"/>
  <c r="T258" i="5"/>
  <c r="R258" i="5"/>
  <c r="P258" i="5"/>
  <c r="BI257" i="5"/>
  <c r="BH257" i="5"/>
  <c r="BG257" i="5"/>
  <c r="BF257" i="5"/>
  <c r="T257" i="5"/>
  <c r="R257" i="5"/>
  <c r="P257" i="5"/>
  <c r="BI256" i="5"/>
  <c r="BH256" i="5"/>
  <c r="BG256" i="5"/>
  <c r="BF256" i="5"/>
  <c r="T256" i="5"/>
  <c r="R256" i="5"/>
  <c r="P256" i="5"/>
  <c r="BI255" i="5"/>
  <c r="BH255" i="5"/>
  <c r="BG255" i="5"/>
  <c r="BF255" i="5"/>
  <c r="T255" i="5"/>
  <c r="R255" i="5"/>
  <c r="P255" i="5"/>
  <c r="BI253" i="5"/>
  <c r="BH253" i="5"/>
  <c r="BG253" i="5"/>
  <c r="BF253" i="5"/>
  <c r="T253" i="5"/>
  <c r="R253" i="5"/>
  <c r="P253" i="5"/>
  <c r="BI251" i="5"/>
  <c r="BH251" i="5"/>
  <c r="BG251" i="5"/>
  <c r="BF251" i="5"/>
  <c r="T251" i="5"/>
  <c r="R251" i="5"/>
  <c r="P251" i="5"/>
  <c r="BI249" i="5"/>
  <c r="BH249" i="5"/>
  <c r="BG249" i="5"/>
  <c r="BF249" i="5"/>
  <c r="T249" i="5"/>
  <c r="R249" i="5"/>
  <c r="P249" i="5"/>
  <c r="BI247" i="5"/>
  <c r="BH247" i="5"/>
  <c r="BG247" i="5"/>
  <c r="BF247" i="5"/>
  <c r="T247" i="5"/>
  <c r="R247" i="5"/>
  <c r="P247" i="5"/>
  <c r="BI245" i="5"/>
  <c r="BH245" i="5"/>
  <c r="BG245" i="5"/>
  <c r="BF245" i="5"/>
  <c r="T245" i="5"/>
  <c r="R245" i="5"/>
  <c r="P245" i="5"/>
  <c r="BI244" i="5"/>
  <c r="BH244" i="5"/>
  <c r="BG244" i="5"/>
  <c r="BF244" i="5"/>
  <c r="T244" i="5"/>
  <c r="R244" i="5"/>
  <c r="P244" i="5"/>
  <c r="BI243" i="5"/>
  <c r="BH243" i="5"/>
  <c r="BG243" i="5"/>
  <c r="BF243" i="5"/>
  <c r="T243" i="5"/>
  <c r="R243" i="5"/>
  <c r="P243" i="5"/>
  <c r="BI241" i="5"/>
  <c r="BH241" i="5"/>
  <c r="BG241" i="5"/>
  <c r="BF241" i="5"/>
  <c r="T241" i="5"/>
  <c r="R241" i="5"/>
  <c r="P241" i="5"/>
  <c r="BI240" i="5"/>
  <c r="BH240" i="5"/>
  <c r="BG240" i="5"/>
  <c r="BF240" i="5"/>
  <c r="T240" i="5"/>
  <c r="R240" i="5"/>
  <c r="P240" i="5"/>
  <c r="BI239" i="5"/>
  <c r="BH239" i="5"/>
  <c r="BG239" i="5"/>
  <c r="BF239" i="5"/>
  <c r="T239" i="5"/>
  <c r="R239" i="5"/>
  <c r="P239" i="5"/>
  <c r="BI237" i="5"/>
  <c r="BH237" i="5"/>
  <c r="BG237" i="5"/>
  <c r="BF237" i="5"/>
  <c r="T237" i="5"/>
  <c r="R237" i="5"/>
  <c r="P237" i="5"/>
  <c r="BI236" i="5"/>
  <c r="BH236" i="5"/>
  <c r="BG236" i="5"/>
  <c r="BF236" i="5"/>
  <c r="T236" i="5"/>
  <c r="R236" i="5"/>
  <c r="P236" i="5"/>
  <c r="BI233" i="5"/>
  <c r="BH233" i="5"/>
  <c r="BG233" i="5"/>
  <c r="BF233" i="5"/>
  <c r="T233" i="5"/>
  <c r="R233" i="5"/>
  <c r="P233" i="5"/>
  <c r="BI232" i="5"/>
  <c r="BH232" i="5"/>
  <c r="BG232" i="5"/>
  <c r="BF232" i="5"/>
  <c r="T232" i="5"/>
  <c r="R232" i="5"/>
  <c r="P232" i="5"/>
  <c r="BI228" i="5"/>
  <c r="BH228" i="5"/>
  <c r="BG228" i="5"/>
  <c r="BF228" i="5"/>
  <c r="T228" i="5"/>
  <c r="R228" i="5"/>
  <c r="P228" i="5"/>
  <c r="BI224" i="5"/>
  <c r="BH224" i="5"/>
  <c r="BG224" i="5"/>
  <c r="BF224" i="5"/>
  <c r="T224" i="5"/>
  <c r="R224" i="5"/>
  <c r="P224" i="5"/>
  <c r="BI220" i="5"/>
  <c r="BH220" i="5"/>
  <c r="BG220" i="5"/>
  <c r="BF220" i="5"/>
  <c r="T220" i="5"/>
  <c r="R220" i="5"/>
  <c r="P220" i="5"/>
  <c r="BI217" i="5"/>
  <c r="BH217" i="5"/>
  <c r="BG217" i="5"/>
  <c r="BF217" i="5"/>
  <c r="T217" i="5"/>
  <c r="R217" i="5"/>
  <c r="P217" i="5"/>
  <c r="BI213" i="5"/>
  <c r="BH213" i="5"/>
  <c r="BG213" i="5"/>
  <c r="BF213" i="5"/>
  <c r="T213" i="5"/>
  <c r="R213" i="5"/>
  <c r="P213" i="5"/>
  <c r="BI212" i="5"/>
  <c r="BH212" i="5"/>
  <c r="BG212" i="5"/>
  <c r="BF212" i="5"/>
  <c r="T212" i="5"/>
  <c r="R212" i="5"/>
  <c r="P212" i="5"/>
  <c r="BI209" i="5"/>
  <c r="BH209" i="5"/>
  <c r="BG209" i="5"/>
  <c r="BF209" i="5"/>
  <c r="T209" i="5"/>
  <c r="R209" i="5"/>
  <c r="P209" i="5"/>
  <c r="BI206" i="5"/>
  <c r="BH206" i="5"/>
  <c r="BG206" i="5"/>
  <c r="BF206" i="5"/>
  <c r="T206" i="5"/>
  <c r="R206" i="5"/>
  <c r="P206" i="5"/>
  <c r="BI204" i="5"/>
  <c r="BH204" i="5"/>
  <c r="BG204" i="5"/>
  <c r="BF204" i="5"/>
  <c r="T204" i="5"/>
  <c r="R204" i="5"/>
  <c r="P204" i="5"/>
  <c r="BI201" i="5"/>
  <c r="BH201" i="5"/>
  <c r="BG201" i="5"/>
  <c r="BF201" i="5"/>
  <c r="T201" i="5"/>
  <c r="R201" i="5"/>
  <c r="P201" i="5"/>
  <c r="BI199" i="5"/>
  <c r="BH199" i="5"/>
  <c r="BG199" i="5"/>
  <c r="BF199" i="5"/>
  <c r="T199" i="5"/>
  <c r="R199" i="5"/>
  <c r="P199" i="5"/>
  <c r="BI196" i="5"/>
  <c r="BH196" i="5"/>
  <c r="BG196" i="5"/>
  <c r="BF196" i="5"/>
  <c r="T196" i="5"/>
  <c r="R196" i="5"/>
  <c r="P196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86" i="5"/>
  <c r="BH186" i="5"/>
  <c r="BG186" i="5"/>
  <c r="BF186" i="5"/>
  <c r="T186" i="5"/>
  <c r="R186" i="5"/>
  <c r="P186" i="5"/>
  <c r="BI183" i="5"/>
  <c r="BH183" i="5"/>
  <c r="BG183" i="5"/>
  <c r="BF183" i="5"/>
  <c r="T183" i="5"/>
  <c r="R183" i="5"/>
  <c r="P183" i="5"/>
  <c r="BI179" i="5"/>
  <c r="BH179" i="5"/>
  <c r="BG179" i="5"/>
  <c r="BF179" i="5"/>
  <c r="T179" i="5"/>
  <c r="R179" i="5"/>
  <c r="P179" i="5"/>
  <c r="BI176" i="5"/>
  <c r="BH176" i="5"/>
  <c r="BG176" i="5"/>
  <c r="BF176" i="5"/>
  <c r="T176" i="5"/>
  <c r="R176" i="5"/>
  <c r="P176" i="5"/>
  <c r="BI171" i="5"/>
  <c r="BH171" i="5"/>
  <c r="BG171" i="5"/>
  <c r="BF171" i="5"/>
  <c r="T171" i="5"/>
  <c r="R171" i="5"/>
  <c r="P171" i="5"/>
  <c r="BI165" i="5"/>
  <c r="BH165" i="5"/>
  <c r="BG165" i="5"/>
  <c r="BF165" i="5"/>
  <c r="T165" i="5"/>
  <c r="R165" i="5"/>
  <c r="P165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57" i="5"/>
  <c r="BH157" i="5"/>
  <c r="BG157" i="5"/>
  <c r="BF157" i="5"/>
  <c r="T157" i="5"/>
  <c r="R157" i="5"/>
  <c r="P157" i="5"/>
  <c r="BI154" i="5"/>
  <c r="BH154" i="5"/>
  <c r="BG154" i="5"/>
  <c r="BF154" i="5"/>
  <c r="T154" i="5"/>
  <c r="R154" i="5"/>
  <c r="P154" i="5"/>
  <c r="BI147" i="5"/>
  <c r="BH147" i="5"/>
  <c r="BG147" i="5"/>
  <c r="BF147" i="5"/>
  <c r="T147" i="5"/>
  <c r="R147" i="5"/>
  <c r="P147" i="5"/>
  <c r="BI144" i="5"/>
  <c r="BH144" i="5"/>
  <c r="BG144" i="5"/>
  <c r="BF144" i="5"/>
  <c r="T144" i="5"/>
  <c r="R144" i="5"/>
  <c r="P144" i="5"/>
  <c r="BI137" i="5"/>
  <c r="BH137" i="5"/>
  <c r="BG137" i="5"/>
  <c r="BF137" i="5"/>
  <c r="T137" i="5"/>
  <c r="R137" i="5"/>
  <c r="P137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J124" i="5"/>
  <c r="J123" i="5"/>
  <c r="F123" i="5"/>
  <c r="F121" i="5"/>
  <c r="E119" i="5"/>
  <c r="J92" i="5"/>
  <c r="J91" i="5"/>
  <c r="F91" i="5"/>
  <c r="F89" i="5"/>
  <c r="E87" i="5"/>
  <c r="J18" i="5"/>
  <c r="E18" i="5"/>
  <c r="F124" i="5"/>
  <c r="J17" i="5"/>
  <c r="J12" i="5"/>
  <c r="J121" i="5" s="1"/>
  <c r="E7" i="5"/>
  <c r="E85" i="5" s="1"/>
  <c r="J37" i="4"/>
  <c r="J36" i="4"/>
  <c r="AY97" i="1"/>
  <c r="J35" i="4"/>
  <c r="AX97" i="1"/>
  <c r="BI278" i="4"/>
  <c r="BH278" i="4"/>
  <c r="BG278" i="4"/>
  <c r="BF278" i="4"/>
  <c r="T278" i="4"/>
  <c r="T277" i="4"/>
  <c r="R278" i="4"/>
  <c r="R277" i="4"/>
  <c r="P278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3" i="4"/>
  <c r="BH273" i="4"/>
  <c r="BG273" i="4"/>
  <c r="BF273" i="4"/>
  <c r="T273" i="4"/>
  <c r="R273" i="4"/>
  <c r="P273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7" i="4"/>
  <c r="BH227" i="4"/>
  <c r="BG227" i="4"/>
  <c r="BF227" i="4"/>
  <c r="T227" i="4"/>
  <c r="R227" i="4"/>
  <c r="P227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2" i="4"/>
  <c r="BH212" i="4"/>
  <c r="BG212" i="4"/>
  <c r="BF212" i="4"/>
  <c r="T212" i="4"/>
  <c r="R212" i="4"/>
  <c r="P212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5" i="4"/>
  <c r="BH195" i="4"/>
  <c r="BG195" i="4"/>
  <c r="BF195" i="4"/>
  <c r="T195" i="4"/>
  <c r="R195" i="4"/>
  <c r="P195" i="4"/>
  <c r="BI193" i="4"/>
  <c r="BH193" i="4"/>
  <c r="BG193" i="4"/>
  <c r="BF193" i="4"/>
  <c r="T193" i="4"/>
  <c r="R193" i="4"/>
  <c r="P193" i="4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0" i="4"/>
  <c r="BH180" i="4"/>
  <c r="BG180" i="4"/>
  <c r="BF180" i="4"/>
  <c r="T180" i="4"/>
  <c r="R180" i="4"/>
  <c r="P180" i="4"/>
  <c r="BI177" i="4"/>
  <c r="BH177" i="4"/>
  <c r="BG177" i="4"/>
  <c r="BF177" i="4"/>
  <c r="T177" i="4"/>
  <c r="R177" i="4"/>
  <c r="P177" i="4"/>
  <c r="BI173" i="4"/>
  <c r="BH173" i="4"/>
  <c r="BG173" i="4"/>
  <c r="BF173" i="4"/>
  <c r="T173" i="4"/>
  <c r="R173" i="4"/>
  <c r="P173" i="4"/>
  <c r="BI170" i="4"/>
  <c r="BH170" i="4"/>
  <c r="BG170" i="4"/>
  <c r="BF170" i="4"/>
  <c r="T170" i="4"/>
  <c r="R170" i="4"/>
  <c r="P170" i="4"/>
  <c r="BI165" i="4"/>
  <c r="BH165" i="4"/>
  <c r="BG165" i="4"/>
  <c r="BF165" i="4"/>
  <c r="T165" i="4"/>
  <c r="R165" i="4"/>
  <c r="P165" i="4"/>
  <c r="BI159" i="4"/>
  <c r="BH159" i="4"/>
  <c r="BG159" i="4"/>
  <c r="BF159" i="4"/>
  <c r="T159" i="4"/>
  <c r="R159" i="4"/>
  <c r="P159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1" i="4"/>
  <c r="BH151" i="4"/>
  <c r="BG151" i="4"/>
  <c r="BF151" i="4"/>
  <c r="T151" i="4"/>
  <c r="R151" i="4"/>
  <c r="P151" i="4"/>
  <c r="BI148" i="4"/>
  <c r="BH148" i="4"/>
  <c r="BG148" i="4"/>
  <c r="BF148" i="4"/>
  <c r="T148" i="4"/>
  <c r="R148" i="4"/>
  <c r="P148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BI131" i="4"/>
  <c r="BH131" i="4"/>
  <c r="BG131" i="4"/>
  <c r="BF131" i="4"/>
  <c r="T131" i="4"/>
  <c r="R131" i="4"/>
  <c r="P131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92" i="4" s="1"/>
  <c r="J17" i="4"/>
  <c r="J12" i="4"/>
  <c r="J117" i="4"/>
  <c r="E7" i="4"/>
  <c r="E113" i="4" s="1"/>
  <c r="J37" i="3"/>
  <c r="J36" i="3"/>
  <c r="AY96" i="1" s="1"/>
  <c r="J35" i="3"/>
  <c r="AX96" i="1"/>
  <c r="BI289" i="3"/>
  <c r="BH289" i="3"/>
  <c r="BG289" i="3"/>
  <c r="BF289" i="3"/>
  <c r="T289" i="3"/>
  <c r="R289" i="3"/>
  <c r="P289" i="3"/>
  <c r="BI287" i="3"/>
  <c r="BH287" i="3"/>
  <c r="BG287" i="3"/>
  <c r="BF287" i="3"/>
  <c r="T287" i="3"/>
  <c r="R287" i="3"/>
  <c r="P287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T280" i="3" s="1"/>
  <c r="R281" i="3"/>
  <c r="R280" i="3"/>
  <c r="P281" i="3"/>
  <c r="P280" i="3" s="1"/>
  <c r="BI274" i="3"/>
  <c r="BH274" i="3"/>
  <c r="BG274" i="3"/>
  <c r="BF274" i="3"/>
  <c r="T274" i="3"/>
  <c r="R274" i="3"/>
  <c r="P274" i="3"/>
  <c r="BI272" i="3"/>
  <c r="BH272" i="3"/>
  <c r="BG272" i="3"/>
  <c r="BF272" i="3"/>
  <c r="T272" i="3"/>
  <c r="R272" i="3"/>
  <c r="P272" i="3"/>
  <c r="BI270" i="3"/>
  <c r="BH270" i="3"/>
  <c r="BG270" i="3"/>
  <c r="BF270" i="3"/>
  <c r="T270" i="3"/>
  <c r="R270" i="3"/>
  <c r="P270" i="3"/>
  <c r="BI268" i="3"/>
  <c r="BH268" i="3"/>
  <c r="BG268" i="3"/>
  <c r="BF268" i="3"/>
  <c r="T268" i="3"/>
  <c r="R268" i="3"/>
  <c r="P268" i="3"/>
  <c r="BI266" i="3"/>
  <c r="BH266" i="3"/>
  <c r="BG266" i="3"/>
  <c r="BF266" i="3"/>
  <c r="T266" i="3"/>
  <c r="R266" i="3"/>
  <c r="P266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60" i="3"/>
  <c r="BH260" i="3"/>
  <c r="BG260" i="3"/>
  <c r="BF260" i="3"/>
  <c r="T260" i="3"/>
  <c r="R260" i="3"/>
  <c r="P260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4" i="3"/>
  <c r="BH244" i="3"/>
  <c r="BG244" i="3"/>
  <c r="BF244" i="3"/>
  <c r="T244" i="3"/>
  <c r="R244" i="3"/>
  <c r="P244" i="3"/>
  <c r="BI236" i="3"/>
  <c r="BH236" i="3"/>
  <c r="BG236" i="3"/>
  <c r="BF236" i="3"/>
  <c r="T236" i="3"/>
  <c r="T235" i="3" s="1"/>
  <c r="R236" i="3"/>
  <c r="R235" i="3"/>
  <c r="P236" i="3"/>
  <c r="P235" i="3" s="1"/>
  <c r="BI234" i="3"/>
  <c r="BH234" i="3"/>
  <c r="BG234" i="3"/>
  <c r="BF234" i="3"/>
  <c r="T234" i="3"/>
  <c r="R234" i="3"/>
  <c r="P234" i="3"/>
  <c r="BI231" i="3"/>
  <c r="BH231" i="3"/>
  <c r="BG231" i="3"/>
  <c r="BF231" i="3"/>
  <c r="T231" i="3"/>
  <c r="R231" i="3"/>
  <c r="P231" i="3"/>
  <c r="BI228" i="3"/>
  <c r="BH228" i="3"/>
  <c r="BG228" i="3"/>
  <c r="BF228" i="3"/>
  <c r="T228" i="3"/>
  <c r="R228" i="3"/>
  <c r="P228" i="3"/>
  <c r="BI225" i="3"/>
  <c r="BH225" i="3"/>
  <c r="BG225" i="3"/>
  <c r="BF225" i="3"/>
  <c r="T225" i="3"/>
  <c r="R225" i="3"/>
  <c r="P225" i="3"/>
  <c r="BI222" i="3"/>
  <c r="BH222" i="3"/>
  <c r="BG222" i="3"/>
  <c r="BF222" i="3"/>
  <c r="T222" i="3"/>
  <c r="R222" i="3"/>
  <c r="P222" i="3"/>
  <c r="BI215" i="3"/>
  <c r="BH215" i="3"/>
  <c r="BG215" i="3"/>
  <c r="BF215" i="3"/>
  <c r="T215" i="3"/>
  <c r="R215" i="3"/>
  <c r="P215" i="3"/>
  <c r="BI209" i="3"/>
  <c r="BH209" i="3"/>
  <c r="BG209" i="3"/>
  <c r="BF209" i="3"/>
  <c r="T209" i="3"/>
  <c r="R209" i="3"/>
  <c r="P209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198" i="3"/>
  <c r="BH198" i="3"/>
  <c r="BG198" i="3"/>
  <c r="BF198" i="3"/>
  <c r="T198" i="3"/>
  <c r="R198" i="3"/>
  <c r="P198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R157" i="3"/>
  <c r="P157" i="3"/>
  <c r="BI152" i="3"/>
  <c r="BH152" i="3"/>
  <c r="BG152" i="3"/>
  <c r="BF152" i="3"/>
  <c r="T152" i="3"/>
  <c r="R152" i="3"/>
  <c r="P152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J124" i="3"/>
  <c r="J123" i="3"/>
  <c r="F123" i="3"/>
  <c r="F121" i="3"/>
  <c r="E119" i="3"/>
  <c r="J92" i="3"/>
  <c r="J91" i="3"/>
  <c r="F91" i="3"/>
  <c r="F89" i="3"/>
  <c r="E87" i="3"/>
  <c r="J18" i="3"/>
  <c r="E18" i="3"/>
  <c r="F124" i="3" s="1"/>
  <c r="J17" i="3"/>
  <c r="J12" i="3"/>
  <c r="J121" i="3" s="1"/>
  <c r="E7" i="3"/>
  <c r="E117" i="3"/>
  <c r="J37" i="2"/>
  <c r="J36" i="2"/>
  <c r="AY95" i="1"/>
  <c r="J35" i="2"/>
  <c r="AX95" i="1"/>
  <c r="BI238" i="2"/>
  <c r="BH238" i="2"/>
  <c r="BG238" i="2"/>
  <c r="BF238" i="2"/>
  <c r="T238" i="2"/>
  <c r="T237" i="2"/>
  <c r="R238" i="2"/>
  <c r="R237" i="2"/>
  <c r="P238" i="2"/>
  <c r="P237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T226" i="2" s="1"/>
  <c r="R227" i="2"/>
  <c r="R226" i="2"/>
  <c r="P227" i="2"/>
  <c r="P226" i="2" s="1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2" i="2"/>
  <c r="BH212" i="2"/>
  <c r="BG212" i="2"/>
  <c r="BF212" i="2"/>
  <c r="T212" i="2"/>
  <c r="R212" i="2"/>
  <c r="P212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0" i="2"/>
  <c r="BH150" i="2"/>
  <c r="BG150" i="2"/>
  <c r="BF150" i="2"/>
  <c r="T150" i="2"/>
  <c r="R150" i="2"/>
  <c r="P150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J119" i="2"/>
  <c r="J118" i="2"/>
  <c r="F118" i="2"/>
  <c r="F116" i="2"/>
  <c r="E114" i="2"/>
  <c r="J92" i="2"/>
  <c r="J91" i="2"/>
  <c r="F91" i="2"/>
  <c r="F89" i="2"/>
  <c r="E87" i="2"/>
  <c r="J18" i="2"/>
  <c r="E18" i="2"/>
  <c r="F119" i="2" s="1"/>
  <c r="J17" i="2"/>
  <c r="J12" i="2"/>
  <c r="J116" i="2"/>
  <c r="E7" i="2"/>
  <c r="E85" i="2" s="1"/>
  <c r="L90" i="1"/>
  <c r="AM90" i="1"/>
  <c r="AM89" i="1"/>
  <c r="L89" i="1"/>
  <c r="AM87" i="1"/>
  <c r="L87" i="1"/>
  <c r="L85" i="1"/>
  <c r="L84" i="1"/>
  <c r="BK175" i="8"/>
  <c r="J175" i="8"/>
  <c r="BK170" i="8"/>
  <c r="J170" i="8"/>
  <c r="BK168" i="8"/>
  <c r="J168" i="8"/>
  <c r="BK165" i="8"/>
  <c r="J165" i="8"/>
  <c r="BK161" i="8"/>
  <c r="J161" i="8"/>
  <c r="BK155" i="8"/>
  <c r="J155" i="8"/>
  <c r="J150" i="8"/>
  <c r="BK147" i="8"/>
  <c r="J140" i="8"/>
  <c r="J135" i="8"/>
  <c r="BK121" i="8"/>
  <c r="BK121" i="7"/>
  <c r="J121" i="7"/>
  <c r="BK156" i="6"/>
  <c r="J153" i="6"/>
  <c r="BK150" i="6"/>
  <c r="J149" i="6"/>
  <c r="BK148" i="6"/>
  <c r="BK146" i="6"/>
  <c r="J140" i="6"/>
  <c r="J137" i="6"/>
  <c r="J135" i="6"/>
  <c r="BK134" i="6"/>
  <c r="J133" i="6"/>
  <c r="BK132" i="6"/>
  <c r="J131" i="6"/>
  <c r="J130" i="6"/>
  <c r="BK129" i="6"/>
  <c r="BK128" i="6"/>
  <c r="J127" i="6"/>
  <c r="J126" i="6"/>
  <c r="BK280" i="5"/>
  <c r="J277" i="5"/>
  <c r="J275" i="5"/>
  <c r="J274" i="5"/>
  <c r="BK270" i="5"/>
  <c r="BK267" i="5"/>
  <c r="BK265" i="5"/>
  <c r="BK264" i="5"/>
  <c r="BK263" i="5"/>
  <c r="J261" i="5"/>
  <c r="BK260" i="5"/>
  <c r="J259" i="5"/>
  <c r="BK258" i="5"/>
  <c r="BK257" i="5"/>
  <c r="J257" i="5"/>
  <c r="J256" i="5"/>
  <c r="J255" i="5"/>
  <c r="J253" i="5"/>
  <c r="BK251" i="5"/>
  <c r="J249" i="5"/>
  <c r="BK247" i="5"/>
  <c r="J245" i="5"/>
  <c r="J244" i="5"/>
  <c r="BK243" i="5"/>
  <c r="J243" i="5"/>
  <c r="J241" i="5"/>
  <c r="J240" i="5"/>
  <c r="J239" i="5"/>
  <c r="J237" i="5"/>
  <c r="BK236" i="5"/>
  <c r="BK233" i="5"/>
  <c r="BK232" i="5"/>
  <c r="J232" i="5"/>
  <c r="BK228" i="5"/>
  <c r="J228" i="5"/>
  <c r="BK224" i="5"/>
  <c r="BK220" i="5"/>
  <c r="J220" i="5"/>
  <c r="J217" i="5"/>
  <c r="J213" i="5"/>
  <c r="BK212" i="5"/>
  <c r="J209" i="5"/>
  <c r="J204" i="5"/>
  <c r="J201" i="5"/>
  <c r="BK199" i="5"/>
  <c r="J196" i="5"/>
  <c r="BK192" i="5"/>
  <c r="J191" i="5"/>
  <c r="J186" i="5"/>
  <c r="BK183" i="5"/>
  <c r="J179" i="5"/>
  <c r="J176" i="5"/>
  <c r="BK171" i="5"/>
  <c r="BK165" i="5"/>
  <c r="J162" i="5"/>
  <c r="BK161" i="5"/>
  <c r="BK157" i="5"/>
  <c r="J157" i="5"/>
  <c r="J154" i="5"/>
  <c r="BK147" i="5"/>
  <c r="J144" i="5"/>
  <c r="BK137" i="5"/>
  <c r="BK134" i="5"/>
  <c r="J133" i="5"/>
  <c r="BK132" i="5"/>
  <c r="BK130" i="5"/>
  <c r="BK276" i="4"/>
  <c r="J275" i="4"/>
  <c r="J271" i="4"/>
  <c r="BK270" i="4"/>
  <c r="J266" i="4"/>
  <c r="J265" i="4"/>
  <c r="J262" i="4"/>
  <c r="BK261" i="4"/>
  <c r="J259" i="4"/>
  <c r="J256" i="4"/>
  <c r="BK255" i="4"/>
  <c r="BK252" i="4"/>
  <c r="J251" i="4"/>
  <c r="BK248" i="4"/>
  <c r="J247" i="4"/>
  <c r="J244" i="4"/>
  <c r="J243" i="4"/>
  <c r="J237" i="4"/>
  <c r="J236" i="4"/>
  <c r="BK235" i="4"/>
  <c r="J234" i="4"/>
  <c r="BK231" i="4"/>
  <c r="BK230" i="4"/>
  <c r="J227" i="4"/>
  <c r="BK221" i="4"/>
  <c r="J220" i="4"/>
  <c r="BK217" i="4"/>
  <c r="J216" i="4"/>
  <c r="J215" i="4"/>
  <c r="J212" i="4"/>
  <c r="J208" i="4"/>
  <c r="BK206" i="4"/>
  <c r="J203" i="4"/>
  <c r="J200" i="4"/>
  <c r="J198" i="4"/>
  <c r="BK195" i="4"/>
  <c r="BK193" i="4"/>
  <c r="BK190" i="4"/>
  <c r="J186" i="4"/>
  <c r="BK185" i="4"/>
  <c r="BK180" i="4"/>
  <c r="BK177" i="4"/>
  <c r="BK173" i="4"/>
  <c r="BK170" i="4"/>
  <c r="BK165" i="4"/>
  <c r="J159" i="4"/>
  <c r="J156" i="4"/>
  <c r="BK155" i="4"/>
  <c r="BK151" i="4"/>
  <c r="J151" i="4"/>
  <c r="J148" i="4"/>
  <c r="BK141" i="4"/>
  <c r="BK138" i="4"/>
  <c r="J131" i="4"/>
  <c r="J128" i="4"/>
  <c r="BK127" i="4"/>
  <c r="J126" i="4"/>
  <c r="BK289" i="3"/>
  <c r="J287" i="3"/>
  <c r="J284" i="3"/>
  <c r="BK281" i="3"/>
  <c r="BK274" i="3"/>
  <c r="J270" i="3"/>
  <c r="BK268" i="3"/>
  <c r="J268" i="3"/>
  <c r="BK261" i="3"/>
  <c r="BK255" i="3"/>
  <c r="BK254" i="3"/>
  <c r="BK252" i="3"/>
  <c r="BK244" i="3"/>
  <c r="J231" i="3"/>
  <c r="J215" i="3"/>
  <c r="J206" i="3"/>
  <c r="BK204" i="3"/>
  <c r="BK198" i="3"/>
  <c r="BK195" i="3"/>
  <c r="BK183" i="3"/>
  <c r="J182" i="3"/>
  <c r="J164" i="3"/>
  <c r="BK157" i="3"/>
  <c r="BK152" i="3"/>
  <c r="BK134" i="3"/>
  <c r="BK131" i="3"/>
  <c r="J238" i="2"/>
  <c r="BK222" i="2"/>
  <c r="J215" i="2"/>
  <c r="J207" i="2"/>
  <c r="J204" i="2"/>
  <c r="J203" i="2"/>
  <c r="J195" i="2"/>
  <c r="J189" i="2"/>
  <c r="BK181" i="2"/>
  <c r="BK166" i="2"/>
  <c r="J158" i="2"/>
  <c r="BK155" i="2"/>
  <c r="BK150" i="2"/>
  <c r="BK144" i="2"/>
  <c r="BK139" i="2"/>
  <c r="BK133" i="2"/>
  <c r="BK125" i="2"/>
  <c r="AS94" i="1"/>
  <c r="BK150" i="8"/>
  <c r="J147" i="8"/>
  <c r="BK140" i="8"/>
  <c r="BK135" i="8"/>
  <c r="J121" i="8"/>
  <c r="J156" i="6"/>
  <c r="BK153" i="6"/>
  <c r="J150" i="6"/>
  <c r="BK149" i="6"/>
  <c r="J148" i="6"/>
  <c r="J146" i="6"/>
  <c r="BK140" i="6"/>
  <c r="BK137" i="6"/>
  <c r="BK135" i="6"/>
  <c r="J134" i="6"/>
  <c r="BK133" i="6"/>
  <c r="J132" i="6"/>
  <c r="BK131" i="6"/>
  <c r="BK130" i="6"/>
  <c r="J129" i="6"/>
  <c r="J128" i="6"/>
  <c r="BK127" i="6"/>
  <c r="BK126" i="6"/>
  <c r="J280" i="5"/>
  <c r="BK277" i="5"/>
  <c r="BK275" i="5"/>
  <c r="BK274" i="5"/>
  <c r="J270" i="5"/>
  <c r="J267" i="5"/>
  <c r="J265" i="5"/>
  <c r="J264" i="5"/>
  <c r="J263" i="5"/>
  <c r="BK261" i="5"/>
  <c r="J260" i="5"/>
  <c r="BK259" i="5"/>
  <c r="J258" i="5"/>
  <c r="BK256" i="5"/>
  <c r="BK255" i="5"/>
  <c r="BK253" i="5"/>
  <c r="J251" i="5"/>
  <c r="BK249" i="5"/>
  <c r="J247" i="5"/>
  <c r="BK245" i="5"/>
  <c r="BK244" i="5"/>
  <c r="BK241" i="5"/>
  <c r="BK240" i="5"/>
  <c r="BK239" i="5"/>
  <c r="BK237" i="5"/>
  <c r="J236" i="5"/>
  <c r="J233" i="5"/>
  <c r="J224" i="5"/>
  <c r="BK217" i="5"/>
  <c r="BK213" i="5"/>
  <c r="J212" i="5"/>
  <c r="BK209" i="5"/>
  <c r="BK206" i="5"/>
  <c r="J206" i="5"/>
  <c r="BK204" i="5"/>
  <c r="BK201" i="5"/>
  <c r="J199" i="5"/>
  <c r="BK196" i="5"/>
  <c r="J192" i="5"/>
  <c r="BK191" i="5"/>
  <c r="BK186" i="5"/>
  <c r="J183" i="5"/>
  <c r="BK179" i="5"/>
  <c r="BK176" i="5"/>
  <c r="J171" i="5"/>
  <c r="J165" i="5"/>
  <c r="BK162" i="5"/>
  <c r="J161" i="5"/>
  <c r="BK154" i="5"/>
  <c r="J147" i="5"/>
  <c r="BK144" i="5"/>
  <c r="J137" i="5"/>
  <c r="J134" i="5"/>
  <c r="BK133" i="5"/>
  <c r="J132" i="5"/>
  <c r="J130" i="5"/>
  <c r="BK278" i="4"/>
  <c r="J278" i="4"/>
  <c r="J276" i="4"/>
  <c r="BK275" i="4"/>
  <c r="J273" i="4"/>
  <c r="BK271" i="4"/>
  <c r="J270" i="4"/>
  <c r="BK269" i="4"/>
  <c r="BK266" i="4"/>
  <c r="BK265" i="4"/>
  <c r="BK262" i="4"/>
  <c r="J261" i="4"/>
  <c r="J260" i="4"/>
  <c r="BK259" i="4"/>
  <c r="BK258" i="4"/>
  <c r="J252" i="4"/>
  <c r="BK251" i="4"/>
  <c r="BK244" i="4"/>
  <c r="BK243" i="4"/>
  <c r="BK237" i="4"/>
  <c r="BK236" i="4"/>
  <c r="J235" i="4"/>
  <c r="BK234" i="4"/>
  <c r="J231" i="4"/>
  <c r="J230" i="4"/>
  <c r="BK227" i="4"/>
  <c r="J221" i="4"/>
  <c r="BK220" i="4"/>
  <c r="J217" i="4"/>
  <c r="BK216" i="4"/>
  <c r="BK215" i="4"/>
  <c r="BK212" i="4"/>
  <c r="BK208" i="4"/>
  <c r="J206" i="4"/>
  <c r="BK203" i="4"/>
  <c r="BK200" i="4"/>
  <c r="BK198" i="4"/>
  <c r="J195" i="4"/>
  <c r="J193" i="4"/>
  <c r="J190" i="4"/>
  <c r="BK186" i="4"/>
  <c r="J185" i="4"/>
  <c r="J180" i="4"/>
  <c r="J177" i="4"/>
  <c r="J173" i="4"/>
  <c r="J170" i="4"/>
  <c r="J165" i="4"/>
  <c r="BK159" i="4"/>
  <c r="BK156" i="4"/>
  <c r="J155" i="4"/>
  <c r="BK148" i="4"/>
  <c r="J141" i="4"/>
  <c r="J138" i="4"/>
  <c r="BK131" i="4"/>
  <c r="BK128" i="4"/>
  <c r="J127" i="4"/>
  <c r="BK126" i="4"/>
  <c r="J289" i="3"/>
  <c r="J274" i="3"/>
  <c r="J272" i="3"/>
  <c r="BK270" i="3"/>
  <c r="BK266" i="3"/>
  <c r="BK263" i="3"/>
  <c r="J260" i="3"/>
  <c r="J255" i="3"/>
  <c r="BK253" i="3"/>
  <c r="J252" i="3"/>
  <c r="BK251" i="3"/>
  <c r="J250" i="3"/>
  <c r="BK236" i="3"/>
  <c r="BK234" i="3"/>
  <c r="BK231" i="3"/>
  <c r="BK228" i="3"/>
  <c r="J225" i="3"/>
  <c r="J222" i="3"/>
  <c r="J209" i="3"/>
  <c r="BK206" i="3"/>
  <c r="J202" i="3"/>
  <c r="J195" i="3"/>
  <c r="J193" i="3"/>
  <c r="J190" i="3"/>
  <c r="J188" i="3"/>
  <c r="BK185" i="3"/>
  <c r="J183" i="3"/>
  <c r="J179" i="3"/>
  <c r="BK167" i="3"/>
  <c r="J160" i="3"/>
  <c r="J157" i="3"/>
  <c r="J152" i="3"/>
  <c r="BK146" i="3"/>
  <c r="J143" i="3"/>
  <c r="BK140" i="3"/>
  <c r="J137" i="3"/>
  <c r="J134" i="3"/>
  <c r="BK132" i="3"/>
  <c r="J130" i="3"/>
  <c r="BK234" i="2"/>
  <c r="BK231" i="2"/>
  <c r="J227" i="2"/>
  <c r="BK225" i="2"/>
  <c r="J222" i="2"/>
  <c r="J217" i="2"/>
  <c r="BK215" i="2"/>
  <c r="J212" i="2"/>
  <c r="BK207" i="2"/>
  <c r="BK203" i="2"/>
  <c r="BK198" i="2"/>
  <c r="BK195" i="2"/>
  <c r="BK193" i="2"/>
  <c r="BK186" i="2"/>
  <c r="J184" i="2"/>
  <c r="J181" i="2"/>
  <c r="BK179" i="2"/>
  <c r="BK178" i="2"/>
  <c r="J171" i="2"/>
  <c r="J166" i="2"/>
  <c r="J162" i="2"/>
  <c r="BK141" i="2"/>
  <c r="J136" i="2"/>
  <c r="J133" i="2"/>
  <c r="J127" i="2"/>
  <c r="BK273" i="4"/>
  <c r="J269" i="4"/>
  <c r="BK260" i="4"/>
  <c r="J258" i="4"/>
  <c r="BK256" i="4"/>
  <c r="J255" i="4"/>
  <c r="J248" i="4"/>
  <c r="BK247" i="4"/>
  <c r="BK246" i="4"/>
  <c r="J246" i="4"/>
  <c r="BK245" i="4"/>
  <c r="J245" i="4"/>
  <c r="BK287" i="3"/>
  <c r="BK284" i="3"/>
  <c r="J281" i="3"/>
  <c r="BK272" i="3"/>
  <c r="J266" i="3"/>
  <c r="J263" i="3"/>
  <c r="J261" i="3"/>
  <c r="BK260" i="3"/>
  <c r="J254" i="3"/>
  <c r="J253" i="3"/>
  <c r="J251" i="3"/>
  <c r="BK250" i="3"/>
  <c r="J244" i="3"/>
  <c r="J236" i="3"/>
  <c r="J234" i="3"/>
  <c r="J228" i="3"/>
  <c r="BK225" i="3"/>
  <c r="BK222" i="3"/>
  <c r="BK215" i="3"/>
  <c r="BK209" i="3"/>
  <c r="J204" i="3"/>
  <c r="BK202" i="3"/>
  <c r="J198" i="3"/>
  <c r="BK193" i="3"/>
  <c r="BK190" i="3"/>
  <c r="BK188" i="3"/>
  <c r="J185" i="3"/>
  <c r="BK182" i="3"/>
  <c r="BK179" i="3"/>
  <c r="J167" i="3"/>
  <c r="BK164" i="3"/>
  <c r="BK160" i="3"/>
  <c r="J146" i="3"/>
  <c r="BK143" i="3"/>
  <c r="J140" i="3"/>
  <c r="BK137" i="3"/>
  <c r="J132" i="3"/>
  <c r="J131" i="3"/>
  <c r="BK130" i="3"/>
  <c r="BK238" i="2"/>
  <c r="J234" i="2"/>
  <c r="J231" i="2"/>
  <c r="BK227" i="2"/>
  <c r="J225" i="2"/>
  <c r="BK217" i="2"/>
  <c r="BK212" i="2"/>
  <c r="BK204" i="2"/>
  <c r="J198" i="2"/>
  <c r="J193" i="2"/>
  <c r="BK189" i="2"/>
  <c r="J186" i="2"/>
  <c r="BK184" i="2"/>
  <c r="J179" i="2"/>
  <c r="J178" i="2"/>
  <c r="BK171" i="2"/>
  <c r="BK162" i="2"/>
  <c r="BK158" i="2"/>
  <c r="J155" i="2"/>
  <c r="J150" i="2"/>
  <c r="J144" i="2"/>
  <c r="J141" i="2"/>
  <c r="J139" i="2"/>
  <c r="BK136" i="2"/>
  <c r="BK127" i="2"/>
  <c r="J125" i="2"/>
  <c r="J34" i="7"/>
  <c r="AW100" i="1" s="1"/>
  <c r="F37" i="7"/>
  <c r="BD100" i="1"/>
  <c r="F36" i="7"/>
  <c r="BC100" i="1" s="1"/>
  <c r="F35" i="7"/>
  <c r="BB100" i="1"/>
  <c r="BK124" i="2" l="1"/>
  <c r="T124" i="2"/>
  <c r="R188" i="2"/>
  <c r="BK230" i="2"/>
  <c r="J230" i="2" s="1"/>
  <c r="J101" i="2" s="1"/>
  <c r="R230" i="2"/>
  <c r="T129" i="3"/>
  <c r="P192" i="3"/>
  <c r="P205" i="3"/>
  <c r="P124" i="2"/>
  <c r="BK188" i="2"/>
  <c r="J188" i="2" s="1"/>
  <c r="J99" i="2" s="1"/>
  <c r="T188" i="2"/>
  <c r="P230" i="2"/>
  <c r="BK129" i="3"/>
  <c r="J129" i="3" s="1"/>
  <c r="J98" i="3" s="1"/>
  <c r="R129" i="3"/>
  <c r="R192" i="3"/>
  <c r="BK205" i="3"/>
  <c r="J205" i="3"/>
  <c r="J100" i="3"/>
  <c r="T205" i="3"/>
  <c r="P221" i="3"/>
  <c r="T221" i="3"/>
  <c r="P243" i="3"/>
  <c r="P128" i="3" s="1"/>
  <c r="P127" i="3" s="1"/>
  <c r="AU96" i="1" s="1"/>
  <c r="T243" i="3"/>
  <c r="P262" i="3"/>
  <c r="R262" i="3"/>
  <c r="BK283" i="3"/>
  <c r="J283" i="3" s="1"/>
  <c r="J107" i="3" s="1"/>
  <c r="P283" i="3"/>
  <c r="P282" i="3"/>
  <c r="R283" i="3"/>
  <c r="R282" i="3" s="1"/>
  <c r="BK125" i="4"/>
  <c r="R125" i="4"/>
  <c r="BK202" i="4"/>
  <c r="J202" i="4" s="1"/>
  <c r="J99" i="4" s="1"/>
  <c r="P202" i="4"/>
  <c r="BK207" i="4"/>
  <c r="J207" i="4" s="1"/>
  <c r="J100" i="4" s="1"/>
  <c r="T207" i="4"/>
  <c r="P226" i="4"/>
  <c r="T226" i="4"/>
  <c r="P272" i="4"/>
  <c r="R272" i="4"/>
  <c r="P129" i="5"/>
  <c r="T129" i="5"/>
  <c r="R208" i="5"/>
  <c r="BK216" i="5"/>
  <c r="J216" i="5" s="1"/>
  <c r="J100" i="5" s="1"/>
  <c r="R216" i="5"/>
  <c r="BK223" i="5"/>
  <c r="J223" i="5" s="1"/>
  <c r="J101" i="5" s="1"/>
  <c r="R223" i="5"/>
  <c r="BK231" i="5"/>
  <c r="J231" i="5" s="1"/>
  <c r="J102" i="5" s="1"/>
  <c r="T231" i="5"/>
  <c r="P262" i="5"/>
  <c r="T262" i="5"/>
  <c r="BK269" i="5"/>
  <c r="R269" i="5"/>
  <c r="BK276" i="5"/>
  <c r="J276" i="5" s="1"/>
  <c r="J107" i="5" s="1"/>
  <c r="R276" i="5"/>
  <c r="P125" i="6"/>
  <c r="P124" i="6" s="1"/>
  <c r="R125" i="6"/>
  <c r="R124" i="6"/>
  <c r="P139" i="6"/>
  <c r="P138" i="6" s="1"/>
  <c r="BK152" i="6"/>
  <c r="J152" i="6"/>
  <c r="J103" i="6"/>
  <c r="R124" i="2"/>
  <c r="R123" i="2" s="1"/>
  <c r="R122" i="2" s="1"/>
  <c r="P188" i="2"/>
  <c r="T230" i="2"/>
  <c r="P129" i="3"/>
  <c r="BK192" i="3"/>
  <c r="J192" i="3"/>
  <c r="J99" i="3"/>
  <c r="T192" i="3"/>
  <c r="R205" i="3"/>
  <c r="BK221" i="3"/>
  <c r="J221" i="3"/>
  <c r="J101" i="3" s="1"/>
  <c r="R221" i="3"/>
  <c r="BK243" i="3"/>
  <c r="J243" i="3"/>
  <c r="J103" i="3" s="1"/>
  <c r="R243" i="3"/>
  <c r="BK262" i="3"/>
  <c r="J262" i="3"/>
  <c r="J104" i="3" s="1"/>
  <c r="T262" i="3"/>
  <c r="T283" i="3"/>
  <c r="T282" i="3"/>
  <c r="P125" i="4"/>
  <c r="T125" i="4"/>
  <c r="R202" i="4"/>
  <c r="T202" i="4"/>
  <c r="P207" i="4"/>
  <c r="R207" i="4"/>
  <c r="BK226" i="4"/>
  <c r="J226" i="4"/>
  <c r="J101" i="4" s="1"/>
  <c r="R226" i="4"/>
  <c r="BK272" i="4"/>
  <c r="J272" i="4"/>
  <c r="J102" i="4" s="1"/>
  <c r="T272" i="4"/>
  <c r="BK129" i="5"/>
  <c r="J129" i="5"/>
  <c r="J98" i="5" s="1"/>
  <c r="R129" i="5"/>
  <c r="BK208" i="5"/>
  <c r="J208" i="5"/>
  <c r="J99" i="5" s="1"/>
  <c r="P208" i="5"/>
  <c r="T208" i="5"/>
  <c r="P216" i="5"/>
  <c r="T216" i="5"/>
  <c r="P223" i="5"/>
  <c r="T223" i="5"/>
  <c r="P231" i="5"/>
  <c r="R231" i="5"/>
  <c r="BK262" i="5"/>
  <c r="J262" i="5"/>
  <c r="J103" i="5"/>
  <c r="R262" i="5"/>
  <c r="P269" i="5"/>
  <c r="T269" i="5"/>
  <c r="P276" i="5"/>
  <c r="T276" i="5"/>
  <c r="BK125" i="6"/>
  <c r="J125" i="6"/>
  <c r="J98" i="6"/>
  <c r="T125" i="6"/>
  <c r="T124" i="6"/>
  <c r="BK139" i="6"/>
  <c r="J139" i="6"/>
  <c r="J101" i="6" s="1"/>
  <c r="R139" i="6"/>
  <c r="R138" i="6"/>
  <c r="T139" i="6"/>
  <c r="T138" i="6" s="1"/>
  <c r="P152" i="6"/>
  <c r="P151" i="6"/>
  <c r="R152" i="6"/>
  <c r="R151" i="6" s="1"/>
  <c r="T152" i="6"/>
  <c r="T151" i="6"/>
  <c r="BK120" i="8"/>
  <c r="J120" i="8" s="1"/>
  <c r="J98" i="8" s="1"/>
  <c r="P120" i="8"/>
  <c r="P119" i="8"/>
  <c r="P118" i="8" s="1"/>
  <c r="AU101" i="1" s="1"/>
  <c r="R120" i="8"/>
  <c r="R119" i="8"/>
  <c r="R118" i="8" s="1"/>
  <c r="T120" i="8"/>
  <c r="T119" i="8"/>
  <c r="T118" i="8"/>
  <c r="BE165" i="8"/>
  <c r="E112" i="2"/>
  <c r="BE133" i="2"/>
  <c r="BE141" i="2"/>
  <c r="BE150" i="2"/>
  <c r="BE155" i="2"/>
  <c r="BE158" i="2"/>
  <c r="BE166" i="2"/>
  <c r="BE171" i="2"/>
  <c r="BE181" i="2"/>
  <c r="BE184" i="2"/>
  <c r="BE203" i="2"/>
  <c r="BE225" i="2"/>
  <c r="BE227" i="2"/>
  <c r="BE231" i="2"/>
  <c r="BE234" i="2"/>
  <c r="BE238" i="2"/>
  <c r="E85" i="3"/>
  <c r="F92" i="3"/>
  <c r="BE131" i="3"/>
  <c r="BE146" i="3"/>
  <c r="BE160" i="3"/>
  <c r="BE179" i="3"/>
  <c r="BE182" i="3"/>
  <c r="BE183" i="3"/>
  <c r="BE195" i="3"/>
  <c r="BE202" i="3"/>
  <c r="BE204" i="3"/>
  <c r="BE209" i="3"/>
  <c r="BE215" i="3"/>
  <c r="BE222" i="3"/>
  <c r="BE244" i="3"/>
  <c r="BE253" i="3"/>
  <c r="BE255" i="3"/>
  <c r="BE261" i="3"/>
  <c r="BE266" i="3"/>
  <c r="BE268" i="3"/>
  <c r="BE270" i="3"/>
  <c r="BE274" i="3"/>
  <c r="BE281" i="3"/>
  <c r="BE244" i="4"/>
  <c r="BE245" i="4"/>
  <c r="BE246" i="4"/>
  <c r="BE248" i="4"/>
  <c r="BE252" i="4"/>
  <c r="BE259" i="4"/>
  <c r="BE265" i="4"/>
  <c r="BE270" i="4"/>
  <c r="J89" i="2"/>
  <c r="BE125" i="2"/>
  <c r="BE127" i="2"/>
  <c r="BE139" i="2"/>
  <c r="BE144" i="2"/>
  <c r="BE189" i="2"/>
  <c r="BE193" i="2"/>
  <c r="BE195" i="2"/>
  <c r="BE204" i="2"/>
  <c r="BE207" i="2"/>
  <c r="BE215" i="2"/>
  <c r="BE217" i="2"/>
  <c r="BE222" i="2"/>
  <c r="BK237" i="2"/>
  <c r="J237" i="2"/>
  <c r="J102" i="2"/>
  <c r="BE134" i="3"/>
  <c r="BE140" i="3"/>
  <c r="BE152" i="3"/>
  <c r="BE157" i="3"/>
  <c r="BE164" i="3"/>
  <c r="BE167" i="3"/>
  <c r="BE188" i="3"/>
  <c r="BE190" i="3"/>
  <c r="BE198" i="3"/>
  <c r="BE206" i="3"/>
  <c r="BE225" i="3"/>
  <c r="BE231" i="3"/>
  <c r="BE234" i="3"/>
  <c r="BE236" i="3"/>
  <c r="BE250" i="3"/>
  <c r="BE251" i="3"/>
  <c r="BE252" i="3"/>
  <c r="BE272" i="3"/>
  <c r="BE284" i="3"/>
  <c r="BE287" i="3"/>
  <c r="BK280" i="3"/>
  <c r="J280" i="3"/>
  <c r="J105" i="3"/>
  <c r="F120" i="4"/>
  <c r="BE131" i="4"/>
  <c r="BE148" i="4"/>
  <c r="BE155" i="4"/>
  <c r="BE159" i="4"/>
  <c r="BE170" i="4"/>
  <c r="BE177" i="4"/>
  <c r="BE180" i="4"/>
  <c r="BE186" i="4"/>
  <c r="BE193" i="4"/>
  <c r="BE195" i="4"/>
  <c r="BE203" i="4"/>
  <c r="BE206" i="4"/>
  <c r="BE208" i="4"/>
  <c r="BE215" i="4"/>
  <c r="BE235" i="4"/>
  <c r="BE243" i="4"/>
  <c r="BE256" i="4"/>
  <c r="BE258" i="4"/>
  <c r="BE261" i="4"/>
  <c r="BE262" i="4"/>
  <c r="BE278" i="4"/>
  <c r="BK277" i="4"/>
  <c r="J277" i="4"/>
  <c r="J103" i="4"/>
  <c r="J89" i="5"/>
  <c r="F92" i="5"/>
  <c r="E117" i="5"/>
  <c r="BE132" i="5"/>
  <c r="BE134" i="5"/>
  <c r="BE144" i="5"/>
  <c r="BE157" i="5"/>
  <c r="BE165" i="5"/>
  <c r="BE171" i="5"/>
  <c r="BE176" i="5"/>
  <c r="BE179" i="5"/>
  <c r="BE183" i="5"/>
  <c r="BE186" i="5"/>
  <c r="BE191" i="5"/>
  <c r="BE204" i="5"/>
  <c r="BE206" i="5"/>
  <c r="BE212" i="5"/>
  <c r="BE213" i="5"/>
  <c r="BE217" i="5"/>
  <c r="BE233" i="5"/>
  <c r="BE236" i="5"/>
  <c r="BE239" i="5"/>
  <c r="BE241" i="5"/>
  <c r="BE244" i="5"/>
  <c r="BE249" i="5"/>
  <c r="BE251" i="5"/>
  <c r="BE253" i="5"/>
  <c r="BE255" i="5"/>
  <c r="BE258" i="5"/>
  <c r="BE260" i="5"/>
  <c r="BE261" i="5"/>
  <c r="BE265" i="5"/>
  <c r="BE274" i="5"/>
  <c r="E85" i="6"/>
  <c r="BE126" i="6"/>
  <c r="BE127" i="6"/>
  <c r="BE129" i="6"/>
  <c r="BE130" i="6"/>
  <c r="BE133" i="6"/>
  <c r="BE134" i="6"/>
  <c r="BE140" i="6"/>
  <c r="BE148" i="6"/>
  <c r="BK136" i="6"/>
  <c r="J136" i="6"/>
  <c r="J99" i="6" s="1"/>
  <c r="J112" i="8"/>
  <c r="F115" i="8"/>
  <c r="BE121" i="8"/>
  <c r="BE140" i="8"/>
  <c r="F92" i="2"/>
  <c r="BE136" i="2"/>
  <c r="BE162" i="2"/>
  <c r="BE178" i="2"/>
  <c r="BE179" i="2"/>
  <c r="BE186" i="2"/>
  <c r="BE198" i="2"/>
  <c r="BE212" i="2"/>
  <c r="BK226" i="2"/>
  <c r="J226" i="2"/>
  <c r="J100" i="2"/>
  <c r="J89" i="3"/>
  <c r="BE130" i="3"/>
  <c r="BE132" i="3"/>
  <c r="BE137" i="3"/>
  <c r="BE143" i="3"/>
  <c r="BE185" i="3"/>
  <c r="BE193" i="3"/>
  <c r="BE228" i="3"/>
  <c r="BE254" i="3"/>
  <c r="BE260" i="3"/>
  <c r="BE263" i="3"/>
  <c r="BE289" i="3"/>
  <c r="BK235" i="3"/>
  <c r="J235" i="3"/>
  <c r="J102" i="3"/>
  <c r="E85" i="4"/>
  <c r="J89" i="4"/>
  <c r="BE126" i="4"/>
  <c r="BE127" i="4"/>
  <c r="BE128" i="4"/>
  <c r="BE138" i="4"/>
  <c r="BE141" i="4"/>
  <c r="BE151" i="4"/>
  <c r="BE156" i="4"/>
  <c r="BE165" i="4"/>
  <c r="BE173" i="4"/>
  <c r="BE185" i="4"/>
  <c r="BE190" i="4"/>
  <c r="BE198" i="4"/>
  <c r="BE200" i="4"/>
  <c r="BE212" i="4"/>
  <c r="BE216" i="4"/>
  <c r="BE217" i="4"/>
  <c r="BE220" i="4"/>
  <c r="BE221" i="4"/>
  <c r="BE227" i="4"/>
  <c r="BE230" i="4"/>
  <c r="BE231" i="4"/>
  <c r="BE234" i="4"/>
  <c r="BE236" i="4"/>
  <c r="BE237" i="4"/>
  <c r="BE247" i="4"/>
  <c r="BE251" i="4"/>
  <c r="BE255" i="4"/>
  <c r="BE260" i="4"/>
  <c r="BE266" i="4"/>
  <c r="BE269" i="4"/>
  <c r="BE271" i="4"/>
  <c r="BE273" i="4"/>
  <c r="BE275" i="4"/>
  <c r="BE276" i="4"/>
  <c r="BE130" i="5"/>
  <c r="BE133" i="5"/>
  <c r="BE137" i="5"/>
  <c r="BE147" i="5"/>
  <c r="BE154" i="5"/>
  <c r="BE161" i="5"/>
  <c r="BE162" i="5"/>
  <c r="BE192" i="5"/>
  <c r="BE196" i="5"/>
  <c r="BE199" i="5"/>
  <c r="BE201" i="5"/>
  <c r="BE209" i="5"/>
  <c r="BE220" i="5"/>
  <c r="BE224" i="5"/>
  <c r="BE228" i="5"/>
  <c r="BE232" i="5"/>
  <c r="BE237" i="5"/>
  <c r="BE240" i="5"/>
  <c r="BE243" i="5"/>
  <c r="BE245" i="5"/>
  <c r="BE247" i="5"/>
  <c r="BE256" i="5"/>
  <c r="BE257" i="5"/>
  <c r="BE259" i="5"/>
  <c r="BE263" i="5"/>
  <c r="BE264" i="5"/>
  <c r="BE267" i="5"/>
  <c r="BE270" i="5"/>
  <c r="BE275" i="5"/>
  <c r="BE277" i="5"/>
  <c r="BE280" i="5"/>
  <c r="BK266" i="5"/>
  <c r="J266" i="5"/>
  <c r="J104" i="5" s="1"/>
  <c r="J89" i="6"/>
  <c r="F92" i="6"/>
  <c r="BE128" i="6"/>
  <c r="BE131" i="6"/>
  <c r="BE132" i="6"/>
  <c r="BE135" i="6"/>
  <c r="BE137" i="6"/>
  <c r="BE146" i="6"/>
  <c r="BE149" i="6"/>
  <c r="BE150" i="6"/>
  <c r="BE153" i="6"/>
  <c r="BE156" i="6"/>
  <c r="E85" i="7"/>
  <c r="J89" i="7"/>
  <c r="F92" i="7"/>
  <c r="BE121" i="7"/>
  <c r="BK120" i="7"/>
  <c r="J120" i="7"/>
  <c r="J98" i="7"/>
  <c r="E85" i="8"/>
  <c r="BE135" i="8"/>
  <c r="BE147" i="8"/>
  <c r="BE150" i="8"/>
  <c r="BE155" i="8"/>
  <c r="BE161" i="8"/>
  <c r="BE168" i="8"/>
  <c r="BE170" i="8"/>
  <c r="BE175" i="8"/>
  <c r="F36" i="2"/>
  <c r="BC95" i="1"/>
  <c r="F35" i="6"/>
  <c r="BB99" i="1" s="1"/>
  <c r="F35" i="2"/>
  <c r="BB95" i="1"/>
  <c r="F34" i="4"/>
  <c r="BA97" i="1" s="1"/>
  <c r="F36" i="4"/>
  <c r="BC97" i="1"/>
  <c r="F34" i="5"/>
  <c r="BA98" i="1" s="1"/>
  <c r="F36" i="6"/>
  <c r="BC99" i="1"/>
  <c r="F34" i="8"/>
  <c r="BA101" i="1" s="1"/>
  <c r="F37" i="8"/>
  <c r="BD101" i="1"/>
  <c r="F37" i="2"/>
  <c r="BD95" i="1" s="1"/>
  <c r="J34" i="2"/>
  <c r="AW95" i="1"/>
  <c r="F36" i="5"/>
  <c r="BC98" i="1" s="1"/>
  <c r="F35" i="8"/>
  <c r="BB101" i="1"/>
  <c r="J33" i="7"/>
  <c r="AV100" i="1" s="1"/>
  <c r="AT100" i="1" s="1"/>
  <c r="F34" i="2"/>
  <c r="BA95" i="1"/>
  <c r="F37" i="3"/>
  <c r="BD96" i="1"/>
  <c r="F35" i="3"/>
  <c r="BB96" i="1"/>
  <c r="F37" i="4"/>
  <c r="BD97" i="1"/>
  <c r="F35" i="5"/>
  <c r="BB98" i="1"/>
  <c r="F34" i="6"/>
  <c r="BA99" i="1"/>
  <c r="F34" i="3"/>
  <c r="BA96" i="1"/>
  <c r="J34" i="4"/>
  <c r="AW97" i="1"/>
  <c r="J34" i="5"/>
  <c r="AW98" i="1"/>
  <c r="F37" i="5"/>
  <c r="BD98" i="1" s="1"/>
  <c r="J34" i="6"/>
  <c r="AW99" i="1"/>
  <c r="J34" i="8"/>
  <c r="AW101" i="1" s="1"/>
  <c r="F36" i="8"/>
  <c r="BC101" i="1"/>
  <c r="F34" i="7"/>
  <c r="BA100" i="1" s="1"/>
  <c r="J34" i="3"/>
  <c r="AW96" i="1"/>
  <c r="F35" i="4"/>
  <c r="BB97" i="1" s="1"/>
  <c r="F37" i="6"/>
  <c r="BD99" i="1"/>
  <c r="F36" i="3"/>
  <c r="BC96" i="1" s="1"/>
  <c r="R268" i="5" l="1"/>
  <c r="T128" i="5"/>
  <c r="T123" i="2"/>
  <c r="T122" i="2"/>
  <c r="T123" i="6"/>
  <c r="T268" i="5"/>
  <c r="T124" i="4"/>
  <c r="T123" i="4"/>
  <c r="P124" i="4"/>
  <c r="P123" i="4"/>
  <c r="AU97" i="1"/>
  <c r="BK268" i="5"/>
  <c r="J268" i="5" s="1"/>
  <c r="J105" i="5" s="1"/>
  <c r="R123" i="6"/>
  <c r="P123" i="6"/>
  <c r="AU99" i="1" s="1"/>
  <c r="BK124" i="4"/>
  <c r="J124" i="4"/>
  <c r="J97" i="4"/>
  <c r="P123" i="2"/>
  <c r="P122" i="2"/>
  <c r="AU95" i="1"/>
  <c r="P268" i="5"/>
  <c r="R128" i="5"/>
  <c r="R127" i="5" s="1"/>
  <c r="P128" i="5"/>
  <c r="P127" i="5"/>
  <c r="AU98" i="1" s="1"/>
  <c r="R124" i="4"/>
  <c r="R123" i="4"/>
  <c r="R128" i="3"/>
  <c r="R127" i="3" s="1"/>
  <c r="T128" i="3"/>
  <c r="T127" i="3"/>
  <c r="BK123" i="2"/>
  <c r="J123" i="2" s="1"/>
  <c r="J97" i="2" s="1"/>
  <c r="J124" i="2"/>
  <c r="J98" i="2"/>
  <c r="BK128" i="3"/>
  <c r="BK127" i="3" s="1"/>
  <c r="J127" i="3" s="1"/>
  <c r="J30" i="3" s="1"/>
  <c r="AG96" i="1" s="1"/>
  <c r="BK282" i="3"/>
  <c r="J282" i="3" s="1"/>
  <c r="J106" i="3" s="1"/>
  <c r="J125" i="4"/>
  <c r="J98" i="4"/>
  <c r="J269" i="5"/>
  <c r="J106" i="5" s="1"/>
  <c r="BK124" i="6"/>
  <c r="J124" i="6"/>
  <c r="J97" i="6" s="1"/>
  <c r="BK138" i="6"/>
  <c r="J138" i="6"/>
  <c r="J100" i="6"/>
  <c r="BK128" i="5"/>
  <c r="J128" i="5" s="1"/>
  <c r="J97" i="5" s="1"/>
  <c r="BK151" i="6"/>
  <c r="J151" i="6" s="1"/>
  <c r="J102" i="6" s="1"/>
  <c r="BK119" i="7"/>
  <c r="J119" i="7"/>
  <c r="J97" i="7" s="1"/>
  <c r="BK119" i="8"/>
  <c r="J119" i="8"/>
  <c r="J97" i="8"/>
  <c r="BA94" i="1"/>
  <c r="W30" i="1" s="1"/>
  <c r="F33" i="2"/>
  <c r="AZ95" i="1"/>
  <c r="J33" i="5"/>
  <c r="AV98" i="1" s="1"/>
  <c r="AT98" i="1" s="1"/>
  <c r="F33" i="7"/>
  <c r="AZ100" i="1" s="1"/>
  <c r="BD94" i="1"/>
  <c r="W33" i="1"/>
  <c r="J33" i="4"/>
  <c r="AV97" i="1" s="1"/>
  <c r="AT97" i="1" s="1"/>
  <c r="BB94" i="1"/>
  <c r="AX94" i="1"/>
  <c r="J33" i="2"/>
  <c r="AV95" i="1" s="1"/>
  <c r="AT95" i="1" s="1"/>
  <c r="F33" i="4"/>
  <c r="AZ97" i="1" s="1"/>
  <c r="F33" i="8"/>
  <c r="AZ101" i="1"/>
  <c r="F33" i="3"/>
  <c r="AZ96" i="1" s="1"/>
  <c r="J33" i="8"/>
  <c r="AV101" i="1"/>
  <c r="AT101" i="1"/>
  <c r="J33" i="6"/>
  <c r="AV99" i="1" s="1"/>
  <c r="AT99" i="1" s="1"/>
  <c r="BC94" i="1"/>
  <c r="AY94" i="1"/>
  <c r="J33" i="3"/>
  <c r="AV96" i="1" s="1"/>
  <c r="AT96" i="1" s="1"/>
  <c r="F33" i="6"/>
  <c r="AZ99" i="1"/>
  <c r="F33" i="5"/>
  <c r="AZ98" i="1" s="1"/>
  <c r="T127" i="5" l="1"/>
  <c r="J39" i="3"/>
  <c r="J96" i="3"/>
  <c r="J128" i="3"/>
  <c r="J97" i="3" s="1"/>
  <c r="BK127" i="5"/>
  <c r="J127" i="5"/>
  <c r="BK123" i="6"/>
  <c r="J123" i="6" s="1"/>
  <c r="J96" i="6" s="1"/>
  <c r="BK122" i="2"/>
  <c r="J122" i="2"/>
  <c r="J30" i="2" s="1"/>
  <c r="AG95" i="1" s="1"/>
  <c r="AN95" i="1" s="1"/>
  <c r="BK123" i="4"/>
  <c r="J123" i="4"/>
  <c r="J96" i="4"/>
  <c r="BK118" i="7"/>
  <c r="J118" i="7" s="1"/>
  <c r="J96" i="7" s="1"/>
  <c r="BK118" i="8"/>
  <c r="J118" i="8"/>
  <c r="J96" i="8" s="1"/>
  <c r="AN96" i="1"/>
  <c r="AU94" i="1"/>
  <c r="AZ94" i="1"/>
  <c r="AV94" i="1" s="1"/>
  <c r="AK29" i="1" s="1"/>
  <c r="AW94" i="1"/>
  <c r="AK30" i="1" s="1"/>
  <c r="W32" i="1"/>
  <c r="W31" i="1"/>
  <c r="J30" i="5"/>
  <c r="AG98" i="1" s="1"/>
  <c r="AN98" i="1" s="1"/>
  <c r="J96" i="2" l="1"/>
  <c r="J39" i="5"/>
  <c r="J96" i="5"/>
  <c r="J39" i="2"/>
  <c r="W29" i="1"/>
  <c r="J30" i="7"/>
  <c r="AG100" i="1"/>
  <c r="AN100" i="1"/>
  <c r="AT94" i="1"/>
  <c r="J30" i="6"/>
  <c r="AG99" i="1"/>
  <c r="AN99" i="1"/>
  <c r="J30" i="4"/>
  <c r="AG97" i="1"/>
  <c r="AN97" i="1"/>
  <c r="J30" i="8"/>
  <c r="AG101" i="1" s="1"/>
  <c r="AN101" i="1" s="1"/>
  <c r="J39" i="4" l="1"/>
  <c r="J39" i="8"/>
  <c r="J39" i="6"/>
  <c r="J39" i="7"/>
  <c r="AG94" i="1"/>
  <c r="AK26" i="1"/>
  <c r="AK35" i="1"/>
  <c r="AN94" i="1" l="1"/>
</calcChain>
</file>

<file path=xl/sharedStrings.xml><?xml version="1.0" encoding="utf-8"?>
<sst xmlns="http://schemas.openxmlformats.org/spreadsheetml/2006/main" count="8692" uniqueCount="1120">
  <si>
    <t>Export Komplet</t>
  </si>
  <si>
    <t/>
  </si>
  <si>
    <t>2.0</t>
  </si>
  <si>
    <t>ZAMOK</t>
  </si>
  <si>
    <t>False</t>
  </si>
  <si>
    <t>{00854f32-3a20-4460-90bd-db14021c2e55}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</si>
  <si>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</si>
  <si>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</si>
  <si>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</si>
  <si>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</si>
  <si>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</si>
  <si>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</si>
  <si>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</si>
  <si>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</si>
  <si>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20190089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</si>
  <si>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</si>
  <si>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</si>
  <si>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Projektové práce a inženýrská činnost na pilotní lokalitě Meziboří</t>
  </si>
  <si>
    <t>KSO:</t>
  </si>
  <si>
    <t>CC-CZ:</t>
  </si>
  <si>
    <t>Místo:</t>
  </si>
  <si>
    <t>Meziboří</t>
  </si>
  <si>
    <t>Datum:</t>
  </si>
  <si>
    <t>18. 5. 2020</t>
  </si>
  <si>
    <t>Zadavatel:</t>
  </si>
  <si>
    <t>IČ:</t>
  </si>
  <si>
    <t>VÚV TGM, v.v.i., Podbabská 2582/30, 160 00 Praha 6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</si>
  <si>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</si>
  <si>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</si>
  <si>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</si>
  <si>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</si>
  <si>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</si>
  <si>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</si>
  <si>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</si>
  <si>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</si>
  <si>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</si>
  <si>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</si>
  <si>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</si>
  <si>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</si>
  <si>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</si>
  <si>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</si>
  <si>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</si>
  <si>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</si>
  <si>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</si>
  <si>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</si>
  <si>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</si>
  <si>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</si>
  <si>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</si>
  <si>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</si>
  <si>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</si>
  <si>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</si>
  <si>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</si>
  <si>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</si>
  <si>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</si>
  <si>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</si>
  <si>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</si>
  <si>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</si>
  <si>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</si>
  <si>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</si>
  <si>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</si>
  <si>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</si>
  <si>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</si>
  <si>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</si>
  <si>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</si>
  <si>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</si>
  <si>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</si>
  <si>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</si>
  <si>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</si>
  <si>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</si>
  <si>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</si>
  <si>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</si>
  <si>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</si>
  <si>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</si>
  <si>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</si>
  <si>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</si>
  <si>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</si>
  <si>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</si>
  <si>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</si>
  <si>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</si>
  <si>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</si>
  <si>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</si>
  <si>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</si>
  <si>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</si>
  <si>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</si>
  <si>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</si>
  <si>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Těsnící clona</t>
  </si>
  <si>
    <t>STA</t>
  </si>
  <si>
    <t>1</t>
  </si>
  <si>
    <t>{605a9bd4-6815-49b7-bdc1-721867259785}</t>
  </si>
  <si>
    <t>2</t>
  </si>
  <si>
    <t>SO 02</t>
  </si>
  <si>
    <t>Akumulační šachta</t>
  </si>
  <si>
    <t>{cee6cc60-b3d4-44c2-9462-76d4b98b1024}</t>
  </si>
  <si>
    <t>SO 03</t>
  </si>
  <si>
    <t>Odpadní potrubí</t>
  </si>
  <si>
    <t>{abde2d06-1841-48ab-a161-a7198e48bbfe}</t>
  </si>
  <si>
    <t>SO 04</t>
  </si>
  <si>
    <t>Výtlačné potrubí</t>
  </si>
  <si>
    <t>{2cfeb8b7-63b7-42e5-b0eb-559cba9316a2}</t>
  </si>
  <si>
    <t>PS 01</t>
  </si>
  <si>
    <t>Vystrojení akumulační šachty</t>
  </si>
  <si>
    <t>{8cc78e4d-371b-4c7f-8360-cae075e1a6b4}</t>
  </si>
  <si>
    <t>PS 02</t>
  </si>
  <si>
    <t>Elekktropřípojka a řízení procesů</t>
  </si>
  <si>
    <t>{3783d4fc-5f6a-46c8-b8d4-049f865a988b}</t>
  </si>
  <si>
    <t>07</t>
  </si>
  <si>
    <t>Ostatní a vedlejší náklady</t>
  </si>
  <si>
    <t>{245e6a2f-ee3f-45d3-ad07-8bd922c7be38}</t>
  </si>
  <si>
    <t>833 15</t>
  </si>
  <si>
    <t>KRYCÍ LIST SOUPISU PRACÍ</t>
  </si>
  <si>
    <t>Objekt:</t>
  </si>
  <si>
    <t>SO 01 - Těsnící clona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</si>
  <si>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</si>
  <si>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</si>
  <si>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</si>
  <si>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</si>
  <si>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</si>
  <si>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</si>
  <si>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</si>
  <si>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</si>
  <si>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</si>
  <si>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</si>
  <si>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</si>
  <si>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</si>
  <si>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</si>
  <si>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</si>
  <si>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</si>
  <si>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</si>
  <si>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</si>
  <si>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</si>
  <si>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</si>
  <si>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</si>
  <si>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</si>
  <si>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</si>
  <si>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</si>
  <si>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</si>
  <si>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</si>
  <si>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</si>
  <si>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</si>
  <si>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</si>
  <si>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</si>
  <si>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</si>
  <si>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</si>
  <si>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</si>
  <si>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CS ÚRS 2019 01</t>
  </si>
  <si>
    <t>4</t>
  </si>
  <si>
    <t>1480495548</t>
  </si>
  <si>
    <t>VV</t>
  </si>
  <si>
    <t>530,0 *0,3 "odečteno digitálně</t>
  </si>
  <si>
    <t>131301202</t>
  </si>
  <si>
    <t>Hloubení zapažených jam a zářezů  s urovnáním dna do předepsaného profilu a spádu v hornině tř. 4 přes 100 do 1 000 m3</t>
  </si>
  <si>
    <t>1712547069</t>
  </si>
  <si>
    <t>výkres D.2, D.3. D.4</t>
  </si>
  <si>
    <t>dle tabulky kubatur</t>
  </si>
  <si>
    <t>507,63</t>
  </si>
  <si>
    <t>-159,0 "ornice</t>
  </si>
  <si>
    <t>Součet</t>
  </si>
  <si>
    <t>3</t>
  </si>
  <si>
    <t>131301209</t>
  </si>
  <si>
    <t>Hloubení zapažených jam a zářezů  s urovnáním dna do předepsaného profilu a spádu Příplatek k cenám za lepivost horniny tř. 4</t>
  </si>
  <si>
    <t>-735905901</t>
  </si>
  <si>
    <t>P</t>
  </si>
  <si>
    <t>Poznámka k položce:_x000D_
příplatek 30%</t>
  </si>
  <si>
    <t>348,63*0,3 'Přepočtené koeficientem množství</t>
  </si>
  <si>
    <t>132312101</t>
  </si>
  <si>
    <t>Hloubení zapažených i nezapažených rýh šířky do 600 mm ručním nebo pneumatickým nářadím  s urovnáním dna do předepsaného profilu a spádu v horninách tř. 4 soudržných</t>
  </si>
  <si>
    <t>416174192</t>
  </si>
  <si>
    <t>sondy pro ověření vedení podzemních sítí</t>
  </si>
  <si>
    <t>2*1,5*0,6*1,5</t>
  </si>
  <si>
    <t>5</t>
  </si>
  <si>
    <t>132312109</t>
  </si>
  <si>
    <t>Hloubení zapažených i nezapažených rýh šířky do 600 mm ručním nebo pneumatickým nářadím  s urovnáním dna do předepsaného profilu a spádu v horninách tř. 4 Příplatek k cenám za lepivost horniny tř. 4</t>
  </si>
  <si>
    <t>-1577952084</t>
  </si>
  <si>
    <t>2,7*0,3</t>
  </si>
  <si>
    <t>6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</si>
  <si>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</si>
  <si>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</si>
  <si>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507920381</t>
  </si>
  <si>
    <t>Poznámka k položce:_x000D_
Procento svislého podílu dle úvodu ceníku 001 zemní práce kapitola 8 _x000D_
- v množství výkopku jam přes 100  m3 8 % z celkového výkopku</t>
  </si>
  <si>
    <t>348,63*0,08</t>
  </si>
  <si>
    <t>7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</si>
  <si>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</si>
  <si>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</si>
  <si>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1955871702</t>
  </si>
  <si>
    <t>zemina na meziskládku a zpět</t>
  </si>
  <si>
    <t>337,729*2 "dle položky zásyp jam</t>
  </si>
  <si>
    <t>ornice z meziskládky</t>
  </si>
  <si>
    <t>159,0</t>
  </si>
  <si>
    <t>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</si>
  <si>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</si>
  <si>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</si>
  <si>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-926837242</t>
  </si>
  <si>
    <t>přebytečná zemina</t>
  </si>
  <si>
    <t>348,63+2,7 "výkop</t>
  </si>
  <si>
    <t>-337,729 "zpětný zásyp</t>
  </si>
  <si>
    <t>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</si>
  <si>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</si>
  <si>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</si>
  <si>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348767418</t>
  </si>
  <si>
    <t>6 příplatků</t>
  </si>
  <si>
    <t>6*13,601</t>
  </si>
  <si>
    <t>10</t>
  </si>
  <si>
    <t>162704141-R</t>
  </si>
  <si>
    <t>Vodorovné přemístění znehodnocené bentonitové nebo jílocementové suspenze  s načerpáním a vypuštěním na skládce, na vzdálenost  do 16 km</t>
  </si>
  <si>
    <t>kpl</t>
  </si>
  <si>
    <t>-1279882653</t>
  </si>
  <si>
    <t>odhad 50% znehodnocené suspenze</t>
  </si>
  <si>
    <t>včetně případného poplatku za uložení</t>
  </si>
  <si>
    <t>11</t>
  </si>
  <si>
    <t>167101102</t>
  </si>
  <si>
    <t>Nakládání, skládání a překládání neulehlého výkopku nebo sypaniny  nakládání, množství přes 100 m3, z hornin tř. 1 až 4</t>
  </si>
  <si>
    <t>1323058440</t>
  </si>
  <si>
    <t>159,0 "ornice</t>
  </si>
  <si>
    <t>337,729 "zemina z meziskládky pro zpětný zásyp výkopu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</si>
  <si>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</si>
  <si>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</si>
  <si>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</si>
  <si>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</si>
  <si>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-19265897</t>
  </si>
  <si>
    <t>Poznámka k položce:_x000D_
hmotnost 1,9 t/m3</t>
  </si>
  <si>
    <t>13,601*1,9</t>
  </si>
  <si>
    <t>420,268*1,9</t>
  </si>
  <si>
    <t>13</t>
  </si>
  <si>
    <t>174101101</t>
  </si>
  <si>
    <t>Zásyp sypaninou z jakékoliv horniny  s uložením výkopku ve vrstvách se zhutněním jam, šachet, rýh nebo kolem objektů v těchto vykopávkách</t>
  </si>
  <si>
    <t>-932455215</t>
  </si>
  <si>
    <t>zemina z výkopu</t>
  </si>
  <si>
    <t>-49,3*0,5*0,5 "bet trámec</t>
  </si>
  <si>
    <t>-49,7*0,8*0,1"podkladní beton</t>
  </si>
  <si>
    <t>2,7 "zásyp sond pro ověření vedení sítí</t>
  </si>
  <si>
    <t>14</t>
  </si>
  <si>
    <t>175101209-R</t>
  </si>
  <si>
    <t>Rozprostření a urovnání ornice v rovině nebo ve svahu sklonu do 1:5 při souvislé ploše přes 500 m2, tl. vrstvy přes 250 do 300 mm. Příplatek k ceně za prohození sypaniny sítem.</t>
  </si>
  <si>
    <t>895543006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</si>
  <si>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</si>
  <si>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</si>
  <si>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m2</t>
  </si>
  <si>
    <t>2104617853</t>
  </si>
  <si>
    <t>530,0</t>
  </si>
  <si>
    <t>16</t>
  </si>
  <si>
    <t>181301115</t>
  </si>
  <si>
    <t>Rozprostření a urovnání ornice v rovině nebo ve svahu sklonu do 1:5 při souvislé ploše přes 500 m2, tl. vrstvy přes 250 do 300 mm</t>
  </si>
  <si>
    <t>-1121858322</t>
  </si>
  <si>
    <t>dle položky sejmutí ornice</t>
  </si>
  <si>
    <t>530</t>
  </si>
  <si>
    <t>17</t>
  </si>
  <si>
    <t>181411121</t>
  </si>
  <si>
    <t>Založení trávníku na půdě předem připravené plochy do 1000 m2 výsevem včetně utažení lučního v rovině nebo na svahu do 1:5</t>
  </si>
  <si>
    <t>1119270596</t>
  </si>
  <si>
    <t>18</t>
  </si>
  <si>
    <t>M</t>
  </si>
  <si>
    <t>005724720</t>
  </si>
  <si>
    <t>osivo směs travní krajinná-rovinná</t>
  </si>
  <si>
    <t>kg</t>
  </si>
  <si>
    <t>1201417583</t>
  </si>
  <si>
    <t>530,0*0,02*1,03</t>
  </si>
  <si>
    <t>Zakládání</t>
  </si>
  <si>
    <t>19</t>
  </si>
  <si>
    <t>224311114</t>
  </si>
  <si>
    <t>Maloprofilové vrty průběžným sacím vrtáním průměru přes 93 do 156 mm do úklonu 45° v hl 0 až 25 m v hornině tř. III a IV</t>
  </si>
  <si>
    <t>m</t>
  </si>
  <si>
    <t>383110797</t>
  </si>
  <si>
    <t>1161,0 "odečteno digitálně</t>
  </si>
  <si>
    <t>960,0 "odečteno digitálně</t>
  </si>
  <si>
    <t>20</t>
  </si>
  <si>
    <t>224311116</t>
  </si>
  <si>
    <t>Maloprofilové vrty průběžným sacím vrtáním průměru přes 93 do 156 mm do úklonu 45° v hl 0 až 25 m v hornině tř. V a VI</t>
  </si>
  <si>
    <t>-1917717855</t>
  </si>
  <si>
    <t>1316,0 "odečteno digitálně</t>
  </si>
  <si>
    <t>274321117</t>
  </si>
  <si>
    <t>Základové konstrukce z betonu železového pásy, prahy, věnce a ostruhy ve výkopu nebo na hlavách pilot C 25/30</t>
  </si>
  <si>
    <t>1848595984</t>
  </si>
  <si>
    <t>výkres D.2, D.7</t>
  </si>
  <si>
    <t>49,3*0,5*0,5</t>
  </si>
  <si>
    <t>22</t>
  </si>
  <si>
    <t>274354111</t>
  </si>
  <si>
    <t>Bednění základových konstrukcí pasů, prahů, věnců a ostruh zřízení</t>
  </si>
  <si>
    <t>315999228</t>
  </si>
  <si>
    <t>2*49,3*0,5</t>
  </si>
  <si>
    <t>9*0,5*0,5</t>
  </si>
  <si>
    <t>23</t>
  </si>
  <si>
    <t>274354192</t>
  </si>
  <si>
    <t>Bednění základových konstrukcí pasů, prahů, věnců a ostruh Příplatek k ceně za zakřivení základu, průměru nad 7,5 m</t>
  </si>
  <si>
    <t>644751055</t>
  </si>
  <si>
    <t>24</t>
  </si>
  <si>
    <t>274354211</t>
  </si>
  <si>
    <t>Bednění základových konstrukcí pasů, prahů, věnců a ostruh odstranění bednění</t>
  </si>
  <si>
    <t>1140335643</t>
  </si>
  <si>
    <t>dle položky zřízení</t>
  </si>
  <si>
    <t>51,55</t>
  </si>
  <si>
    <t>25</t>
  </si>
  <si>
    <t>274361116</t>
  </si>
  <si>
    <t>Výztuž základových konstrukcí pasů, prahů, věnců a ostruh z betonářské oceli 10 505 (R) nebo BSt 500</t>
  </si>
  <si>
    <t>1351306477</t>
  </si>
  <si>
    <t>Poznámka k položce:_x000D_
hmotnost 0,222 kg/m</t>
  </si>
  <si>
    <t>převázky</t>
  </si>
  <si>
    <t>4ks/m2</t>
  </si>
  <si>
    <t>2*49,3*0,5*4*0,7*0,000222</t>
  </si>
  <si>
    <t>26</t>
  </si>
  <si>
    <t>274361412</t>
  </si>
  <si>
    <t>Výztuž základových konstrukcí pasů, prahů, věnců a ostruh ze svařovaných sítí, hmotnosti přes 3,5 do 6 kg/m2</t>
  </si>
  <si>
    <t>587867383</t>
  </si>
  <si>
    <t>Poznámka k položce:_x000D_
hmotnost 4,44 kg/m2_x000D_
ztratné 10% na přesahy</t>
  </si>
  <si>
    <t>4*49,3*0,5*0,00444*1,1</t>
  </si>
  <si>
    <t>27</t>
  </si>
  <si>
    <t>282606022</t>
  </si>
  <si>
    <t>Trysková injektáž  těsnících stěn ve standardních podmínkách, tloušťky přes 400 mm</t>
  </si>
  <si>
    <t>478951091</t>
  </si>
  <si>
    <t>1250,0 "odečteno digitálně</t>
  </si>
  <si>
    <t>28</t>
  </si>
  <si>
    <t>581R001</t>
  </si>
  <si>
    <t>cementobentonitová směs pro vrty, injektáže a těsnění vodních staveb VL</t>
  </si>
  <si>
    <t>-1947789231</t>
  </si>
  <si>
    <t>cementobentonitová směs pro injektáže</t>
  </si>
  <si>
    <t>portlandský cement - přepodpokládaná spotřeba 450 kg/m3 směsi</t>
  </si>
  <si>
    <t>bentonit aktivovaný mletý pro vrty, injektáže a těsnění vodních staveb VL -  přepodpokládaná spotřeba 15 kg/m3 směsi</t>
  </si>
  <si>
    <t>29</t>
  </si>
  <si>
    <t>283111111-R</t>
  </si>
  <si>
    <t>Zřízení ocelových, trubkových mikropilot  tlakové i tahové svislé nebo odklon od svislice do 60° část hladká, průměru přes 60 do 80 mm</t>
  </si>
  <si>
    <t>1046228941</t>
  </si>
  <si>
    <t>vložení ocelovým trub do vrtu pro zvýšení pevnosti</t>
  </si>
  <si>
    <t>32*6,0</t>
  </si>
  <si>
    <t>30</t>
  </si>
  <si>
    <t>14011038</t>
  </si>
  <si>
    <t>trubka ocelová bezešvá hladká jakost 11 353 60,3x10mm</t>
  </si>
  <si>
    <t>1761897270</t>
  </si>
  <si>
    <t>Vodorovné konstrukce</t>
  </si>
  <si>
    <t>31</t>
  </si>
  <si>
    <t>451315115</t>
  </si>
  <si>
    <t>Podkladní a výplňové vrstvy z betonu prostého  tloušťky do 100 mm, z betonu C 16/20</t>
  </si>
  <si>
    <t>-1097528242</t>
  </si>
  <si>
    <t>49,7*0,8*0,1</t>
  </si>
  <si>
    <t>Ostatní konstrukce a práce, bourání</t>
  </si>
  <si>
    <t>32</t>
  </si>
  <si>
    <t>953312122</t>
  </si>
  <si>
    <t>Vložky svislé do dilatačních spár z polystyrenových desek  extrudovaných včetně dodání a osazení, v jakémkoliv zdivu přes 10 do 20 mm</t>
  </si>
  <si>
    <t>780406946</t>
  </si>
  <si>
    <t>výkres D2</t>
  </si>
  <si>
    <t>7*0,5*0,5</t>
  </si>
  <si>
    <t>33</t>
  </si>
  <si>
    <t>953333324.SKA</t>
  </si>
  <si>
    <t>PVC těsnící pás do dilatačních spar betonových kcí vnitřní š 320 mm Sika Waterbar D-32</t>
  </si>
  <si>
    <t>-24894921</t>
  </si>
  <si>
    <t>7*0,5</t>
  </si>
  <si>
    <t>998</t>
  </si>
  <si>
    <t>Přesun hmot</t>
  </si>
  <si>
    <t>34</t>
  </si>
  <si>
    <t>998004011</t>
  </si>
  <si>
    <t>Přesun hmot  pro injektování, mikropiloty nebo kotvy</t>
  </si>
  <si>
    <t>741483327</t>
  </si>
  <si>
    <t>SO 02 - Akumulační šachta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</si>
  <si>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</si>
  <si>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</si>
  <si>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</si>
  <si>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</si>
  <si>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</si>
  <si>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115101201</t>
  </si>
  <si>
    <t>Čerpání vody na dopravní výšku do 10 m s uvažovaným průměrným přítokem do 500 l/min</t>
  </si>
  <si>
    <t>hod</t>
  </si>
  <si>
    <t>1791753341</t>
  </si>
  <si>
    <t>115101301</t>
  </si>
  <si>
    <t>Pohotovost záložní čerpací soupravy pro dopravní výšku do 10 m s uvažovaným průměrným přítokem do 500 l/min</t>
  </si>
  <si>
    <t>den</t>
  </si>
  <si>
    <t>-1419757239</t>
  </si>
  <si>
    <t>1498370736</t>
  </si>
  <si>
    <t>189,0 *0,3 "odečteno digitálně</t>
  </si>
  <si>
    <t>-863224083</t>
  </si>
  <si>
    <t>1/6*6,0*((2*11,4+4,24)*18,7+(2*4,24+11,4)*4,7)+1,0*1,0*1,0</t>
  </si>
  <si>
    <t>247412494</t>
  </si>
  <si>
    <t>595,807013617919*0,3 'Přepočtené koeficientem množství</t>
  </si>
  <si>
    <t>151101201R</t>
  </si>
  <si>
    <t>Zapažení obnažené pilotové stěny dle způsobu zvoleném dodavatelem</t>
  </si>
  <si>
    <t>419393537</t>
  </si>
  <si>
    <t>výkres D.6, D7</t>
  </si>
  <si>
    <t>((15,0+4,7)/2*4,0)</t>
  </si>
  <si>
    <t>161101103</t>
  </si>
  <si>
    <t>Svislé přemístění výkopku  bez naložení do dopravní nádoby avšak s vyprázdněním dopravní nádoby na hromadu nebo do dopravního prostředku z horniny tř. 1 až 4, při hloubce výkopu přes 4 do 6 m</t>
  </si>
  <si>
    <t>593351155</t>
  </si>
  <si>
    <t>Poznámka k položce:_x000D_
Procento svislého podílu dle úvodu ceníku 001 zemní práce kapitola 8 _x000D_
- v množství výkopku jam přes 100 do 1000  m3 24 % z celkového výkopku</t>
  </si>
  <si>
    <t>600,084*0,24</t>
  </si>
  <si>
    <t>-280628696</t>
  </si>
  <si>
    <t>306,22*2 "dle položky zásyp jam</t>
  </si>
  <si>
    <t>56,7</t>
  </si>
  <si>
    <t>940968527</t>
  </si>
  <si>
    <t>600,084 "výkop</t>
  </si>
  <si>
    <t>-306,22 "zpětný zásyp</t>
  </si>
  <si>
    <t>1017963201</t>
  </si>
  <si>
    <t>5 příplatků</t>
  </si>
  <si>
    <t>293,864*5</t>
  </si>
  <si>
    <t>1817209639</t>
  </si>
  <si>
    <t>56,7 "ornice</t>
  </si>
  <si>
    <t>306,22 "zemina z meziskládky pro zpětný zásyp výkopu</t>
  </si>
  <si>
    <t>1490657088</t>
  </si>
  <si>
    <t>293,864*1,9</t>
  </si>
  <si>
    <t>1337077824</t>
  </si>
  <si>
    <t>výkres D.7</t>
  </si>
  <si>
    <t>náhrada výkopku (makadam frakce 63/125)</t>
  </si>
  <si>
    <t>30,13*9,72+1,0*1,0*1,0</t>
  </si>
  <si>
    <t>-2,7*3,1*4,5 "šachta</t>
  </si>
  <si>
    <t>-3,2*3,6*0,15 "podkladní beton</t>
  </si>
  <si>
    <t>Mezisoučet</t>
  </si>
  <si>
    <t>-293,864 "zásyp makadamem</t>
  </si>
  <si>
    <t>58344229r</t>
  </si>
  <si>
    <t>štěrkodrť frakce 63/125</t>
  </si>
  <si>
    <t>330104515</t>
  </si>
  <si>
    <t>Poznámka k položce:_x000D_
hmotnost 2,0 t/m3</t>
  </si>
  <si>
    <t>254,471*2,0</t>
  </si>
  <si>
    <t>-1015828899</t>
  </si>
  <si>
    <t>2030677609</t>
  </si>
  <si>
    <t>189,0</t>
  </si>
  <si>
    <t>-1033935270</t>
  </si>
  <si>
    <t>896602470</t>
  </si>
  <si>
    <t>-751360336</t>
  </si>
  <si>
    <t>189,0*0,02*1,03</t>
  </si>
  <si>
    <t>212752214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</si>
  <si>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</si>
  <si>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2135790943</t>
  </si>
  <si>
    <t>35,0 "dle TZ</t>
  </si>
  <si>
    <t>213311111</t>
  </si>
  <si>
    <t>Polštáře zhutněné pod základy  z kameniva hrubého drceného, frakce 63 - 125 mm</t>
  </si>
  <si>
    <t>-1559217225</t>
  </si>
  <si>
    <t>4,24*4,7*0,2</t>
  </si>
  <si>
    <t>224312116</t>
  </si>
  <si>
    <t>Maloprofilové vrty průběžným sacím vrtáním průměru přes 93 do 156 mm úklonu přes 45° v hl 0 až 25 m v hornině tř. V a VI</t>
  </si>
  <si>
    <t>1819007433</t>
  </si>
  <si>
    <t>výkres D.1, D.7</t>
  </si>
  <si>
    <t>horizontální vrty</t>
  </si>
  <si>
    <t>4*10,0</t>
  </si>
  <si>
    <t>242791111</t>
  </si>
  <si>
    <t>Zapuštění zárubnice z trub do studňového vrtu, z plastických hmot z plastických hmot hl. do 50 m DN do 200</t>
  </si>
  <si>
    <t>-38201253</t>
  </si>
  <si>
    <t>28613212</t>
  </si>
  <si>
    <t>trubka drenážní celoperforovaná PE-HD plně vsakovací se spojkou DN 100 SN8</t>
  </si>
  <si>
    <t>-1536585898</t>
  </si>
  <si>
    <t>Svislé a kompletní konstrukce</t>
  </si>
  <si>
    <t>320101114-R</t>
  </si>
  <si>
    <t>Osazení betonových a železobetonových prefabrikátů hmotnosti jednotlivě přes 7 000 do 10 000 kg</t>
  </si>
  <si>
    <t>ks</t>
  </si>
  <si>
    <t>1851982384</t>
  </si>
  <si>
    <t>5923121401r</t>
  </si>
  <si>
    <t>PRAVOÚHLÁ NÁDRŽ PNO 240/280/278/14 BZP</t>
  </si>
  <si>
    <t>-100814679</t>
  </si>
  <si>
    <t>bez dna, perforovaná</t>
  </si>
  <si>
    <t>díry pr. 20 mm, 5 ks/m2</t>
  </si>
  <si>
    <t>včetně stupadel</t>
  </si>
  <si>
    <t>5923121400r</t>
  </si>
  <si>
    <t>PRAVOÚHLÁ SKRUŽ  PNO 240/280/170/14 BZP</t>
  </si>
  <si>
    <t>220822787</t>
  </si>
  <si>
    <t>perforovaná</t>
  </si>
  <si>
    <t>452311161</t>
  </si>
  <si>
    <t>Podkladní a zajišťovací konstrukce z betonu prostého v otevřeném výkopu desky pod potrubí, stoky a drobné objekty z betonu tř. C 25/30</t>
  </si>
  <si>
    <t>-618104578</t>
  </si>
  <si>
    <t>3,2*3,6*0,15</t>
  </si>
  <si>
    <t>457971111</t>
  </si>
  <si>
    <t>Zřízení vrstvy z geotextilie s přesahem  bez připevnění k podkladu, s potřebným dočasným zatěžováním včetně zakotvení okraje o sklonu do 10°, šířky geotextilie do 3 m</t>
  </si>
  <si>
    <t>-1129471793</t>
  </si>
  <si>
    <t>výkres D.1. D.6. D.7</t>
  </si>
  <si>
    <t>9,0*9,0</t>
  </si>
  <si>
    <t>457971121-R</t>
  </si>
  <si>
    <t>Zřízení vrstvy z geotextilie s přesahem  bez připevnění k podkladu, s potřebným dočasným zatěžováním včetně zakotvení okraje o sklonu přes 35° , šířky geotextilie do 3 m</t>
  </si>
  <si>
    <t>-761295158</t>
  </si>
  <si>
    <t>3*((9,0+4,24)/2*6,7)</t>
  </si>
  <si>
    <t>69311104</t>
  </si>
  <si>
    <t>geotextilie netkaná separační, filtrační, ochranná s převahou recyklovaných PES vláken 500g/m3</t>
  </si>
  <si>
    <t>-702524870</t>
  </si>
  <si>
    <t>Poznámka k položce:_x000D_
ztratné 20%</t>
  </si>
  <si>
    <t>(81,0+133,062)*1,2</t>
  </si>
  <si>
    <t>457979122-R</t>
  </si>
  <si>
    <t>Zřízení vrstvy z geotextilie s přesahem  Příplatek k cenám za připevnění geotextilie k podkladu ocelovými skobami z betonářské oceli o sklonu přes  35°, při počtu skob na 10 m2 plochy přes 4 do 8 ks</t>
  </si>
  <si>
    <t>267513752</t>
  </si>
  <si>
    <t>Úpravy povrchů, podlahy a osazování výplní</t>
  </si>
  <si>
    <t>619996145</t>
  </si>
  <si>
    <t>Ochrana stavebních konstrukcí a samostatných prvků včetně pozdějšího odstranění obalením geotextilií samostatných konstrukcí a prvků</t>
  </si>
  <si>
    <t>372016748</t>
  </si>
  <si>
    <t>okolo šachty</t>
  </si>
  <si>
    <t>2*(2,7+3,1)*5,0*1,2</t>
  </si>
  <si>
    <t>3,0*3,4*1,2</t>
  </si>
  <si>
    <t>Trubní vedení</t>
  </si>
  <si>
    <t>871355241</t>
  </si>
  <si>
    <t>Kanalizační potrubí z tvrdého PVC v otevřeném výkopu ve sklonu do 20 %, hladkého plnostěnného vícevrstvého, tuhost třídy SN 12 DN 200</t>
  </si>
  <si>
    <t>1734431024</t>
  </si>
  <si>
    <t>výkres D.6, D.7</t>
  </si>
  <si>
    <t>bezpečnostní přepad, propojení šachet</t>
  </si>
  <si>
    <t>4*3,0</t>
  </si>
  <si>
    <t>2,8</t>
  </si>
  <si>
    <t>35</t>
  </si>
  <si>
    <t>877355211</t>
  </si>
  <si>
    <t>Montáž tvarovek na kanalizačním potrubí z trub z plastu  z tvrdého PVC nebo z polypropylenu v otevřeném výkopu jednoosých DN 200</t>
  </si>
  <si>
    <t>kus</t>
  </si>
  <si>
    <t>1602400551</t>
  </si>
  <si>
    <t>36</t>
  </si>
  <si>
    <t>28611365</t>
  </si>
  <si>
    <t>koleno kanalizace PVC KG 200x30°</t>
  </si>
  <si>
    <t>-1822185083</t>
  </si>
  <si>
    <t>37</t>
  </si>
  <si>
    <t>894411311</t>
  </si>
  <si>
    <t>Osazení železobetonových dílců pro šachty skruží rovných</t>
  </si>
  <si>
    <t>-1705819372</t>
  </si>
  <si>
    <t>38</t>
  </si>
  <si>
    <t>59223826</t>
  </si>
  <si>
    <t>vpusť uliční skruž betonová 590x500x50mm</t>
  </si>
  <si>
    <t>861911719</t>
  </si>
  <si>
    <t>39</t>
  </si>
  <si>
    <t>894414211</t>
  </si>
  <si>
    <t>Osazení železobetonových dílců pro šachty desek zákrytových</t>
  </si>
  <si>
    <t>411453796</t>
  </si>
  <si>
    <t>40</t>
  </si>
  <si>
    <t>5923120714</t>
  </si>
  <si>
    <t>PNO 240/280/20 ZDP -14   - rozměr    2680/3080/244</t>
  </si>
  <si>
    <t>418625390</t>
  </si>
  <si>
    <t>zatížení D400</t>
  </si>
  <si>
    <t>včetně dvou otvorů pro poklop DN 600</t>
  </si>
  <si>
    <t>41</t>
  </si>
  <si>
    <t>899304111</t>
  </si>
  <si>
    <t>Osazení poklopů železobetonových včetně rámů jakékoliv hmotnosti</t>
  </si>
  <si>
    <t>1068110325</t>
  </si>
  <si>
    <t>42</t>
  </si>
  <si>
    <t>PFG.0000165</t>
  </si>
  <si>
    <t>poklop šachtový D2 /betonová výplň+ litina/ D 400 - BEGU-B-1, bez odvětrání</t>
  </si>
  <si>
    <t>1275391147</t>
  </si>
  <si>
    <t>43</t>
  </si>
  <si>
    <t>936311111-R</t>
  </si>
  <si>
    <t>Zabetonování potrubí uloženého ve vynechaných otvorech  ve dně nebo ve stěnách nádrží, sanační maltou se zvýšenými nároky na prostředí o ploše otvoru do 0,25 m2</t>
  </si>
  <si>
    <t>1488762221</t>
  </si>
  <si>
    <t>dle TZ</t>
  </si>
  <si>
    <t>4*(PI*0,6*(0,125*0,125-0,10*0,10))</t>
  </si>
  <si>
    <t>44</t>
  </si>
  <si>
    <t>977131119</t>
  </si>
  <si>
    <t>Vrty příklepovými vrtáky do cihelného zdiva nebo prostého betonu průměru přes 28 do 32 mm</t>
  </si>
  <si>
    <t>1731169870</t>
  </si>
  <si>
    <t>0,14 "elektro přípojka</t>
  </si>
  <si>
    <t>45</t>
  </si>
  <si>
    <t>977151113</t>
  </si>
  <si>
    <t>Jádrové vrty diamantovými korunkami do stavebních materiálů (železobetonu, betonu, cihel, obkladů, dlažeb, kamene) průměru přes 40 do 50 mm</t>
  </si>
  <si>
    <t>-341307038</t>
  </si>
  <si>
    <t>0,25 "provrtání ZD pro ovládání šoupátka</t>
  </si>
  <si>
    <t>46</t>
  </si>
  <si>
    <t>977151116</t>
  </si>
  <si>
    <t>Jádrové vrty diamantovými korunkami do stavebních materiálů (železobetonu, betonu, cihel, obkladů, dlažeb, kamene) průměru přes 70 do 80 mm</t>
  </si>
  <si>
    <t>950230493</t>
  </si>
  <si>
    <t>0,14 "pro výtlak</t>
  </si>
  <si>
    <t>47</t>
  </si>
  <si>
    <t>977151126</t>
  </si>
  <si>
    <t>Jádrové vrty diamantovými korunkami do stavebních materiálů (železobetonu, betonu, cihel, obkladů, dlažeb, kamene) průměru přes 200 do 225 mm</t>
  </si>
  <si>
    <t>1502880098</t>
  </si>
  <si>
    <t>0,14 "pro drenážní potrubí</t>
  </si>
  <si>
    <t>48</t>
  </si>
  <si>
    <t>977151127</t>
  </si>
  <si>
    <t>Jádrové vrty diamantovými korunkami do stavebních materiálů (železobetonu, betonu, cihel, obkladů, dlažeb, kamene) průměru přes 225 do 250 mm</t>
  </si>
  <si>
    <t>661258505</t>
  </si>
  <si>
    <t>5*0,14 "do šachty</t>
  </si>
  <si>
    <t>4*0,6 "stěna</t>
  </si>
  <si>
    <t>1*0,5</t>
  </si>
  <si>
    <t>49</t>
  </si>
  <si>
    <t>998274101</t>
  </si>
  <si>
    <t>Přesun hmot pro trubní vedení hloubené z trub betonových nebo železobetonových pro vodovody nebo kanalizace v otevřeném výkopu dopravní vzdálenost do 15 m</t>
  </si>
  <si>
    <t>767671296</t>
  </si>
  <si>
    <t>PSV</t>
  </si>
  <si>
    <t>Práce a dodávky PSV</t>
  </si>
  <si>
    <t>711</t>
  </si>
  <si>
    <t>Izolace proti vodě, vlhkosti a plynům</t>
  </si>
  <si>
    <t>50</t>
  </si>
  <si>
    <t>711786166-R</t>
  </si>
  <si>
    <t>Izolace proti vodě těsnění trubních prostupů do 500 mm prostupovým těsněním</t>
  </si>
  <si>
    <t>-1930678333</t>
  </si>
  <si>
    <t>51</t>
  </si>
  <si>
    <t>27322510035</t>
  </si>
  <si>
    <t>Prostupové těsnění do otvorů DN 250</t>
  </si>
  <si>
    <t>-300411628</t>
  </si>
  <si>
    <t>52</t>
  </si>
  <si>
    <t>998711101</t>
  </si>
  <si>
    <t>Přesun hmot pro izolace proti vodě, vlhkosti a plynům stanovený z hmotnosti přesunovaného materiálu vodorovná dopravní vzdálenost do 50 m v objektech výšky do 6 m</t>
  </si>
  <si>
    <t>CS ÚRS 2018 01</t>
  </si>
  <si>
    <t>-275022404</t>
  </si>
  <si>
    <t>SO 03 - Odpadní potrubí</t>
  </si>
  <si>
    <t>1111323434</t>
  </si>
  <si>
    <t>-224821732</t>
  </si>
  <si>
    <t>-1513446417</t>
  </si>
  <si>
    <t>výkres D.10</t>
  </si>
  <si>
    <t>147,36*1,0 *0,3</t>
  </si>
  <si>
    <t>132201202</t>
  </si>
  <si>
    <t>Hloubení zapažených i nezapažených rýh šířky přes 600 do 2 000 mm  s urovnáním dna do předepsaného profilu a spádu v hornině tř. 3 přes 100 do 1 000 m3</t>
  </si>
  <si>
    <t>1717727254</t>
  </si>
  <si>
    <t>50% výkopu</t>
  </si>
  <si>
    <t>193,03*0,5</t>
  </si>
  <si>
    <t>147,36*((0,2+0,1)/2*1,0)*0,5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</si>
  <si>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</si>
  <si>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</si>
  <si>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1896206358</t>
  </si>
  <si>
    <t>107,567*0,3</t>
  </si>
  <si>
    <t>132301202</t>
  </si>
  <si>
    <t>Hloubení zapažených i nezapažených rýh šířky přes 600 do 2 000 mm  s urovnáním dna do předepsaného profilu a spádu v hornině tř. 4 přes 100 do 1 000 m3</t>
  </si>
  <si>
    <t>-1355869787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</si>
  <si>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</si>
  <si>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</si>
  <si>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2078586358</t>
  </si>
  <si>
    <t>151811131</t>
  </si>
  <si>
    <t>Zřízení pažicích boxů pro pažení a rozepření stěn rýh podzemního vedení hloubka výkopu do 4 m, šířka do 1,2 m</t>
  </si>
  <si>
    <t>-716354620</t>
  </si>
  <si>
    <t>432,35</t>
  </si>
  <si>
    <t>151811141</t>
  </si>
  <si>
    <t>Zřízení pažicích boxů pro pažení a rozepření stěn rýh podzemního vedení hloubka výkopu přes 4 do 6 m, šířka do 1,2 m</t>
  </si>
  <si>
    <t>1726107807</t>
  </si>
  <si>
    <t>-301203192</t>
  </si>
  <si>
    <t>Poznámka k položce:_x000D_
Procento svislého podílu dle úvodu ceníku 001 zemní práce kapitola 8 _x000D_
- v množství výkopku rýhy přes 100  m3 50 % z celkového výkopku</t>
  </si>
  <si>
    <t>(107,567+107,567)*0,5</t>
  </si>
  <si>
    <t>-1981526189</t>
  </si>
  <si>
    <t>94,82*2 "dle položky zásyp jam</t>
  </si>
  <si>
    <t>44,208</t>
  </si>
  <si>
    <t>1095616178</t>
  </si>
  <si>
    <t>107,567+107,567 "výkop</t>
  </si>
  <si>
    <t>-94,82 "zpětný zásyp</t>
  </si>
  <si>
    <t>201306885</t>
  </si>
  <si>
    <t>120,314*5</t>
  </si>
  <si>
    <t>164370809</t>
  </si>
  <si>
    <t>44,208 "ornice</t>
  </si>
  <si>
    <t>94,82 "zemina z meziskládky pro zpětný zásyp výkopu</t>
  </si>
  <si>
    <t>-1049515891</t>
  </si>
  <si>
    <t>120,314*1,9</t>
  </si>
  <si>
    <t>1884392603</t>
  </si>
  <si>
    <t>94,82</t>
  </si>
  <si>
    <t>1332035260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</si>
  <si>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</si>
  <si>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</si>
  <si>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1995372832</t>
  </si>
  <si>
    <t>výkres D10</t>
  </si>
  <si>
    <t>69,69</t>
  </si>
  <si>
    <t>58337310</t>
  </si>
  <si>
    <t>štěrkopísek frakce 0/4</t>
  </si>
  <si>
    <t>1087967759</t>
  </si>
  <si>
    <t>69,69*2 'Přepočtené koeficientem množství</t>
  </si>
  <si>
    <t>1014485620</t>
  </si>
  <si>
    <t>147,36*2,0</t>
  </si>
  <si>
    <t>181301105</t>
  </si>
  <si>
    <t>Rozprostření a urovnání ornice v rovině nebo ve svahu sklonu do 1:5 při souvislé ploše do 500 m2, tl. vrstvy přes 250 do 300 mm</t>
  </si>
  <si>
    <t>645347578</t>
  </si>
  <si>
    <t>147,36*1,0</t>
  </si>
  <si>
    <t>-1630787839</t>
  </si>
  <si>
    <t>294,72+147,36</t>
  </si>
  <si>
    <t>845431636</t>
  </si>
  <si>
    <t>442,08*0,02*1,03</t>
  </si>
  <si>
    <t>211531111</t>
  </si>
  <si>
    <t>Výplň kamenivem do rýh odvodňovacích žeber nebo trativodů bez zhutnění, s úpravou povrchu výplně kamenivem hrubým drceným frakce 16 až 63 mm</t>
  </si>
  <si>
    <t>-833786455</t>
  </si>
  <si>
    <t>147,36*((0,2+0,1)/2*1,0)</t>
  </si>
  <si>
    <t>212755215</t>
  </si>
  <si>
    <t>Trativody bez lože z drenážních trubek  plastových flexibilních D 125 mm</t>
  </si>
  <si>
    <t>-923139653</t>
  </si>
  <si>
    <t>451573111</t>
  </si>
  <si>
    <t>Lože pod potrubí, stoky a drobné objekty v otevřeném výkopu z písku a štěrkopísku do 63 mm</t>
  </si>
  <si>
    <t>2100894732</t>
  </si>
  <si>
    <t>14,46</t>
  </si>
  <si>
    <t>452112111</t>
  </si>
  <si>
    <t>Osazení betonových dílců prstenců nebo rámů pod poklopy a mříže, výšky do 100 mm</t>
  </si>
  <si>
    <t>801103251</t>
  </si>
  <si>
    <t>příloha D13</t>
  </si>
  <si>
    <t>1+2</t>
  </si>
  <si>
    <t>59224176</t>
  </si>
  <si>
    <t>prstenec šachtový vyrovnávací betonový 625x120x80mm</t>
  </si>
  <si>
    <t>301068688</t>
  </si>
  <si>
    <t>59224187</t>
  </si>
  <si>
    <t>prstenec šachtový vyrovnávací betonový 625x120x100mm</t>
  </si>
  <si>
    <t>-740209320</t>
  </si>
  <si>
    <t>452112121</t>
  </si>
  <si>
    <t>Osazení betonových dílců prstenců nebo rámů pod poklopy a mříže, výšky přes 100 do 200 mm</t>
  </si>
  <si>
    <t>349190051</t>
  </si>
  <si>
    <t>59224188</t>
  </si>
  <si>
    <t>prstenec šachtový vyrovnávací betonový 625x120x120mm</t>
  </si>
  <si>
    <t>50248389</t>
  </si>
  <si>
    <t>452311141</t>
  </si>
  <si>
    <t>Podkladní a zajišťovací konstrukce z betonu prostého v otevřeném výkopu desky pod potrubí, stoky a drobné objekty z betonu tř. C 16/20</t>
  </si>
  <si>
    <t>177951147</t>
  </si>
  <si>
    <t>pod šachty</t>
  </si>
  <si>
    <t>2,0*2,0*0,1</t>
  </si>
  <si>
    <t>2*PI*0,8*0,8*0,1</t>
  </si>
  <si>
    <t>857372122-R</t>
  </si>
  <si>
    <t>Montáž tvarovek na potrubí  jednoosých na potrubí z trub přírubových v otevřeném výkopu, kanálu nebo v šachtě DN 300</t>
  </si>
  <si>
    <t>-1799034703</t>
  </si>
  <si>
    <t>výkres D.11</t>
  </si>
  <si>
    <t>HLT.374212r</t>
  </si>
  <si>
    <t>Atypická příruba nerez DN 300 s vnitřním závitem 1/2"</t>
  </si>
  <si>
    <t>-1166384395</t>
  </si>
  <si>
    <t>252955955</t>
  </si>
  <si>
    <t>výkres D.5</t>
  </si>
  <si>
    <t>147,36</t>
  </si>
  <si>
    <t>-1670480971</t>
  </si>
  <si>
    <t>28611367</t>
  </si>
  <si>
    <t>koleno kanalizace PVC KG 200x67°</t>
  </si>
  <si>
    <t>1677888829</t>
  </si>
  <si>
    <t>28611364</t>
  </si>
  <si>
    <t>koleno kanalizace PVC KG 200x15°</t>
  </si>
  <si>
    <t>20752315</t>
  </si>
  <si>
    <t>891142211-R</t>
  </si>
  <si>
    <t>Montáž vodovodních armatur na potrubí vodoměrů v šachtě závitových G 1/2</t>
  </si>
  <si>
    <t>-336056558</t>
  </si>
  <si>
    <t>montáž včetně materiálu</t>
  </si>
  <si>
    <t>včetně fitinek a propojovacích potrubí</t>
  </si>
  <si>
    <t>včetně kotevních objímek</t>
  </si>
  <si>
    <t>38821225r</t>
  </si>
  <si>
    <t>vodoměr bytový na studenou vodu Qn 1,5  R 1/2"x110mm</t>
  </si>
  <si>
    <t>1795697564</t>
  </si>
  <si>
    <t>891351222</t>
  </si>
  <si>
    <t>Montáž vodovodních armatur na potrubí šoupátek nebo klapek uzavíracích v šachtách s ručním kolečkem DN 200</t>
  </si>
  <si>
    <t>-446280987</t>
  </si>
  <si>
    <t>42221307</t>
  </si>
  <si>
    <t>šoupátko pitná voda litina GGG 50 krátká stavební dl PN 10/16 DN 200x230mm</t>
  </si>
  <si>
    <t>1050052884</t>
  </si>
  <si>
    <t>HWL.950220000001</t>
  </si>
  <si>
    <t>SOUPRAVA ZEMNÍ TELESKOPICKÁ E2-0,95-1,07 200 (0,95-1,07m)</t>
  </si>
  <si>
    <t>-1150179571</t>
  </si>
  <si>
    <t>892352121</t>
  </si>
  <si>
    <t>Tlakové zkoušky vzduchem těsnícími vaky ucpávkovými DN 200</t>
  </si>
  <si>
    <t>úsek</t>
  </si>
  <si>
    <t>1454715515</t>
  </si>
  <si>
    <t>-267180561</t>
  </si>
  <si>
    <t>59224050</t>
  </si>
  <si>
    <t>skruž pro kanalizační šachty se zabudovanými stupadly 100 x 25 x 12 cm</t>
  </si>
  <si>
    <t>-1154231973</t>
  </si>
  <si>
    <t>894412411</t>
  </si>
  <si>
    <t>Osazení železobetonových dílců pro šachty skruží přechodových</t>
  </si>
  <si>
    <t>-838931856</t>
  </si>
  <si>
    <t>59224168</t>
  </si>
  <si>
    <t>skruž betonová přechodová 62,5/100x60x12 cm, stupadla poplastovaná kapsová</t>
  </si>
  <si>
    <t>371598285</t>
  </si>
  <si>
    <t>894414111</t>
  </si>
  <si>
    <t>Osazení železobetonových dílců pro šachty skruží základových (dno)</t>
  </si>
  <si>
    <t>-851782687</t>
  </si>
  <si>
    <t>1+1+1</t>
  </si>
  <si>
    <t>59224339</t>
  </si>
  <si>
    <t>dno betonové šachty kanalizační přímé 100x100x60 cm</t>
  </si>
  <si>
    <t>-1358986533</t>
  </si>
  <si>
    <t>59224337</t>
  </si>
  <si>
    <t>dno betonové šachty kanalizační přímé 100x60x40 cm</t>
  </si>
  <si>
    <t>-1751670666</t>
  </si>
  <si>
    <t>5921126002</t>
  </si>
  <si>
    <t>TZZ-Q 150/120 BZC PS V80    - rozměr    1500/1800/1200</t>
  </si>
  <si>
    <t>1041057354</t>
  </si>
  <si>
    <t>53</t>
  </si>
  <si>
    <t>59224348</t>
  </si>
  <si>
    <t>těsnění elastomerové pro spojení šachetních dílů DN 1000</t>
  </si>
  <si>
    <t>991959346</t>
  </si>
  <si>
    <t>54</t>
  </si>
  <si>
    <t>473766464</t>
  </si>
  <si>
    <t>55</t>
  </si>
  <si>
    <t>5921121811</t>
  </si>
  <si>
    <t>TZK-Q 150-63/18 ZDC   - rozměr    1500/1800/625</t>
  </si>
  <si>
    <t>-1578518508</t>
  </si>
  <si>
    <t>56</t>
  </si>
  <si>
    <t>458269339</t>
  </si>
  <si>
    <t>57</t>
  </si>
  <si>
    <t>-831802146</t>
  </si>
  <si>
    <t>58</t>
  </si>
  <si>
    <t>899401112</t>
  </si>
  <si>
    <t>Osazení poklopů litinových šoupátkových</t>
  </si>
  <si>
    <t>-324676211</t>
  </si>
  <si>
    <t>59</t>
  </si>
  <si>
    <t>42291352</t>
  </si>
  <si>
    <t>poklop litinový šoupátkový pro zemní soupravy osazení do terénu a do vozovky</t>
  </si>
  <si>
    <t>-806240694</t>
  </si>
  <si>
    <t>60</t>
  </si>
  <si>
    <t>953961113</t>
  </si>
  <si>
    <t>Kotvy chemické s vyvrtáním otvoru  do betonu, železobetonu nebo tvrdého kamene tmel, velikost M 12, hloubka 110 mm</t>
  </si>
  <si>
    <t>-2022072607</t>
  </si>
  <si>
    <t>2*8</t>
  </si>
  <si>
    <t>61</t>
  </si>
  <si>
    <t>HLT.3496626r</t>
  </si>
  <si>
    <t>Závitová tyč nerez M12 180</t>
  </si>
  <si>
    <t>2139871851</t>
  </si>
  <si>
    <t>62</t>
  </si>
  <si>
    <t>HLT.3496507r</t>
  </si>
  <si>
    <t>Závitová tyč nerez M12 120</t>
  </si>
  <si>
    <t>1142181678</t>
  </si>
  <si>
    <t>63</t>
  </si>
  <si>
    <t>998276101</t>
  </si>
  <si>
    <t>Přesun hmot pro trubní vedení hloubené z trub z plastických hmot nebo sklolaminátových pro vodovody nebo kanalizace v otevřeném výkopu dopravní vzdálenost do 15 m</t>
  </si>
  <si>
    <t>1591992005</t>
  </si>
  <si>
    <t>SO 04 - Výtlačné potrubí</t>
  </si>
  <si>
    <t xml:space="preserve">    767 - Konstrukce zámečnické</t>
  </si>
  <si>
    <t xml:space="preserve">    789 - Povrchové úpravy ocelových konstrukcí a technologických zařízení</t>
  </si>
  <si>
    <t>113151111</t>
  </si>
  <si>
    <t>Rozebírání zpevněných ploch  s přemístěním na skládku na vzdálenost do 20 m nebo s naložením na dopravní prostředek ze silničních panelů</t>
  </si>
  <si>
    <t>-4260374</t>
  </si>
  <si>
    <t>5*3,0</t>
  </si>
  <si>
    <t>504724434</t>
  </si>
  <si>
    <t>-339153184</t>
  </si>
  <si>
    <t>-1304630432</t>
  </si>
  <si>
    <t>98,86*1,0 *0,3</t>
  </si>
  <si>
    <t>-378679869</t>
  </si>
  <si>
    <t>96,22*0,5</t>
  </si>
  <si>
    <t>104,27*((0,2+0,1)/2*1,0)*0,5</t>
  </si>
  <si>
    <t>2109330519</t>
  </si>
  <si>
    <t>55,93*0,3</t>
  </si>
  <si>
    <t>131178318</t>
  </si>
  <si>
    <t>729205312</t>
  </si>
  <si>
    <t>-1137037882</t>
  </si>
  <si>
    <t>229,75</t>
  </si>
  <si>
    <t>1969005464</t>
  </si>
  <si>
    <t>-362300995</t>
  </si>
  <si>
    <t>(55,93+55,93)*0,5</t>
  </si>
  <si>
    <t>-1001082164</t>
  </si>
  <si>
    <t>47,05*2 "dle položky zásyp jam</t>
  </si>
  <si>
    <t>29,658</t>
  </si>
  <si>
    <t>828990850</t>
  </si>
  <si>
    <t>55,93+55,93 "výkop</t>
  </si>
  <si>
    <t>-47,05 "zpětný zásyp</t>
  </si>
  <si>
    <t>1463362605</t>
  </si>
  <si>
    <t>64,81*5</t>
  </si>
  <si>
    <t>-61539541</t>
  </si>
  <si>
    <t>29,658 "ornice</t>
  </si>
  <si>
    <t>47,05 "zemina z meziskládky pro zpětný zásyp výkopu</t>
  </si>
  <si>
    <t>-1835166855</t>
  </si>
  <si>
    <t>64,81*1,9</t>
  </si>
  <si>
    <t>-453918840</t>
  </si>
  <si>
    <t>47,05</t>
  </si>
  <si>
    <t>-1144070242</t>
  </si>
  <si>
    <t>-831787533</t>
  </si>
  <si>
    <t>37,17</t>
  </si>
  <si>
    <t>-329368910</t>
  </si>
  <si>
    <t>37,17*2 'Přepočtené koeficientem množství</t>
  </si>
  <si>
    <t>1335344978</t>
  </si>
  <si>
    <t>98,86*2,0</t>
  </si>
  <si>
    <t>-1054137644</t>
  </si>
  <si>
    <t>98,86*1,0</t>
  </si>
  <si>
    <t>-1042145164</t>
  </si>
  <si>
    <t>197,72+98,86</t>
  </si>
  <si>
    <t>-395717413</t>
  </si>
  <si>
    <t>296,58*0,02*1,03</t>
  </si>
  <si>
    <t>-467452146</t>
  </si>
  <si>
    <t>104,27*((0,2+0,1)/2*1,0)</t>
  </si>
  <si>
    <t>1481746937</t>
  </si>
  <si>
    <t>291211111</t>
  </si>
  <si>
    <t>Zřízení zpevněné plochy ze silničních panelů  osazených do lože tl. 50 mm z kameniva</t>
  </si>
  <si>
    <t>881379609</t>
  </si>
  <si>
    <t>z rozebraných panelů</t>
  </si>
  <si>
    <t>15,0</t>
  </si>
  <si>
    <t>338121123</t>
  </si>
  <si>
    <t>Osazování sloupků a vzpěr plotových železobetonových se zabetonováním patky, o objemu do 0,15 m3</t>
  </si>
  <si>
    <t>1094297610</t>
  </si>
  <si>
    <t>z rozebraných sloupků</t>
  </si>
  <si>
    <t>348401130</t>
  </si>
  <si>
    <t>Montáž oplocení z pletiva strojového s napínacími dráty přes 1,6 do 2,0 m</t>
  </si>
  <si>
    <t>-1023154866</t>
  </si>
  <si>
    <t>z rozebraného pletivy</t>
  </si>
  <si>
    <t>5,0</t>
  </si>
  <si>
    <t>-630418208</t>
  </si>
  <si>
    <t>10,33</t>
  </si>
  <si>
    <t>452311131</t>
  </si>
  <si>
    <t>Podkladní a zajišťovací konstrukce z betonu prostého v otevřeném výkopu desky pod potrubí, stoky a drobné objekty z betonu tř. C 12/15</t>
  </si>
  <si>
    <t>2126658087</t>
  </si>
  <si>
    <t>pod vodoměrnou šachtu</t>
  </si>
  <si>
    <t>PI *0,7*0,7*0,1</t>
  </si>
  <si>
    <t>871211211</t>
  </si>
  <si>
    <t>Montáž vodovodního potrubí z plastů v otevřeném výkopu z polyetylenu PE 100 svařovaných elektrotvarovkou SDR 11/PN16 D 63 x 5,8 mm</t>
  </si>
  <si>
    <t>-730761915</t>
  </si>
  <si>
    <t>28613598r</t>
  </si>
  <si>
    <t>potrubí dvouvrstvé PE100 s 10% signalizační vrstvou SDR 11 63x5,8 návin</t>
  </si>
  <si>
    <t>-784597022</t>
  </si>
  <si>
    <t>Poznámka k položce:_x000D_
ztratné 1,5%</t>
  </si>
  <si>
    <t>104,27*1,015 'Přepočtené koeficientem množství</t>
  </si>
  <si>
    <t>871251211</t>
  </si>
  <si>
    <t>Montáž vodovodního potrubí z plastů v otevřeném výkopu z polyetylenu PE 100 svařovaných elektrotvarovkou SDR 11/PN16 D 110 x 10,0 mm</t>
  </si>
  <si>
    <t>-614235255</t>
  </si>
  <si>
    <t>28613601</t>
  </si>
  <si>
    <t>potrubí dvouvrstvé PE100 s 10% signalizační vrstvou SDR 11 110x10,0 dl 12m</t>
  </si>
  <si>
    <t>-167607055</t>
  </si>
  <si>
    <t>6,0 "chránička</t>
  </si>
  <si>
    <t>877161101</t>
  </si>
  <si>
    <t>Montáž tvarovek na vodovodním plastovém potrubí z polyetylenu PE 100 elektrotvarovek SDR 11/PN16 spojek, oblouků nebo redukcí d 32</t>
  </si>
  <si>
    <t>-164679360</t>
  </si>
  <si>
    <t>28615969</t>
  </si>
  <si>
    <t>elektrospojka SDR 11 PE 100 PN 16 D 32mm</t>
  </si>
  <si>
    <t>-720728974</t>
  </si>
  <si>
    <t>877211101</t>
  </si>
  <si>
    <t>Montáž tvarovek na vodovodním plastovém potrubí z polyetylenu PE 100 elektrotvarovek SDR 11/PN16 spojek, oblouků nebo redukcí d 63</t>
  </si>
  <si>
    <t>958433422</t>
  </si>
  <si>
    <t>12+2+2+1+1+1+2</t>
  </si>
  <si>
    <t>28615972</t>
  </si>
  <si>
    <t>elektrospojka SDR 11 PE 100 PN 16 D 63mm</t>
  </si>
  <si>
    <t>1659572517</t>
  </si>
  <si>
    <t>28653133</t>
  </si>
  <si>
    <t>nákružek lemový PE 100 SDR 11 63mm</t>
  </si>
  <si>
    <t>-1448430459</t>
  </si>
  <si>
    <t>WVN.FF700211W</t>
  </si>
  <si>
    <t>Příruba PP/ocel PN10/16 63 DN50</t>
  </si>
  <si>
    <t>-307158464</t>
  </si>
  <si>
    <t>Poznámka k položce:_x000D_
Příruba PP s ocelovou výztuhou, barva černá - Příruba PP/ocel PN10/16 63 DN50</t>
  </si>
  <si>
    <t>WVN.FF071011W</t>
  </si>
  <si>
    <t>Oblouk 60° PE100 SDR11 63</t>
  </si>
  <si>
    <t>-1292800148</t>
  </si>
  <si>
    <t>Poznámka k položce:_x000D_
PE100 tvarovka, svařování na tupo, barva černá - Oblouk 60° PE100 SDR11 63</t>
  </si>
  <si>
    <t>WVN.FF061011W</t>
  </si>
  <si>
    <t>Oblouk 30° PE100 SDR11 63</t>
  </si>
  <si>
    <t>323410847</t>
  </si>
  <si>
    <t>Poznámka k položce:_x000D_
PE100 tvarovka, svařování na tupo, barva černá - Oblouk 30° PE100 SDR11 63</t>
  </si>
  <si>
    <t>WVN.FF081011W</t>
  </si>
  <si>
    <t>Oblouk 22° PE100 SDR11 63</t>
  </si>
  <si>
    <t>1863766251</t>
  </si>
  <si>
    <t>Poznámka k položce:_x000D_
PE100 tvarovka, svařování na tupo, barva černá - Oblouk 22° PE100 SDR11 63</t>
  </si>
  <si>
    <t>WVN.FF485290W</t>
  </si>
  <si>
    <t>Redukce PE100 SDR11 63/32</t>
  </si>
  <si>
    <t>1448816253</t>
  </si>
  <si>
    <t>Poznámka k položce:_x000D_
PE100 tvarovka, svařování na tupo, barva černá - Redukce PE100 SDR11 63/32</t>
  </si>
  <si>
    <t>877211112</t>
  </si>
  <si>
    <t>Montáž tvarovek na vodovodním plastovém potrubí z polyetylenu PE 100 elektrotvarovek SDR 11/PN16 kolen 90° d 63</t>
  </si>
  <si>
    <t>-189605283</t>
  </si>
  <si>
    <t>28653055</t>
  </si>
  <si>
    <t>elektrokoleno 90° PE 100 D 63mm</t>
  </si>
  <si>
    <t>-1731421828</t>
  </si>
  <si>
    <t>892241111</t>
  </si>
  <si>
    <t>Tlakové zkoušky vodou na potrubí DN do 80</t>
  </si>
  <si>
    <t>-344600570</t>
  </si>
  <si>
    <t>893811152</t>
  </si>
  <si>
    <t>Osazení vodoměrné šachty z polypropylenu PP  samonosné pro běžné zatížení kruhové, průměru D do 1,0 m, světlé hloubky od 1,2 m do 1,5 m</t>
  </si>
  <si>
    <t>374200023</t>
  </si>
  <si>
    <t>56230583</t>
  </si>
  <si>
    <t>šachta vodoměrná samonosná kruhová 1,0/1,5 m</t>
  </si>
  <si>
    <t>-1916607162</t>
  </si>
  <si>
    <t>899911101</t>
  </si>
  <si>
    <t>Kluzné objímky (pojízdná sedla)  pro zasunutí potrubí do chráničky výšky 25 mm vnějšího průměru potrubí do 183 mm</t>
  </si>
  <si>
    <t>1642427690</t>
  </si>
  <si>
    <t>899913122</t>
  </si>
  <si>
    <t>Koncové uzavírací manžety chrániček  DN potrubí x DN chráničky DN 50 x 100</t>
  </si>
  <si>
    <t>343666703</t>
  </si>
  <si>
    <t>966052121</t>
  </si>
  <si>
    <t>Bourání plotových sloupků a vzpěr železobetonových výšky do 2,5 m s betonovou patkou</t>
  </si>
  <si>
    <t>-1189364237</t>
  </si>
  <si>
    <t>966071821</t>
  </si>
  <si>
    <t>Rozebrání oplocení z pletiva  drátěného se čtvercovými oky, výšky do 1,6 m</t>
  </si>
  <si>
    <t>2064245451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</si>
  <si>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</si>
  <si>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</si>
  <si>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-1835602168</t>
  </si>
  <si>
    <t>-1145215318</t>
  </si>
  <si>
    <t>767</t>
  </si>
  <si>
    <t>Konstrukce zámečnické</t>
  </si>
  <si>
    <t>767995111</t>
  </si>
  <si>
    <t>Montáž ostatních atypických zámečnických konstrukcí  hmotnosti do 5 kg</t>
  </si>
  <si>
    <t>2029078146</t>
  </si>
  <si>
    <t>přívaření příruby ke stávající nádrži</t>
  </si>
  <si>
    <t>včetně vyříznutí otvoru do nádrže</t>
  </si>
  <si>
    <t>31946507</t>
  </si>
  <si>
    <t>příruba přivařovací s krkem 11 416 pro PN 40 DN 50mm</t>
  </si>
  <si>
    <t>421786152</t>
  </si>
  <si>
    <t>998767101</t>
  </si>
  <si>
    <t>Přesun hmot pro zámečnické konstrukce  stanovený z hmotnosti přesunovaného materiálu vodorovná dopravní vzdálenost do 50 m v objektech výšky do 6 m</t>
  </si>
  <si>
    <t>-160055445</t>
  </si>
  <si>
    <t>789</t>
  </si>
  <si>
    <t>Povrchové úpravy ocelových konstrukcí a technologických zařízení</t>
  </si>
  <si>
    <t>789321211</t>
  </si>
  <si>
    <t>Zhotovení nátěru ocelových konstrukcí třídy I dvousložkového základního a mezivrstvy, tloušťky do 80 μm</t>
  </si>
  <si>
    <t>-171192540</t>
  </si>
  <si>
    <t>příruba</t>
  </si>
  <si>
    <t>0,05</t>
  </si>
  <si>
    <t>24623055r</t>
  </si>
  <si>
    <t>hmota nátěrová epoxidová vrchní (email)</t>
  </si>
  <si>
    <t>-677982485</t>
  </si>
  <si>
    <t>Poznámka k položce:_x000D_
Spotřeba: 0,11 kg/m2</t>
  </si>
  <si>
    <t>0,05*2*0,11</t>
  </si>
  <si>
    <t>PS 01 - Vystrojení akumulační šachty</t>
  </si>
  <si>
    <t>M - Práce a dodávky M</t>
  </si>
  <si>
    <t xml:space="preserve">    35-M - Montáž čerpadel, kompr.a vodoh.zař.</t>
  </si>
  <si>
    <t>857242122R</t>
  </si>
  <si>
    <t>Montáž litinových tvarovek na potrubí litinovém tlakovém jednoosých na potrubí z trub přírubových v otevřeném výkopu, kanálu nebo v šachtě DN 50</t>
  </si>
  <si>
    <t>-365549438</t>
  </si>
  <si>
    <t>HWL.983105000016</t>
  </si>
  <si>
    <t>KLAPKA ZPĚTNÁ 50</t>
  </si>
  <si>
    <t>1677644899</t>
  </si>
  <si>
    <t>HWL.991105000016</t>
  </si>
  <si>
    <t>LAPAČ NEČISTOT 50</t>
  </si>
  <si>
    <t>1760588846</t>
  </si>
  <si>
    <t>857244122-R</t>
  </si>
  <si>
    <t>Montáž litinových tvarovek na potrubí litinovém tlakovém odbočných na potrubí z trub přírubových v otevřeném výkopu, kanálu nebo v šachtě DN 50</t>
  </si>
  <si>
    <t>86139563</t>
  </si>
  <si>
    <t>HWL.851005005016</t>
  </si>
  <si>
    <t>TVAROVKA T KUS 50-50</t>
  </si>
  <si>
    <t>-2111651734</t>
  </si>
  <si>
    <t>891211112</t>
  </si>
  <si>
    <t>Montáž vodovodních armatur na potrubí šoupátek nebo klapek uzavíracích v otevřeném výkopu nebo v šachtách s osazením zemní soupravy (bez poklopů) DN 50</t>
  </si>
  <si>
    <t>474950851</t>
  </si>
  <si>
    <t>42221301</t>
  </si>
  <si>
    <t>šoupátko pitná voda litina GGG 50 krátká stavební dl PN 10/16 DN 50x150mm</t>
  </si>
  <si>
    <t>-1917033369</t>
  </si>
  <si>
    <t>HWL.950205010000</t>
  </si>
  <si>
    <t>SOUPRAVA ZEMNÍ TELESKOPICKÁ E2-0,9-1,15 50-100 (0,9-1,1m)</t>
  </si>
  <si>
    <t>1242038212</t>
  </si>
  <si>
    <t>-1480157787</t>
  </si>
  <si>
    <t>1416836698</t>
  </si>
  <si>
    <t>998273102</t>
  </si>
  <si>
    <t>Přesun hmot pro trubní vedení hloubené z trub litinových pro vodovody nebo kanalizace v otevřeném výkopu dopravní vzdálenost do 15 m</t>
  </si>
  <si>
    <t>-1214333</t>
  </si>
  <si>
    <t>767995111-R</t>
  </si>
  <si>
    <t>-935518299</t>
  </si>
  <si>
    <t>propojovací nerez potrubí včetně varných tvarovek</t>
  </si>
  <si>
    <t>včetně spojovacího materiálu k uchycení potrubí ke stěně šachty</t>
  </si>
  <si>
    <t>19,0+11,0+12,0+10,0</t>
  </si>
  <si>
    <t>55261306</t>
  </si>
  <si>
    <t>trubka z ušlechtilé oceli (nerez) lisovací spoj dl 6m DN 50</t>
  </si>
  <si>
    <t>1951433875</t>
  </si>
  <si>
    <t>4,4</t>
  </si>
  <si>
    <t>55261327</t>
  </si>
  <si>
    <t>koleno 90° z ušlechtilé oceli (nerez) lisovací spoj pro rozvod pitné vody DN 50</t>
  </si>
  <si>
    <t>-963920801</t>
  </si>
  <si>
    <t>55261340r</t>
  </si>
  <si>
    <t>varná příruba ušlechtilé oceli (nerez) pro rozvod pitné vody DN 50</t>
  </si>
  <si>
    <t>-167477990</t>
  </si>
  <si>
    <t>1058166543</t>
  </si>
  <si>
    <t>Práce a dodávky M</t>
  </si>
  <si>
    <t>35-M</t>
  </si>
  <si>
    <t>Montáž čerpadel, kompr.a vodoh.zař.</t>
  </si>
  <si>
    <t>350150001-R</t>
  </si>
  <si>
    <t>Montáž čerpadel ponorných</t>
  </si>
  <si>
    <t>-1868614153</t>
  </si>
  <si>
    <t>42611099r</t>
  </si>
  <si>
    <t>čerpadlo ponorné kalové H optimal. 16,1m Q 5, l/s 400V</t>
  </si>
  <si>
    <t>128</t>
  </si>
  <si>
    <t>-416050350</t>
  </si>
  <si>
    <t>specifikace viz TZ</t>
  </si>
  <si>
    <t>včetně vodících tyčí</t>
  </si>
  <si>
    <t>Čerpané množství</t>
  </si>
  <si>
    <t>5,0 l/s</t>
  </si>
  <si>
    <t>Výtlačná výška (včetně ztrát)</t>
  </si>
  <si>
    <t>18,03 m</t>
  </si>
  <si>
    <t>Průměr výtlačného hrdla</t>
  </si>
  <si>
    <t>50 mm</t>
  </si>
  <si>
    <t>Krytí motoru</t>
  </si>
  <si>
    <t>IP68</t>
  </si>
  <si>
    <t>Tělo čerpadla</t>
  </si>
  <si>
    <t>šedá litina</t>
  </si>
  <si>
    <t xml:space="preserve">Jmenovitý výkon elektromotoru </t>
  </si>
  <si>
    <t>4 kW</t>
  </si>
  <si>
    <t xml:space="preserve">Napětí </t>
  </si>
  <si>
    <t>400 V</t>
  </si>
  <si>
    <t>PS 02 - Elekktropřípojka a řízení procesů</t>
  </si>
  <si>
    <t xml:space="preserve">    742 - Elektromontáže - rozvodný systém</t>
  </si>
  <si>
    <t>742</t>
  </si>
  <si>
    <t>Elektromontáže - rozvodný systém</t>
  </si>
  <si>
    <t>OST 0101</t>
  </si>
  <si>
    <t>PŘÍPOJKA NN A ŘÍZENÍ PROCESŮ</t>
  </si>
  <si>
    <t>soubor</t>
  </si>
  <si>
    <t>-1929384178</t>
  </si>
  <si>
    <t>příslušný se objekt oceňuje dle podrobných položek uvedených v samostatném souboru</t>
  </si>
  <si>
    <t>výsledná cena se přepíše do celkového výkazu výměr jako jednotková cena stavebního souboru, aby se započítala do celkové rekapitulace</t>
  </si>
  <si>
    <t>07 - Ostatní a vedlejší náklady</t>
  </si>
  <si>
    <t xml:space="preserve">   OST 1 - Vedlejší náklady</t>
  </si>
  <si>
    <t xml:space="preserve">    O01 - Ostatní</t>
  </si>
  <si>
    <t xml:space="preserve">   OST 1</t>
  </si>
  <si>
    <t>Vedlejší náklady</t>
  </si>
  <si>
    <t>O01</t>
  </si>
  <si>
    <t>Ostatní</t>
  </si>
  <si>
    <t>R034</t>
  </si>
  <si>
    <t>Zařízení staveniště</t>
  </si>
  <si>
    <t>Soub</t>
  </si>
  <si>
    <t>1024</t>
  </si>
  <si>
    <t>-459871559</t>
  </si>
  <si>
    <t>Terénní úpravy pro zařízení staveniště</t>
  </si>
  <si>
    <t>Skládky na staveništi</t>
  </si>
  <si>
    <t>Ostatní náklady</t>
  </si>
  <si>
    <t>Náklady na provoz a údržbu vybavení staveniště, zázemí pro pracovníky, vedení stavby a TDS</t>
  </si>
  <si>
    <t>Energie pro zařízení staveniště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</si>
  <si>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</si>
  <si>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</si>
  <si>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</si>
  <si>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v obci Němčice plotem min. výšky 1,8 m</t>
  </si>
  <si>
    <t>oplocení staveniště na zastavěném území v obci Němčice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</si>
  <si>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</si>
  <si>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</si>
  <si>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R035</t>
  </si>
  <si>
    <t>Informační tabule na staveništi</t>
  </si>
  <si>
    <t>-761789929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</si>
  <si>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</si>
  <si>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</si>
  <si>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</si>
  <si>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R036</t>
  </si>
  <si>
    <t>Dokumentace skutečného provedení stavby</t>
  </si>
  <si>
    <t>-2130465321</t>
  </si>
  <si>
    <t>Zpracování a předání dokumentace  skutečného provedení stavby</t>
  </si>
  <si>
    <t>(3 paré + 1 v elektronické formě) objednateli</t>
  </si>
  <si>
    <t>včetně zaměření skutečného provedení stavby odborně způsobilou osobou v oboru zeměměřičství</t>
  </si>
  <si>
    <t>geodetická část dokumentace (3 paré + 1 v elektronické formě)</t>
  </si>
  <si>
    <t>v rozsahu odpovídajícím příslušným právním předpisům, pořízení fotodokumentace stavby</t>
  </si>
  <si>
    <t>R037</t>
  </si>
  <si>
    <t>Geodetické práce před výstavbou</t>
  </si>
  <si>
    <t>81625187</t>
  </si>
  <si>
    <t>Vytyčení stavby</t>
  </si>
  <si>
    <t>R039</t>
  </si>
  <si>
    <t>Plán BOZP na staveništi</t>
  </si>
  <si>
    <t>1309968496</t>
  </si>
  <si>
    <t>Aktualizace (přizpůsobení)  plánu bezpečnosti</t>
  </si>
  <si>
    <t>a ochrany zdraví při práci, vypravování technologických postupů, kontrolního a zkušebního plánu a</t>
  </si>
  <si>
    <t>podrobných harmonogramů pro odsouhlasení v souladu s SOD a PD</t>
  </si>
  <si>
    <t>R043</t>
  </si>
  <si>
    <t>Ostatní zkoušky</t>
  </si>
  <si>
    <t>soub</t>
  </si>
  <si>
    <t>-2125772401</t>
  </si>
  <si>
    <t>zkoušení ztvrdlého betonu - výroba a ošetrování zkušebních těles pro zkoušky pevnosti dle ČSN EN 12390-2</t>
  </si>
  <si>
    <t>zkoušení ztvrdlého betonu - pevnost v tlaku dle ČSN EN 12390-3</t>
  </si>
  <si>
    <t>zkoušení ztvrdlého betonu - objemová hmotnost ztvrdlého betonu dle ČSN EN 12390-7</t>
  </si>
  <si>
    <t>zkoušení ztvrdlého betonu - Odolnost proti zmrazování a rozmrazování - Odlupování dle ČSN P CEN/TS 12390-9</t>
  </si>
  <si>
    <t>R045</t>
  </si>
  <si>
    <t>Úprava přístupových komunikací</t>
  </si>
  <si>
    <t>1521152290</t>
  </si>
  <si>
    <t>převzetí a předání  komunikací a pozemků dotčených vlastníků a organizací po uvedení do původního stavu</t>
  </si>
  <si>
    <t xml:space="preserve">dle provedeného pasportu včetně předání investorovi </t>
  </si>
  <si>
    <t>R049</t>
  </si>
  <si>
    <t>Dokumentace pro provádění stavby</t>
  </si>
  <si>
    <t>1155330877</t>
  </si>
  <si>
    <t>realizační dokumentace stavby</t>
  </si>
  <si>
    <t>R054</t>
  </si>
  <si>
    <t>Vytyčení inženýrských sítí</t>
  </si>
  <si>
    <t>1249950453</t>
  </si>
  <si>
    <t>R055</t>
  </si>
  <si>
    <t>Geotechnický dozor na stavbě</t>
  </si>
  <si>
    <t>475599971</t>
  </si>
  <si>
    <t>průběžný monitoring, vyhodnocování postupu prací</t>
  </si>
  <si>
    <t>návrhy potřebných úprav technického řešení zohledňující</t>
  </si>
  <si>
    <t>nové skutečnosti</t>
  </si>
  <si>
    <t>R056</t>
  </si>
  <si>
    <t>Biologický dohled</t>
  </si>
  <si>
    <t>-343205556</t>
  </si>
  <si>
    <t>specifikace viz biologické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</si>
</sst>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4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4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4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4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1:74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04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04"/>
      <c r="BS17" s="18" t="s">
        <v>34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1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4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4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1:71" s="1" customFormat="1" ht="47.25" customHeight="1">
      <c r="B23" s="22"/>
      <c r="C23" s="23"/>
      <c r="D23" s="23"/>
      <c r="E23" s="311" t="s">
        <v>38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71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ROUND(AG94,2)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40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41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42</v>
      </c>
      <c r="AL28" s="314"/>
      <c r="AM28" s="314"/>
      <c r="AN28" s="314"/>
      <c r="AO28" s="314"/>
      <c r="AP28" s="37"/>
      <c r="AQ28" s="37"/>
      <c r="AR28" s="40"/>
      <c r="BE28" s="304"/>
    </row>
    <row r="29" spans="1:71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ROUND(AZ94, 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ROUND(AV94, 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1:71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17">
        <v>0.15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ROUND(BA94, 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ROUND(AW94, 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1:71" s="3" customFormat="1" ht="14.45" hidden="1" customHeight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ROUND(BB94, 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1:71" s="3" customFormat="1" ht="14.45" hidden="1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17">
        <v>0.15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ROUND(BC94, 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1:57" s="3" customFormat="1" ht="14.45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ROUND(BD94, 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  <c r="BE33" s="30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4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21" t="s">
        <v>51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18">
        <f>SUM(AK26:AK33)</f>
        <v>0</v>
      </c>
      <c r="AL35" s="319"/>
      <c r="AM35" s="319"/>
      <c r="AN35" s="319"/>
      <c r="AO35" s="32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20190089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2" t="str">
        <f>K6</f>
        <v>Projektové práce a inženýrská činnost na pilotní lokalitě Meziboří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Meziboří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4" t="str">
        <f>IF(AN8= "","",AN8)</f>
        <v>18. 5. 2020</v>
      </c>
      <c r="AN87" s="284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VÚV TGM, v.v.i., Podbabská 2582/30, 160 00 Praha 6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5" t="str">
        <f>IF(E17="","",E17)</f>
        <v>ŠINDLAR s.r.o.</v>
      </c>
      <c r="AN89" s="286"/>
      <c r="AO89" s="286"/>
      <c r="AP89" s="286"/>
      <c r="AQ89" s="37"/>
      <c r="AR89" s="40"/>
      <c r="AS89" s="287" t="s">
        <v>59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285" t="str">
        <f>IF(E20="","",E20)</f>
        <v>Roman Bárta</v>
      </c>
      <c r="AN90" s="286"/>
      <c r="AO90" s="286"/>
      <c r="AP90" s="286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3" t="s">
        <v>60</v>
      </c>
      <c r="D92" s="294"/>
      <c r="E92" s="294"/>
      <c r="F92" s="294"/>
      <c r="G92" s="294"/>
      <c r="H92" s="74"/>
      <c r="I92" s="296" t="s">
        <v>61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5" t="s">
        <v>62</v>
      </c>
      <c r="AH92" s="294"/>
      <c r="AI92" s="294"/>
      <c r="AJ92" s="294"/>
      <c r="AK92" s="294"/>
      <c r="AL92" s="294"/>
      <c r="AM92" s="294"/>
      <c r="AN92" s="296" t="s">
        <v>63</v>
      </c>
      <c r="AO92" s="294"/>
      <c r="AP92" s="297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1">
        <f>ROUND(SUM(AG95:AG101),2)</f>
        <v>0</v>
      </c>
      <c r="AH94" s="301"/>
      <c r="AI94" s="301"/>
      <c r="AJ94" s="301"/>
      <c r="AK94" s="301"/>
      <c r="AL94" s="301"/>
      <c r="AM94" s="301"/>
      <c r="AN94" s="302">
        <f t="shared" ref="AN94:AN101" si="0">SUM(AG94,AT94)</f>
        <v>0</v>
      </c>
      <c r="AO94" s="302"/>
      <c r="AP94" s="302"/>
      <c r="AQ94" s="86" t="s">
        <v>1</v>
      </c>
      <c r="AR94" s="87"/>
      <c r="AS94" s="88">
        <f>ROUND(SUM(AS95:AS101),2)</f>
        <v>0</v>
      </c>
      <c r="AT94" s="89">
        <f t="shared" ref="AT94:AT101" si="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16.5" customHeight="1">
      <c r="A95" s="94" t="s">
        <v>83</v>
      </c>
      <c r="B95" s="95"/>
      <c r="C95" s="96"/>
      <c r="D95" s="298" t="s">
        <v>84</v>
      </c>
      <c r="E95" s="298"/>
      <c r="F95" s="298"/>
      <c r="G95" s="298"/>
      <c r="H95" s="298"/>
      <c r="I95" s="97"/>
      <c r="J95" s="298" t="s">
        <v>85</v>
      </c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9">
        <f>'SO 01 - Těsnící clona'!J30</f>
        <v>0</v>
      </c>
      <c r="AH95" s="300"/>
      <c r="AI95" s="300"/>
      <c r="AJ95" s="300"/>
      <c r="AK95" s="300"/>
      <c r="AL95" s="300"/>
      <c r="AM95" s="300"/>
      <c r="AN95" s="299">
        <f t="shared" si="0"/>
        <v>0</v>
      </c>
      <c r="AO95" s="300"/>
      <c r="AP95" s="300"/>
      <c r="AQ95" s="98" t="s">
        <v>86</v>
      </c>
      <c r="AR95" s="99"/>
      <c r="AS95" s="100">
        <v>0</v>
      </c>
      <c r="AT95" s="101">
        <f t="shared" si="1"/>
        <v>0</v>
      </c>
      <c r="AU95" s="102">
        <f>'SO 01 - Těsnící clona'!P122</f>
        <v>0</v>
      </c>
      <c r="AV95" s="101">
        <f>'SO 01 - Těsnící clona'!J33</f>
        <v>0</v>
      </c>
      <c r="AW95" s="101">
        <f>'SO 01 - Těsnící clona'!J34</f>
        <v>0</v>
      </c>
      <c r="AX95" s="101">
        <f>'SO 01 - Těsnící clona'!J35</f>
        <v>0</v>
      </c>
      <c r="AY95" s="101">
        <f>'SO 01 - Těsnící clona'!J36</f>
        <v>0</v>
      </c>
      <c r="AZ95" s="101">
        <f>'SO 01 - Těsnící clona'!F33</f>
        <v>0</v>
      </c>
      <c r="BA95" s="101">
        <f>'SO 01 - Těsnící clona'!F34</f>
        <v>0</v>
      </c>
      <c r="BB95" s="101">
        <f>'SO 01 - Těsnící clona'!F35</f>
        <v>0</v>
      </c>
      <c r="BC95" s="101">
        <f>'SO 01 - Těsnící clona'!F36</f>
        <v>0</v>
      </c>
      <c r="BD95" s="103">
        <f>'SO 01 - Těsnící clona'!F37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298" t="s">
        <v>90</v>
      </c>
      <c r="E96" s="298"/>
      <c r="F96" s="298"/>
      <c r="G96" s="298"/>
      <c r="H96" s="298"/>
      <c r="I96" s="97"/>
      <c r="J96" s="298" t="s">
        <v>91</v>
      </c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9">
        <f>'SO 02 - Akumulační šachta'!J30</f>
        <v>0</v>
      </c>
      <c r="AH96" s="300"/>
      <c r="AI96" s="300"/>
      <c r="AJ96" s="300"/>
      <c r="AK96" s="300"/>
      <c r="AL96" s="300"/>
      <c r="AM96" s="300"/>
      <c r="AN96" s="299">
        <f t="shared" si="0"/>
        <v>0</v>
      </c>
      <c r="AO96" s="300"/>
      <c r="AP96" s="300"/>
      <c r="AQ96" s="98" t="s">
        <v>86</v>
      </c>
      <c r="AR96" s="99"/>
      <c r="AS96" s="100">
        <v>0</v>
      </c>
      <c r="AT96" s="101">
        <f t="shared" si="1"/>
        <v>0</v>
      </c>
      <c r="AU96" s="102">
        <f>'SO 02 - Akumulační šachta'!P127</f>
        <v>0</v>
      </c>
      <c r="AV96" s="101">
        <f>'SO 02 - Akumulační šachta'!J33</f>
        <v>0</v>
      </c>
      <c r="AW96" s="101">
        <f>'SO 02 - Akumulační šachta'!J34</f>
        <v>0</v>
      </c>
      <c r="AX96" s="101">
        <f>'SO 02 - Akumulační šachta'!J35</f>
        <v>0</v>
      </c>
      <c r="AY96" s="101">
        <f>'SO 02 - Akumulační šachta'!J36</f>
        <v>0</v>
      </c>
      <c r="AZ96" s="101">
        <f>'SO 02 - Akumulační šachta'!F33</f>
        <v>0</v>
      </c>
      <c r="BA96" s="101">
        <f>'SO 02 - Akumulační šachta'!F34</f>
        <v>0</v>
      </c>
      <c r="BB96" s="101">
        <f>'SO 02 - Akumulační šachta'!F35</f>
        <v>0</v>
      </c>
      <c r="BC96" s="101">
        <f>'SO 02 - Akumulační šachta'!F36</f>
        <v>0</v>
      </c>
      <c r="BD96" s="103">
        <f>'SO 02 - Akumulační šachta'!F37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83</v>
      </c>
      <c r="B97" s="95"/>
      <c r="C97" s="96"/>
      <c r="D97" s="298" t="s">
        <v>93</v>
      </c>
      <c r="E97" s="298"/>
      <c r="F97" s="298"/>
      <c r="G97" s="298"/>
      <c r="H97" s="298"/>
      <c r="I97" s="97"/>
      <c r="J97" s="298" t="s">
        <v>94</v>
      </c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9">
        <f>'SO 03 - Odpadní potrubí'!J30</f>
        <v>0</v>
      </c>
      <c r="AH97" s="300"/>
      <c r="AI97" s="300"/>
      <c r="AJ97" s="300"/>
      <c r="AK97" s="300"/>
      <c r="AL97" s="300"/>
      <c r="AM97" s="300"/>
      <c r="AN97" s="299">
        <f t="shared" si="0"/>
        <v>0</v>
      </c>
      <c r="AO97" s="300"/>
      <c r="AP97" s="300"/>
      <c r="AQ97" s="98" t="s">
        <v>86</v>
      </c>
      <c r="AR97" s="99"/>
      <c r="AS97" s="100">
        <v>0</v>
      </c>
      <c r="AT97" s="101">
        <f t="shared" si="1"/>
        <v>0</v>
      </c>
      <c r="AU97" s="102">
        <f>'SO 03 - Odpadní potrubí'!P123</f>
        <v>0</v>
      </c>
      <c r="AV97" s="101">
        <f>'SO 03 - Odpadní potrubí'!J33</f>
        <v>0</v>
      </c>
      <c r="AW97" s="101">
        <f>'SO 03 - Odpadní potrubí'!J34</f>
        <v>0</v>
      </c>
      <c r="AX97" s="101">
        <f>'SO 03 - Odpadní potrubí'!J35</f>
        <v>0</v>
      </c>
      <c r="AY97" s="101">
        <f>'SO 03 - Odpadní potrubí'!J36</f>
        <v>0</v>
      </c>
      <c r="AZ97" s="101">
        <f>'SO 03 - Odpadní potrubí'!F33</f>
        <v>0</v>
      </c>
      <c r="BA97" s="101">
        <f>'SO 03 - Odpadní potrubí'!F34</f>
        <v>0</v>
      </c>
      <c r="BB97" s="101">
        <f>'SO 03 - Odpadní potrubí'!F35</f>
        <v>0</v>
      </c>
      <c r="BC97" s="101">
        <f>'SO 03 - Odpadní potrubí'!F36</f>
        <v>0</v>
      </c>
      <c r="BD97" s="103">
        <f>'SO 03 - Odpadní potrubí'!F37</f>
        <v>0</v>
      </c>
      <c r="BT97" s="104" t="s">
        <v>87</v>
      </c>
      <c r="BV97" s="104" t="s">
        <v>81</v>
      </c>
      <c r="BW97" s="104" t="s">
        <v>95</v>
      </c>
      <c r="BX97" s="104" t="s">
        <v>5</v>
      </c>
      <c r="CL97" s="104" t="s">
        <v>1</v>
      </c>
      <c r="CM97" s="104" t="s">
        <v>89</v>
      </c>
    </row>
    <row r="98" spans="1:91" s="7" customFormat="1" ht="16.5" customHeight="1">
      <c r="A98" s="94" t="s">
        <v>83</v>
      </c>
      <c r="B98" s="95"/>
      <c r="C98" s="96"/>
      <c r="D98" s="298" t="s">
        <v>96</v>
      </c>
      <c r="E98" s="298"/>
      <c r="F98" s="298"/>
      <c r="G98" s="298"/>
      <c r="H98" s="298"/>
      <c r="I98" s="97"/>
      <c r="J98" s="298" t="s">
        <v>97</v>
      </c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9">
        <f>'SO 04 - Výtlačné potrubí'!J30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98" t="s">
        <v>86</v>
      </c>
      <c r="AR98" s="99"/>
      <c r="AS98" s="100">
        <v>0</v>
      </c>
      <c r="AT98" s="101">
        <f t="shared" si="1"/>
        <v>0</v>
      </c>
      <c r="AU98" s="102">
        <f>'SO 04 - Výtlačné potrubí'!P127</f>
        <v>0</v>
      </c>
      <c r="AV98" s="101">
        <f>'SO 04 - Výtlačné potrubí'!J33</f>
        <v>0</v>
      </c>
      <c r="AW98" s="101">
        <f>'SO 04 - Výtlačné potrubí'!J34</f>
        <v>0</v>
      </c>
      <c r="AX98" s="101">
        <f>'SO 04 - Výtlačné potrubí'!J35</f>
        <v>0</v>
      </c>
      <c r="AY98" s="101">
        <f>'SO 04 - Výtlačné potrubí'!J36</f>
        <v>0</v>
      </c>
      <c r="AZ98" s="101">
        <f>'SO 04 - Výtlačné potrubí'!F33</f>
        <v>0</v>
      </c>
      <c r="BA98" s="101">
        <f>'SO 04 - Výtlačné potrubí'!F34</f>
        <v>0</v>
      </c>
      <c r="BB98" s="101">
        <f>'SO 04 - Výtlačné potrubí'!F35</f>
        <v>0</v>
      </c>
      <c r="BC98" s="101">
        <f>'SO 04 - Výtlačné potrubí'!F36</f>
        <v>0</v>
      </c>
      <c r="BD98" s="103">
        <f>'SO 04 - Výtlačné potrubí'!F37</f>
        <v>0</v>
      </c>
      <c r="BT98" s="104" t="s">
        <v>87</v>
      </c>
      <c r="BV98" s="104" t="s">
        <v>81</v>
      </c>
      <c r="BW98" s="104" t="s">
        <v>98</v>
      </c>
      <c r="BX98" s="104" t="s">
        <v>5</v>
      </c>
      <c r="CL98" s="104" t="s">
        <v>1</v>
      </c>
      <c r="CM98" s="104" t="s">
        <v>89</v>
      </c>
    </row>
    <row r="99" spans="1:91" s="7" customFormat="1" ht="16.5" customHeight="1">
      <c r="A99" s="94" t="s">
        <v>83</v>
      </c>
      <c r="B99" s="95"/>
      <c r="C99" s="96"/>
      <c r="D99" s="298" t="s">
        <v>99</v>
      </c>
      <c r="E99" s="298"/>
      <c r="F99" s="298"/>
      <c r="G99" s="298"/>
      <c r="H99" s="298"/>
      <c r="I99" s="97"/>
      <c r="J99" s="298" t="s">
        <v>100</v>
      </c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9">
        <f>'PS 01 - Vystrojení akumul...'!J30</f>
        <v>0</v>
      </c>
      <c r="AH99" s="300"/>
      <c r="AI99" s="300"/>
      <c r="AJ99" s="300"/>
      <c r="AK99" s="300"/>
      <c r="AL99" s="300"/>
      <c r="AM99" s="300"/>
      <c r="AN99" s="299">
        <f t="shared" si="0"/>
        <v>0</v>
      </c>
      <c r="AO99" s="300"/>
      <c r="AP99" s="300"/>
      <c r="AQ99" s="98" t="s">
        <v>86</v>
      </c>
      <c r="AR99" s="99"/>
      <c r="AS99" s="100">
        <v>0</v>
      </c>
      <c r="AT99" s="101">
        <f t="shared" si="1"/>
        <v>0</v>
      </c>
      <c r="AU99" s="102">
        <f>'PS 01 - Vystrojení akumul...'!P123</f>
        <v>0</v>
      </c>
      <c r="AV99" s="101">
        <f>'PS 01 - Vystrojení akumul...'!J33</f>
        <v>0</v>
      </c>
      <c r="AW99" s="101">
        <f>'PS 01 - Vystrojení akumul...'!J34</f>
        <v>0</v>
      </c>
      <c r="AX99" s="101">
        <f>'PS 01 - Vystrojení akumul...'!J35</f>
        <v>0</v>
      </c>
      <c r="AY99" s="101">
        <f>'PS 01 - Vystrojení akumul...'!J36</f>
        <v>0</v>
      </c>
      <c r="AZ99" s="101">
        <f>'PS 01 - Vystrojení akumul...'!F33</f>
        <v>0</v>
      </c>
      <c r="BA99" s="101">
        <f>'PS 01 - Vystrojení akumul...'!F34</f>
        <v>0</v>
      </c>
      <c r="BB99" s="101">
        <f>'PS 01 - Vystrojení akumul...'!F35</f>
        <v>0</v>
      </c>
      <c r="BC99" s="101">
        <f>'PS 01 - Vystrojení akumul...'!F36</f>
        <v>0</v>
      </c>
      <c r="BD99" s="103">
        <f>'PS 01 - Vystrojení akumul...'!F37</f>
        <v>0</v>
      </c>
      <c r="BT99" s="104" t="s">
        <v>87</v>
      </c>
      <c r="BV99" s="104" t="s">
        <v>81</v>
      </c>
      <c r="BW99" s="104" t="s">
        <v>101</v>
      </c>
      <c r="BX99" s="104" t="s">
        <v>5</v>
      </c>
      <c r="CL99" s="104" t="s">
        <v>1</v>
      </c>
      <c r="CM99" s="104" t="s">
        <v>89</v>
      </c>
    </row>
    <row r="100" spans="1:91" s="7" customFormat="1" ht="16.5" customHeight="1">
      <c r="A100" s="94" t="s">
        <v>83</v>
      </c>
      <c r="B100" s="95"/>
      <c r="C100" s="96"/>
      <c r="D100" s="298" t="s">
        <v>102</v>
      </c>
      <c r="E100" s="298"/>
      <c r="F100" s="298"/>
      <c r="G100" s="298"/>
      <c r="H100" s="298"/>
      <c r="I100" s="97"/>
      <c r="J100" s="298" t="s">
        <v>103</v>
      </c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9">
        <f>'PS 02 - Elekktropřípojka ...'!J30</f>
        <v>0</v>
      </c>
      <c r="AH100" s="300"/>
      <c r="AI100" s="300"/>
      <c r="AJ100" s="300"/>
      <c r="AK100" s="300"/>
      <c r="AL100" s="300"/>
      <c r="AM100" s="300"/>
      <c r="AN100" s="299">
        <f t="shared" si="0"/>
        <v>0</v>
      </c>
      <c r="AO100" s="300"/>
      <c r="AP100" s="300"/>
      <c r="AQ100" s="98" t="s">
        <v>86</v>
      </c>
      <c r="AR100" s="99"/>
      <c r="AS100" s="100">
        <v>0</v>
      </c>
      <c r="AT100" s="101">
        <f t="shared" si="1"/>
        <v>0</v>
      </c>
      <c r="AU100" s="102">
        <f>'PS 02 - Elekktropřípojka ...'!P118</f>
        <v>0</v>
      </c>
      <c r="AV100" s="101">
        <f>'PS 02 - Elekktropřípojka ...'!J33</f>
        <v>0</v>
      </c>
      <c r="AW100" s="101">
        <f>'PS 02 - Elekktropřípojka ...'!J34</f>
        <v>0</v>
      </c>
      <c r="AX100" s="101">
        <f>'PS 02 - Elekktropřípojka ...'!J35</f>
        <v>0</v>
      </c>
      <c r="AY100" s="101">
        <f>'PS 02 - Elekktropřípojka ...'!J36</f>
        <v>0</v>
      </c>
      <c r="AZ100" s="101">
        <f>'PS 02 - Elekktropřípojka ...'!F33</f>
        <v>0</v>
      </c>
      <c r="BA100" s="101">
        <f>'PS 02 - Elekktropřípojka ...'!F34</f>
        <v>0</v>
      </c>
      <c r="BB100" s="101">
        <f>'PS 02 - Elekktropřípojka ...'!F35</f>
        <v>0</v>
      </c>
      <c r="BC100" s="101">
        <f>'PS 02 - Elekktropřípojka ...'!F36</f>
        <v>0</v>
      </c>
      <c r="BD100" s="103">
        <f>'PS 02 - Elekktropřípojka ...'!F37</f>
        <v>0</v>
      </c>
      <c r="BT100" s="104" t="s">
        <v>87</v>
      </c>
      <c r="BV100" s="104" t="s">
        <v>81</v>
      </c>
      <c r="BW100" s="104" t="s">
        <v>104</v>
      </c>
      <c r="BX100" s="104" t="s">
        <v>5</v>
      </c>
      <c r="CL100" s="104" t="s">
        <v>1</v>
      </c>
      <c r="CM100" s="104" t="s">
        <v>89</v>
      </c>
    </row>
    <row r="101" spans="1:91" s="7" customFormat="1" ht="16.5" customHeight="1">
      <c r="A101" s="94" t="s">
        <v>83</v>
      </c>
      <c r="B101" s="95"/>
      <c r="C101" s="96"/>
      <c r="D101" s="298" t="s">
        <v>105</v>
      </c>
      <c r="E101" s="298"/>
      <c r="F101" s="298"/>
      <c r="G101" s="298"/>
      <c r="H101" s="298"/>
      <c r="I101" s="97"/>
      <c r="J101" s="298" t="s">
        <v>106</v>
      </c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9">
        <f>'07 - Ostatní a vedlejší n...'!J30</f>
        <v>0</v>
      </c>
      <c r="AH101" s="300"/>
      <c r="AI101" s="300"/>
      <c r="AJ101" s="300"/>
      <c r="AK101" s="300"/>
      <c r="AL101" s="300"/>
      <c r="AM101" s="300"/>
      <c r="AN101" s="299">
        <f t="shared" si="0"/>
        <v>0</v>
      </c>
      <c r="AO101" s="300"/>
      <c r="AP101" s="300"/>
      <c r="AQ101" s="98" t="s">
        <v>86</v>
      </c>
      <c r="AR101" s="99"/>
      <c r="AS101" s="105">
        <v>0</v>
      </c>
      <c r="AT101" s="106">
        <f t="shared" si="1"/>
        <v>0</v>
      </c>
      <c r="AU101" s="107">
        <f>'07 - Ostatní a vedlejší n...'!P118</f>
        <v>0</v>
      </c>
      <c r="AV101" s="106">
        <f>'07 - Ostatní a vedlejší n...'!J33</f>
        <v>0</v>
      </c>
      <c r="AW101" s="106">
        <f>'07 - Ostatní a vedlejší n...'!J34</f>
        <v>0</v>
      </c>
      <c r="AX101" s="106">
        <f>'07 - Ostatní a vedlejší n...'!J35</f>
        <v>0</v>
      </c>
      <c r="AY101" s="106">
        <f>'07 - Ostatní a vedlejší n...'!J36</f>
        <v>0</v>
      </c>
      <c r="AZ101" s="106">
        <f>'07 - Ostatní a vedlejší n...'!F33</f>
        <v>0</v>
      </c>
      <c r="BA101" s="106">
        <f>'07 - Ostatní a vedlejší n...'!F34</f>
        <v>0</v>
      </c>
      <c r="BB101" s="106">
        <f>'07 - Ostatní a vedlejší n...'!F35</f>
        <v>0</v>
      </c>
      <c r="BC101" s="106">
        <f>'07 - Ostatní a vedlejší n...'!F36</f>
        <v>0</v>
      </c>
      <c r="BD101" s="108">
        <f>'07 - Ostatní a vedlejší n...'!F37</f>
        <v>0</v>
      </c>
      <c r="BT101" s="104" t="s">
        <v>87</v>
      </c>
      <c r="BV101" s="104" t="s">
        <v>81</v>
      </c>
      <c r="BW101" s="104" t="s">
        <v>107</v>
      </c>
      <c r="BX101" s="104" t="s">
        <v>5</v>
      </c>
      <c r="CL101" s="104" t="s">
        <v>108</v>
      </c>
      <c r="CM101" s="104" t="s">
        <v>89</v>
      </c>
    </row>
    <row r="102" spans="1:91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9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cpsv49ftAWCYNLKgzzQQpTnUfhg2t2zrbU3kV2eq/m7ZFMbPZG7a2YZ2a/cokDIglddMjURS9BBtSfFmCIUlBw==" saltValue="7xa61wp+afIy2uzhjca8eZVdH9Q9PaFL7oOfxiy9YRUkfC56lNftLAEoR4O2Ev01gxi+QQk1bhaoq3dcRCq6SA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Těsnící clona'!C2" display="/"/>
    <hyperlink ref="A96" location="'SO 02 - Akumulační šachta'!C2" display="/"/>
    <hyperlink ref="A97" location="'SO 03 - Odpadní potrubí'!C2" display="/"/>
    <hyperlink ref="A98" location="'SO 04 - Výtlačné potrubí'!C2" display="/"/>
    <hyperlink ref="A99" location="'PS 01 - Vystrojení akumul...'!C2" display="/"/>
    <hyperlink ref="A100" location="'PS 02 - Elekktropřípojka ...'!C2" display="/"/>
    <hyperlink ref="A101" location="'07 - Ostatní a vedlejší 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88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111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ROUND((SUM(BE122:BE238)),  2)</f>
        <v>0</v>
      </c>
      <c r="G33" s="35"/>
      <c r="H33" s="35"/>
      <c r="I33" s="132">
        <v>0.21</v>
      </c>
      <c r="J33" s="131">
        <f>ROUND(((SUM(BE122:BE238))*I33),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ROUND((SUM(BF122:BF238)),  2)</f>
        <v>0</v>
      </c>
      <c r="G34" s="35"/>
      <c r="H34" s="35"/>
      <c r="I34" s="132">
        <v>0.15</v>
      </c>
      <c r="J34" s="131">
        <f>ROUND(((SUM(BF122:BF238))*I34),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ROUND((SUM(BG122:BG238)),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ROUND((SUM(BH122:BH238)),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ROUND((SUM(BI122:BI238)),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SO 01 - Těsnící clona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J188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120</v>
      </c>
      <c r="E100" s="172"/>
      <c r="F100" s="172"/>
      <c r="G100" s="172"/>
      <c r="H100" s="172"/>
      <c r="I100" s="173"/>
      <c r="J100" s="174">
        <f>J226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121</v>
      </c>
      <c r="E101" s="172"/>
      <c r="F101" s="172"/>
      <c r="G101" s="172"/>
      <c r="H101" s="172"/>
      <c r="I101" s="173"/>
      <c r="J101" s="174">
        <f>J230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122</v>
      </c>
      <c r="E102" s="172"/>
      <c r="F102" s="172"/>
      <c r="G102" s="172"/>
      <c r="H102" s="172"/>
      <c r="I102" s="173"/>
      <c r="J102" s="174">
        <f>J237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123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0" t="str">
        <f>E7</f>
        <v>Projektové práce a inženýrská činnost na pilotní lokalitě Meziboří</v>
      </c>
      <c r="F112" s="331"/>
      <c r="G112" s="331"/>
      <c r="H112" s="331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110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2" t="str">
        <f>E9</f>
        <v>SO 01 - Těsnící clona</v>
      </c>
      <c r="F114" s="332"/>
      <c r="G114" s="332"/>
      <c r="H114" s="332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Meziboří</v>
      </c>
      <c r="G116" s="37"/>
      <c r="H116" s="37"/>
      <c r="I116" s="118" t="s">
        <v>22</v>
      </c>
      <c r="J116" s="67" t="str">
        <f>IF(J12="","",J12)</f>
        <v>18. 5. 2020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VÚV TGM, v.v.i., Podbabská 2582/30, 160 00 Praha 6</v>
      </c>
      <c r="G118" s="37"/>
      <c r="H118" s="37"/>
      <c r="I118" s="118" t="s">
        <v>30</v>
      </c>
      <c r="J118" s="33" t="str">
        <f>E21</f>
        <v>ŠINDLAR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118" t="s">
        <v>35</v>
      </c>
      <c r="J119" s="33" t="str">
        <f>E24</f>
        <v>Roman Bárta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76"/>
      <c r="B121" s="177"/>
      <c r="C121" s="178" t="s">
        <v>124</v>
      </c>
      <c r="D121" s="179" t="s">
        <v>64</v>
      </c>
      <c r="E121" s="179" t="s">
        <v>60</v>
      </c>
      <c r="F121" s="179" t="s">
        <v>61</v>
      </c>
      <c r="G121" s="179" t="s">
        <v>125</v>
      </c>
      <c r="H121" s="179" t="s">
        <v>126</v>
      </c>
      <c r="I121" s="180" t="s">
        <v>127</v>
      </c>
      <c r="J121" s="179" t="s">
        <v>114</v>
      </c>
      <c r="K121" s="181" t="s">
        <v>128</v>
      </c>
      <c r="L121" s="182"/>
      <c r="M121" s="76" t="s">
        <v>1</v>
      </c>
      <c r="N121" s="77" t="s">
        <v>43</v>
      </c>
      <c r="O121" s="77" t="s">
        <v>129</v>
      </c>
      <c r="P121" s="77" t="s">
        <v>130</v>
      </c>
      <c r="Q121" s="77" t="s">
        <v>131</v>
      </c>
      <c r="R121" s="77" t="s">
        <v>132</v>
      </c>
      <c r="S121" s="77" t="s">
        <v>133</v>
      </c>
      <c r="T121" s="78" t="s">
        <v>134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5" s="2" customFormat="1" ht="22.9" customHeight="1">
      <c r="A122" s="35"/>
      <c r="B122" s="36"/>
      <c r="C122" s="83" t="s">
        <v>135</v>
      </c>
      <c r="D122" s="37"/>
      <c r="E122" s="37"/>
      <c r="F122" s="37"/>
      <c r="G122" s="37"/>
      <c r="H122" s="37"/>
      <c r="I122" s="116"/>
      <c r="J122" s="183">
        <f>BK122</f>
        <v>0</v>
      </c>
      <c r="K122" s="37"/>
      <c r="L122" s="40"/>
      <c r="M122" s="79"/>
      <c r="N122" s="184"/>
      <c r="O122" s="80"/>
      <c r="P122" s="185">
        <f>P123</f>
        <v>0</v>
      </c>
      <c r="Q122" s="80"/>
      <c r="R122" s="185">
        <f>R123</f>
        <v>6.8118005000000004</v>
      </c>
      <c r="S122" s="80"/>
      <c r="T122" s="18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78</v>
      </c>
      <c r="AU122" s="18" t="s">
        <v>116</v>
      </c>
      <c r="BK122" s="187">
        <f>BK123</f>
        <v>0</v>
      </c>
    </row>
    <row r="123" spans="1:65" s="12" customFormat="1" ht="25.9" customHeight="1">
      <c r="B123" s="188"/>
      <c r="C123" s="189"/>
      <c r="D123" s="190" t="s">
        <v>78</v>
      </c>
      <c r="E123" s="191" t="s">
        <v>136</v>
      </c>
      <c r="F123" s="191" t="s">
        <v>137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P124+P188+P226+P230+P237</f>
        <v>0</v>
      </c>
      <c r="Q123" s="196"/>
      <c r="R123" s="197">
        <f>R124+R188+R226+R230+R237</f>
        <v>6.8118005000000004</v>
      </c>
      <c r="S123" s="196"/>
      <c r="T123" s="198">
        <f>T124+T188+T226+T230+T237</f>
        <v>0</v>
      </c>
      <c r="AR123" s="199" t="s">
        <v>87</v>
      </c>
      <c r="AT123" s="200" t="s">
        <v>78</v>
      </c>
      <c r="AU123" s="200" t="s">
        <v>79</v>
      </c>
      <c r="AY123" s="199" t="s">
        <v>138</v>
      </c>
      <c r="BK123" s="201">
        <f>BK124+BK188+BK226+BK230+BK237</f>
        <v>0</v>
      </c>
    </row>
    <row r="124" spans="1:65" s="12" customFormat="1" ht="22.9" customHeight="1">
      <c r="B124" s="188"/>
      <c r="C124" s="189"/>
      <c r="D124" s="190" t="s">
        <v>78</v>
      </c>
      <c r="E124" s="202" t="s">
        <v>87</v>
      </c>
      <c r="F124" s="202" t="s">
        <v>139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SUM(P125:P187)</f>
        <v>0</v>
      </c>
      <c r="Q124" s="196"/>
      <c r="R124" s="197">
        <f>SUM(R125:R187)</f>
        <v>1.0917999999999999E-2</v>
      </c>
      <c r="S124" s="196"/>
      <c r="T124" s="198">
        <f>SUM(T125:T187)</f>
        <v>0</v>
      </c>
      <c r="AR124" s="199" t="s">
        <v>87</v>
      </c>
      <c r="AT124" s="200" t="s">
        <v>78</v>
      </c>
      <c r="AU124" s="200" t="s">
        <v>87</v>
      </c>
      <c r="AY124" s="199" t="s">
        <v>138</v>
      </c>
      <c r="BK124" s="201">
        <f>SUM(BK125:BK187)</f>
        <v>0</v>
      </c>
    </row>
    <row r="125" spans="1:65" s="2" customFormat="1" ht="44.25" customHeight="1">
      <c r="A125" s="35"/>
      <c r="B125" s="36"/>
      <c r="C125" s="204" t="s">
        <v>87</v>
      </c>
      <c r="D125" s="204" t="s">
        <v>140</v>
      </c>
      <c r="E125" s="205" t="s">
        <v>141</v>
      </c>
      <c r="F125" s="206" t="s">
        <v>142</v>
      </c>
      <c r="G125" s="207" t="s">
        <v>143</v>
      </c>
      <c r="H125" s="208">
        <v>159</v>
      </c>
      <c r="I125" s="209"/>
      <c r="J125" s="210">
        <f>ROUND(I125*H125,2)</f>
        <v>0</v>
      </c>
      <c r="K125" s="206" t="s">
        <v>144</v>
      </c>
      <c r="L125" s="40"/>
      <c r="M125" s="211" t="s">
        <v>1</v>
      </c>
      <c r="N125" s="212" t="s">
        <v>44</v>
      </c>
      <c r="O125" s="7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145</v>
      </c>
      <c r="AT125" s="215" t="s">
        <v>140</v>
      </c>
      <c r="AU125" s="215" t="s">
        <v>89</v>
      </c>
      <c r="AY125" s="18" t="s">
        <v>138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87</v>
      </c>
      <c r="BK125" s="216">
        <f>ROUND(I125*H125,2)</f>
        <v>0</v>
      </c>
      <c r="BL125" s="18" t="s">
        <v>145</v>
      </c>
      <c r="BM125" s="215" t="s">
        <v>146</v>
      </c>
    </row>
    <row r="126" spans="1:65" s="13" customFormat="1" ht="11.25">
      <c r="B126" s="217"/>
      <c r="C126" s="218"/>
      <c r="D126" s="219" t="s">
        <v>147</v>
      </c>
      <c r="E126" s="220" t="s">
        <v>1</v>
      </c>
      <c r="F126" s="221" t="s">
        <v>148</v>
      </c>
      <c r="G126" s="218"/>
      <c r="H126" s="222">
        <v>159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147</v>
      </c>
      <c r="AU126" s="228" t="s">
        <v>89</v>
      </c>
      <c r="AV126" s="13" t="s">
        <v>89</v>
      </c>
      <c r="AW126" s="13" t="s">
        <v>34</v>
      </c>
      <c r="AX126" s="13" t="s">
        <v>87</v>
      </c>
      <c r="AY126" s="228" t="s">
        <v>138</v>
      </c>
    </row>
    <row r="127" spans="1:65" s="2" customFormat="1" ht="33" customHeight="1">
      <c r="A127" s="35"/>
      <c r="B127" s="36"/>
      <c r="C127" s="204" t="s">
        <v>89</v>
      </c>
      <c r="D127" s="204" t="s">
        <v>140</v>
      </c>
      <c r="E127" s="205" t="s">
        <v>149</v>
      </c>
      <c r="F127" s="206" t="s">
        <v>150</v>
      </c>
      <c r="G127" s="207" t="s">
        <v>143</v>
      </c>
      <c r="H127" s="208">
        <v>348.63</v>
      </c>
      <c r="I127" s="209"/>
      <c r="J127" s="210">
        <f>ROUND(I127*H127,2)</f>
        <v>0</v>
      </c>
      <c r="K127" s="206" t="s">
        <v>144</v>
      </c>
      <c r="L127" s="40"/>
      <c r="M127" s="211" t="s">
        <v>1</v>
      </c>
      <c r="N127" s="212" t="s">
        <v>44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145</v>
      </c>
      <c r="AT127" s="215" t="s">
        <v>140</v>
      </c>
      <c r="AU127" s="215" t="s">
        <v>89</v>
      </c>
      <c r="AY127" s="18" t="s">
        <v>138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87</v>
      </c>
      <c r="BK127" s="216">
        <f>ROUND(I127*H127,2)</f>
        <v>0</v>
      </c>
      <c r="BL127" s="18" t="s">
        <v>145</v>
      </c>
      <c r="BM127" s="215" t="s">
        <v>151</v>
      </c>
    </row>
    <row r="128" spans="1:65" s="14" customFormat="1" ht="11.25">
      <c r="B128" s="229"/>
      <c r="C128" s="230"/>
      <c r="D128" s="219" t="s">
        <v>147</v>
      </c>
      <c r="E128" s="231" t="s">
        <v>1</v>
      </c>
      <c r="F128" s="232" t="s">
        <v>152</v>
      </c>
      <c r="G128" s="230"/>
      <c r="H128" s="231" t="s">
        <v>1</v>
      </c>
      <c r="I128" s="233"/>
      <c r="J128" s="230"/>
      <c r="K128" s="230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147</v>
      </c>
      <c r="AU128" s="238" t="s">
        <v>89</v>
      </c>
      <c r="AV128" s="14" t="s">
        <v>87</v>
      </c>
      <c r="AW128" s="14" t="s">
        <v>34</v>
      </c>
      <c r="AX128" s="14" t="s">
        <v>79</v>
      </c>
      <c r="AY128" s="238" t="s">
        <v>138</v>
      </c>
    </row>
    <row r="129" spans="1:65" s="14" customFormat="1" ht="11.25">
      <c r="B129" s="229"/>
      <c r="C129" s="230"/>
      <c r="D129" s="219" t="s">
        <v>147</v>
      </c>
      <c r="E129" s="231" t="s">
        <v>1</v>
      </c>
      <c r="F129" s="232" t="s">
        <v>153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1:65" s="13" customFormat="1" ht="11.25">
      <c r="B130" s="217"/>
      <c r="C130" s="218"/>
      <c r="D130" s="219" t="s">
        <v>147</v>
      </c>
      <c r="E130" s="220" t="s">
        <v>1</v>
      </c>
      <c r="F130" s="221" t="s">
        <v>154</v>
      </c>
      <c r="G130" s="218"/>
      <c r="H130" s="222">
        <v>507.63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147</v>
      </c>
      <c r="AU130" s="228" t="s">
        <v>89</v>
      </c>
      <c r="AV130" s="13" t="s">
        <v>89</v>
      </c>
      <c r="AW130" s="13" t="s">
        <v>34</v>
      </c>
      <c r="AX130" s="13" t="s">
        <v>79</v>
      </c>
      <c r="AY130" s="228" t="s">
        <v>138</v>
      </c>
    </row>
    <row r="131" spans="1:65" s="13" customFormat="1" ht="11.25">
      <c r="B131" s="217"/>
      <c r="C131" s="218"/>
      <c r="D131" s="219" t="s">
        <v>147</v>
      </c>
      <c r="E131" s="220" t="s">
        <v>1</v>
      </c>
      <c r="F131" s="221" t="s">
        <v>155</v>
      </c>
      <c r="G131" s="218"/>
      <c r="H131" s="222">
        <v>-159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147</v>
      </c>
      <c r="AU131" s="228" t="s">
        <v>89</v>
      </c>
      <c r="AV131" s="13" t="s">
        <v>89</v>
      </c>
      <c r="AW131" s="13" t="s">
        <v>34</v>
      </c>
      <c r="AX131" s="13" t="s">
        <v>79</v>
      </c>
      <c r="AY131" s="228" t="s">
        <v>138</v>
      </c>
    </row>
    <row r="132" spans="1:65" s="15" customFormat="1" ht="11.25">
      <c r="B132" s="239"/>
      <c r="C132" s="240"/>
      <c r="D132" s="219" t="s">
        <v>147</v>
      </c>
      <c r="E132" s="241" t="s">
        <v>1</v>
      </c>
      <c r="F132" s="242" t="s">
        <v>156</v>
      </c>
      <c r="G132" s="240"/>
      <c r="H132" s="243">
        <v>348.63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147</v>
      </c>
      <c r="AU132" s="249" t="s">
        <v>89</v>
      </c>
      <c r="AV132" s="15" t="s">
        <v>145</v>
      </c>
      <c r="AW132" s="15" t="s">
        <v>34</v>
      </c>
      <c r="AX132" s="15" t="s">
        <v>87</v>
      </c>
      <c r="AY132" s="249" t="s">
        <v>138</v>
      </c>
    </row>
    <row r="133" spans="1:65" s="2" customFormat="1" ht="33" customHeight="1">
      <c r="A133" s="35"/>
      <c r="B133" s="36"/>
      <c r="C133" s="204" t="s">
        <v>157</v>
      </c>
      <c r="D133" s="204" t="s">
        <v>140</v>
      </c>
      <c r="E133" s="205" t="s">
        <v>158</v>
      </c>
      <c r="F133" s="206" t="s">
        <v>159</v>
      </c>
      <c r="G133" s="207" t="s">
        <v>143</v>
      </c>
      <c r="H133" s="208">
        <v>104.589</v>
      </c>
      <c r="I133" s="209"/>
      <c r="J133" s="210">
        <f>ROUND(I133*H133,2)</f>
        <v>0</v>
      </c>
      <c r="K133" s="206" t="s">
        <v>144</v>
      </c>
      <c r="L133" s="40"/>
      <c r="M133" s="211" t="s">
        <v>1</v>
      </c>
      <c r="N133" s="212" t="s">
        <v>44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145</v>
      </c>
      <c r="AT133" s="215" t="s">
        <v>140</v>
      </c>
      <c r="AU133" s="215" t="s">
        <v>89</v>
      </c>
      <c r="AY133" s="18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87</v>
      </c>
      <c r="BK133" s="216">
        <f>ROUND(I133*H133,2)</f>
        <v>0</v>
      </c>
      <c r="BL133" s="18" t="s">
        <v>145</v>
      </c>
      <c r="BM133" s="215" t="s">
        <v>160</v>
      </c>
    </row>
    <row r="134" spans="1:65" s="2" customFormat="1" ht="19.5">
      <c r="A134" s="35"/>
      <c r="B134" s="36"/>
      <c r="C134" s="37"/>
      <c r="D134" s="219" t="s">
        <v>161</v>
      </c>
      <c r="E134" s="37"/>
      <c r="F134" s="250" t="s">
        <v>162</v>
      </c>
      <c r="G134" s="37"/>
      <c r="H134" s="37"/>
      <c r="I134" s="116"/>
      <c r="J134" s="37"/>
      <c r="K134" s="37"/>
      <c r="L134" s="40"/>
      <c r="M134" s="251"/>
      <c r="N134" s="252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161</v>
      </c>
      <c r="AU134" s="18" t="s">
        <v>89</v>
      </c>
    </row>
    <row r="135" spans="1:65" s="13" customFormat="1" ht="11.25">
      <c r="B135" s="217"/>
      <c r="C135" s="218"/>
      <c r="D135" s="219" t="s">
        <v>147</v>
      </c>
      <c r="E135" s="218"/>
      <c r="F135" s="221" t="s">
        <v>163</v>
      </c>
      <c r="G135" s="218"/>
      <c r="H135" s="222">
        <v>104.589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147</v>
      </c>
      <c r="AU135" s="228" t="s">
        <v>89</v>
      </c>
      <c r="AV135" s="13" t="s">
        <v>89</v>
      </c>
      <c r="AW135" s="13" t="s">
        <v>4</v>
      </c>
      <c r="AX135" s="13" t="s">
        <v>87</v>
      </c>
      <c r="AY135" s="228" t="s">
        <v>138</v>
      </c>
    </row>
    <row r="136" spans="1:65" s="2" customFormat="1" ht="44.25" customHeight="1">
      <c r="A136" s="35"/>
      <c r="B136" s="36"/>
      <c r="C136" s="204" t="s">
        <v>145</v>
      </c>
      <c r="D136" s="204" t="s">
        <v>140</v>
      </c>
      <c r="E136" s="205" t="s">
        <v>164</v>
      </c>
      <c r="F136" s="206" t="s">
        <v>165</v>
      </c>
      <c r="G136" s="207" t="s">
        <v>143</v>
      </c>
      <c r="H136" s="208">
        <v>2.7</v>
      </c>
      <c r="I136" s="209"/>
      <c r="J136" s="210">
        <f>ROUND(I136*H136,2)</f>
        <v>0</v>
      </c>
      <c r="K136" s="206" t="s">
        <v>144</v>
      </c>
      <c r="L136" s="40"/>
      <c r="M136" s="211" t="s">
        <v>1</v>
      </c>
      <c r="N136" s="212" t="s">
        <v>44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145</v>
      </c>
      <c r="AT136" s="215" t="s">
        <v>140</v>
      </c>
      <c r="AU136" s="215" t="s">
        <v>89</v>
      </c>
      <c r="AY136" s="18" t="s">
        <v>138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87</v>
      </c>
      <c r="BK136" s="216">
        <f>ROUND(I136*H136,2)</f>
        <v>0</v>
      </c>
      <c r="BL136" s="18" t="s">
        <v>145</v>
      </c>
      <c r="BM136" s="215" t="s">
        <v>166</v>
      </c>
    </row>
    <row r="137" spans="1:65" s="14" customFormat="1" ht="11.25">
      <c r="B137" s="229"/>
      <c r="C137" s="230"/>
      <c r="D137" s="219" t="s">
        <v>147</v>
      </c>
      <c r="E137" s="231" t="s">
        <v>1</v>
      </c>
      <c r="F137" s="232" t="s">
        <v>167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147</v>
      </c>
      <c r="AU137" s="238" t="s">
        <v>89</v>
      </c>
      <c r="AV137" s="14" t="s">
        <v>87</v>
      </c>
      <c r="AW137" s="14" t="s">
        <v>34</v>
      </c>
      <c r="AX137" s="14" t="s">
        <v>79</v>
      </c>
      <c r="AY137" s="238" t="s">
        <v>138</v>
      </c>
    </row>
    <row r="138" spans="1:65" s="13" customFormat="1" ht="11.25">
      <c r="B138" s="217"/>
      <c r="C138" s="218"/>
      <c r="D138" s="219" t="s">
        <v>147</v>
      </c>
      <c r="E138" s="220" t="s">
        <v>1</v>
      </c>
      <c r="F138" s="221" t="s">
        <v>168</v>
      </c>
      <c r="G138" s="218"/>
      <c r="H138" s="222">
        <v>2.7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147</v>
      </c>
      <c r="AU138" s="228" t="s">
        <v>89</v>
      </c>
      <c r="AV138" s="13" t="s">
        <v>89</v>
      </c>
      <c r="AW138" s="13" t="s">
        <v>34</v>
      </c>
      <c r="AX138" s="13" t="s">
        <v>87</v>
      </c>
      <c r="AY138" s="228" t="s">
        <v>138</v>
      </c>
    </row>
    <row r="139" spans="1:65" s="2" customFormat="1" ht="44.25" customHeight="1">
      <c r="A139" s="35"/>
      <c r="B139" s="36"/>
      <c r="C139" s="204" t="s">
        <v>169</v>
      </c>
      <c r="D139" s="204" t="s">
        <v>140</v>
      </c>
      <c r="E139" s="205" t="s">
        <v>170</v>
      </c>
      <c r="F139" s="206" t="s">
        <v>171</v>
      </c>
      <c r="G139" s="207" t="s">
        <v>143</v>
      </c>
      <c r="H139" s="208">
        <v>0.81</v>
      </c>
      <c r="I139" s="209"/>
      <c r="J139" s="210">
        <f>ROUND(I139*H139,2)</f>
        <v>0</v>
      </c>
      <c r="K139" s="206" t="s">
        <v>144</v>
      </c>
      <c r="L139" s="40"/>
      <c r="M139" s="211" t="s">
        <v>1</v>
      </c>
      <c r="N139" s="212" t="s">
        <v>44</v>
      </c>
      <c r="O139" s="7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145</v>
      </c>
      <c r="AT139" s="215" t="s">
        <v>140</v>
      </c>
      <c r="AU139" s="215" t="s">
        <v>89</v>
      </c>
      <c r="AY139" s="18" t="s">
        <v>138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87</v>
      </c>
      <c r="BK139" s="216">
        <f>ROUND(I139*H139,2)</f>
        <v>0</v>
      </c>
      <c r="BL139" s="18" t="s">
        <v>145</v>
      </c>
      <c r="BM139" s="215" t="s">
        <v>172</v>
      </c>
    </row>
    <row r="140" spans="1:65" s="13" customFormat="1" ht="11.25">
      <c r="B140" s="217"/>
      <c r="C140" s="218"/>
      <c r="D140" s="219" t="s">
        <v>147</v>
      </c>
      <c r="E140" s="220" t="s">
        <v>1</v>
      </c>
      <c r="F140" s="221" t="s">
        <v>173</v>
      </c>
      <c r="G140" s="218"/>
      <c r="H140" s="222">
        <v>0.81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147</v>
      </c>
      <c r="AU140" s="228" t="s">
        <v>89</v>
      </c>
      <c r="AV140" s="13" t="s">
        <v>89</v>
      </c>
      <c r="AW140" s="13" t="s">
        <v>34</v>
      </c>
      <c r="AX140" s="13" t="s">
        <v>87</v>
      </c>
      <c r="AY140" s="228" t="s">
        <v>138</v>
      </c>
    </row>
    <row r="141" spans="1:65" s="2" customFormat="1" ht="44.25" customHeight="1">
      <c r="A141" s="35"/>
      <c r="B141" s="36"/>
      <c r="C141" s="204" t="s">
        <v>174</v>
      </c>
      <c r="D141" s="204" t="s">
        <v>140</v>
      </c>
      <c r="E141" s="205" t="s">
        <v>175</v>
      </c>
      <c r="F141" s="206" t="s">
        <v>176</v>
      </c>
      <c r="G141" s="207" t="s">
        <v>143</v>
      </c>
      <c r="H141" s="208">
        <v>27.89</v>
      </c>
      <c r="I141" s="209"/>
      <c r="J141" s="210">
        <f>ROUND(I141*H141,2)</f>
        <v>0</v>
      </c>
      <c r="K141" s="206" t="s">
        <v>144</v>
      </c>
      <c r="L141" s="40"/>
      <c r="M141" s="211" t="s">
        <v>1</v>
      </c>
      <c r="N141" s="212" t="s">
        <v>44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145</v>
      </c>
      <c r="AT141" s="215" t="s">
        <v>140</v>
      </c>
      <c r="AU141" s="215" t="s">
        <v>89</v>
      </c>
      <c r="AY141" s="18" t="s">
        <v>138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87</v>
      </c>
      <c r="BK141" s="216">
        <f>ROUND(I141*H141,2)</f>
        <v>0</v>
      </c>
      <c r="BL141" s="18" t="s">
        <v>145</v>
      </c>
      <c r="BM141" s="215" t="s">
        <v>177</v>
      </c>
    </row>
    <row r="142" spans="1:65" s="2" customFormat="1" ht="39">
      <c r="A142" s="35"/>
      <c r="B142" s="36"/>
      <c r="C142" s="37"/>
      <c r="D142" s="219" t="s">
        <v>161</v>
      </c>
      <c r="E142" s="37"/>
      <c r="F142" s="250" t="s">
        <v>178</v>
      </c>
      <c r="G142" s="37"/>
      <c r="H142" s="37"/>
      <c r="I142" s="116"/>
      <c r="J142" s="37"/>
      <c r="K142" s="37"/>
      <c r="L142" s="40"/>
      <c r="M142" s="251"/>
      <c r="N142" s="252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161</v>
      </c>
      <c r="AU142" s="18" t="s">
        <v>89</v>
      </c>
    </row>
    <row r="143" spans="1:65" s="13" customFormat="1" ht="11.25">
      <c r="B143" s="217"/>
      <c r="C143" s="218"/>
      <c r="D143" s="219" t="s">
        <v>147</v>
      </c>
      <c r="E143" s="220" t="s">
        <v>1</v>
      </c>
      <c r="F143" s="221" t="s">
        <v>179</v>
      </c>
      <c r="G143" s="218"/>
      <c r="H143" s="222">
        <v>27.89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147</v>
      </c>
      <c r="AU143" s="228" t="s">
        <v>89</v>
      </c>
      <c r="AV143" s="13" t="s">
        <v>89</v>
      </c>
      <c r="AW143" s="13" t="s">
        <v>34</v>
      </c>
      <c r="AX143" s="13" t="s">
        <v>87</v>
      </c>
      <c r="AY143" s="228" t="s">
        <v>138</v>
      </c>
    </row>
    <row r="144" spans="1:65" s="2" customFormat="1" ht="44.25" customHeight="1">
      <c r="A144" s="35"/>
      <c r="B144" s="36"/>
      <c r="C144" s="204" t="s">
        <v>180</v>
      </c>
      <c r="D144" s="204" t="s">
        <v>140</v>
      </c>
      <c r="E144" s="205" t="s">
        <v>181</v>
      </c>
      <c r="F144" s="206" t="s">
        <v>182</v>
      </c>
      <c r="G144" s="207" t="s">
        <v>143</v>
      </c>
      <c r="H144" s="208">
        <v>834.45799999999997</v>
      </c>
      <c r="I144" s="209"/>
      <c r="J144" s="210">
        <f>ROUND(I144*H144,2)</f>
        <v>0</v>
      </c>
      <c r="K144" s="206" t="s">
        <v>144</v>
      </c>
      <c r="L144" s="40"/>
      <c r="M144" s="211" t="s">
        <v>1</v>
      </c>
      <c r="N144" s="212" t="s">
        <v>44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145</v>
      </c>
      <c r="AT144" s="215" t="s">
        <v>140</v>
      </c>
      <c r="AU144" s="215" t="s">
        <v>89</v>
      </c>
      <c r="AY144" s="18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87</v>
      </c>
      <c r="BK144" s="216">
        <f>ROUND(I144*H144,2)</f>
        <v>0</v>
      </c>
      <c r="BL144" s="18" t="s">
        <v>145</v>
      </c>
      <c r="BM144" s="215" t="s">
        <v>183</v>
      </c>
    </row>
    <row r="145" spans="1:65" s="14" customFormat="1" ht="11.25">
      <c r="B145" s="229"/>
      <c r="C145" s="230"/>
      <c r="D145" s="219" t="s">
        <v>147</v>
      </c>
      <c r="E145" s="231" t="s">
        <v>1</v>
      </c>
      <c r="F145" s="232" t="s">
        <v>184</v>
      </c>
      <c r="G145" s="230"/>
      <c r="H145" s="231" t="s">
        <v>1</v>
      </c>
      <c r="I145" s="233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147</v>
      </c>
      <c r="AU145" s="238" t="s">
        <v>89</v>
      </c>
      <c r="AV145" s="14" t="s">
        <v>87</v>
      </c>
      <c r="AW145" s="14" t="s">
        <v>34</v>
      </c>
      <c r="AX145" s="14" t="s">
        <v>79</v>
      </c>
      <c r="AY145" s="238" t="s">
        <v>138</v>
      </c>
    </row>
    <row r="146" spans="1:65" s="13" customFormat="1" ht="11.25">
      <c r="B146" s="217"/>
      <c r="C146" s="218"/>
      <c r="D146" s="219" t="s">
        <v>147</v>
      </c>
      <c r="E146" s="220" t="s">
        <v>1</v>
      </c>
      <c r="F146" s="221" t="s">
        <v>185</v>
      </c>
      <c r="G146" s="218"/>
      <c r="H146" s="222">
        <v>675.45799999999997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79</v>
      </c>
      <c r="AY146" s="228" t="s">
        <v>138</v>
      </c>
    </row>
    <row r="147" spans="1:65" s="14" customFormat="1" ht="11.25">
      <c r="B147" s="229"/>
      <c r="C147" s="230"/>
      <c r="D147" s="219" t="s">
        <v>147</v>
      </c>
      <c r="E147" s="231" t="s">
        <v>1</v>
      </c>
      <c r="F147" s="232" t="s">
        <v>186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147</v>
      </c>
      <c r="AU147" s="238" t="s">
        <v>89</v>
      </c>
      <c r="AV147" s="14" t="s">
        <v>87</v>
      </c>
      <c r="AW147" s="14" t="s">
        <v>34</v>
      </c>
      <c r="AX147" s="14" t="s">
        <v>79</v>
      </c>
      <c r="AY147" s="238" t="s">
        <v>138</v>
      </c>
    </row>
    <row r="148" spans="1:65" s="13" customFormat="1" ht="11.25">
      <c r="B148" s="217"/>
      <c r="C148" s="218"/>
      <c r="D148" s="219" t="s">
        <v>147</v>
      </c>
      <c r="E148" s="220" t="s">
        <v>1</v>
      </c>
      <c r="F148" s="221" t="s">
        <v>187</v>
      </c>
      <c r="G148" s="218"/>
      <c r="H148" s="222">
        <v>159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147</v>
      </c>
      <c r="AU148" s="228" t="s">
        <v>89</v>
      </c>
      <c r="AV148" s="13" t="s">
        <v>89</v>
      </c>
      <c r="AW148" s="13" t="s">
        <v>34</v>
      </c>
      <c r="AX148" s="13" t="s">
        <v>79</v>
      </c>
      <c r="AY148" s="228" t="s">
        <v>138</v>
      </c>
    </row>
    <row r="149" spans="1:65" s="15" customFormat="1" ht="11.25">
      <c r="B149" s="239"/>
      <c r="C149" s="240"/>
      <c r="D149" s="219" t="s">
        <v>147</v>
      </c>
      <c r="E149" s="241" t="s">
        <v>1</v>
      </c>
      <c r="F149" s="242" t="s">
        <v>156</v>
      </c>
      <c r="G149" s="240"/>
      <c r="H149" s="243">
        <v>834.45799999999997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147</v>
      </c>
      <c r="AU149" s="249" t="s">
        <v>89</v>
      </c>
      <c r="AV149" s="15" t="s">
        <v>145</v>
      </c>
      <c r="AW149" s="15" t="s">
        <v>34</v>
      </c>
      <c r="AX149" s="15" t="s">
        <v>87</v>
      </c>
      <c r="AY149" s="249" t="s">
        <v>138</v>
      </c>
    </row>
    <row r="150" spans="1:65" s="2" customFormat="1" ht="44.25" customHeight="1">
      <c r="A150" s="35"/>
      <c r="B150" s="36"/>
      <c r="C150" s="204" t="s">
        <v>188</v>
      </c>
      <c r="D150" s="204" t="s">
        <v>140</v>
      </c>
      <c r="E150" s="205" t="s">
        <v>189</v>
      </c>
      <c r="F150" s="206" t="s">
        <v>190</v>
      </c>
      <c r="G150" s="207" t="s">
        <v>143</v>
      </c>
      <c r="H150" s="208">
        <v>13.601000000000001</v>
      </c>
      <c r="I150" s="209"/>
      <c r="J150" s="210">
        <f>ROUND(I150*H150,2)</f>
        <v>0</v>
      </c>
      <c r="K150" s="206" t="s">
        <v>144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145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145</v>
      </c>
      <c r="BM150" s="215" t="s">
        <v>191</v>
      </c>
    </row>
    <row r="151" spans="1:65" s="14" customFormat="1" ht="11.25">
      <c r="B151" s="229"/>
      <c r="C151" s="230"/>
      <c r="D151" s="219" t="s">
        <v>147</v>
      </c>
      <c r="E151" s="231" t="s">
        <v>1</v>
      </c>
      <c r="F151" s="232" t="s">
        <v>192</v>
      </c>
      <c r="G151" s="230"/>
      <c r="H151" s="231" t="s">
        <v>1</v>
      </c>
      <c r="I151" s="233"/>
      <c r="J151" s="230"/>
      <c r="K151" s="230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147</v>
      </c>
      <c r="AU151" s="238" t="s">
        <v>89</v>
      </c>
      <c r="AV151" s="14" t="s">
        <v>87</v>
      </c>
      <c r="AW151" s="14" t="s">
        <v>34</v>
      </c>
      <c r="AX151" s="14" t="s">
        <v>79</v>
      </c>
      <c r="AY151" s="238" t="s">
        <v>138</v>
      </c>
    </row>
    <row r="152" spans="1:65" s="13" customFormat="1" ht="11.25">
      <c r="B152" s="217"/>
      <c r="C152" s="218"/>
      <c r="D152" s="219" t="s">
        <v>147</v>
      </c>
      <c r="E152" s="220" t="s">
        <v>1</v>
      </c>
      <c r="F152" s="221" t="s">
        <v>193</v>
      </c>
      <c r="G152" s="218"/>
      <c r="H152" s="222">
        <v>351.33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147</v>
      </c>
      <c r="AU152" s="228" t="s">
        <v>89</v>
      </c>
      <c r="AV152" s="13" t="s">
        <v>89</v>
      </c>
      <c r="AW152" s="13" t="s">
        <v>34</v>
      </c>
      <c r="AX152" s="13" t="s">
        <v>79</v>
      </c>
      <c r="AY152" s="228" t="s">
        <v>138</v>
      </c>
    </row>
    <row r="153" spans="1:65" s="13" customFormat="1" ht="11.25">
      <c r="B153" s="217"/>
      <c r="C153" s="218"/>
      <c r="D153" s="219" t="s">
        <v>147</v>
      </c>
      <c r="E153" s="220" t="s">
        <v>1</v>
      </c>
      <c r="F153" s="221" t="s">
        <v>194</v>
      </c>
      <c r="G153" s="218"/>
      <c r="H153" s="222">
        <v>-337.72899999999998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147</v>
      </c>
      <c r="AU153" s="228" t="s">
        <v>89</v>
      </c>
      <c r="AV153" s="13" t="s">
        <v>89</v>
      </c>
      <c r="AW153" s="13" t="s">
        <v>34</v>
      </c>
      <c r="AX153" s="13" t="s">
        <v>79</v>
      </c>
      <c r="AY153" s="228" t="s">
        <v>138</v>
      </c>
    </row>
    <row r="154" spans="1:65" s="15" customFormat="1" ht="11.25">
      <c r="B154" s="239"/>
      <c r="C154" s="240"/>
      <c r="D154" s="219" t="s">
        <v>147</v>
      </c>
      <c r="E154" s="241" t="s">
        <v>1</v>
      </c>
      <c r="F154" s="242" t="s">
        <v>156</v>
      </c>
      <c r="G154" s="240"/>
      <c r="H154" s="243">
        <v>13.601000000000001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147</v>
      </c>
      <c r="AU154" s="249" t="s">
        <v>89</v>
      </c>
      <c r="AV154" s="15" t="s">
        <v>145</v>
      </c>
      <c r="AW154" s="15" t="s">
        <v>34</v>
      </c>
      <c r="AX154" s="15" t="s">
        <v>87</v>
      </c>
      <c r="AY154" s="249" t="s">
        <v>138</v>
      </c>
    </row>
    <row r="155" spans="1:65" s="2" customFormat="1" ht="55.5" customHeight="1">
      <c r="A155" s="35"/>
      <c r="B155" s="36"/>
      <c r="C155" s="204" t="s">
        <v>195</v>
      </c>
      <c r="D155" s="204" t="s">
        <v>140</v>
      </c>
      <c r="E155" s="205" t="s">
        <v>196</v>
      </c>
      <c r="F155" s="206" t="s">
        <v>197</v>
      </c>
      <c r="G155" s="207" t="s">
        <v>143</v>
      </c>
      <c r="H155" s="208">
        <v>81.605999999999995</v>
      </c>
      <c r="I155" s="209"/>
      <c r="J155" s="210">
        <f>ROUND(I155*H155,2)</f>
        <v>0</v>
      </c>
      <c r="K155" s="206" t="s">
        <v>144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145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145</v>
      </c>
      <c r="BM155" s="215" t="s">
        <v>198</v>
      </c>
    </row>
    <row r="156" spans="1:65" s="14" customFormat="1" ht="11.25">
      <c r="B156" s="229"/>
      <c r="C156" s="230"/>
      <c r="D156" s="219" t="s">
        <v>147</v>
      </c>
      <c r="E156" s="231" t="s">
        <v>1</v>
      </c>
      <c r="F156" s="232" t="s">
        <v>199</v>
      </c>
      <c r="G156" s="230"/>
      <c r="H156" s="231" t="s">
        <v>1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147</v>
      </c>
      <c r="AU156" s="238" t="s">
        <v>89</v>
      </c>
      <c r="AV156" s="14" t="s">
        <v>87</v>
      </c>
      <c r="AW156" s="14" t="s">
        <v>34</v>
      </c>
      <c r="AX156" s="14" t="s">
        <v>79</v>
      </c>
      <c r="AY156" s="238" t="s">
        <v>138</v>
      </c>
    </row>
    <row r="157" spans="1:65" s="13" customFormat="1" ht="11.25">
      <c r="B157" s="217"/>
      <c r="C157" s="218"/>
      <c r="D157" s="219" t="s">
        <v>147</v>
      </c>
      <c r="E157" s="220" t="s">
        <v>1</v>
      </c>
      <c r="F157" s="221" t="s">
        <v>200</v>
      </c>
      <c r="G157" s="218"/>
      <c r="H157" s="222">
        <v>81.605999999999995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147</v>
      </c>
      <c r="AU157" s="228" t="s">
        <v>89</v>
      </c>
      <c r="AV157" s="13" t="s">
        <v>89</v>
      </c>
      <c r="AW157" s="13" t="s">
        <v>34</v>
      </c>
      <c r="AX157" s="13" t="s">
        <v>87</v>
      </c>
      <c r="AY157" s="228" t="s">
        <v>138</v>
      </c>
    </row>
    <row r="158" spans="1:65" s="2" customFormat="1" ht="33" customHeight="1">
      <c r="A158" s="35"/>
      <c r="B158" s="36"/>
      <c r="C158" s="204" t="s">
        <v>201</v>
      </c>
      <c r="D158" s="204" t="s">
        <v>140</v>
      </c>
      <c r="E158" s="205" t="s">
        <v>202</v>
      </c>
      <c r="F158" s="206" t="s">
        <v>203</v>
      </c>
      <c r="G158" s="207" t="s">
        <v>204</v>
      </c>
      <c r="H158" s="208">
        <v>1</v>
      </c>
      <c r="I158" s="209"/>
      <c r="J158" s="210">
        <f>ROUND(I158*H158,2)</f>
        <v>0</v>
      </c>
      <c r="K158" s="206" t="s">
        <v>1</v>
      </c>
      <c r="L158" s="40"/>
      <c r="M158" s="211" t="s">
        <v>1</v>
      </c>
      <c r="N158" s="212" t="s">
        <v>44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145</v>
      </c>
      <c r="AT158" s="215" t="s">
        <v>140</v>
      </c>
      <c r="AU158" s="215" t="s">
        <v>89</v>
      </c>
      <c r="AY158" s="18" t="s">
        <v>138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87</v>
      </c>
      <c r="BK158" s="216">
        <f>ROUND(I158*H158,2)</f>
        <v>0</v>
      </c>
      <c r="BL158" s="18" t="s">
        <v>145</v>
      </c>
      <c r="BM158" s="215" t="s">
        <v>205</v>
      </c>
    </row>
    <row r="159" spans="1:65" s="14" customFormat="1" ht="11.25">
      <c r="B159" s="229"/>
      <c r="C159" s="230"/>
      <c r="D159" s="219" t="s">
        <v>147</v>
      </c>
      <c r="E159" s="231" t="s">
        <v>1</v>
      </c>
      <c r="F159" s="232" t="s">
        <v>206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1:65" s="14" customFormat="1" ht="11.25">
      <c r="B160" s="229"/>
      <c r="C160" s="230"/>
      <c r="D160" s="219" t="s">
        <v>147</v>
      </c>
      <c r="E160" s="231" t="s">
        <v>1</v>
      </c>
      <c r="F160" s="232" t="s">
        <v>207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1:65" s="13" customFormat="1" ht="11.25">
      <c r="B161" s="217"/>
      <c r="C161" s="218"/>
      <c r="D161" s="219" t="s">
        <v>147</v>
      </c>
      <c r="E161" s="220" t="s">
        <v>1</v>
      </c>
      <c r="F161" s="221" t="s">
        <v>87</v>
      </c>
      <c r="G161" s="218"/>
      <c r="H161" s="222">
        <v>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87</v>
      </c>
      <c r="AY161" s="228" t="s">
        <v>138</v>
      </c>
    </row>
    <row r="162" spans="1:65" s="2" customFormat="1" ht="33" customHeight="1">
      <c r="A162" s="35"/>
      <c r="B162" s="36"/>
      <c r="C162" s="204" t="s">
        <v>208</v>
      </c>
      <c r="D162" s="204" t="s">
        <v>140</v>
      </c>
      <c r="E162" s="205" t="s">
        <v>209</v>
      </c>
      <c r="F162" s="206" t="s">
        <v>210</v>
      </c>
      <c r="G162" s="207" t="s">
        <v>143</v>
      </c>
      <c r="H162" s="208">
        <v>496.72899999999998</v>
      </c>
      <c r="I162" s="209"/>
      <c r="J162" s="210">
        <f>ROUND(I162*H162,2)</f>
        <v>0</v>
      </c>
      <c r="K162" s="206" t="s">
        <v>144</v>
      </c>
      <c r="L162" s="40"/>
      <c r="M162" s="211" t="s">
        <v>1</v>
      </c>
      <c r="N162" s="212" t="s">
        <v>44</v>
      </c>
      <c r="O162" s="7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145</v>
      </c>
      <c r="AT162" s="215" t="s">
        <v>140</v>
      </c>
      <c r="AU162" s="215" t="s">
        <v>89</v>
      </c>
      <c r="AY162" s="18" t="s">
        <v>138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87</v>
      </c>
      <c r="BK162" s="216">
        <f>ROUND(I162*H162,2)</f>
        <v>0</v>
      </c>
      <c r="BL162" s="18" t="s">
        <v>145</v>
      </c>
      <c r="BM162" s="215" t="s">
        <v>211</v>
      </c>
    </row>
    <row r="163" spans="1:65" s="13" customFormat="1" ht="11.25">
      <c r="B163" s="217"/>
      <c r="C163" s="218"/>
      <c r="D163" s="219" t="s">
        <v>147</v>
      </c>
      <c r="E163" s="220" t="s">
        <v>1</v>
      </c>
      <c r="F163" s="221" t="s">
        <v>212</v>
      </c>
      <c r="G163" s="218"/>
      <c r="H163" s="222">
        <v>159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147</v>
      </c>
      <c r="AU163" s="228" t="s">
        <v>89</v>
      </c>
      <c r="AV163" s="13" t="s">
        <v>89</v>
      </c>
      <c r="AW163" s="13" t="s">
        <v>34</v>
      </c>
      <c r="AX163" s="13" t="s">
        <v>79</v>
      </c>
      <c r="AY163" s="228" t="s">
        <v>138</v>
      </c>
    </row>
    <row r="164" spans="1:65" s="13" customFormat="1" ht="11.25">
      <c r="B164" s="217"/>
      <c r="C164" s="218"/>
      <c r="D164" s="219" t="s">
        <v>147</v>
      </c>
      <c r="E164" s="220" t="s">
        <v>1</v>
      </c>
      <c r="F164" s="221" t="s">
        <v>213</v>
      </c>
      <c r="G164" s="218"/>
      <c r="H164" s="222">
        <v>337.72899999999998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79</v>
      </c>
      <c r="AY164" s="228" t="s">
        <v>138</v>
      </c>
    </row>
    <row r="165" spans="1:65" s="15" customFormat="1" ht="11.25">
      <c r="B165" s="239"/>
      <c r="C165" s="240"/>
      <c r="D165" s="219" t="s">
        <v>147</v>
      </c>
      <c r="E165" s="241" t="s">
        <v>1</v>
      </c>
      <c r="F165" s="242" t="s">
        <v>156</v>
      </c>
      <c r="G165" s="240"/>
      <c r="H165" s="243">
        <v>496.72899999999998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147</v>
      </c>
      <c r="AU165" s="249" t="s">
        <v>89</v>
      </c>
      <c r="AV165" s="15" t="s">
        <v>145</v>
      </c>
      <c r="AW165" s="15" t="s">
        <v>34</v>
      </c>
      <c r="AX165" s="15" t="s">
        <v>87</v>
      </c>
      <c r="AY165" s="249" t="s">
        <v>138</v>
      </c>
    </row>
    <row r="166" spans="1:65" s="2" customFormat="1" ht="33" customHeight="1">
      <c r="A166" s="35"/>
      <c r="B166" s="36"/>
      <c r="C166" s="204" t="s">
        <v>214</v>
      </c>
      <c r="D166" s="204" t="s">
        <v>140</v>
      </c>
      <c r="E166" s="205" t="s">
        <v>215</v>
      </c>
      <c r="F166" s="206" t="s">
        <v>216</v>
      </c>
      <c r="G166" s="207" t="s">
        <v>217</v>
      </c>
      <c r="H166" s="208">
        <v>824.351</v>
      </c>
      <c r="I166" s="209"/>
      <c r="J166" s="210">
        <f>ROUND(I166*H166,2)</f>
        <v>0</v>
      </c>
      <c r="K166" s="206" t="s">
        <v>144</v>
      </c>
      <c r="L166" s="40"/>
      <c r="M166" s="211" t="s">
        <v>1</v>
      </c>
      <c r="N166" s="212" t="s">
        <v>44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145</v>
      </c>
      <c r="AT166" s="215" t="s">
        <v>140</v>
      </c>
      <c r="AU166" s="215" t="s">
        <v>89</v>
      </c>
      <c r="AY166" s="18" t="s">
        <v>138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87</v>
      </c>
      <c r="BK166" s="216">
        <f>ROUND(I166*H166,2)</f>
        <v>0</v>
      </c>
      <c r="BL166" s="18" t="s">
        <v>145</v>
      </c>
      <c r="BM166" s="215" t="s">
        <v>218</v>
      </c>
    </row>
    <row r="167" spans="1:65" s="2" customFormat="1" ht="19.5">
      <c r="A167" s="35"/>
      <c r="B167" s="36"/>
      <c r="C167" s="37"/>
      <c r="D167" s="219" t="s">
        <v>161</v>
      </c>
      <c r="E167" s="37"/>
      <c r="F167" s="250" t="s">
        <v>219</v>
      </c>
      <c r="G167" s="37"/>
      <c r="H167" s="37"/>
      <c r="I167" s="116"/>
      <c r="J167" s="37"/>
      <c r="K167" s="37"/>
      <c r="L167" s="40"/>
      <c r="M167" s="251"/>
      <c r="N167" s="252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161</v>
      </c>
      <c r="AU167" s="18" t="s">
        <v>89</v>
      </c>
    </row>
    <row r="168" spans="1:65" s="13" customFormat="1" ht="11.25">
      <c r="B168" s="217"/>
      <c r="C168" s="218"/>
      <c r="D168" s="219" t="s">
        <v>147</v>
      </c>
      <c r="E168" s="220" t="s">
        <v>1</v>
      </c>
      <c r="F168" s="221" t="s">
        <v>220</v>
      </c>
      <c r="G168" s="218"/>
      <c r="H168" s="222">
        <v>25.841999999999999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147</v>
      </c>
      <c r="AU168" s="228" t="s">
        <v>89</v>
      </c>
      <c r="AV168" s="13" t="s">
        <v>89</v>
      </c>
      <c r="AW168" s="13" t="s">
        <v>34</v>
      </c>
      <c r="AX168" s="13" t="s">
        <v>79</v>
      </c>
      <c r="AY168" s="228" t="s">
        <v>138</v>
      </c>
    </row>
    <row r="169" spans="1:65" s="13" customFormat="1" ht="11.25">
      <c r="B169" s="217"/>
      <c r="C169" s="218"/>
      <c r="D169" s="219" t="s">
        <v>147</v>
      </c>
      <c r="E169" s="220" t="s">
        <v>1</v>
      </c>
      <c r="F169" s="221" t="s">
        <v>221</v>
      </c>
      <c r="G169" s="218"/>
      <c r="H169" s="222">
        <v>798.50900000000001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79</v>
      </c>
      <c r="AY169" s="228" t="s">
        <v>138</v>
      </c>
    </row>
    <row r="170" spans="1:65" s="15" customFormat="1" ht="11.25">
      <c r="B170" s="239"/>
      <c r="C170" s="240"/>
      <c r="D170" s="219" t="s">
        <v>147</v>
      </c>
      <c r="E170" s="241" t="s">
        <v>1</v>
      </c>
      <c r="F170" s="242" t="s">
        <v>156</v>
      </c>
      <c r="G170" s="240"/>
      <c r="H170" s="243">
        <v>824.351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147</v>
      </c>
      <c r="AU170" s="249" t="s">
        <v>89</v>
      </c>
      <c r="AV170" s="15" t="s">
        <v>145</v>
      </c>
      <c r="AW170" s="15" t="s">
        <v>34</v>
      </c>
      <c r="AX170" s="15" t="s">
        <v>87</v>
      </c>
      <c r="AY170" s="249" t="s">
        <v>138</v>
      </c>
    </row>
    <row r="171" spans="1:65" s="2" customFormat="1" ht="33" customHeight="1">
      <c r="A171" s="35"/>
      <c r="B171" s="36"/>
      <c r="C171" s="204" t="s">
        <v>222</v>
      </c>
      <c r="D171" s="204" t="s">
        <v>140</v>
      </c>
      <c r="E171" s="205" t="s">
        <v>223</v>
      </c>
      <c r="F171" s="206" t="s">
        <v>224</v>
      </c>
      <c r="G171" s="207" t="s">
        <v>143</v>
      </c>
      <c r="H171" s="208">
        <v>337.72899999999998</v>
      </c>
      <c r="I171" s="209"/>
      <c r="J171" s="210">
        <f>ROUND(I171*H171,2)</f>
        <v>0</v>
      </c>
      <c r="K171" s="206" t="s">
        <v>144</v>
      </c>
      <c r="L171" s="40"/>
      <c r="M171" s="211" t="s">
        <v>1</v>
      </c>
      <c r="N171" s="212" t="s">
        <v>44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145</v>
      </c>
      <c r="AT171" s="215" t="s">
        <v>140</v>
      </c>
      <c r="AU171" s="215" t="s">
        <v>89</v>
      </c>
      <c r="AY171" s="18" t="s">
        <v>138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87</v>
      </c>
      <c r="BK171" s="216">
        <f>ROUND(I171*H171,2)</f>
        <v>0</v>
      </c>
      <c r="BL171" s="18" t="s">
        <v>145</v>
      </c>
      <c r="BM171" s="215" t="s">
        <v>225</v>
      </c>
    </row>
    <row r="172" spans="1:65" s="14" customFormat="1" ht="11.25">
      <c r="B172" s="229"/>
      <c r="C172" s="230"/>
      <c r="D172" s="219" t="s">
        <v>147</v>
      </c>
      <c r="E172" s="231" t="s">
        <v>1</v>
      </c>
      <c r="F172" s="232" t="s">
        <v>226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1:65" s="13" customFormat="1" ht="11.25">
      <c r="B173" s="217"/>
      <c r="C173" s="218"/>
      <c r="D173" s="219" t="s">
        <v>147</v>
      </c>
      <c r="E173" s="220" t="s">
        <v>1</v>
      </c>
      <c r="F173" s="221" t="s">
        <v>193</v>
      </c>
      <c r="G173" s="218"/>
      <c r="H173" s="222">
        <v>351.33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79</v>
      </c>
      <c r="AY173" s="228" t="s">
        <v>138</v>
      </c>
    </row>
    <row r="174" spans="1:65" s="13" customFormat="1" ht="11.25">
      <c r="B174" s="217"/>
      <c r="C174" s="218"/>
      <c r="D174" s="219" t="s">
        <v>147</v>
      </c>
      <c r="E174" s="220" t="s">
        <v>1</v>
      </c>
      <c r="F174" s="221" t="s">
        <v>227</v>
      </c>
      <c r="G174" s="218"/>
      <c r="H174" s="222">
        <v>-12.324999999999999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1:65" s="13" customFormat="1" ht="11.25">
      <c r="B175" s="217"/>
      <c r="C175" s="218"/>
      <c r="D175" s="219" t="s">
        <v>147</v>
      </c>
      <c r="E175" s="220" t="s">
        <v>1</v>
      </c>
      <c r="F175" s="221" t="s">
        <v>228</v>
      </c>
      <c r="G175" s="218"/>
      <c r="H175" s="222">
        <v>-3.976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1:65" s="13" customFormat="1" ht="11.25">
      <c r="B176" s="217"/>
      <c r="C176" s="218"/>
      <c r="D176" s="219" t="s">
        <v>147</v>
      </c>
      <c r="E176" s="220" t="s">
        <v>1</v>
      </c>
      <c r="F176" s="221" t="s">
        <v>229</v>
      </c>
      <c r="G176" s="218"/>
      <c r="H176" s="222">
        <v>2.7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147</v>
      </c>
      <c r="AU176" s="228" t="s">
        <v>89</v>
      </c>
      <c r="AV176" s="13" t="s">
        <v>89</v>
      </c>
      <c r="AW176" s="13" t="s">
        <v>34</v>
      </c>
      <c r="AX176" s="13" t="s">
        <v>79</v>
      </c>
      <c r="AY176" s="228" t="s">
        <v>138</v>
      </c>
    </row>
    <row r="177" spans="1:65" s="15" customFormat="1" ht="11.25">
      <c r="B177" s="239"/>
      <c r="C177" s="240"/>
      <c r="D177" s="219" t="s">
        <v>147</v>
      </c>
      <c r="E177" s="241" t="s">
        <v>1</v>
      </c>
      <c r="F177" s="242" t="s">
        <v>156</v>
      </c>
      <c r="G177" s="240"/>
      <c r="H177" s="243">
        <v>337.72899999999998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147</v>
      </c>
      <c r="AU177" s="249" t="s">
        <v>89</v>
      </c>
      <c r="AV177" s="15" t="s">
        <v>145</v>
      </c>
      <c r="AW177" s="15" t="s">
        <v>34</v>
      </c>
      <c r="AX177" s="15" t="s">
        <v>87</v>
      </c>
      <c r="AY177" s="249" t="s">
        <v>138</v>
      </c>
    </row>
    <row r="178" spans="1:65" s="2" customFormat="1" ht="44.25" customHeight="1">
      <c r="A178" s="35"/>
      <c r="B178" s="36"/>
      <c r="C178" s="204" t="s">
        <v>230</v>
      </c>
      <c r="D178" s="204" t="s">
        <v>140</v>
      </c>
      <c r="E178" s="205" t="s">
        <v>231</v>
      </c>
      <c r="F178" s="206" t="s">
        <v>232</v>
      </c>
      <c r="G178" s="207" t="s">
        <v>143</v>
      </c>
      <c r="H178" s="208">
        <v>159</v>
      </c>
      <c r="I178" s="209"/>
      <c r="J178" s="210">
        <f>ROUND(I178*H178,2)</f>
        <v>0</v>
      </c>
      <c r="K178" s="206" t="s">
        <v>1</v>
      </c>
      <c r="L178" s="40"/>
      <c r="M178" s="211" t="s">
        <v>1</v>
      </c>
      <c r="N178" s="212" t="s">
        <v>44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145</v>
      </c>
      <c r="AT178" s="215" t="s">
        <v>140</v>
      </c>
      <c r="AU178" s="215" t="s">
        <v>89</v>
      </c>
      <c r="AY178" s="18" t="s">
        <v>138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87</v>
      </c>
      <c r="BK178" s="216">
        <f>ROUND(I178*H178,2)</f>
        <v>0</v>
      </c>
      <c r="BL178" s="18" t="s">
        <v>145</v>
      </c>
      <c r="BM178" s="215" t="s">
        <v>233</v>
      </c>
    </row>
    <row r="179" spans="1:65" s="2" customFormat="1" ht="44.25" customHeight="1">
      <c r="A179" s="35"/>
      <c r="B179" s="36"/>
      <c r="C179" s="204" t="s">
        <v>8</v>
      </c>
      <c r="D179" s="204" t="s">
        <v>140</v>
      </c>
      <c r="E179" s="205" t="s">
        <v>234</v>
      </c>
      <c r="F179" s="206" t="s">
        <v>235</v>
      </c>
      <c r="G179" s="207" t="s">
        <v>236</v>
      </c>
      <c r="H179" s="208">
        <v>530</v>
      </c>
      <c r="I179" s="209"/>
      <c r="J179" s="210">
        <f>ROUND(I179*H179,2)</f>
        <v>0</v>
      </c>
      <c r="K179" s="206" t="s">
        <v>144</v>
      </c>
      <c r="L179" s="40"/>
      <c r="M179" s="211" t="s">
        <v>1</v>
      </c>
      <c r="N179" s="212" t="s">
        <v>44</v>
      </c>
      <c r="O179" s="7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145</v>
      </c>
      <c r="AT179" s="215" t="s">
        <v>140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237</v>
      </c>
    </row>
    <row r="180" spans="1:65" s="13" customFormat="1" ht="11.25">
      <c r="B180" s="217"/>
      <c r="C180" s="218"/>
      <c r="D180" s="219" t="s">
        <v>147</v>
      </c>
      <c r="E180" s="220" t="s">
        <v>1</v>
      </c>
      <c r="F180" s="221" t="s">
        <v>238</v>
      </c>
      <c r="G180" s="218"/>
      <c r="H180" s="222">
        <v>530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147</v>
      </c>
      <c r="AU180" s="228" t="s">
        <v>89</v>
      </c>
      <c r="AV180" s="13" t="s">
        <v>89</v>
      </c>
      <c r="AW180" s="13" t="s">
        <v>34</v>
      </c>
      <c r="AX180" s="13" t="s">
        <v>87</v>
      </c>
      <c r="AY180" s="228" t="s">
        <v>138</v>
      </c>
    </row>
    <row r="181" spans="1:65" s="2" customFormat="1" ht="33" customHeight="1">
      <c r="A181" s="35"/>
      <c r="B181" s="36"/>
      <c r="C181" s="204" t="s">
        <v>239</v>
      </c>
      <c r="D181" s="204" t="s">
        <v>140</v>
      </c>
      <c r="E181" s="205" t="s">
        <v>240</v>
      </c>
      <c r="F181" s="206" t="s">
        <v>241</v>
      </c>
      <c r="G181" s="207" t="s">
        <v>236</v>
      </c>
      <c r="H181" s="208">
        <v>530</v>
      </c>
      <c r="I181" s="209"/>
      <c r="J181" s="210">
        <f>ROUND(I181*H181,2)</f>
        <v>0</v>
      </c>
      <c r="K181" s="206" t="s">
        <v>144</v>
      </c>
      <c r="L181" s="40"/>
      <c r="M181" s="211" t="s">
        <v>1</v>
      </c>
      <c r="N181" s="212" t="s">
        <v>44</v>
      </c>
      <c r="O181" s="7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145</v>
      </c>
      <c r="AT181" s="215" t="s">
        <v>140</v>
      </c>
      <c r="AU181" s="215" t="s">
        <v>89</v>
      </c>
      <c r="AY181" s="18" t="s">
        <v>138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8" t="s">
        <v>87</v>
      </c>
      <c r="BK181" s="216">
        <f>ROUND(I181*H181,2)</f>
        <v>0</v>
      </c>
      <c r="BL181" s="18" t="s">
        <v>145</v>
      </c>
      <c r="BM181" s="215" t="s">
        <v>242</v>
      </c>
    </row>
    <row r="182" spans="1:65" s="14" customFormat="1" ht="11.25">
      <c r="B182" s="229"/>
      <c r="C182" s="230"/>
      <c r="D182" s="219" t="s">
        <v>147</v>
      </c>
      <c r="E182" s="231" t="s">
        <v>1</v>
      </c>
      <c r="F182" s="232" t="s">
        <v>243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147</v>
      </c>
      <c r="AU182" s="238" t="s">
        <v>89</v>
      </c>
      <c r="AV182" s="14" t="s">
        <v>87</v>
      </c>
      <c r="AW182" s="14" t="s">
        <v>34</v>
      </c>
      <c r="AX182" s="14" t="s">
        <v>79</v>
      </c>
      <c r="AY182" s="238" t="s">
        <v>138</v>
      </c>
    </row>
    <row r="183" spans="1:65" s="13" customFormat="1" ht="11.25">
      <c r="B183" s="217"/>
      <c r="C183" s="218"/>
      <c r="D183" s="219" t="s">
        <v>147</v>
      </c>
      <c r="E183" s="220" t="s">
        <v>1</v>
      </c>
      <c r="F183" s="221" t="s">
        <v>244</v>
      </c>
      <c r="G183" s="218"/>
      <c r="H183" s="222">
        <v>530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147</v>
      </c>
      <c r="AU183" s="228" t="s">
        <v>89</v>
      </c>
      <c r="AV183" s="13" t="s">
        <v>89</v>
      </c>
      <c r="AW183" s="13" t="s">
        <v>34</v>
      </c>
      <c r="AX183" s="13" t="s">
        <v>87</v>
      </c>
      <c r="AY183" s="228" t="s">
        <v>138</v>
      </c>
    </row>
    <row r="184" spans="1:65" s="2" customFormat="1" ht="33" customHeight="1">
      <c r="A184" s="35"/>
      <c r="B184" s="36"/>
      <c r="C184" s="204" t="s">
        <v>245</v>
      </c>
      <c r="D184" s="204" t="s">
        <v>140</v>
      </c>
      <c r="E184" s="205" t="s">
        <v>246</v>
      </c>
      <c r="F184" s="206" t="s">
        <v>247</v>
      </c>
      <c r="G184" s="207" t="s">
        <v>236</v>
      </c>
      <c r="H184" s="208">
        <v>530</v>
      </c>
      <c r="I184" s="209"/>
      <c r="J184" s="210">
        <f>ROUND(I184*H184,2)</f>
        <v>0</v>
      </c>
      <c r="K184" s="206" t="s">
        <v>144</v>
      </c>
      <c r="L184" s="40"/>
      <c r="M184" s="211" t="s">
        <v>1</v>
      </c>
      <c r="N184" s="212" t="s">
        <v>44</v>
      </c>
      <c r="O184" s="7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145</v>
      </c>
      <c r="AT184" s="215" t="s">
        <v>140</v>
      </c>
      <c r="AU184" s="215" t="s">
        <v>89</v>
      </c>
      <c r="AY184" s="18" t="s">
        <v>138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87</v>
      </c>
      <c r="BK184" s="216">
        <f>ROUND(I184*H184,2)</f>
        <v>0</v>
      </c>
      <c r="BL184" s="18" t="s">
        <v>145</v>
      </c>
      <c r="BM184" s="215" t="s">
        <v>248</v>
      </c>
    </row>
    <row r="185" spans="1:65" s="13" customFormat="1" ht="11.25">
      <c r="B185" s="217"/>
      <c r="C185" s="218"/>
      <c r="D185" s="219" t="s">
        <v>147</v>
      </c>
      <c r="E185" s="220" t="s">
        <v>1</v>
      </c>
      <c r="F185" s="221" t="s">
        <v>238</v>
      </c>
      <c r="G185" s="218"/>
      <c r="H185" s="222">
        <v>530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147</v>
      </c>
      <c r="AU185" s="228" t="s">
        <v>89</v>
      </c>
      <c r="AV185" s="13" t="s">
        <v>89</v>
      </c>
      <c r="AW185" s="13" t="s">
        <v>34</v>
      </c>
      <c r="AX185" s="13" t="s">
        <v>87</v>
      </c>
      <c r="AY185" s="228" t="s">
        <v>138</v>
      </c>
    </row>
    <row r="186" spans="1:65" s="2" customFormat="1" ht="16.5" customHeight="1">
      <c r="A186" s="35"/>
      <c r="B186" s="36"/>
      <c r="C186" s="253" t="s">
        <v>249</v>
      </c>
      <c r="D186" s="253" t="s">
        <v>250</v>
      </c>
      <c r="E186" s="254" t="s">
        <v>251</v>
      </c>
      <c r="F186" s="255" t="s">
        <v>252</v>
      </c>
      <c r="G186" s="256" t="s">
        <v>253</v>
      </c>
      <c r="H186" s="257">
        <v>10.917999999999999</v>
      </c>
      <c r="I186" s="258"/>
      <c r="J186" s="259">
        <f>ROUND(I186*H186,2)</f>
        <v>0</v>
      </c>
      <c r="K186" s="255" t="s">
        <v>144</v>
      </c>
      <c r="L186" s="260"/>
      <c r="M186" s="261" t="s">
        <v>1</v>
      </c>
      <c r="N186" s="262" t="s">
        <v>44</v>
      </c>
      <c r="O186" s="72"/>
      <c r="P186" s="213">
        <f>O186*H186</f>
        <v>0</v>
      </c>
      <c r="Q186" s="213">
        <v>1E-3</v>
      </c>
      <c r="R186" s="213">
        <f>Q186*H186</f>
        <v>1.0917999999999999E-2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188</v>
      </c>
      <c r="AT186" s="215" t="s">
        <v>250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254</v>
      </c>
    </row>
    <row r="187" spans="1:65" s="13" customFormat="1" ht="11.25">
      <c r="B187" s="217"/>
      <c r="C187" s="218"/>
      <c r="D187" s="219" t="s">
        <v>147</v>
      </c>
      <c r="E187" s="220" t="s">
        <v>1</v>
      </c>
      <c r="F187" s="221" t="s">
        <v>255</v>
      </c>
      <c r="G187" s="218"/>
      <c r="H187" s="222">
        <v>10.917999999999999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147</v>
      </c>
      <c r="AU187" s="228" t="s">
        <v>89</v>
      </c>
      <c r="AV187" s="13" t="s">
        <v>89</v>
      </c>
      <c r="AW187" s="13" t="s">
        <v>34</v>
      </c>
      <c r="AX187" s="13" t="s">
        <v>87</v>
      </c>
      <c r="AY187" s="228" t="s">
        <v>138</v>
      </c>
    </row>
    <row r="188" spans="1:65" s="12" customFormat="1" ht="22.9" customHeight="1">
      <c r="B188" s="188"/>
      <c r="C188" s="189"/>
      <c r="D188" s="190" t="s">
        <v>78</v>
      </c>
      <c r="E188" s="202" t="s">
        <v>89</v>
      </c>
      <c r="F188" s="202" t="s">
        <v>256</v>
      </c>
      <c r="G188" s="189"/>
      <c r="H188" s="189"/>
      <c r="I188" s="192"/>
      <c r="J188" s="203">
        <f>BK188</f>
        <v>0</v>
      </c>
      <c r="K188" s="189"/>
      <c r="L188" s="194"/>
      <c r="M188" s="195"/>
      <c r="N188" s="196"/>
      <c r="O188" s="196"/>
      <c r="P188" s="197">
        <f>SUM(P189:P225)</f>
        <v>0</v>
      </c>
      <c r="Q188" s="196"/>
      <c r="R188" s="197">
        <f>SUM(R189:R225)</f>
        <v>6.7896999999999998</v>
      </c>
      <c r="S188" s="196"/>
      <c r="T188" s="198">
        <f>SUM(T189:T225)</f>
        <v>0</v>
      </c>
      <c r="AR188" s="199" t="s">
        <v>87</v>
      </c>
      <c r="AT188" s="200" t="s">
        <v>78</v>
      </c>
      <c r="AU188" s="200" t="s">
        <v>87</v>
      </c>
      <c r="AY188" s="199" t="s">
        <v>138</v>
      </c>
      <c r="BK188" s="201">
        <f>SUM(BK189:BK225)</f>
        <v>0</v>
      </c>
    </row>
    <row r="189" spans="1:65" s="2" customFormat="1" ht="33" customHeight="1">
      <c r="A189" s="35"/>
      <c r="B189" s="36"/>
      <c r="C189" s="204" t="s">
        <v>257</v>
      </c>
      <c r="D189" s="204" t="s">
        <v>140</v>
      </c>
      <c r="E189" s="205" t="s">
        <v>258</v>
      </c>
      <c r="F189" s="206" t="s">
        <v>259</v>
      </c>
      <c r="G189" s="207" t="s">
        <v>260</v>
      </c>
      <c r="H189" s="208">
        <v>2121</v>
      </c>
      <c r="I189" s="209"/>
      <c r="J189" s="210">
        <f>ROUND(I189*H189,2)</f>
        <v>0</v>
      </c>
      <c r="K189" s="206" t="s">
        <v>144</v>
      </c>
      <c r="L189" s="40"/>
      <c r="M189" s="211" t="s">
        <v>1</v>
      </c>
      <c r="N189" s="212" t="s">
        <v>44</v>
      </c>
      <c r="O189" s="72"/>
      <c r="P189" s="213">
        <f>O189*H189</f>
        <v>0</v>
      </c>
      <c r="Q189" s="213">
        <v>3.2000000000000003E-4</v>
      </c>
      <c r="R189" s="213">
        <f>Q189*H189</f>
        <v>0.6787200000000001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145</v>
      </c>
      <c r="AT189" s="215" t="s">
        <v>140</v>
      </c>
      <c r="AU189" s="215" t="s">
        <v>89</v>
      </c>
      <c r="AY189" s="18" t="s">
        <v>138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87</v>
      </c>
      <c r="BK189" s="216">
        <f>ROUND(I189*H189,2)</f>
        <v>0</v>
      </c>
      <c r="BL189" s="18" t="s">
        <v>145</v>
      </c>
      <c r="BM189" s="215" t="s">
        <v>261</v>
      </c>
    </row>
    <row r="190" spans="1:65" s="13" customFormat="1" ht="11.25">
      <c r="B190" s="217"/>
      <c r="C190" s="218"/>
      <c r="D190" s="219" t="s">
        <v>147</v>
      </c>
      <c r="E190" s="220" t="s">
        <v>1</v>
      </c>
      <c r="F190" s="221" t="s">
        <v>262</v>
      </c>
      <c r="G190" s="218"/>
      <c r="H190" s="222">
        <v>1161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147</v>
      </c>
      <c r="AU190" s="228" t="s">
        <v>89</v>
      </c>
      <c r="AV190" s="13" t="s">
        <v>89</v>
      </c>
      <c r="AW190" s="13" t="s">
        <v>34</v>
      </c>
      <c r="AX190" s="13" t="s">
        <v>79</v>
      </c>
      <c r="AY190" s="228" t="s">
        <v>138</v>
      </c>
    </row>
    <row r="191" spans="1:65" s="13" customFormat="1" ht="11.25">
      <c r="B191" s="217"/>
      <c r="C191" s="218"/>
      <c r="D191" s="219" t="s">
        <v>147</v>
      </c>
      <c r="E191" s="220" t="s">
        <v>1</v>
      </c>
      <c r="F191" s="221" t="s">
        <v>263</v>
      </c>
      <c r="G191" s="218"/>
      <c r="H191" s="222">
        <v>960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147</v>
      </c>
      <c r="AU191" s="228" t="s">
        <v>89</v>
      </c>
      <c r="AV191" s="13" t="s">
        <v>89</v>
      </c>
      <c r="AW191" s="13" t="s">
        <v>34</v>
      </c>
      <c r="AX191" s="13" t="s">
        <v>79</v>
      </c>
      <c r="AY191" s="228" t="s">
        <v>138</v>
      </c>
    </row>
    <row r="192" spans="1:65" s="15" customFormat="1" ht="11.25">
      <c r="B192" s="239"/>
      <c r="C192" s="240"/>
      <c r="D192" s="219" t="s">
        <v>147</v>
      </c>
      <c r="E192" s="241" t="s">
        <v>1</v>
      </c>
      <c r="F192" s="242" t="s">
        <v>156</v>
      </c>
      <c r="G192" s="240"/>
      <c r="H192" s="243">
        <v>2121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147</v>
      </c>
      <c r="AU192" s="249" t="s">
        <v>89</v>
      </c>
      <c r="AV192" s="15" t="s">
        <v>145</v>
      </c>
      <c r="AW192" s="15" t="s">
        <v>34</v>
      </c>
      <c r="AX192" s="15" t="s">
        <v>87</v>
      </c>
      <c r="AY192" s="249" t="s">
        <v>138</v>
      </c>
    </row>
    <row r="193" spans="1:65" s="2" customFormat="1" ht="33" customHeight="1">
      <c r="A193" s="35"/>
      <c r="B193" s="36"/>
      <c r="C193" s="204" t="s">
        <v>264</v>
      </c>
      <c r="D193" s="204" t="s">
        <v>140</v>
      </c>
      <c r="E193" s="205" t="s">
        <v>265</v>
      </c>
      <c r="F193" s="206" t="s">
        <v>266</v>
      </c>
      <c r="G193" s="207" t="s">
        <v>260</v>
      </c>
      <c r="H193" s="208">
        <v>1316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3.6999999999999999E-4</v>
      </c>
      <c r="R193" s="213">
        <f>Q193*H193</f>
        <v>0.48692000000000002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267</v>
      </c>
    </row>
    <row r="194" spans="1:65" s="13" customFormat="1" ht="11.25">
      <c r="B194" s="217"/>
      <c r="C194" s="218"/>
      <c r="D194" s="219" t="s">
        <v>147</v>
      </c>
      <c r="E194" s="220" t="s">
        <v>1</v>
      </c>
      <c r="F194" s="221" t="s">
        <v>268</v>
      </c>
      <c r="G194" s="218"/>
      <c r="H194" s="222">
        <v>1316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33" customHeight="1">
      <c r="A195" s="35"/>
      <c r="B195" s="36"/>
      <c r="C195" s="204" t="s">
        <v>7</v>
      </c>
      <c r="D195" s="204" t="s">
        <v>140</v>
      </c>
      <c r="E195" s="205" t="s">
        <v>269</v>
      </c>
      <c r="F195" s="206" t="s">
        <v>270</v>
      </c>
      <c r="G195" s="207" t="s">
        <v>143</v>
      </c>
      <c r="H195" s="208">
        <v>12.324999999999999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271</v>
      </c>
    </row>
    <row r="196" spans="1:65" s="14" customFormat="1" ht="11.25">
      <c r="B196" s="229"/>
      <c r="C196" s="230"/>
      <c r="D196" s="219" t="s">
        <v>147</v>
      </c>
      <c r="E196" s="231" t="s">
        <v>1</v>
      </c>
      <c r="F196" s="232" t="s">
        <v>272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1:65" s="13" customFormat="1" ht="11.25">
      <c r="B197" s="217"/>
      <c r="C197" s="218"/>
      <c r="D197" s="219" t="s">
        <v>147</v>
      </c>
      <c r="E197" s="220" t="s">
        <v>1</v>
      </c>
      <c r="F197" s="221" t="s">
        <v>273</v>
      </c>
      <c r="G197" s="218"/>
      <c r="H197" s="222">
        <v>12.324999999999999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21.75" customHeight="1">
      <c r="A198" s="35"/>
      <c r="B198" s="36"/>
      <c r="C198" s="204" t="s">
        <v>274</v>
      </c>
      <c r="D198" s="204" t="s">
        <v>140</v>
      </c>
      <c r="E198" s="205" t="s">
        <v>275</v>
      </c>
      <c r="F198" s="206" t="s">
        <v>276</v>
      </c>
      <c r="G198" s="207" t="s">
        <v>236</v>
      </c>
      <c r="H198" s="208">
        <v>51.55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1.4400000000000001E-3</v>
      </c>
      <c r="R198" s="213">
        <f>Q198*H198</f>
        <v>7.4232000000000006E-2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277</v>
      </c>
    </row>
    <row r="199" spans="1:65" s="14" customFormat="1" ht="11.25">
      <c r="B199" s="229"/>
      <c r="C199" s="230"/>
      <c r="D199" s="219" t="s">
        <v>147</v>
      </c>
      <c r="E199" s="231" t="s">
        <v>1</v>
      </c>
      <c r="F199" s="232" t="s">
        <v>272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147</v>
      </c>
      <c r="AU199" s="238" t="s">
        <v>89</v>
      </c>
      <c r="AV199" s="14" t="s">
        <v>87</v>
      </c>
      <c r="AW199" s="14" t="s">
        <v>34</v>
      </c>
      <c r="AX199" s="14" t="s">
        <v>79</v>
      </c>
      <c r="AY199" s="238" t="s">
        <v>138</v>
      </c>
    </row>
    <row r="200" spans="1:65" s="13" customFormat="1" ht="11.25">
      <c r="B200" s="217"/>
      <c r="C200" s="218"/>
      <c r="D200" s="219" t="s">
        <v>147</v>
      </c>
      <c r="E200" s="220" t="s">
        <v>1</v>
      </c>
      <c r="F200" s="221" t="s">
        <v>278</v>
      </c>
      <c r="G200" s="218"/>
      <c r="H200" s="222">
        <v>49.3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147</v>
      </c>
      <c r="AU200" s="228" t="s">
        <v>89</v>
      </c>
      <c r="AV200" s="13" t="s">
        <v>89</v>
      </c>
      <c r="AW200" s="13" t="s">
        <v>34</v>
      </c>
      <c r="AX200" s="13" t="s">
        <v>79</v>
      </c>
      <c r="AY200" s="228" t="s">
        <v>138</v>
      </c>
    </row>
    <row r="201" spans="1:65" s="13" customFormat="1" ht="11.25">
      <c r="B201" s="217"/>
      <c r="C201" s="218"/>
      <c r="D201" s="219" t="s">
        <v>147</v>
      </c>
      <c r="E201" s="220" t="s">
        <v>1</v>
      </c>
      <c r="F201" s="221" t="s">
        <v>279</v>
      </c>
      <c r="G201" s="218"/>
      <c r="H201" s="222">
        <v>2.25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79</v>
      </c>
      <c r="AY201" s="228" t="s">
        <v>138</v>
      </c>
    </row>
    <row r="202" spans="1:65" s="15" customFormat="1" ht="11.25">
      <c r="B202" s="239"/>
      <c r="C202" s="240"/>
      <c r="D202" s="219" t="s">
        <v>147</v>
      </c>
      <c r="E202" s="241" t="s">
        <v>1</v>
      </c>
      <c r="F202" s="242" t="s">
        <v>156</v>
      </c>
      <c r="G202" s="240"/>
      <c r="H202" s="243">
        <v>51.55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147</v>
      </c>
      <c r="AU202" s="249" t="s">
        <v>89</v>
      </c>
      <c r="AV202" s="15" t="s">
        <v>145</v>
      </c>
      <c r="AW202" s="15" t="s">
        <v>34</v>
      </c>
      <c r="AX202" s="15" t="s">
        <v>87</v>
      </c>
      <c r="AY202" s="249" t="s">
        <v>138</v>
      </c>
    </row>
    <row r="203" spans="1:65" s="2" customFormat="1" ht="33" customHeight="1">
      <c r="A203" s="35"/>
      <c r="B203" s="36"/>
      <c r="C203" s="204" t="s">
        <v>280</v>
      </c>
      <c r="D203" s="204" t="s">
        <v>140</v>
      </c>
      <c r="E203" s="205" t="s">
        <v>281</v>
      </c>
      <c r="F203" s="206" t="s">
        <v>282</v>
      </c>
      <c r="G203" s="207" t="s">
        <v>236</v>
      </c>
      <c r="H203" s="208">
        <v>51.55</v>
      </c>
      <c r="I203" s="209"/>
      <c r="J203" s="210">
        <f>ROUND(I203*H203,2)</f>
        <v>0</v>
      </c>
      <c r="K203" s="206" t="s">
        <v>144</v>
      </c>
      <c r="L203" s="40"/>
      <c r="M203" s="211" t="s">
        <v>1</v>
      </c>
      <c r="N203" s="212" t="s">
        <v>44</v>
      </c>
      <c r="O203" s="72"/>
      <c r="P203" s="213">
        <f>O203*H203</f>
        <v>0</v>
      </c>
      <c r="Q203" s="213">
        <v>4.8300000000000001E-3</v>
      </c>
      <c r="R203" s="213">
        <f>Q203*H203</f>
        <v>0.2489865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145</v>
      </c>
      <c r="AT203" s="215" t="s">
        <v>140</v>
      </c>
      <c r="AU203" s="215" t="s">
        <v>89</v>
      </c>
      <c r="AY203" s="18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87</v>
      </c>
      <c r="BK203" s="216">
        <f>ROUND(I203*H203,2)</f>
        <v>0</v>
      </c>
      <c r="BL203" s="18" t="s">
        <v>145</v>
      </c>
      <c r="BM203" s="215" t="s">
        <v>283</v>
      </c>
    </row>
    <row r="204" spans="1:65" s="2" customFormat="1" ht="21.75" customHeight="1">
      <c r="A204" s="35"/>
      <c r="B204" s="36"/>
      <c r="C204" s="204" t="s">
        <v>284</v>
      </c>
      <c r="D204" s="204" t="s">
        <v>140</v>
      </c>
      <c r="E204" s="205" t="s">
        <v>285</v>
      </c>
      <c r="F204" s="206" t="s">
        <v>286</v>
      </c>
      <c r="G204" s="207" t="s">
        <v>236</v>
      </c>
      <c r="H204" s="208">
        <v>51.55</v>
      </c>
      <c r="I204" s="209"/>
      <c r="J204" s="210">
        <f>ROUND(I204*H204,2)</f>
        <v>0</v>
      </c>
      <c r="K204" s="206" t="s">
        <v>144</v>
      </c>
      <c r="L204" s="40"/>
      <c r="M204" s="211" t="s">
        <v>1</v>
      </c>
      <c r="N204" s="212" t="s">
        <v>44</v>
      </c>
      <c r="O204" s="72"/>
      <c r="P204" s="213">
        <f>O204*H204</f>
        <v>0</v>
      </c>
      <c r="Q204" s="213">
        <v>4.0000000000000003E-5</v>
      </c>
      <c r="R204" s="213">
        <f>Q204*H204</f>
        <v>2.062E-3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145</v>
      </c>
      <c r="AT204" s="215" t="s">
        <v>140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287</v>
      </c>
    </row>
    <row r="205" spans="1:65" s="14" customFormat="1" ht="11.25">
      <c r="B205" s="229"/>
      <c r="C205" s="230"/>
      <c r="D205" s="219" t="s">
        <v>147</v>
      </c>
      <c r="E205" s="231" t="s">
        <v>1</v>
      </c>
      <c r="F205" s="232" t="s">
        <v>288</v>
      </c>
      <c r="G205" s="230"/>
      <c r="H205" s="231" t="s">
        <v>1</v>
      </c>
      <c r="I205" s="233"/>
      <c r="J205" s="230"/>
      <c r="K205" s="230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147</v>
      </c>
      <c r="AU205" s="238" t="s">
        <v>89</v>
      </c>
      <c r="AV205" s="14" t="s">
        <v>87</v>
      </c>
      <c r="AW205" s="14" t="s">
        <v>34</v>
      </c>
      <c r="AX205" s="14" t="s">
        <v>79</v>
      </c>
      <c r="AY205" s="238" t="s">
        <v>138</v>
      </c>
    </row>
    <row r="206" spans="1:65" s="13" customFormat="1" ht="11.25">
      <c r="B206" s="217"/>
      <c r="C206" s="218"/>
      <c r="D206" s="219" t="s">
        <v>147</v>
      </c>
      <c r="E206" s="220" t="s">
        <v>1</v>
      </c>
      <c r="F206" s="221" t="s">
        <v>289</v>
      </c>
      <c r="G206" s="218"/>
      <c r="H206" s="222">
        <v>51.55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147</v>
      </c>
      <c r="AU206" s="228" t="s">
        <v>89</v>
      </c>
      <c r="AV206" s="13" t="s">
        <v>89</v>
      </c>
      <c r="AW206" s="13" t="s">
        <v>34</v>
      </c>
      <c r="AX206" s="13" t="s">
        <v>87</v>
      </c>
      <c r="AY206" s="228" t="s">
        <v>138</v>
      </c>
    </row>
    <row r="207" spans="1:65" s="2" customFormat="1" ht="21.75" customHeight="1">
      <c r="A207" s="35"/>
      <c r="B207" s="36"/>
      <c r="C207" s="204" t="s">
        <v>290</v>
      </c>
      <c r="D207" s="204" t="s">
        <v>140</v>
      </c>
      <c r="E207" s="205" t="s">
        <v>291</v>
      </c>
      <c r="F207" s="206" t="s">
        <v>292</v>
      </c>
      <c r="G207" s="207" t="s">
        <v>217</v>
      </c>
      <c r="H207" s="208">
        <v>3.1E-2</v>
      </c>
      <c r="I207" s="209"/>
      <c r="J207" s="210">
        <f>ROUND(I207*H207,2)</f>
        <v>0</v>
      </c>
      <c r="K207" s="206" t="s">
        <v>144</v>
      </c>
      <c r="L207" s="40"/>
      <c r="M207" s="211" t="s">
        <v>1</v>
      </c>
      <c r="N207" s="212" t="s">
        <v>44</v>
      </c>
      <c r="O207" s="72"/>
      <c r="P207" s="213">
        <f>O207*H207</f>
        <v>0</v>
      </c>
      <c r="Q207" s="213">
        <v>1.0382199999999999</v>
      </c>
      <c r="R207" s="213">
        <f>Q207*H207</f>
        <v>3.2184819999999996E-2</v>
      </c>
      <c r="S207" s="213">
        <v>0</v>
      </c>
      <c r="T207" s="21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145</v>
      </c>
      <c r="AT207" s="215" t="s">
        <v>140</v>
      </c>
      <c r="AU207" s="215" t="s">
        <v>89</v>
      </c>
      <c r="AY207" s="18" t="s">
        <v>138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87</v>
      </c>
      <c r="BK207" s="216">
        <f>ROUND(I207*H207,2)</f>
        <v>0</v>
      </c>
      <c r="BL207" s="18" t="s">
        <v>145</v>
      </c>
      <c r="BM207" s="215" t="s">
        <v>293</v>
      </c>
    </row>
    <row r="208" spans="1:65" s="2" customFormat="1" ht="19.5">
      <c r="A208" s="35"/>
      <c r="B208" s="36"/>
      <c r="C208" s="37"/>
      <c r="D208" s="219" t="s">
        <v>161</v>
      </c>
      <c r="E208" s="37"/>
      <c r="F208" s="250" t="s">
        <v>294</v>
      </c>
      <c r="G208" s="37"/>
      <c r="H208" s="37"/>
      <c r="I208" s="116"/>
      <c r="J208" s="37"/>
      <c r="K208" s="37"/>
      <c r="L208" s="40"/>
      <c r="M208" s="251"/>
      <c r="N208" s="252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161</v>
      </c>
      <c r="AU208" s="18" t="s">
        <v>89</v>
      </c>
    </row>
    <row r="209" spans="1:65" s="14" customFormat="1" ht="11.25">
      <c r="B209" s="229"/>
      <c r="C209" s="230"/>
      <c r="D209" s="219" t="s">
        <v>147</v>
      </c>
      <c r="E209" s="231" t="s">
        <v>1</v>
      </c>
      <c r="F209" s="232" t="s">
        <v>295</v>
      </c>
      <c r="G209" s="230"/>
      <c r="H209" s="231" t="s">
        <v>1</v>
      </c>
      <c r="I209" s="233"/>
      <c r="J209" s="230"/>
      <c r="K209" s="230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147</v>
      </c>
      <c r="AU209" s="238" t="s">
        <v>89</v>
      </c>
      <c r="AV209" s="14" t="s">
        <v>87</v>
      </c>
      <c r="AW209" s="14" t="s">
        <v>34</v>
      </c>
      <c r="AX209" s="14" t="s">
        <v>79</v>
      </c>
      <c r="AY209" s="238" t="s">
        <v>138</v>
      </c>
    </row>
    <row r="210" spans="1:65" s="14" customFormat="1" ht="11.25">
      <c r="B210" s="229"/>
      <c r="C210" s="230"/>
      <c r="D210" s="219" t="s">
        <v>147</v>
      </c>
      <c r="E210" s="231" t="s">
        <v>1</v>
      </c>
      <c r="F210" s="232" t="s">
        <v>296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1:65" s="13" customFormat="1" ht="11.25">
      <c r="B211" s="217"/>
      <c r="C211" s="218"/>
      <c r="D211" s="219" t="s">
        <v>147</v>
      </c>
      <c r="E211" s="220" t="s">
        <v>1</v>
      </c>
      <c r="F211" s="221" t="s">
        <v>297</v>
      </c>
      <c r="G211" s="218"/>
      <c r="H211" s="222">
        <v>3.1E-2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33" customHeight="1">
      <c r="A212" s="35"/>
      <c r="B212" s="36"/>
      <c r="C212" s="204" t="s">
        <v>298</v>
      </c>
      <c r="D212" s="204" t="s">
        <v>140</v>
      </c>
      <c r="E212" s="205" t="s">
        <v>299</v>
      </c>
      <c r="F212" s="206" t="s">
        <v>300</v>
      </c>
      <c r="G212" s="207" t="s">
        <v>217</v>
      </c>
      <c r="H212" s="208">
        <v>0.48199999999999998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1.0597399999999999</v>
      </c>
      <c r="R212" s="213">
        <f>Q212*H212</f>
        <v>0.51079467999999995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301</v>
      </c>
    </row>
    <row r="213" spans="1:65" s="2" customFormat="1" ht="29.25">
      <c r="A213" s="35"/>
      <c r="B213" s="36"/>
      <c r="C213" s="37"/>
      <c r="D213" s="219" t="s">
        <v>161</v>
      </c>
      <c r="E213" s="37"/>
      <c r="F213" s="250" t="s">
        <v>302</v>
      </c>
      <c r="G213" s="37"/>
      <c r="H213" s="37"/>
      <c r="I213" s="116"/>
      <c r="J213" s="37"/>
      <c r="K213" s="37"/>
      <c r="L213" s="40"/>
      <c r="M213" s="251"/>
      <c r="N213" s="252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161</v>
      </c>
      <c r="AU213" s="18" t="s">
        <v>89</v>
      </c>
    </row>
    <row r="214" spans="1:65" s="13" customFormat="1" ht="11.25">
      <c r="B214" s="217"/>
      <c r="C214" s="218"/>
      <c r="D214" s="219" t="s">
        <v>147</v>
      </c>
      <c r="E214" s="220" t="s">
        <v>1</v>
      </c>
      <c r="F214" s="221" t="s">
        <v>303</v>
      </c>
      <c r="G214" s="218"/>
      <c r="H214" s="222">
        <v>0.48199999999999998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21.75" customHeight="1">
      <c r="A215" s="35"/>
      <c r="B215" s="36"/>
      <c r="C215" s="204" t="s">
        <v>304</v>
      </c>
      <c r="D215" s="204" t="s">
        <v>140</v>
      </c>
      <c r="E215" s="205" t="s">
        <v>305</v>
      </c>
      <c r="F215" s="206" t="s">
        <v>306</v>
      </c>
      <c r="G215" s="207" t="s">
        <v>236</v>
      </c>
      <c r="H215" s="208">
        <v>1250</v>
      </c>
      <c r="I215" s="209"/>
      <c r="J215" s="210">
        <f>ROUND(I215*H215,2)</f>
        <v>0</v>
      </c>
      <c r="K215" s="206" t="s">
        <v>144</v>
      </c>
      <c r="L215" s="40"/>
      <c r="M215" s="211" t="s">
        <v>1</v>
      </c>
      <c r="N215" s="212" t="s">
        <v>44</v>
      </c>
      <c r="O215" s="72"/>
      <c r="P215" s="213">
        <f>O215*H215</f>
        <v>0</v>
      </c>
      <c r="Q215" s="213">
        <v>1.1000000000000001E-3</v>
      </c>
      <c r="R215" s="213">
        <f>Q215*H215</f>
        <v>1.375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145</v>
      </c>
      <c r="AT215" s="215" t="s">
        <v>140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307</v>
      </c>
    </row>
    <row r="216" spans="1:65" s="13" customFormat="1" ht="11.25">
      <c r="B216" s="217"/>
      <c r="C216" s="218"/>
      <c r="D216" s="219" t="s">
        <v>147</v>
      </c>
      <c r="E216" s="220" t="s">
        <v>1</v>
      </c>
      <c r="F216" s="221" t="s">
        <v>308</v>
      </c>
      <c r="G216" s="218"/>
      <c r="H216" s="222">
        <v>1250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147</v>
      </c>
      <c r="AU216" s="228" t="s">
        <v>89</v>
      </c>
      <c r="AV216" s="13" t="s">
        <v>89</v>
      </c>
      <c r="AW216" s="13" t="s">
        <v>34</v>
      </c>
      <c r="AX216" s="13" t="s">
        <v>87</v>
      </c>
      <c r="AY216" s="228" t="s">
        <v>138</v>
      </c>
    </row>
    <row r="217" spans="1:65" s="2" customFormat="1" ht="21.75" customHeight="1">
      <c r="A217" s="35"/>
      <c r="B217" s="36"/>
      <c r="C217" s="253" t="s">
        <v>309</v>
      </c>
      <c r="D217" s="253" t="s">
        <v>250</v>
      </c>
      <c r="E217" s="254" t="s">
        <v>310</v>
      </c>
      <c r="F217" s="255" t="s">
        <v>311</v>
      </c>
      <c r="G217" s="256" t="s">
        <v>204</v>
      </c>
      <c r="H217" s="257">
        <v>1</v>
      </c>
      <c r="I217" s="258"/>
      <c r="J217" s="259">
        <f>ROUND(I217*H217,2)</f>
        <v>0</v>
      </c>
      <c r="K217" s="255" t="s">
        <v>1</v>
      </c>
      <c r="L217" s="260"/>
      <c r="M217" s="261" t="s">
        <v>1</v>
      </c>
      <c r="N217" s="262" t="s">
        <v>44</v>
      </c>
      <c r="O217" s="72"/>
      <c r="P217" s="213">
        <f>O217*H217</f>
        <v>0</v>
      </c>
      <c r="Q217" s="213">
        <v>1</v>
      </c>
      <c r="R217" s="213">
        <f>Q217*H217</f>
        <v>1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188</v>
      </c>
      <c r="AT217" s="215" t="s">
        <v>250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312</v>
      </c>
    </row>
    <row r="218" spans="1:65" s="14" customFormat="1" ht="11.25">
      <c r="B218" s="229"/>
      <c r="C218" s="230"/>
      <c r="D218" s="219" t="s">
        <v>147</v>
      </c>
      <c r="E218" s="231" t="s">
        <v>1</v>
      </c>
      <c r="F218" s="232" t="s">
        <v>313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1:65" s="14" customFormat="1" ht="22.5">
      <c r="B219" s="229"/>
      <c r="C219" s="230"/>
      <c r="D219" s="219" t="s">
        <v>147</v>
      </c>
      <c r="E219" s="231" t="s">
        <v>1</v>
      </c>
      <c r="F219" s="232" t="s">
        <v>314</v>
      </c>
      <c r="G219" s="230"/>
      <c r="H219" s="231" t="s">
        <v>1</v>
      </c>
      <c r="I219" s="233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147</v>
      </c>
      <c r="AU219" s="238" t="s">
        <v>89</v>
      </c>
      <c r="AV219" s="14" t="s">
        <v>87</v>
      </c>
      <c r="AW219" s="14" t="s">
        <v>34</v>
      </c>
      <c r="AX219" s="14" t="s">
        <v>79</v>
      </c>
      <c r="AY219" s="238" t="s">
        <v>138</v>
      </c>
    </row>
    <row r="220" spans="1:65" s="14" customFormat="1" ht="33.75">
      <c r="B220" s="229"/>
      <c r="C220" s="230"/>
      <c r="D220" s="219" t="s">
        <v>147</v>
      </c>
      <c r="E220" s="231" t="s">
        <v>1</v>
      </c>
      <c r="F220" s="232" t="s">
        <v>315</v>
      </c>
      <c r="G220" s="230"/>
      <c r="H220" s="231" t="s">
        <v>1</v>
      </c>
      <c r="I220" s="233"/>
      <c r="J220" s="230"/>
      <c r="K220" s="230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147</v>
      </c>
      <c r="AU220" s="238" t="s">
        <v>89</v>
      </c>
      <c r="AV220" s="14" t="s">
        <v>87</v>
      </c>
      <c r="AW220" s="14" t="s">
        <v>34</v>
      </c>
      <c r="AX220" s="14" t="s">
        <v>79</v>
      </c>
      <c r="AY220" s="238" t="s">
        <v>138</v>
      </c>
    </row>
    <row r="221" spans="1:65" s="13" customFormat="1" ht="11.25">
      <c r="B221" s="217"/>
      <c r="C221" s="218"/>
      <c r="D221" s="219" t="s">
        <v>147</v>
      </c>
      <c r="E221" s="220" t="s">
        <v>1</v>
      </c>
      <c r="F221" s="221" t="s">
        <v>87</v>
      </c>
      <c r="G221" s="218"/>
      <c r="H221" s="222">
        <v>1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147</v>
      </c>
      <c r="AU221" s="228" t="s">
        <v>89</v>
      </c>
      <c r="AV221" s="13" t="s">
        <v>89</v>
      </c>
      <c r="AW221" s="13" t="s">
        <v>34</v>
      </c>
      <c r="AX221" s="13" t="s">
        <v>87</v>
      </c>
      <c r="AY221" s="228" t="s">
        <v>138</v>
      </c>
    </row>
    <row r="222" spans="1:65" s="2" customFormat="1" ht="33" customHeight="1">
      <c r="A222" s="35"/>
      <c r="B222" s="36"/>
      <c r="C222" s="204" t="s">
        <v>316</v>
      </c>
      <c r="D222" s="204" t="s">
        <v>140</v>
      </c>
      <c r="E222" s="205" t="s">
        <v>317</v>
      </c>
      <c r="F222" s="206" t="s">
        <v>318</v>
      </c>
      <c r="G222" s="207" t="s">
        <v>260</v>
      </c>
      <c r="H222" s="208">
        <v>192</v>
      </c>
      <c r="I222" s="209"/>
      <c r="J222" s="210">
        <f>ROUND(I222*H222,2)</f>
        <v>0</v>
      </c>
      <c r="K222" s="206" t="s">
        <v>1</v>
      </c>
      <c r="L222" s="40"/>
      <c r="M222" s="211" t="s">
        <v>1</v>
      </c>
      <c r="N222" s="212" t="s">
        <v>44</v>
      </c>
      <c r="O222" s="72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145</v>
      </c>
      <c r="AT222" s="215" t="s">
        <v>140</v>
      </c>
      <c r="AU222" s="215" t="s">
        <v>89</v>
      </c>
      <c r="AY222" s="18" t="s">
        <v>138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87</v>
      </c>
      <c r="BK222" s="216">
        <f>ROUND(I222*H222,2)</f>
        <v>0</v>
      </c>
      <c r="BL222" s="18" t="s">
        <v>145</v>
      </c>
      <c r="BM222" s="215" t="s">
        <v>319</v>
      </c>
    </row>
    <row r="223" spans="1:65" s="14" customFormat="1" ht="11.25">
      <c r="B223" s="229"/>
      <c r="C223" s="230"/>
      <c r="D223" s="219" t="s">
        <v>147</v>
      </c>
      <c r="E223" s="231" t="s">
        <v>1</v>
      </c>
      <c r="F223" s="232" t="s">
        <v>320</v>
      </c>
      <c r="G223" s="230"/>
      <c r="H223" s="231" t="s">
        <v>1</v>
      </c>
      <c r="I223" s="233"/>
      <c r="J223" s="230"/>
      <c r="K223" s="230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147</v>
      </c>
      <c r="AU223" s="238" t="s">
        <v>89</v>
      </c>
      <c r="AV223" s="14" t="s">
        <v>87</v>
      </c>
      <c r="AW223" s="14" t="s">
        <v>34</v>
      </c>
      <c r="AX223" s="14" t="s">
        <v>79</v>
      </c>
      <c r="AY223" s="238" t="s">
        <v>138</v>
      </c>
    </row>
    <row r="224" spans="1:65" s="13" customFormat="1" ht="11.25">
      <c r="B224" s="217"/>
      <c r="C224" s="218"/>
      <c r="D224" s="219" t="s">
        <v>147</v>
      </c>
      <c r="E224" s="220" t="s">
        <v>1</v>
      </c>
      <c r="F224" s="221" t="s">
        <v>321</v>
      </c>
      <c r="G224" s="218"/>
      <c r="H224" s="222">
        <v>192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87</v>
      </c>
      <c r="AY224" s="228" t="s">
        <v>138</v>
      </c>
    </row>
    <row r="225" spans="1:65" s="2" customFormat="1" ht="21.75" customHeight="1">
      <c r="A225" s="35"/>
      <c r="B225" s="36"/>
      <c r="C225" s="253" t="s">
        <v>322</v>
      </c>
      <c r="D225" s="253" t="s">
        <v>250</v>
      </c>
      <c r="E225" s="254" t="s">
        <v>323</v>
      </c>
      <c r="F225" s="255" t="s">
        <v>324</v>
      </c>
      <c r="G225" s="256" t="s">
        <v>260</v>
      </c>
      <c r="H225" s="257">
        <v>192</v>
      </c>
      <c r="I225" s="258"/>
      <c r="J225" s="259">
        <f>ROUND(I225*H225,2)</f>
        <v>0</v>
      </c>
      <c r="K225" s="255" t="s">
        <v>144</v>
      </c>
      <c r="L225" s="260"/>
      <c r="M225" s="261" t="s">
        <v>1</v>
      </c>
      <c r="N225" s="262" t="s">
        <v>44</v>
      </c>
      <c r="O225" s="72"/>
      <c r="P225" s="213">
        <f>O225*H225</f>
        <v>0</v>
      </c>
      <c r="Q225" s="213">
        <v>1.24E-2</v>
      </c>
      <c r="R225" s="213">
        <f>Q225*H225</f>
        <v>2.3807999999999998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188</v>
      </c>
      <c r="AT225" s="215" t="s">
        <v>250</v>
      </c>
      <c r="AU225" s="215" t="s">
        <v>89</v>
      </c>
      <c r="AY225" s="18" t="s">
        <v>138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87</v>
      </c>
      <c r="BK225" s="216">
        <f>ROUND(I225*H225,2)</f>
        <v>0</v>
      </c>
      <c r="BL225" s="18" t="s">
        <v>145</v>
      </c>
      <c r="BM225" s="215" t="s">
        <v>325</v>
      </c>
    </row>
    <row r="226" spans="1:65" s="12" customFormat="1" ht="22.9" customHeight="1">
      <c r="B226" s="188"/>
      <c r="C226" s="189"/>
      <c r="D226" s="190" t="s">
        <v>78</v>
      </c>
      <c r="E226" s="202" t="s">
        <v>145</v>
      </c>
      <c r="F226" s="202" t="s">
        <v>326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SUM(P227:P229)</f>
        <v>0</v>
      </c>
      <c r="Q226" s="196"/>
      <c r="R226" s="197">
        <f>SUM(R227:R229)</f>
        <v>0</v>
      </c>
      <c r="S226" s="196"/>
      <c r="T226" s="198">
        <f>SUM(T227:T229)</f>
        <v>0</v>
      </c>
      <c r="AR226" s="199" t="s">
        <v>87</v>
      </c>
      <c r="AT226" s="200" t="s">
        <v>78</v>
      </c>
      <c r="AU226" s="200" t="s">
        <v>87</v>
      </c>
      <c r="AY226" s="199" t="s">
        <v>138</v>
      </c>
      <c r="BK226" s="201">
        <f>SUM(BK227:BK229)</f>
        <v>0</v>
      </c>
    </row>
    <row r="227" spans="1:65" s="2" customFormat="1" ht="21.75" customHeight="1">
      <c r="A227" s="35"/>
      <c r="B227" s="36"/>
      <c r="C227" s="204" t="s">
        <v>327</v>
      </c>
      <c r="D227" s="204" t="s">
        <v>140</v>
      </c>
      <c r="E227" s="205" t="s">
        <v>328</v>
      </c>
      <c r="F227" s="206" t="s">
        <v>329</v>
      </c>
      <c r="G227" s="207" t="s">
        <v>236</v>
      </c>
      <c r="H227" s="208">
        <v>3.976</v>
      </c>
      <c r="I227" s="209"/>
      <c r="J227" s="210">
        <f>ROUND(I227*H227,2)</f>
        <v>0</v>
      </c>
      <c r="K227" s="206" t="s">
        <v>144</v>
      </c>
      <c r="L227" s="40"/>
      <c r="M227" s="211" t="s">
        <v>1</v>
      </c>
      <c r="N227" s="212" t="s">
        <v>44</v>
      </c>
      <c r="O227" s="7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145</v>
      </c>
      <c r="AT227" s="215" t="s">
        <v>140</v>
      </c>
      <c r="AU227" s="215" t="s">
        <v>89</v>
      </c>
      <c r="AY227" s="18" t="s">
        <v>138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145</v>
      </c>
      <c r="BM227" s="215" t="s">
        <v>330</v>
      </c>
    </row>
    <row r="228" spans="1:65" s="14" customFormat="1" ht="11.25">
      <c r="B228" s="229"/>
      <c r="C228" s="230"/>
      <c r="D228" s="219" t="s">
        <v>147</v>
      </c>
      <c r="E228" s="231" t="s">
        <v>1</v>
      </c>
      <c r="F228" s="232" t="s">
        <v>272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147</v>
      </c>
      <c r="AU228" s="238" t="s">
        <v>89</v>
      </c>
      <c r="AV228" s="14" t="s">
        <v>87</v>
      </c>
      <c r="AW228" s="14" t="s">
        <v>34</v>
      </c>
      <c r="AX228" s="14" t="s">
        <v>79</v>
      </c>
      <c r="AY228" s="238" t="s">
        <v>138</v>
      </c>
    </row>
    <row r="229" spans="1:65" s="13" customFormat="1" ht="11.25">
      <c r="B229" s="217"/>
      <c r="C229" s="218"/>
      <c r="D229" s="219" t="s">
        <v>147</v>
      </c>
      <c r="E229" s="220" t="s">
        <v>1</v>
      </c>
      <c r="F229" s="221" t="s">
        <v>331</v>
      </c>
      <c r="G229" s="218"/>
      <c r="H229" s="222">
        <v>3.976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147</v>
      </c>
      <c r="AU229" s="228" t="s">
        <v>89</v>
      </c>
      <c r="AV229" s="13" t="s">
        <v>89</v>
      </c>
      <c r="AW229" s="13" t="s">
        <v>34</v>
      </c>
      <c r="AX229" s="13" t="s">
        <v>87</v>
      </c>
      <c r="AY229" s="228" t="s">
        <v>138</v>
      </c>
    </row>
    <row r="230" spans="1:65" s="12" customFormat="1" ht="22.9" customHeight="1">
      <c r="B230" s="188"/>
      <c r="C230" s="189"/>
      <c r="D230" s="190" t="s">
        <v>78</v>
      </c>
      <c r="E230" s="202" t="s">
        <v>195</v>
      </c>
      <c r="F230" s="202" t="s">
        <v>332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SUM(P231:P236)</f>
        <v>0</v>
      </c>
      <c r="Q230" s="196"/>
      <c r="R230" s="197">
        <f>SUM(R231:R236)</f>
        <v>1.11825E-2</v>
      </c>
      <c r="S230" s="196"/>
      <c r="T230" s="198">
        <f>SUM(T231:T236)</f>
        <v>0</v>
      </c>
      <c r="AR230" s="199" t="s">
        <v>87</v>
      </c>
      <c r="AT230" s="200" t="s">
        <v>78</v>
      </c>
      <c r="AU230" s="200" t="s">
        <v>87</v>
      </c>
      <c r="AY230" s="199" t="s">
        <v>138</v>
      </c>
      <c r="BK230" s="201">
        <f>SUM(BK231:BK236)</f>
        <v>0</v>
      </c>
    </row>
    <row r="231" spans="1:65" s="2" customFormat="1" ht="33" customHeight="1">
      <c r="A231" s="35"/>
      <c r="B231" s="36"/>
      <c r="C231" s="204" t="s">
        <v>333</v>
      </c>
      <c r="D231" s="204" t="s">
        <v>140</v>
      </c>
      <c r="E231" s="205" t="s">
        <v>334</v>
      </c>
      <c r="F231" s="206" t="s">
        <v>335</v>
      </c>
      <c r="G231" s="207" t="s">
        <v>236</v>
      </c>
      <c r="H231" s="208">
        <v>1.75</v>
      </c>
      <c r="I231" s="209"/>
      <c r="J231" s="210">
        <f>ROUND(I231*H231,2)</f>
        <v>0</v>
      </c>
      <c r="K231" s="206" t="s">
        <v>144</v>
      </c>
      <c r="L231" s="40"/>
      <c r="M231" s="211" t="s">
        <v>1</v>
      </c>
      <c r="N231" s="212" t="s">
        <v>44</v>
      </c>
      <c r="O231" s="72"/>
      <c r="P231" s="213">
        <f>O231*H231</f>
        <v>0</v>
      </c>
      <c r="Q231" s="213">
        <v>6.3000000000000003E-4</v>
      </c>
      <c r="R231" s="213">
        <f>Q231*H231</f>
        <v>1.1025E-3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145</v>
      </c>
      <c r="AT231" s="215" t="s">
        <v>140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336</v>
      </c>
    </row>
    <row r="232" spans="1:65" s="14" customFormat="1" ht="11.25">
      <c r="B232" s="229"/>
      <c r="C232" s="230"/>
      <c r="D232" s="219" t="s">
        <v>147</v>
      </c>
      <c r="E232" s="231" t="s">
        <v>1</v>
      </c>
      <c r="F232" s="232" t="s">
        <v>337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147</v>
      </c>
      <c r="AU232" s="238" t="s">
        <v>89</v>
      </c>
      <c r="AV232" s="14" t="s">
        <v>87</v>
      </c>
      <c r="AW232" s="14" t="s">
        <v>34</v>
      </c>
      <c r="AX232" s="14" t="s">
        <v>79</v>
      </c>
      <c r="AY232" s="238" t="s">
        <v>138</v>
      </c>
    </row>
    <row r="233" spans="1:65" s="13" customFormat="1" ht="11.25">
      <c r="B233" s="217"/>
      <c r="C233" s="218"/>
      <c r="D233" s="219" t="s">
        <v>147</v>
      </c>
      <c r="E233" s="220" t="s">
        <v>1</v>
      </c>
      <c r="F233" s="221" t="s">
        <v>338</v>
      </c>
      <c r="G233" s="218"/>
      <c r="H233" s="222">
        <v>1.75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21.75" customHeight="1">
      <c r="A234" s="35"/>
      <c r="B234" s="36"/>
      <c r="C234" s="204" t="s">
        <v>339</v>
      </c>
      <c r="D234" s="204" t="s">
        <v>140</v>
      </c>
      <c r="E234" s="205" t="s">
        <v>340</v>
      </c>
      <c r="F234" s="206" t="s">
        <v>341</v>
      </c>
      <c r="G234" s="207" t="s">
        <v>260</v>
      </c>
      <c r="H234" s="208">
        <v>3.5</v>
      </c>
      <c r="I234" s="209"/>
      <c r="J234" s="210">
        <f>ROUND(I234*H234,2)</f>
        <v>0</v>
      </c>
      <c r="K234" s="206" t="s">
        <v>144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2.8800000000000002E-3</v>
      </c>
      <c r="R234" s="213">
        <f>Q234*H234</f>
        <v>1.008E-2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342</v>
      </c>
    </row>
    <row r="235" spans="1:65" s="14" customFormat="1" ht="11.25">
      <c r="B235" s="229"/>
      <c r="C235" s="230"/>
      <c r="D235" s="219" t="s">
        <v>147</v>
      </c>
      <c r="E235" s="231" t="s">
        <v>1</v>
      </c>
      <c r="F235" s="232" t="s">
        <v>337</v>
      </c>
      <c r="G235" s="230"/>
      <c r="H235" s="231" t="s">
        <v>1</v>
      </c>
      <c r="I235" s="233"/>
      <c r="J235" s="230"/>
      <c r="K235" s="230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147</v>
      </c>
      <c r="AU235" s="238" t="s">
        <v>89</v>
      </c>
      <c r="AV235" s="14" t="s">
        <v>87</v>
      </c>
      <c r="AW235" s="14" t="s">
        <v>34</v>
      </c>
      <c r="AX235" s="14" t="s">
        <v>79</v>
      </c>
      <c r="AY235" s="238" t="s">
        <v>138</v>
      </c>
    </row>
    <row r="236" spans="1:65" s="13" customFormat="1" ht="11.25">
      <c r="B236" s="217"/>
      <c r="C236" s="218"/>
      <c r="D236" s="219" t="s">
        <v>147</v>
      </c>
      <c r="E236" s="220" t="s">
        <v>1</v>
      </c>
      <c r="F236" s="221" t="s">
        <v>343</v>
      </c>
      <c r="G236" s="218"/>
      <c r="H236" s="222">
        <v>3.5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147</v>
      </c>
      <c r="AU236" s="228" t="s">
        <v>89</v>
      </c>
      <c r="AV236" s="13" t="s">
        <v>89</v>
      </c>
      <c r="AW236" s="13" t="s">
        <v>34</v>
      </c>
      <c r="AX236" s="13" t="s">
        <v>87</v>
      </c>
      <c r="AY236" s="228" t="s">
        <v>138</v>
      </c>
    </row>
    <row r="237" spans="1:65" s="12" customFormat="1" ht="22.9" customHeight="1">
      <c r="B237" s="188"/>
      <c r="C237" s="189"/>
      <c r="D237" s="190" t="s">
        <v>78</v>
      </c>
      <c r="E237" s="202" t="s">
        <v>344</v>
      </c>
      <c r="F237" s="202" t="s">
        <v>345</v>
      </c>
      <c r="G237" s="189"/>
      <c r="H237" s="189"/>
      <c r="I237" s="192"/>
      <c r="J237" s="203">
        <f>BK237</f>
        <v>0</v>
      </c>
      <c r="K237" s="189"/>
      <c r="L237" s="194"/>
      <c r="M237" s="195"/>
      <c r="N237" s="196"/>
      <c r="O237" s="196"/>
      <c r="P237" s="197">
        <f>P238</f>
        <v>0</v>
      </c>
      <c r="Q237" s="196"/>
      <c r="R237" s="197">
        <f>R238</f>
        <v>0</v>
      </c>
      <c r="S237" s="196"/>
      <c r="T237" s="198">
        <f>T238</f>
        <v>0</v>
      </c>
      <c r="AR237" s="199" t="s">
        <v>87</v>
      </c>
      <c r="AT237" s="200" t="s">
        <v>78</v>
      </c>
      <c r="AU237" s="200" t="s">
        <v>87</v>
      </c>
      <c r="AY237" s="199" t="s">
        <v>138</v>
      </c>
      <c r="BK237" s="201">
        <f>BK238</f>
        <v>0</v>
      </c>
    </row>
    <row r="238" spans="1:65" s="2" customFormat="1" ht="16.5" customHeight="1">
      <c r="A238" s="35"/>
      <c r="B238" s="36"/>
      <c r="C238" s="204" t="s">
        <v>346</v>
      </c>
      <c r="D238" s="204" t="s">
        <v>140</v>
      </c>
      <c r="E238" s="205" t="s">
        <v>347</v>
      </c>
      <c r="F238" s="206" t="s">
        <v>348</v>
      </c>
      <c r="G238" s="207" t="s">
        <v>217</v>
      </c>
      <c r="H238" s="208">
        <v>6.8120000000000003</v>
      </c>
      <c r="I238" s="209"/>
      <c r="J238" s="210">
        <f>ROUND(I238*H238,2)</f>
        <v>0</v>
      </c>
      <c r="K238" s="206" t="s">
        <v>144</v>
      </c>
      <c r="L238" s="40"/>
      <c r="M238" s="263" t="s">
        <v>1</v>
      </c>
      <c r="N238" s="264" t="s">
        <v>44</v>
      </c>
      <c r="O238" s="265"/>
      <c r="P238" s="266">
        <f>O238*H238</f>
        <v>0</v>
      </c>
      <c r="Q238" s="266">
        <v>0</v>
      </c>
      <c r="R238" s="266">
        <f>Q238*H238</f>
        <v>0</v>
      </c>
      <c r="S238" s="266">
        <v>0</v>
      </c>
      <c r="T238" s="26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145</v>
      </c>
      <c r="AT238" s="215" t="s">
        <v>140</v>
      </c>
      <c r="AU238" s="215" t="s">
        <v>89</v>
      </c>
      <c r="AY238" s="18" t="s">
        <v>138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87</v>
      </c>
      <c r="BK238" s="216">
        <f>ROUND(I238*H238,2)</f>
        <v>0</v>
      </c>
      <c r="BL238" s="18" t="s">
        <v>145</v>
      </c>
      <c r="BM238" s="215" t="s">
        <v>349</v>
      </c>
    </row>
    <row r="239" spans="1:65" s="2" customFormat="1" ht="6.95" customHeight="1">
      <c r="A239" s="35"/>
      <c r="B239" s="55"/>
      <c r="C239" s="56"/>
      <c r="D239" s="56"/>
      <c r="E239" s="56"/>
      <c r="F239" s="56"/>
      <c r="G239" s="56"/>
      <c r="H239" s="56"/>
      <c r="I239" s="153"/>
      <c r="J239" s="56"/>
      <c r="K239" s="56"/>
      <c r="L239" s="40"/>
      <c r="M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</row>
  </sheetData>
  <sheetProtection algorithmName="SHA-512" hashValue="VYBPV8di2svvh1DfV3BtovrPUMoIZyjOl2L6NxtJLNWey3EWyG3y3rrsno6jwP8krxqEXrT5/aehgQU6Umg6lg==" saltValue="mnbmuGAJDkASOJdyKG+qrsl52P+ORCarxN5aMfnTWIwqmH0vvTImY7JmhVGCl9GVPTssQ34U9rMvKCA3olztkg==" spinCount="100000" sheet="1" objects="1" scenarios="1" formatColumns="0" formatRows="0" autoFilter="0"/>
  <autoFilter ref="C121:K2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350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ROUND((SUM(BE127:BE289)),  2)</f>
        <v>0</v>
      </c>
      <c r="G33" s="35"/>
      <c r="H33" s="35"/>
      <c r="I33" s="132">
        <v>0.21</v>
      </c>
      <c r="J33" s="131">
        <f>ROUND(((SUM(BE127:BE289))*I33),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ROUND((SUM(BF127:BF289)),  2)</f>
        <v>0</v>
      </c>
      <c r="G34" s="35"/>
      <c r="H34" s="35"/>
      <c r="I34" s="132">
        <v>0.15</v>
      </c>
      <c r="J34" s="131">
        <f>ROUND(((SUM(BF127:BF289))*I34),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ROUND((SUM(BG127:BG289)),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ROUND((SUM(BH127:BH289)),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ROUND((SUM(BI127:BI289)),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SO 02 - Akumulační šachta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J129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J192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351</v>
      </c>
      <c r="E100" s="172"/>
      <c r="F100" s="172"/>
      <c r="G100" s="172"/>
      <c r="H100" s="172"/>
      <c r="I100" s="173"/>
      <c r="J100" s="174">
        <f>J205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120</v>
      </c>
      <c r="E101" s="172"/>
      <c r="F101" s="172"/>
      <c r="G101" s="172"/>
      <c r="H101" s="172"/>
      <c r="I101" s="173"/>
      <c r="J101" s="174">
        <f>J221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352</v>
      </c>
      <c r="E102" s="172"/>
      <c r="F102" s="172"/>
      <c r="G102" s="172"/>
      <c r="H102" s="172"/>
      <c r="I102" s="173"/>
      <c r="J102" s="174">
        <f>J235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353</v>
      </c>
      <c r="E103" s="172"/>
      <c r="F103" s="172"/>
      <c r="G103" s="172"/>
      <c r="H103" s="172"/>
      <c r="I103" s="173"/>
      <c r="J103" s="174">
        <f>J243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121</v>
      </c>
      <c r="E104" s="172"/>
      <c r="F104" s="172"/>
      <c r="G104" s="172"/>
      <c r="H104" s="172"/>
      <c r="I104" s="173"/>
      <c r="J104" s="174">
        <f>J262</f>
        <v>0</v>
      </c>
      <c r="K104" s="170"/>
      <c r="L104" s="175"/>
    </row>
    <row r="105" spans="1:31" s="10" customFormat="1" ht="19.899999999999999" customHeight="1">
      <c r="B105" s="169"/>
      <c r="C105" s="170"/>
      <c r="D105" s="171" t="s">
        <v>122</v>
      </c>
      <c r="E105" s="172"/>
      <c r="F105" s="172"/>
      <c r="G105" s="172"/>
      <c r="H105" s="172"/>
      <c r="I105" s="173"/>
      <c r="J105" s="174">
        <f>J280</f>
        <v>0</v>
      </c>
      <c r="K105" s="170"/>
      <c r="L105" s="175"/>
    </row>
    <row r="106" spans="1:31" s="9" customFormat="1" ht="24.95" customHeight="1">
      <c r="B106" s="162"/>
      <c r="C106" s="163"/>
      <c r="D106" s="164" t="s">
        <v>354</v>
      </c>
      <c r="E106" s="165"/>
      <c r="F106" s="165"/>
      <c r="G106" s="165"/>
      <c r="H106" s="165"/>
      <c r="I106" s="166"/>
      <c r="J106" s="167">
        <f>J282</f>
        <v>0</v>
      </c>
      <c r="K106" s="163"/>
      <c r="L106" s="168"/>
    </row>
    <row r="107" spans="1:31" s="10" customFormat="1" ht="19.899999999999999" customHeight="1">
      <c r="B107" s="169"/>
      <c r="C107" s="170"/>
      <c r="D107" s="171" t="s">
        <v>355</v>
      </c>
      <c r="E107" s="172"/>
      <c r="F107" s="172"/>
      <c r="G107" s="172"/>
      <c r="H107" s="172"/>
      <c r="I107" s="173"/>
      <c r="J107" s="174">
        <f>J283</f>
        <v>0</v>
      </c>
      <c r="K107" s="170"/>
      <c r="L107" s="17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3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6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4" t="s">
        <v>123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30" t="str">
        <f>E7</f>
        <v>Projektové práce a inženýrská činnost na pilotní lokalitě Meziboří</v>
      </c>
      <c r="F117" s="331"/>
      <c r="G117" s="331"/>
      <c r="H117" s="331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110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282" t="str">
        <f>E9</f>
        <v>SO 02 - Akumulační šachta</v>
      </c>
      <c r="F119" s="332"/>
      <c r="G119" s="332"/>
      <c r="H119" s="332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Meziboří</v>
      </c>
      <c r="G121" s="37"/>
      <c r="H121" s="37"/>
      <c r="I121" s="118" t="s">
        <v>22</v>
      </c>
      <c r="J121" s="67" t="str">
        <f>IF(J12="","",J12)</f>
        <v>18. 5. 2020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VÚV TGM, v.v.i., Podbabská 2582/30, 160 00 Praha 6</v>
      </c>
      <c r="G123" s="37"/>
      <c r="H123" s="37"/>
      <c r="I123" s="118" t="s">
        <v>30</v>
      </c>
      <c r="J123" s="33" t="str">
        <f>E21</f>
        <v>ŠINDLAR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118" t="s">
        <v>35</v>
      </c>
      <c r="J124" s="33" t="str">
        <f>E24</f>
        <v>Roman Bárta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76"/>
      <c r="B126" s="177"/>
      <c r="C126" s="178" t="s">
        <v>124</v>
      </c>
      <c r="D126" s="179" t="s">
        <v>64</v>
      </c>
      <c r="E126" s="179" t="s">
        <v>60</v>
      </c>
      <c r="F126" s="179" t="s">
        <v>61</v>
      </c>
      <c r="G126" s="179" t="s">
        <v>125</v>
      </c>
      <c r="H126" s="179" t="s">
        <v>126</v>
      </c>
      <c r="I126" s="180" t="s">
        <v>127</v>
      </c>
      <c r="J126" s="179" t="s">
        <v>114</v>
      </c>
      <c r="K126" s="181" t="s">
        <v>128</v>
      </c>
      <c r="L126" s="182"/>
      <c r="M126" s="76" t="s">
        <v>1</v>
      </c>
      <c r="N126" s="77" t="s">
        <v>43</v>
      </c>
      <c r="O126" s="77" t="s">
        <v>129</v>
      </c>
      <c r="P126" s="77" t="s">
        <v>130</v>
      </c>
      <c r="Q126" s="77" t="s">
        <v>131</v>
      </c>
      <c r="R126" s="77" t="s">
        <v>132</v>
      </c>
      <c r="S126" s="77" t="s">
        <v>133</v>
      </c>
      <c r="T126" s="78" t="s">
        <v>134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63" s="2" customFormat="1" ht="22.9" customHeight="1">
      <c r="A127" s="35"/>
      <c r="B127" s="36"/>
      <c r="C127" s="83" t="s">
        <v>135</v>
      </c>
      <c r="D127" s="37"/>
      <c r="E127" s="37"/>
      <c r="F127" s="37"/>
      <c r="G127" s="37"/>
      <c r="H127" s="37"/>
      <c r="I127" s="116"/>
      <c r="J127" s="183">
        <f>BK127</f>
        <v>0</v>
      </c>
      <c r="K127" s="37"/>
      <c r="L127" s="40"/>
      <c r="M127" s="79"/>
      <c r="N127" s="184"/>
      <c r="O127" s="80"/>
      <c r="P127" s="185">
        <f>P128+P282</f>
        <v>0</v>
      </c>
      <c r="Q127" s="80"/>
      <c r="R127" s="185">
        <f>R128+R282</f>
        <v>549.84250867999992</v>
      </c>
      <c r="S127" s="80"/>
      <c r="T127" s="186">
        <f>T128+T282</f>
        <v>0.89676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78</v>
      </c>
      <c r="AU127" s="18" t="s">
        <v>116</v>
      </c>
      <c r="BK127" s="187">
        <f>BK128+BK282</f>
        <v>0</v>
      </c>
    </row>
    <row r="128" spans="1:63" s="12" customFormat="1" ht="25.9" customHeight="1">
      <c r="B128" s="188"/>
      <c r="C128" s="189"/>
      <c r="D128" s="190" t="s">
        <v>78</v>
      </c>
      <c r="E128" s="191" t="s">
        <v>136</v>
      </c>
      <c r="F128" s="191" t="s">
        <v>137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P129+P192+P205+P221+P235+P243+P262+P280</f>
        <v>0</v>
      </c>
      <c r="Q128" s="196"/>
      <c r="R128" s="197">
        <f>R129+R192+R205+R221+R235+R243+R262+R280</f>
        <v>549.80890867999994</v>
      </c>
      <c r="S128" s="196"/>
      <c r="T128" s="198">
        <f>T129+T192+T205+T221+T235+T243+T262+T280</f>
        <v>0.89676</v>
      </c>
      <c r="AR128" s="199" t="s">
        <v>87</v>
      </c>
      <c r="AT128" s="200" t="s">
        <v>78</v>
      </c>
      <c r="AU128" s="200" t="s">
        <v>79</v>
      </c>
      <c r="AY128" s="199" t="s">
        <v>138</v>
      </c>
      <c r="BK128" s="201">
        <f>BK129+BK192+BK205+BK221+BK235+BK243+BK262+BK280</f>
        <v>0</v>
      </c>
    </row>
    <row r="129" spans="1:65" s="12" customFormat="1" ht="22.9" customHeight="1">
      <c r="B129" s="188"/>
      <c r="C129" s="189"/>
      <c r="D129" s="190" t="s">
        <v>78</v>
      </c>
      <c r="E129" s="202" t="s">
        <v>87</v>
      </c>
      <c r="F129" s="202" t="s">
        <v>139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SUM(P130:P191)</f>
        <v>0</v>
      </c>
      <c r="Q129" s="196"/>
      <c r="R129" s="197">
        <f>SUM(R130:R191)</f>
        <v>508.97347300000001</v>
      </c>
      <c r="S129" s="196"/>
      <c r="T129" s="198">
        <f>SUM(T130:T191)</f>
        <v>0</v>
      </c>
      <c r="AR129" s="199" t="s">
        <v>87</v>
      </c>
      <c r="AT129" s="200" t="s">
        <v>78</v>
      </c>
      <c r="AU129" s="200" t="s">
        <v>87</v>
      </c>
      <c r="AY129" s="199" t="s">
        <v>138</v>
      </c>
      <c r="BK129" s="201">
        <f>SUM(BK130:BK191)</f>
        <v>0</v>
      </c>
    </row>
    <row r="130" spans="1:65" s="2" customFormat="1" ht="21.75" customHeight="1">
      <c r="A130" s="35"/>
      <c r="B130" s="36"/>
      <c r="C130" s="204" t="s">
        <v>87</v>
      </c>
      <c r="D130" s="204" t="s">
        <v>140</v>
      </c>
      <c r="E130" s="205" t="s">
        <v>356</v>
      </c>
      <c r="F130" s="206" t="s">
        <v>357</v>
      </c>
      <c r="G130" s="207" t="s">
        <v>358</v>
      </c>
      <c r="H130" s="208">
        <v>600</v>
      </c>
      <c r="I130" s="209"/>
      <c r="J130" s="210">
        <f>ROUND(I130*H130,2)</f>
        <v>0</v>
      </c>
      <c r="K130" s="206" t="s">
        <v>144</v>
      </c>
      <c r="L130" s="40"/>
      <c r="M130" s="211" t="s">
        <v>1</v>
      </c>
      <c r="N130" s="212" t="s">
        <v>44</v>
      </c>
      <c r="O130" s="7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145</v>
      </c>
      <c r="AT130" s="215" t="s">
        <v>140</v>
      </c>
      <c r="AU130" s="215" t="s">
        <v>89</v>
      </c>
      <c r="AY130" s="18" t="s">
        <v>138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87</v>
      </c>
      <c r="BK130" s="216">
        <f>ROUND(I130*H130,2)</f>
        <v>0</v>
      </c>
      <c r="BL130" s="18" t="s">
        <v>145</v>
      </c>
      <c r="BM130" s="215" t="s">
        <v>359</v>
      </c>
    </row>
    <row r="131" spans="1:65" s="2" customFormat="1" ht="33" customHeight="1">
      <c r="A131" s="35"/>
      <c r="B131" s="36"/>
      <c r="C131" s="204" t="s">
        <v>89</v>
      </c>
      <c r="D131" s="204" t="s">
        <v>140</v>
      </c>
      <c r="E131" s="205" t="s">
        <v>360</v>
      </c>
      <c r="F131" s="206" t="s">
        <v>361</v>
      </c>
      <c r="G131" s="207" t="s">
        <v>362</v>
      </c>
      <c r="H131" s="208">
        <v>25</v>
      </c>
      <c r="I131" s="209"/>
      <c r="J131" s="210">
        <f>ROUND(I131*H131,2)</f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87</v>
      </c>
      <c r="BK131" s="216">
        <f>ROUND(I131*H131,2)</f>
        <v>0</v>
      </c>
      <c r="BL131" s="18" t="s">
        <v>145</v>
      </c>
      <c r="BM131" s="215" t="s">
        <v>363</v>
      </c>
    </row>
    <row r="132" spans="1:65" s="2" customFormat="1" ht="44.25" customHeight="1">
      <c r="A132" s="35"/>
      <c r="B132" s="36"/>
      <c r="C132" s="204" t="s">
        <v>157</v>
      </c>
      <c r="D132" s="204" t="s">
        <v>140</v>
      </c>
      <c r="E132" s="205" t="s">
        <v>141</v>
      </c>
      <c r="F132" s="206" t="s">
        <v>142</v>
      </c>
      <c r="G132" s="207" t="s">
        <v>143</v>
      </c>
      <c r="H132" s="208">
        <v>56.7</v>
      </c>
      <c r="I132" s="209"/>
      <c r="J132" s="210">
        <f>ROUND(I132*H132,2)</f>
        <v>0</v>
      </c>
      <c r="K132" s="206" t="s">
        <v>144</v>
      </c>
      <c r="L132" s="40"/>
      <c r="M132" s="211" t="s">
        <v>1</v>
      </c>
      <c r="N132" s="212" t="s">
        <v>44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145</v>
      </c>
      <c r="AT132" s="215" t="s">
        <v>140</v>
      </c>
      <c r="AU132" s="215" t="s">
        <v>89</v>
      </c>
      <c r="AY132" s="18" t="s">
        <v>138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87</v>
      </c>
      <c r="BK132" s="216">
        <f>ROUND(I132*H132,2)</f>
        <v>0</v>
      </c>
      <c r="BL132" s="18" t="s">
        <v>145</v>
      </c>
      <c r="BM132" s="215" t="s">
        <v>364</v>
      </c>
    </row>
    <row r="133" spans="1:65" s="13" customFormat="1" ht="11.25">
      <c r="B133" s="217"/>
      <c r="C133" s="218"/>
      <c r="D133" s="219" t="s">
        <v>147</v>
      </c>
      <c r="E133" s="220" t="s">
        <v>1</v>
      </c>
      <c r="F133" s="221" t="s">
        <v>365</v>
      </c>
      <c r="G133" s="218"/>
      <c r="H133" s="222">
        <v>56.7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147</v>
      </c>
      <c r="AU133" s="228" t="s">
        <v>89</v>
      </c>
      <c r="AV133" s="13" t="s">
        <v>89</v>
      </c>
      <c r="AW133" s="13" t="s">
        <v>34</v>
      </c>
      <c r="AX133" s="13" t="s">
        <v>87</v>
      </c>
      <c r="AY133" s="228" t="s">
        <v>138</v>
      </c>
    </row>
    <row r="134" spans="1:65" s="2" customFormat="1" ht="33" customHeight="1">
      <c r="A134" s="35"/>
      <c r="B134" s="36"/>
      <c r="C134" s="204" t="s">
        <v>145</v>
      </c>
      <c r="D134" s="204" t="s">
        <v>140</v>
      </c>
      <c r="E134" s="205" t="s">
        <v>149</v>
      </c>
      <c r="F134" s="206" t="s">
        <v>150</v>
      </c>
      <c r="G134" s="207" t="s">
        <v>143</v>
      </c>
      <c r="H134" s="208">
        <v>600.08399999999995</v>
      </c>
      <c r="I134" s="209"/>
      <c r="J134" s="210">
        <f>ROUND(I134*H134,2)</f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87</v>
      </c>
      <c r="BK134" s="216">
        <f>ROUND(I134*H134,2)</f>
        <v>0</v>
      </c>
      <c r="BL134" s="18" t="s">
        <v>145</v>
      </c>
      <c r="BM134" s="215" t="s">
        <v>366</v>
      </c>
    </row>
    <row r="135" spans="1:65" s="14" customFormat="1" ht="11.25">
      <c r="B135" s="229"/>
      <c r="C135" s="230"/>
      <c r="D135" s="219" t="s">
        <v>147</v>
      </c>
      <c r="E135" s="231" t="s">
        <v>1</v>
      </c>
      <c r="F135" s="232" t="s">
        <v>152</v>
      </c>
      <c r="G135" s="230"/>
      <c r="H135" s="231" t="s">
        <v>1</v>
      </c>
      <c r="I135" s="233"/>
      <c r="J135" s="230"/>
      <c r="K135" s="230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147</v>
      </c>
      <c r="AU135" s="238" t="s">
        <v>89</v>
      </c>
      <c r="AV135" s="14" t="s">
        <v>87</v>
      </c>
      <c r="AW135" s="14" t="s">
        <v>34</v>
      </c>
      <c r="AX135" s="14" t="s">
        <v>79</v>
      </c>
      <c r="AY135" s="238" t="s">
        <v>138</v>
      </c>
    </row>
    <row r="136" spans="1:65" s="13" customFormat="1" ht="11.25">
      <c r="B136" s="217"/>
      <c r="C136" s="218"/>
      <c r="D136" s="219" t="s">
        <v>147</v>
      </c>
      <c r="E136" s="220" t="s">
        <v>1</v>
      </c>
      <c r="F136" s="221" t="s">
        <v>367</v>
      </c>
      <c r="G136" s="218"/>
      <c r="H136" s="222">
        <v>600.08399999999995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87</v>
      </c>
      <c r="AY136" s="228" t="s">
        <v>138</v>
      </c>
    </row>
    <row r="137" spans="1:65" s="2" customFormat="1" ht="33" customHeight="1">
      <c r="A137" s="35"/>
      <c r="B137" s="36"/>
      <c r="C137" s="204" t="s">
        <v>169</v>
      </c>
      <c r="D137" s="204" t="s">
        <v>140</v>
      </c>
      <c r="E137" s="205" t="s">
        <v>158</v>
      </c>
      <c r="F137" s="206" t="s">
        <v>159</v>
      </c>
      <c r="G137" s="207" t="s">
        <v>143</v>
      </c>
      <c r="H137" s="208">
        <v>178.74199999999999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368</v>
      </c>
    </row>
    <row r="138" spans="1:65" s="2" customFormat="1" ht="19.5">
      <c r="A138" s="35"/>
      <c r="B138" s="36"/>
      <c r="C138" s="37"/>
      <c r="D138" s="219" t="s">
        <v>161</v>
      </c>
      <c r="E138" s="37"/>
      <c r="F138" s="250" t="s">
        <v>162</v>
      </c>
      <c r="G138" s="37"/>
      <c r="H138" s="37"/>
      <c r="I138" s="116"/>
      <c r="J138" s="37"/>
      <c r="K138" s="37"/>
      <c r="L138" s="40"/>
      <c r="M138" s="251"/>
      <c r="N138" s="252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161</v>
      </c>
      <c r="AU138" s="18" t="s">
        <v>89</v>
      </c>
    </row>
    <row r="139" spans="1:65" s="13" customFormat="1" ht="11.25">
      <c r="B139" s="217"/>
      <c r="C139" s="218"/>
      <c r="D139" s="219" t="s">
        <v>147</v>
      </c>
      <c r="E139" s="218"/>
      <c r="F139" s="221" t="s">
        <v>369</v>
      </c>
      <c r="G139" s="218"/>
      <c r="H139" s="222">
        <v>178.74199999999999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147</v>
      </c>
      <c r="AU139" s="228" t="s">
        <v>89</v>
      </c>
      <c r="AV139" s="13" t="s">
        <v>89</v>
      </c>
      <c r="AW139" s="13" t="s">
        <v>4</v>
      </c>
      <c r="AX139" s="13" t="s">
        <v>87</v>
      </c>
      <c r="AY139" s="228" t="s">
        <v>138</v>
      </c>
    </row>
    <row r="140" spans="1:65" s="2" customFormat="1" ht="21.75" customHeight="1">
      <c r="A140" s="35"/>
      <c r="B140" s="36"/>
      <c r="C140" s="204" t="s">
        <v>174</v>
      </c>
      <c r="D140" s="204" t="s">
        <v>140</v>
      </c>
      <c r="E140" s="205" t="s">
        <v>370</v>
      </c>
      <c r="F140" s="206" t="s">
        <v>371</v>
      </c>
      <c r="G140" s="207" t="s">
        <v>236</v>
      </c>
      <c r="H140" s="208">
        <v>39.4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6.9999999999999999E-4</v>
      </c>
      <c r="R140" s="213">
        <f>Q140*H140</f>
        <v>2.758E-2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145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145</v>
      </c>
      <c r="BM140" s="215" t="s">
        <v>372</v>
      </c>
    </row>
    <row r="141" spans="1:65" s="14" customFormat="1" ht="11.25">
      <c r="B141" s="229"/>
      <c r="C141" s="230"/>
      <c r="D141" s="219" t="s">
        <v>147</v>
      </c>
      <c r="E141" s="231" t="s">
        <v>1</v>
      </c>
      <c r="F141" s="232" t="s">
        <v>373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1:65" s="13" customFormat="1" ht="11.25">
      <c r="B142" s="217"/>
      <c r="C142" s="218"/>
      <c r="D142" s="219" t="s">
        <v>147</v>
      </c>
      <c r="E142" s="220" t="s">
        <v>1</v>
      </c>
      <c r="F142" s="221" t="s">
        <v>374</v>
      </c>
      <c r="G142" s="218"/>
      <c r="H142" s="222">
        <v>39.4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147</v>
      </c>
      <c r="AU142" s="228" t="s">
        <v>89</v>
      </c>
      <c r="AV142" s="13" t="s">
        <v>89</v>
      </c>
      <c r="AW142" s="13" t="s">
        <v>34</v>
      </c>
      <c r="AX142" s="13" t="s">
        <v>87</v>
      </c>
      <c r="AY142" s="228" t="s">
        <v>138</v>
      </c>
    </row>
    <row r="143" spans="1:65" s="2" customFormat="1" ht="44.25" customHeight="1">
      <c r="A143" s="35"/>
      <c r="B143" s="36"/>
      <c r="C143" s="204" t="s">
        <v>180</v>
      </c>
      <c r="D143" s="204" t="s">
        <v>140</v>
      </c>
      <c r="E143" s="205" t="s">
        <v>375</v>
      </c>
      <c r="F143" s="206" t="s">
        <v>376</v>
      </c>
      <c r="G143" s="207" t="s">
        <v>143</v>
      </c>
      <c r="H143" s="208">
        <v>144.02000000000001</v>
      </c>
      <c r="I143" s="209"/>
      <c r="J143" s="210">
        <f>ROUND(I143*H143,2)</f>
        <v>0</v>
      </c>
      <c r="K143" s="206" t="s">
        <v>144</v>
      </c>
      <c r="L143" s="40"/>
      <c r="M143" s="211" t="s">
        <v>1</v>
      </c>
      <c r="N143" s="212" t="s">
        <v>44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145</v>
      </c>
      <c r="AT143" s="215" t="s">
        <v>140</v>
      </c>
      <c r="AU143" s="215" t="s">
        <v>89</v>
      </c>
      <c r="AY143" s="18" t="s">
        <v>138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87</v>
      </c>
      <c r="BK143" s="216">
        <f>ROUND(I143*H143,2)</f>
        <v>0</v>
      </c>
      <c r="BL143" s="18" t="s">
        <v>145</v>
      </c>
      <c r="BM143" s="215" t="s">
        <v>377</v>
      </c>
    </row>
    <row r="144" spans="1:65" s="2" customFormat="1" ht="48.75">
      <c r="A144" s="35"/>
      <c r="B144" s="36"/>
      <c r="C144" s="37"/>
      <c r="D144" s="219" t="s">
        <v>161</v>
      </c>
      <c r="E144" s="37"/>
      <c r="F144" s="250" t="s">
        <v>378</v>
      </c>
      <c r="G144" s="37"/>
      <c r="H144" s="37"/>
      <c r="I144" s="116"/>
      <c r="J144" s="37"/>
      <c r="K144" s="37"/>
      <c r="L144" s="40"/>
      <c r="M144" s="251"/>
      <c r="N144" s="252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161</v>
      </c>
      <c r="AU144" s="18" t="s">
        <v>89</v>
      </c>
    </row>
    <row r="145" spans="1:65" s="13" customFormat="1" ht="11.25">
      <c r="B145" s="217"/>
      <c r="C145" s="218"/>
      <c r="D145" s="219" t="s">
        <v>147</v>
      </c>
      <c r="E145" s="220" t="s">
        <v>1</v>
      </c>
      <c r="F145" s="221" t="s">
        <v>379</v>
      </c>
      <c r="G145" s="218"/>
      <c r="H145" s="222">
        <v>144.02000000000001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87</v>
      </c>
      <c r="AY145" s="228" t="s">
        <v>138</v>
      </c>
    </row>
    <row r="146" spans="1:65" s="2" customFormat="1" ht="44.25" customHeight="1">
      <c r="A146" s="35"/>
      <c r="B146" s="36"/>
      <c r="C146" s="204" t="s">
        <v>188</v>
      </c>
      <c r="D146" s="204" t="s">
        <v>140</v>
      </c>
      <c r="E146" s="205" t="s">
        <v>181</v>
      </c>
      <c r="F146" s="206" t="s">
        <v>182</v>
      </c>
      <c r="G146" s="207" t="s">
        <v>143</v>
      </c>
      <c r="H146" s="208">
        <v>669.14</v>
      </c>
      <c r="I146" s="209"/>
      <c r="J146" s="210">
        <f>ROUND(I146*H146,2)</f>
        <v>0</v>
      </c>
      <c r="K146" s="206" t="s">
        <v>144</v>
      </c>
      <c r="L146" s="40"/>
      <c r="M146" s="211" t="s">
        <v>1</v>
      </c>
      <c r="N146" s="212" t="s">
        <v>44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145</v>
      </c>
      <c r="AT146" s="215" t="s">
        <v>140</v>
      </c>
      <c r="AU146" s="215" t="s">
        <v>89</v>
      </c>
      <c r="AY146" s="18" t="s">
        <v>138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145</v>
      </c>
      <c r="BM146" s="215" t="s">
        <v>380</v>
      </c>
    </row>
    <row r="147" spans="1:65" s="14" customFormat="1" ht="11.25">
      <c r="B147" s="229"/>
      <c r="C147" s="230"/>
      <c r="D147" s="219" t="s">
        <v>147</v>
      </c>
      <c r="E147" s="231" t="s">
        <v>1</v>
      </c>
      <c r="F147" s="232" t="s">
        <v>184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147</v>
      </c>
      <c r="AU147" s="238" t="s">
        <v>89</v>
      </c>
      <c r="AV147" s="14" t="s">
        <v>87</v>
      </c>
      <c r="AW147" s="14" t="s">
        <v>34</v>
      </c>
      <c r="AX147" s="14" t="s">
        <v>79</v>
      </c>
      <c r="AY147" s="238" t="s">
        <v>138</v>
      </c>
    </row>
    <row r="148" spans="1:65" s="13" customFormat="1" ht="11.25">
      <c r="B148" s="217"/>
      <c r="C148" s="218"/>
      <c r="D148" s="219" t="s">
        <v>147</v>
      </c>
      <c r="E148" s="220" t="s">
        <v>1</v>
      </c>
      <c r="F148" s="221" t="s">
        <v>381</v>
      </c>
      <c r="G148" s="218"/>
      <c r="H148" s="222">
        <v>612.44000000000005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147</v>
      </c>
      <c r="AU148" s="228" t="s">
        <v>89</v>
      </c>
      <c r="AV148" s="13" t="s">
        <v>89</v>
      </c>
      <c r="AW148" s="13" t="s">
        <v>34</v>
      </c>
      <c r="AX148" s="13" t="s">
        <v>79</v>
      </c>
      <c r="AY148" s="228" t="s">
        <v>138</v>
      </c>
    </row>
    <row r="149" spans="1:65" s="14" customFormat="1" ht="11.25">
      <c r="B149" s="229"/>
      <c r="C149" s="230"/>
      <c r="D149" s="219" t="s">
        <v>147</v>
      </c>
      <c r="E149" s="231" t="s">
        <v>1</v>
      </c>
      <c r="F149" s="232" t="s">
        <v>186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147</v>
      </c>
      <c r="AU149" s="238" t="s">
        <v>89</v>
      </c>
      <c r="AV149" s="14" t="s">
        <v>87</v>
      </c>
      <c r="AW149" s="14" t="s">
        <v>34</v>
      </c>
      <c r="AX149" s="14" t="s">
        <v>79</v>
      </c>
      <c r="AY149" s="238" t="s">
        <v>138</v>
      </c>
    </row>
    <row r="150" spans="1:65" s="13" customFormat="1" ht="11.25">
      <c r="B150" s="217"/>
      <c r="C150" s="218"/>
      <c r="D150" s="219" t="s">
        <v>147</v>
      </c>
      <c r="E150" s="220" t="s">
        <v>1</v>
      </c>
      <c r="F150" s="221" t="s">
        <v>382</v>
      </c>
      <c r="G150" s="218"/>
      <c r="H150" s="222">
        <v>56.7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89</v>
      </c>
      <c r="AV150" s="13" t="s">
        <v>89</v>
      </c>
      <c r="AW150" s="13" t="s">
        <v>34</v>
      </c>
      <c r="AX150" s="13" t="s">
        <v>79</v>
      </c>
      <c r="AY150" s="228" t="s">
        <v>138</v>
      </c>
    </row>
    <row r="151" spans="1:65" s="15" customFormat="1" ht="11.25">
      <c r="B151" s="239"/>
      <c r="C151" s="240"/>
      <c r="D151" s="219" t="s">
        <v>147</v>
      </c>
      <c r="E151" s="241" t="s">
        <v>1</v>
      </c>
      <c r="F151" s="242" t="s">
        <v>156</v>
      </c>
      <c r="G151" s="240"/>
      <c r="H151" s="243">
        <v>669.14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147</v>
      </c>
      <c r="AU151" s="249" t="s">
        <v>89</v>
      </c>
      <c r="AV151" s="15" t="s">
        <v>145</v>
      </c>
      <c r="AW151" s="15" t="s">
        <v>34</v>
      </c>
      <c r="AX151" s="15" t="s">
        <v>87</v>
      </c>
      <c r="AY151" s="249" t="s">
        <v>138</v>
      </c>
    </row>
    <row r="152" spans="1:65" s="2" customFormat="1" ht="44.25" customHeight="1">
      <c r="A152" s="35"/>
      <c r="B152" s="36"/>
      <c r="C152" s="204" t="s">
        <v>195</v>
      </c>
      <c r="D152" s="204" t="s">
        <v>140</v>
      </c>
      <c r="E152" s="205" t="s">
        <v>189</v>
      </c>
      <c r="F152" s="206" t="s">
        <v>190</v>
      </c>
      <c r="G152" s="207" t="s">
        <v>143</v>
      </c>
      <c r="H152" s="208">
        <v>293.86399999999998</v>
      </c>
      <c r="I152" s="209"/>
      <c r="J152" s="210">
        <f>ROUND(I152*H152,2)</f>
        <v>0</v>
      </c>
      <c r="K152" s="206" t="s">
        <v>144</v>
      </c>
      <c r="L152" s="40"/>
      <c r="M152" s="211" t="s">
        <v>1</v>
      </c>
      <c r="N152" s="212" t="s">
        <v>44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145</v>
      </c>
      <c r="AT152" s="215" t="s">
        <v>140</v>
      </c>
      <c r="AU152" s="215" t="s">
        <v>89</v>
      </c>
      <c r="AY152" s="18" t="s">
        <v>138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87</v>
      </c>
      <c r="BK152" s="216">
        <f>ROUND(I152*H152,2)</f>
        <v>0</v>
      </c>
      <c r="BL152" s="18" t="s">
        <v>145</v>
      </c>
      <c r="BM152" s="215" t="s">
        <v>383</v>
      </c>
    </row>
    <row r="153" spans="1:65" s="14" customFormat="1" ht="11.25">
      <c r="B153" s="229"/>
      <c r="C153" s="230"/>
      <c r="D153" s="219" t="s">
        <v>147</v>
      </c>
      <c r="E153" s="231" t="s">
        <v>1</v>
      </c>
      <c r="F153" s="232" t="s">
        <v>192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1:65" s="13" customFormat="1" ht="11.25">
      <c r="B154" s="217"/>
      <c r="C154" s="218"/>
      <c r="D154" s="219" t="s">
        <v>147</v>
      </c>
      <c r="E154" s="220" t="s">
        <v>1</v>
      </c>
      <c r="F154" s="221" t="s">
        <v>384</v>
      </c>
      <c r="G154" s="218"/>
      <c r="H154" s="222">
        <v>600.08399999999995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79</v>
      </c>
      <c r="AY154" s="228" t="s">
        <v>138</v>
      </c>
    </row>
    <row r="155" spans="1:65" s="13" customFormat="1" ht="11.25">
      <c r="B155" s="217"/>
      <c r="C155" s="218"/>
      <c r="D155" s="219" t="s">
        <v>147</v>
      </c>
      <c r="E155" s="220" t="s">
        <v>1</v>
      </c>
      <c r="F155" s="221" t="s">
        <v>385</v>
      </c>
      <c r="G155" s="218"/>
      <c r="H155" s="222">
        <v>-306.22000000000003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147</v>
      </c>
      <c r="AU155" s="228" t="s">
        <v>89</v>
      </c>
      <c r="AV155" s="13" t="s">
        <v>89</v>
      </c>
      <c r="AW155" s="13" t="s">
        <v>34</v>
      </c>
      <c r="AX155" s="13" t="s">
        <v>79</v>
      </c>
      <c r="AY155" s="228" t="s">
        <v>138</v>
      </c>
    </row>
    <row r="156" spans="1:65" s="15" customFormat="1" ht="11.25">
      <c r="B156" s="239"/>
      <c r="C156" s="240"/>
      <c r="D156" s="219" t="s">
        <v>147</v>
      </c>
      <c r="E156" s="241" t="s">
        <v>1</v>
      </c>
      <c r="F156" s="242" t="s">
        <v>156</v>
      </c>
      <c r="G156" s="240"/>
      <c r="H156" s="243">
        <v>293.86399999999998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147</v>
      </c>
      <c r="AU156" s="249" t="s">
        <v>89</v>
      </c>
      <c r="AV156" s="15" t="s">
        <v>145</v>
      </c>
      <c r="AW156" s="15" t="s">
        <v>34</v>
      </c>
      <c r="AX156" s="15" t="s">
        <v>87</v>
      </c>
      <c r="AY156" s="249" t="s">
        <v>138</v>
      </c>
    </row>
    <row r="157" spans="1:65" s="2" customFormat="1" ht="55.5" customHeight="1">
      <c r="A157" s="35"/>
      <c r="B157" s="36"/>
      <c r="C157" s="204" t="s">
        <v>201</v>
      </c>
      <c r="D157" s="204" t="s">
        <v>140</v>
      </c>
      <c r="E157" s="205" t="s">
        <v>196</v>
      </c>
      <c r="F157" s="206" t="s">
        <v>197</v>
      </c>
      <c r="G157" s="207" t="s">
        <v>143</v>
      </c>
      <c r="H157" s="208">
        <v>1469.32</v>
      </c>
      <c r="I157" s="209"/>
      <c r="J157" s="210">
        <f>ROUND(I157*H157,2)</f>
        <v>0</v>
      </c>
      <c r="K157" s="206" t="s">
        <v>144</v>
      </c>
      <c r="L157" s="40"/>
      <c r="M157" s="211" t="s">
        <v>1</v>
      </c>
      <c r="N157" s="212" t="s">
        <v>44</v>
      </c>
      <c r="O157" s="7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145</v>
      </c>
      <c r="AT157" s="215" t="s">
        <v>140</v>
      </c>
      <c r="AU157" s="215" t="s">
        <v>89</v>
      </c>
      <c r="AY157" s="18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87</v>
      </c>
      <c r="BK157" s="216">
        <f>ROUND(I157*H157,2)</f>
        <v>0</v>
      </c>
      <c r="BL157" s="18" t="s">
        <v>145</v>
      </c>
      <c r="BM157" s="215" t="s">
        <v>386</v>
      </c>
    </row>
    <row r="158" spans="1:65" s="14" customFormat="1" ht="11.25">
      <c r="B158" s="229"/>
      <c r="C158" s="230"/>
      <c r="D158" s="219" t="s">
        <v>147</v>
      </c>
      <c r="E158" s="231" t="s">
        <v>1</v>
      </c>
      <c r="F158" s="232" t="s">
        <v>387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1:65" s="13" customFormat="1" ht="11.25">
      <c r="B159" s="217"/>
      <c r="C159" s="218"/>
      <c r="D159" s="219" t="s">
        <v>147</v>
      </c>
      <c r="E159" s="220" t="s">
        <v>1</v>
      </c>
      <c r="F159" s="221" t="s">
        <v>388</v>
      </c>
      <c r="G159" s="218"/>
      <c r="H159" s="222">
        <v>1469.32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147</v>
      </c>
      <c r="AU159" s="228" t="s">
        <v>89</v>
      </c>
      <c r="AV159" s="13" t="s">
        <v>89</v>
      </c>
      <c r="AW159" s="13" t="s">
        <v>34</v>
      </c>
      <c r="AX159" s="13" t="s">
        <v>87</v>
      </c>
      <c r="AY159" s="228" t="s">
        <v>138</v>
      </c>
    </row>
    <row r="160" spans="1:65" s="2" customFormat="1" ht="33" customHeight="1">
      <c r="A160" s="35"/>
      <c r="B160" s="36"/>
      <c r="C160" s="204" t="s">
        <v>208</v>
      </c>
      <c r="D160" s="204" t="s">
        <v>140</v>
      </c>
      <c r="E160" s="205" t="s">
        <v>209</v>
      </c>
      <c r="F160" s="206" t="s">
        <v>210</v>
      </c>
      <c r="G160" s="207" t="s">
        <v>143</v>
      </c>
      <c r="H160" s="208">
        <v>362.92</v>
      </c>
      <c r="I160" s="209"/>
      <c r="J160" s="210">
        <f>ROUND(I160*H160,2)</f>
        <v>0</v>
      </c>
      <c r="K160" s="206" t="s">
        <v>144</v>
      </c>
      <c r="L160" s="40"/>
      <c r="M160" s="211" t="s">
        <v>1</v>
      </c>
      <c r="N160" s="212" t="s">
        <v>44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145</v>
      </c>
      <c r="AT160" s="215" t="s">
        <v>140</v>
      </c>
      <c r="AU160" s="215" t="s">
        <v>89</v>
      </c>
      <c r="AY160" s="18" t="s">
        <v>138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87</v>
      </c>
      <c r="BK160" s="216">
        <f>ROUND(I160*H160,2)</f>
        <v>0</v>
      </c>
      <c r="BL160" s="18" t="s">
        <v>145</v>
      </c>
      <c r="BM160" s="215" t="s">
        <v>389</v>
      </c>
    </row>
    <row r="161" spans="1:65" s="13" customFormat="1" ht="11.25">
      <c r="B161" s="217"/>
      <c r="C161" s="218"/>
      <c r="D161" s="219" t="s">
        <v>147</v>
      </c>
      <c r="E161" s="220" t="s">
        <v>1</v>
      </c>
      <c r="F161" s="221" t="s">
        <v>390</v>
      </c>
      <c r="G161" s="218"/>
      <c r="H161" s="222">
        <v>56.7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79</v>
      </c>
      <c r="AY161" s="228" t="s">
        <v>138</v>
      </c>
    </row>
    <row r="162" spans="1:65" s="13" customFormat="1" ht="11.25">
      <c r="B162" s="217"/>
      <c r="C162" s="218"/>
      <c r="D162" s="219" t="s">
        <v>147</v>
      </c>
      <c r="E162" s="220" t="s">
        <v>1</v>
      </c>
      <c r="F162" s="221" t="s">
        <v>391</v>
      </c>
      <c r="G162" s="218"/>
      <c r="H162" s="222">
        <v>306.22000000000003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147</v>
      </c>
      <c r="AU162" s="228" t="s">
        <v>89</v>
      </c>
      <c r="AV162" s="13" t="s">
        <v>89</v>
      </c>
      <c r="AW162" s="13" t="s">
        <v>34</v>
      </c>
      <c r="AX162" s="13" t="s">
        <v>79</v>
      </c>
      <c r="AY162" s="228" t="s">
        <v>138</v>
      </c>
    </row>
    <row r="163" spans="1:65" s="15" customFormat="1" ht="11.25">
      <c r="B163" s="239"/>
      <c r="C163" s="240"/>
      <c r="D163" s="219" t="s">
        <v>147</v>
      </c>
      <c r="E163" s="241" t="s">
        <v>1</v>
      </c>
      <c r="F163" s="242" t="s">
        <v>156</v>
      </c>
      <c r="G163" s="240"/>
      <c r="H163" s="243">
        <v>362.92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147</v>
      </c>
      <c r="AU163" s="249" t="s">
        <v>89</v>
      </c>
      <c r="AV163" s="15" t="s">
        <v>145</v>
      </c>
      <c r="AW163" s="15" t="s">
        <v>34</v>
      </c>
      <c r="AX163" s="15" t="s">
        <v>87</v>
      </c>
      <c r="AY163" s="249" t="s">
        <v>138</v>
      </c>
    </row>
    <row r="164" spans="1:65" s="2" customFormat="1" ht="33" customHeight="1">
      <c r="A164" s="35"/>
      <c r="B164" s="36"/>
      <c r="C164" s="204" t="s">
        <v>214</v>
      </c>
      <c r="D164" s="204" t="s">
        <v>140</v>
      </c>
      <c r="E164" s="205" t="s">
        <v>215</v>
      </c>
      <c r="F164" s="206" t="s">
        <v>216</v>
      </c>
      <c r="G164" s="207" t="s">
        <v>217</v>
      </c>
      <c r="H164" s="208">
        <v>558.34199999999998</v>
      </c>
      <c r="I164" s="209"/>
      <c r="J164" s="210">
        <f>ROUND(I164*H164,2)</f>
        <v>0</v>
      </c>
      <c r="K164" s="206" t="s">
        <v>144</v>
      </c>
      <c r="L164" s="40"/>
      <c r="M164" s="211" t="s">
        <v>1</v>
      </c>
      <c r="N164" s="212" t="s">
        <v>44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145</v>
      </c>
      <c r="AT164" s="215" t="s">
        <v>140</v>
      </c>
      <c r="AU164" s="215" t="s">
        <v>89</v>
      </c>
      <c r="AY164" s="18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87</v>
      </c>
      <c r="BK164" s="216">
        <f>ROUND(I164*H164,2)</f>
        <v>0</v>
      </c>
      <c r="BL164" s="18" t="s">
        <v>145</v>
      </c>
      <c r="BM164" s="215" t="s">
        <v>392</v>
      </c>
    </row>
    <row r="165" spans="1:65" s="2" customFormat="1" ht="19.5">
      <c r="A165" s="35"/>
      <c r="B165" s="36"/>
      <c r="C165" s="37"/>
      <c r="D165" s="219" t="s">
        <v>161</v>
      </c>
      <c r="E165" s="37"/>
      <c r="F165" s="250" t="s">
        <v>219</v>
      </c>
      <c r="G165" s="37"/>
      <c r="H165" s="37"/>
      <c r="I165" s="116"/>
      <c r="J165" s="37"/>
      <c r="K165" s="37"/>
      <c r="L165" s="40"/>
      <c r="M165" s="251"/>
      <c r="N165" s="252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161</v>
      </c>
      <c r="AU165" s="18" t="s">
        <v>89</v>
      </c>
    </row>
    <row r="166" spans="1:65" s="13" customFormat="1" ht="11.25">
      <c r="B166" s="217"/>
      <c r="C166" s="218"/>
      <c r="D166" s="219" t="s">
        <v>147</v>
      </c>
      <c r="E166" s="220" t="s">
        <v>1</v>
      </c>
      <c r="F166" s="221" t="s">
        <v>393</v>
      </c>
      <c r="G166" s="218"/>
      <c r="H166" s="222">
        <v>558.34199999999998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147</v>
      </c>
      <c r="AU166" s="228" t="s">
        <v>89</v>
      </c>
      <c r="AV166" s="13" t="s">
        <v>89</v>
      </c>
      <c r="AW166" s="13" t="s">
        <v>34</v>
      </c>
      <c r="AX166" s="13" t="s">
        <v>87</v>
      </c>
      <c r="AY166" s="228" t="s">
        <v>138</v>
      </c>
    </row>
    <row r="167" spans="1:65" s="2" customFormat="1" ht="33" customHeight="1">
      <c r="A167" s="35"/>
      <c r="B167" s="36"/>
      <c r="C167" s="204" t="s">
        <v>222</v>
      </c>
      <c r="D167" s="204" t="s">
        <v>140</v>
      </c>
      <c r="E167" s="205" t="s">
        <v>223</v>
      </c>
      <c r="F167" s="206" t="s">
        <v>224</v>
      </c>
      <c r="G167" s="207" t="s">
        <v>143</v>
      </c>
      <c r="H167" s="208">
        <v>560.69100000000003</v>
      </c>
      <c r="I167" s="209"/>
      <c r="J167" s="210">
        <f>ROUND(I167*H167,2)</f>
        <v>0</v>
      </c>
      <c r="K167" s="206" t="s">
        <v>144</v>
      </c>
      <c r="L167" s="40"/>
      <c r="M167" s="211" t="s">
        <v>1</v>
      </c>
      <c r="N167" s="212" t="s">
        <v>44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145</v>
      </c>
      <c r="AT167" s="215" t="s">
        <v>140</v>
      </c>
      <c r="AU167" s="215" t="s">
        <v>89</v>
      </c>
      <c r="AY167" s="18" t="s">
        <v>138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87</v>
      </c>
      <c r="BK167" s="216">
        <f>ROUND(I167*H167,2)</f>
        <v>0</v>
      </c>
      <c r="BL167" s="18" t="s">
        <v>145</v>
      </c>
      <c r="BM167" s="215" t="s">
        <v>394</v>
      </c>
    </row>
    <row r="168" spans="1:65" s="14" customFormat="1" ht="11.25">
      <c r="B168" s="229"/>
      <c r="C168" s="230"/>
      <c r="D168" s="219" t="s">
        <v>147</v>
      </c>
      <c r="E168" s="231" t="s">
        <v>1</v>
      </c>
      <c r="F168" s="232" t="s">
        <v>395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1:65" s="14" customFormat="1" ht="11.25">
      <c r="B169" s="229"/>
      <c r="C169" s="230"/>
      <c r="D169" s="219" t="s">
        <v>147</v>
      </c>
      <c r="E169" s="231" t="s">
        <v>1</v>
      </c>
      <c r="F169" s="232" t="s">
        <v>396</v>
      </c>
      <c r="G169" s="230"/>
      <c r="H169" s="231" t="s">
        <v>1</v>
      </c>
      <c r="I169" s="233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147</v>
      </c>
      <c r="AU169" s="238" t="s">
        <v>89</v>
      </c>
      <c r="AV169" s="14" t="s">
        <v>87</v>
      </c>
      <c r="AW169" s="14" t="s">
        <v>34</v>
      </c>
      <c r="AX169" s="14" t="s">
        <v>79</v>
      </c>
      <c r="AY169" s="238" t="s">
        <v>138</v>
      </c>
    </row>
    <row r="170" spans="1:65" s="13" customFormat="1" ht="11.25">
      <c r="B170" s="217"/>
      <c r="C170" s="218"/>
      <c r="D170" s="219" t="s">
        <v>147</v>
      </c>
      <c r="E170" s="220" t="s">
        <v>1</v>
      </c>
      <c r="F170" s="221" t="s">
        <v>397</v>
      </c>
      <c r="G170" s="218"/>
      <c r="H170" s="222">
        <v>293.86399999999998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147</v>
      </c>
      <c r="AU170" s="228" t="s">
        <v>89</v>
      </c>
      <c r="AV170" s="13" t="s">
        <v>89</v>
      </c>
      <c r="AW170" s="13" t="s">
        <v>34</v>
      </c>
      <c r="AX170" s="13" t="s">
        <v>79</v>
      </c>
      <c r="AY170" s="228" t="s">
        <v>138</v>
      </c>
    </row>
    <row r="171" spans="1:65" s="13" customFormat="1" ht="11.25">
      <c r="B171" s="217"/>
      <c r="C171" s="218"/>
      <c r="D171" s="219" t="s">
        <v>147</v>
      </c>
      <c r="E171" s="220" t="s">
        <v>1</v>
      </c>
      <c r="F171" s="221" t="s">
        <v>398</v>
      </c>
      <c r="G171" s="218"/>
      <c r="H171" s="222">
        <v>-37.664999999999999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147</v>
      </c>
      <c r="AU171" s="228" t="s">
        <v>89</v>
      </c>
      <c r="AV171" s="13" t="s">
        <v>89</v>
      </c>
      <c r="AW171" s="13" t="s">
        <v>34</v>
      </c>
      <c r="AX171" s="13" t="s">
        <v>79</v>
      </c>
      <c r="AY171" s="228" t="s">
        <v>138</v>
      </c>
    </row>
    <row r="172" spans="1:65" s="13" customFormat="1" ht="11.25">
      <c r="B172" s="217"/>
      <c r="C172" s="218"/>
      <c r="D172" s="219" t="s">
        <v>147</v>
      </c>
      <c r="E172" s="220" t="s">
        <v>1</v>
      </c>
      <c r="F172" s="221" t="s">
        <v>399</v>
      </c>
      <c r="G172" s="218"/>
      <c r="H172" s="222">
        <v>-1.728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89</v>
      </c>
      <c r="AV172" s="13" t="s">
        <v>89</v>
      </c>
      <c r="AW172" s="13" t="s">
        <v>34</v>
      </c>
      <c r="AX172" s="13" t="s">
        <v>79</v>
      </c>
      <c r="AY172" s="228" t="s">
        <v>138</v>
      </c>
    </row>
    <row r="173" spans="1:65" s="16" customFormat="1" ht="11.25">
      <c r="B173" s="268"/>
      <c r="C173" s="269"/>
      <c r="D173" s="219" t="s">
        <v>147</v>
      </c>
      <c r="E173" s="270" t="s">
        <v>1</v>
      </c>
      <c r="F173" s="271" t="s">
        <v>400</v>
      </c>
      <c r="G173" s="269"/>
      <c r="H173" s="272">
        <v>254.471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147</v>
      </c>
      <c r="AU173" s="278" t="s">
        <v>89</v>
      </c>
      <c r="AV173" s="16" t="s">
        <v>157</v>
      </c>
      <c r="AW173" s="16" t="s">
        <v>34</v>
      </c>
      <c r="AX173" s="16" t="s">
        <v>79</v>
      </c>
      <c r="AY173" s="278" t="s">
        <v>138</v>
      </c>
    </row>
    <row r="174" spans="1:65" s="14" customFormat="1" ht="11.25">
      <c r="B174" s="229"/>
      <c r="C174" s="230"/>
      <c r="D174" s="219" t="s">
        <v>147</v>
      </c>
      <c r="E174" s="231" t="s">
        <v>1</v>
      </c>
      <c r="F174" s="232" t="s">
        <v>226</v>
      </c>
      <c r="G174" s="230"/>
      <c r="H174" s="231" t="s">
        <v>1</v>
      </c>
      <c r="I174" s="233"/>
      <c r="J174" s="230"/>
      <c r="K174" s="230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147</v>
      </c>
      <c r="AU174" s="238" t="s">
        <v>89</v>
      </c>
      <c r="AV174" s="14" t="s">
        <v>87</v>
      </c>
      <c r="AW174" s="14" t="s">
        <v>34</v>
      </c>
      <c r="AX174" s="14" t="s">
        <v>79</v>
      </c>
      <c r="AY174" s="238" t="s">
        <v>138</v>
      </c>
    </row>
    <row r="175" spans="1:65" s="13" customFormat="1" ht="11.25">
      <c r="B175" s="217"/>
      <c r="C175" s="218"/>
      <c r="D175" s="219" t="s">
        <v>147</v>
      </c>
      <c r="E175" s="220" t="s">
        <v>1</v>
      </c>
      <c r="F175" s="221" t="s">
        <v>384</v>
      </c>
      <c r="G175" s="218"/>
      <c r="H175" s="222">
        <v>600.08399999999995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1:65" s="13" customFormat="1" ht="11.25">
      <c r="B176" s="217"/>
      <c r="C176" s="218"/>
      <c r="D176" s="219" t="s">
        <v>147</v>
      </c>
      <c r="E176" s="220" t="s">
        <v>1</v>
      </c>
      <c r="F176" s="221" t="s">
        <v>401</v>
      </c>
      <c r="G176" s="218"/>
      <c r="H176" s="222">
        <v>-293.86399999999998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147</v>
      </c>
      <c r="AU176" s="228" t="s">
        <v>89</v>
      </c>
      <c r="AV176" s="13" t="s">
        <v>89</v>
      </c>
      <c r="AW176" s="13" t="s">
        <v>34</v>
      </c>
      <c r="AX176" s="13" t="s">
        <v>79</v>
      </c>
      <c r="AY176" s="228" t="s">
        <v>138</v>
      </c>
    </row>
    <row r="177" spans="1:65" s="16" customFormat="1" ht="11.25">
      <c r="B177" s="268"/>
      <c r="C177" s="269"/>
      <c r="D177" s="219" t="s">
        <v>147</v>
      </c>
      <c r="E177" s="270" t="s">
        <v>1</v>
      </c>
      <c r="F177" s="271" t="s">
        <v>400</v>
      </c>
      <c r="G177" s="269"/>
      <c r="H177" s="272">
        <v>306.22000000000003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147</v>
      </c>
      <c r="AU177" s="278" t="s">
        <v>89</v>
      </c>
      <c r="AV177" s="16" t="s">
        <v>157</v>
      </c>
      <c r="AW177" s="16" t="s">
        <v>34</v>
      </c>
      <c r="AX177" s="16" t="s">
        <v>79</v>
      </c>
      <c r="AY177" s="278" t="s">
        <v>138</v>
      </c>
    </row>
    <row r="178" spans="1:65" s="15" customFormat="1" ht="11.25">
      <c r="B178" s="239"/>
      <c r="C178" s="240"/>
      <c r="D178" s="219" t="s">
        <v>147</v>
      </c>
      <c r="E178" s="241" t="s">
        <v>1</v>
      </c>
      <c r="F178" s="242" t="s">
        <v>156</v>
      </c>
      <c r="G178" s="240"/>
      <c r="H178" s="243">
        <v>560.69100000000003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147</v>
      </c>
      <c r="AU178" s="249" t="s">
        <v>89</v>
      </c>
      <c r="AV178" s="15" t="s">
        <v>145</v>
      </c>
      <c r="AW178" s="15" t="s">
        <v>34</v>
      </c>
      <c r="AX178" s="15" t="s">
        <v>87</v>
      </c>
      <c r="AY178" s="249" t="s">
        <v>138</v>
      </c>
    </row>
    <row r="179" spans="1:65" s="2" customFormat="1" ht="16.5" customHeight="1">
      <c r="A179" s="35"/>
      <c r="B179" s="36"/>
      <c r="C179" s="253" t="s">
        <v>230</v>
      </c>
      <c r="D179" s="253" t="s">
        <v>250</v>
      </c>
      <c r="E179" s="254" t="s">
        <v>402</v>
      </c>
      <c r="F179" s="255" t="s">
        <v>403</v>
      </c>
      <c r="G179" s="256" t="s">
        <v>217</v>
      </c>
      <c r="H179" s="257">
        <v>508.94200000000001</v>
      </c>
      <c r="I179" s="258"/>
      <c r="J179" s="259">
        <f>ROUND(I179*H179,2)</f>
        <v>0</v>
      </c>
      <c r="K179" s="255" t="s">
        <v>1</v>
      </c>
      <c r="L179" s="260"/>
      <c r="M179" s="261" t="s">
        <v>1</v>
      </c>
      <c r="N179" s="262" t="s">
        <v>44</v>
      </c>
      <c r="O179" s="72"/>
      <c r="P179" s="213">
        <f>O179*H179</f>
        <v>0</v>
      </c>
      <c r="Q179" s="213">
        <v>1</v>
      </c>
      <c r="R179" s="213">
        <f>Q179*H179</f>
        <v>508.94200000000001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188</v>
      </c>
      <c r="AT179" s="215" t="s">
        <v>250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404</v>
      </c>
    </row>
    <row r="180" spans="1:65" s="2" customFormat="1" ht="19.5">
      <c r="A180" s="35"/>
      <c r="B180" s="36"/>
      <c r="C180" s="37"/>
      <c r="D180" s="219" t="s">
        <v>161</v>
      </c>
      <c r="E180" s="37"/>
      <c r="F180" s="250" t="s">
        <v>405</v>
      </c>
      <c r="G180" s="37"/>
      <c r="H180" s="37"/>
      <c r="I180" s="116"/>
      <c r="J180" s="37"/>
      <c r="K180" s="37"/>
      <c r="L180" s="40"/>
      <c r="M180" s="251"/>
      <c r="N180" s="252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161</v>
      </c>
      <c r="AU180" s="18" t="s">
        <v>89</v>
      </c>
    </row>
    <row r="181" spans="1:65" s="13" customFormat="1" ht="11.25">
      <c r="B181" s="217"/>
      <c r="C181" s="218"/>
      <c r="D181" s="219" t="s">
        <v>147</v>
      </c>
      <c r="E181" s="220" t="s">
        <v>1</v>
      </c>
      <c r="F181" s="221" t="s">
        <v>406</v>
      </c>
      <c r="G181" s="218"/>
      <c r="H181" s="222">
        <v>508.94200000000001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147</v>
      </c>
      <c r="AU181" s="228" t="s">
        <v>89</v>
      </c>
      <c r="AV181" s="13" t="s">
        <v>89</v>
      </c>
      <c r="AW181" s="13" t="s">
        <v>34</v>
      </c>
      <c r="AX181" s="13" t="s">
        <v>87</v>
      </c>
      <c r="AY181" s="228" t="s">
        <v>138</v>
      </c>
    </row>
    <row r="182" spans="1:65" s="2" customFormat="1" ht="44.25" customHeight="1">
      <c r="A182" s="35"/>
      <c r="B182" s="36"/>
      <c r="C182" s="204" t="s">
        <v>8</v>
      </c>
      <c r="D182" s="204" t="s">
        <v>140</v>
      </c>
      <c r="E182" s="205" t="s">
        <v>231</v>
      </c>
      <c r="F182" s="206" t="s">
        <v>232</v>
      </c>
      <c r="G182" s="207" t="s">
        <v>143</v>
      </c>
      <c r="H182" s="208">
        <v>56.7</v>
      </c>
      <c r="I182" s="209"/>
      <c r="J182" s="210">
        <f>ROUND(I182*H182,2)</f>
        <v>0</v>
      </c>
      <c r="K182" s="206" t="s">
        <v>1</v>
      </c>
      <c r="L182" s="40"/>
      <c r="M182" s="211" t="s">
        <v>1</v>
      </c>
      <c r="N182" s="212" t="s">
        <v>44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145</v>
      </c>
      <c r="AT182" s="215" t="s">
        <v>140</v>
      </c>
      <c r="AU182" s="215" t="s">
        <v>89</v>
      </c>
      <c r="AY182" s="18" t="s">
        <v>138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87</v>
      </c>
      <c r="BK182" s="216">
        <f>ROUND(I182*H182,2)</f>
        <v>0</v>
      </c>
      <c r="BL182" s="18" t="s">
        <v>145</v>
      </c>
      <c r="BM182" s="215" t="s">
        <v>407</v>
      </c>
    </row>
    <row r="183" spans="1:65" s="2" customFormat="1" ht="44.25" customHeight="1">
      <c r="A183" s="35"/>
      <c r="B183" s="36"/>
      <c r="C183" s="204" t="s">
        <v>239</v>
      </c>
      <c r="D183" s="204" t="s">
        <v>140</v>
      </c>
      <c r="E183" s="205" t="s">
        <v>234</v>
      </c>
      <c r="F183" s="206" t="s">
        <v>235</v>
      </c>
      <c r="G183" s="207" t="s">
        <v>236</v>
      </c>
      <c r="H183" s="208">
        <v>189</v>
      </c>
      <c r="I183" s="209"/>
      <c r="J183" s="210">
        <f>ROUND(I183*H183,2)</f>
        <v>0</v>
      </c>
      <c r="K183" s="206" t="s">
        <v>144</v>
      </c>
      <c r="L183" s="40"/>
      <c r="M183" s="211" t="s">
        <v>1</v>
      </c>
      <c r="N183" s="212" t="s">
        <v>44</v>
      </c>
      <c r="O183" s="7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145</v>
      </c>
      <c r="AT183" s="215" t="s">
        <v>140</v>
      </c>
      <c r="AU183" s="215" t="s">
        <v>89</v>
      </c>
      <c r="AY183" s="18" t="s">
        <v>138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87</v>
      </c>
      <c r="BK183" s="216">
        <f>ROUND(I183*H183,2)</f>
        <v>0</v>
      </c>
      <c r="BL183" s="18" t="s">
        <v>145</v>
      </c>
      <c r="BM183" s="215" t="s">
        <v>408</v>
      </c>
    </row>
    <row r="184" spans="1:65" s="13" customFormat="1" ht="11.25">
      <c r="B184" s="217"/>
      <c r="C184" s="218"/>
      <c r="D184" s="219" t="s">
        <v>147</v>
      </c>
      <c r="E184" s="220" t="s">
        <v>1</v>
      </c>
      <c r="F184" s="221" t="s">
        <v>409</v>
      </c>
      <c r="G184" s="218"/>
      <c r="H184" s="222">
        <v>189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147</v>
      </c>
      <c r="AU184" s="228" t="s">
        <v>89</v>
      </c>
      <c r="AV184" s="13" t="s">
        <v>89</v>
      </c>
      <c r="AW184" s="13" t="s">
        <v>34</v>
      </c>
      <c r="AX184" s="13" t="s">
        <v>87</v>
      </c>
      <c r="AY184" s="228" t="s">
        <v>138</v>
      </c>
    </row>
    <row r="185" spans="1:65" s="2" customFormat="1" ht="33" customHeight="1">
      <c r="A185" s="35"/>
      <c r="B185" s="36"/>
      <c r="C185" s="204" t="s">
        <v>245</v>
      </c>
      <c r="D185" s="204" t="s">
        <v>140</v>
      </c>
      <c r="E185" s="205" t="s">
        <v>240</v>
      </c>
      <c r="F185" s="206" t="s">
        <v>241</v>
      </c>
      <c r="G185" s="207" t="s">
        <v>236</v>
      </c>
      <c r="H185" s="208">
        <v>189</v>
      </c>
      <c r="I185" s="209"/>
      <c r="J185" s="210">
        <f>ROUND(I185*H185,2)</f>
        <v>0</v>
      </c>
      <c r="K185" s="206" t="s">
        <v>144</v>
      </c>
      <c r="L185" s="40"/>
      <c r="M185" s="211" t="s">
        <v>1</v>
      </c>
      <c r="N185" s="212" t="s">
        <v>44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145</v>
      </c>
      <c r="AT185" s="215" t="s">
        <v>140</v>
      </c>
      <c r="AU185" s="215" t="s">
        <v>89</v>
      </c>
      <c r="AY185" s="18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87</v>
      </c>
      <c r="BK185" s="216">
        <f>ROUND(I185*H185,2)</f>
        <v>0</v>
      </c>
      <c r="BL185" s="18" t="s">
        <v>145</v>
      </c>
      <c r="BM185" s="215" t="s">
        <v>410</v>
      </c>
    </row>
    <row r="186" spans="1:65" s="14" customFormat="1" ht="11.25">
      <c r="B186" s="229"/>
      <c r="C186" s="230"/>
      <c r="D186" s="219" t="s">
        <v>147</v>
      </c>
      <c r="E186" s="231" t="s">
        <v>1</v>
      </c>
      <c r="F186" s="232" t="s">
        <v>243</v>
      </c>
      <c r="G186" s="230"/>
      <c r="H186" s="231" t="s">
        <v>1</v>
      </c>
      <c r="I186" s="233"/>
      <c r="J186" s="230"/>
      <c r="K186" s="230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147</v>
      </c>
      <c r="AU186" s="238" t="s">
        <v>89</v>
      </c>
      <c r="AV186" s="14" t="s">
        <v>87</v>
      </c>
      <c r="AW186" s="14" t="s">
        <v>34</v>
      </c>
      <c r="AX186" s="14" t="s">
        <v>79</v>
      </c>
      <c r="AY186" s="238" t="s">
        <v>138</v>
      </c>
    </row>
    <row r="187" spans="1:65" s="13" customFormat="1" ht="11.25">
      <c r="B187" s="217"/>
      <c r="C187" s="218"/>
      <c r="D187" s="219" t="s">
        <v>147</v>
      </c>
      <c r="E187" s="220" t="s">
        <v>1</v>
      </c>
      <c r="F187" s="221" t="s">
        <v>409</v>
      </c>
      <c r="G187" s="218"/>
      <c r="H187" s="222">
        <v>189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147</v>
      </c>
      <c r="AU187" s="228" t="s">
        <v>89</v>
      </c>
      <c r="AV187" s="13" t="s">
        <v>89</v>
      </c>
      <c r="AW187" s="13" t="s">
        <v>34</v>
      </c>
      <c r="AX187" s="13" t="s">
        <v>87</v>
      </c>
      <c r="AY187" s="228" t="s">
        <v>138</v>
      </c>
    </row>
    <row r="188" spans="1:65" s="2" customFormat="1" ht="33" customHeight="1">
      <c r="A188" s="35"/>
      <c r="B188" s="36"/>
      <c r="C188" s="204" t="s">
        <v>249</v>
      </c>
      <c r="D188" s="204" t="s">
        <v>140</v>
      </c>
      <c r="E188" s="205" t="s">
        <v>246</v>
      </c>
      <c r="F188" s="206" t="s">
        <v>247</v>
      </c>
      <c r="G188" s="207" t="s">
        <v>236</v>
      </c>
      <c r="H188" s="208">
        <v>189</v>
      </c>
      <c r="I188" s="209"/>
      <c r="J188" s="210">
        <f>ROUND(I188*H188,2)</f>
        <v>0</v>
      </c>
      <c r="K188" s="206" t="s">
        <v>144</v>
      </c>
      <c r="L188" s="40"/>
      <c r="M188" s="211" t="s">
        <v>1</v>
      </c>
      <c r="N188" s="212" t="s">
        <v>44</v>
      </c>
      <c r="O188" s="72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145</v>
      </c>
      <c r="AT188" s="215" t="s">
        <v>140</v>
      </c>
      <c r="AU188" s="215" t="s">
        <v>89</v>
      </c>
      <c r="AY188" s="18" t="s">
        <v>138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87</v>
      </c>
      <c r="BK188" s="216">
        <f>ROUND(I188*H188,2)</f>
        <v>0</v>
      </c>
      <c r="BL188" s="18" t="s">
        <v>145</v>
      </c>
      <c r="BM188" s="215" t="s">
        <v>411</v>
      </c>
    </row>
    <row r="189" spans="1:65" s="13" customFormat="1" ht="11.25">
      <c r="B189" s="217"/>
      <c r="C189" s="218"/>
      <c r="D189" s="219" t="s">
        <v>147</v>
      </c>
      <c r="E189" s="220" t="s">
        <v>1</v>
      </c>
      <c r="F189" s="221" t="s">
        <v>409</v>
      </c>
      <c r="G189" s="218"/>
      <c r="H189" s="222">
        <v>189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147</v>
      </c>
      <c r="AU189" s="228" t="s">
        <v>89</v>
      </c>
      <c r="AV189" s="13" t="s">
        <v>89</v>
      </c>
      <c r="AW189" s="13" t="s">
        <v>34</v>
      </c>
      <c r="AX189" s="13" t="s">
        <v>87</v>
      </c>
      <c r="AY189" s="228" t="s">
        <v>138</v>
      </c>
    </row>
    <row r="190" spans="1:65" s="2" customFormat="1" ht="16.5" customHeight="1">
      <c r="A190" s="35"/>
      <c r="B190" s="36"/>
      <c r="C190" s="253" t="s">
        <v>257</v>
      </c>
      <c r="D190" s="253" t="s">
        <v>250</v>
      </c>
      <c r="E190" s="254" t="s">
        <v>251</v>
      </c>
      <c r="F190" s="255" t="s">
        <v>252</v>
      </c>
      <c r="G190" s="256" t="s">
        <v>253</v>
      </c>
      <c r="H190" s="257">
        <v>3.8929999999999998</v>
      </c>
      <c r="I190" s="258"/>
      <c r="J190" s="259">
        <f>ROUND(I190*H190,2)</f>
        <v>0</v>
      </c>
      <c r="K190" s="255" t="s">
        <v>144</v>
      </c>
      <c r="L190" s="260"/>
      <c r="M190" s="261" t="s">
        <v>1</v>
      </c>
      <c r="N190" s="262" t="s">
        <v>44</v>
      </c>
      <c r="O190" s="72"/>
      <c r="P190" s="213">
        <f>O190*H190</f>
        <v>0</v>
      </c>
      <c r="Q190" s="213">
        <v>1E-3</v>
      </c>
      <c r="R190" s="213">
        <f>Q190*H190</f>
        <v>3.8929999999999998E-3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188</v>
      </c>
      <c r="AT190" s="215" t="s">
        <v>250</v>
      </c>
      <c r="AU190" s="215" t="s">
        <v>89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87</v>
      </c>
      <c r="BK190" s="216">
        <f>ROUND(I190*H190,2)</f>
        <v>0</v>
      </c>
      <c r="BL190" s="18" t="s">
        <v>145</v>
      </c>
      <c r="BM190" s="215" t="s">
        <v>412</v>
      </c>
    </row>
    <row r="191" spans="1:65" s="13" customFormat="1" ht="11.25">
      <c r="B191" s="217"/>
      <c r="C191" s="218"/>
      <c r="D191" s="219" t="s">
        <v>147</v>
      </c>
      <c r="E191" s="220" t="s">
        <v>1</v>
      </c>
      <c r="F191" s="221" t="s">
        <v>413</v>
      </c>
      <c r="G191" s="218"/>
      <c r="H191" s="222">
        <v>3.8929999999999998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147</v>
      </c>
      <c r="AU191" s="228" t="s">
        <v>89</v>
      </c>
      <c r="AV191" s="13" t="s">
        <v>89</v>
      </c>
      <c r="AW191" s="13" t="s">
        <v>34</v>
      </c>
      <c r="AX191" s="13" t="s">
        <v>87</v>
      </c>
      <c r="AY191" s="228" t="s">
        <v>138</v>
      </c>
    </row>
    <row r="192" spans="1:65" s="12" customFormat="1" ht="22.9" customHeight="1">
      <c r="B192" s="188"/>
      <c r="C192" s="189"/>
      <c r="D192" s="190" t="s">
        <v>78</v>
      </c>
      <c r="E192" s="202" t="s">
        <v>89</v>
      </c>
      <c r="F192" s="202" t="s">
        <v>256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SUM(P193:P204)</f>
        <v>0</v>
      </c>
      <c r="Q192" s="196"/>
      <c r="R192" s="197">
        <f>SUM(R193:R204)</f>
        <v>16.962910000000001</v>
      </c>
      <c r="S192" s="196"/>
      <c r="T192" s="198">
        <f>SUM(T193:T204)</f>
        <v>0</v>
      </c>
      <c r="AR192" s="199" t="s">
        <v>87</v>
      </c>
      <c r="AT192" s="200" t="s">
        <v>78</v>
      </c>
      <c r="AU192" s="200" t="s">
        <v>87</v>
      </c>
      <c r="AY192" s="199" t="s">
        <v>138</v>
      </c>
      <c r="BK192" s="201">
        <f>SUM(BK193:BK204)</f>
        <v>0</v>
      </c>
    </row>
    <row r="193" spans="1:65" s="2" customFormat="1" ht="55.5" customHeight="1">
      <c r="A193" s="35"/>
      <c r="B193" s="36"/>
      <c r="C193" s="204" t="s">
        <v>264</v>
      </c>
      <c r="D193" s="204" t="s">
        <v>140</v>
      </c>
      <c r="E193" s="205" t="s">
        <v>414</v>
      </c>
      <c r="F193" s="206" t="s">
        <v>415</v>
      </c>
      <c r="G193" s="207" t="s">
        <v>260</v>
      </c>
      <c r="H193" s="208">
        <v>35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0.23801</v>
      </c>
      <c r="R193" s="213">
        <f>Q193*H193</f>
        <v>8.3303499999999993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416</v>
      </c>
    </row>
    <row r="194" spans="1:65" s="13" customFormat="1" ht="11.25">
      <c r="B194" s="217"/>
      <c r="C194" s="218"/>
      <c r="D194" s="219" t="s">
        <v>147</v>
      </c>
      <c r="E194" s="220" t="s">
        <v>1</v>
      </c>
      <c r="F194" s="221" t="s">
        <v>417</v>
      </c>
      <c r="G194" s="218"/>
      <c r="H194" s="222">
        <v>35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21.75" customHeight="1">
      <c r="A195" s="35"/>
      <c r="B195" s="36"/>
      <c r="C195" s="204" t="s">
        <v>7</v>
      </c>
      <c r="D195" s="204" t="s">
        <v>140</v>
      </c>
      <c r="E195" s="205" t="s">
        <v>418</v>
      </c>
      <c r="F195" s="206" t="s">
        <v>419</v>
      </c>
      <c r="G195" s="207" t="s">
        <v>143</v>
      </c>
      <c r="H195" s="208">
        <v>3.9860000000000002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2.16</v>
      </c>
      <c r="R195" s="213">
        <f>Q195*H195</f>
        <v>8.6097600000000014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420</v>
      </c>
    </row>
    <row r="196" spans="1:65" s="14" customFormat="1" ht="11.25">
      <c r="B196" s="229"/>
      <c r="C196" s="230"/>
      <c r="D196" s="219" t="s">
        <v>147</v>
      </c>
      <c r="E196" s="231" t="s">
        <v>1</v>
      </c>
      <c r="F196" s="232" t="s">
        <v>395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1:65" s="13" customFormat="1" ht="11.25">
      <c r="B197" s="217"/>
      <c r="C197" s="218"/>
      <c r="D197" s="219" t="s">
        <v>147</v>
      </c>
      <c r="E197" s="220" t="s">
        <v>1</v>
      </c>
      <c r="F197" s="221" t="s">
        <v>421</v>
      </c>
      <c r="G197" s="218"/>
      <c r="H197" s="222">
        <v>3.9860000000000002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33" customHeight="1">
      <c r="A198" s="35"/>
      <c r="B198" s="36"/>
      <c r="C198" s="204" t="s">
        <v>274</v>
      </c>
      <c r="D198" s="204" t="s">
        <v>140</v>
      </c>
      <c r="E198" s="205" t="s">
        <v>422</v>
      </c>
      <c r="F198" s="206" t="s">
        <v>423</v>
      </c>
      <c r="G198" s="207" t="s">
        <v>260</v>
      </c>
      <c r="H198" s="208">
        <v>40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4.4999999999999999E-4</v>
      </c>
      <c r="R198" s="213">
        <f>Q198*H198</f>
        <v>1.7999999999999999E-2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424</v>
      </c>
    </row>
    <row r="199" spans="1:65" s="14" customFormat="1" ht="11.25">
      <c r="B199" s="229"/>
      <c r="C199" s="230"/>
      <c r="D199" s="219" t="s">
        <v>147</v>
      </c>
      <c r="E199" s="231" t="s">
        <v>1</v>
      </c>
      <c r="F199" s="232" t="s">
        <v>425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147</v>
      </c>
      <c r="AU199" s="238" t="s">
        <v>89</v>
      </c>
      <c r="AV199" s="14" t="s">
        <v>87</v>
      </c>
      <c r="AW199" s="14" t="s">
        <v>34</v>
      </c>
      <c r="AX199" s="14" t="s">
        <v>79</v>
      </c>
      <c r="AY199" s="238" t="s">
        <v>138</v>
      </c>
    </row>
    <row r="200" spans="1:65" s="14" customFormat="1" ht="11.25">
      <c r="B200" s="229"/>
      <c r="C200" s="230"/>
      <c r="D200" s="219" t="s">
        <v>147</v>
      </c>
      <c r="E200" s="231" t="s">
        <v>1</v>
      </c>
      <c r="F200" s="232" t="s">
        <v>426</v>
      </c>
      <c r="G200" s="230"/>
      <c r="H200" s="231" t="s">
        <v>1</v>
      </c>
      <c r="I200" s="233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147</v>
      </c>
      <c r="AU200" s="238" t="s">
        <v>89</v>
      </c>
      <c r="AV200" s="14" t="s">
        <v>87</v>
      </c>
      <c r="AW200" s="14" t="s">
        <v>34</v>
      </c>
      <c r="AX200" s="14" t="s">
        <v>79</v>
      </c>
      <c r="AY200" s="238" t="s">
        <v>138</v>
      </c>
    </row>
    <row r="201" spans="1:65" s="13" customFormat="1" ht="11.25">
      <c r="B201" s="217"/>
      <c r="C201" s="218"/>
      <c r="D201" s="219" t="s">
        <v>147</v>
      </c>
      <c r="E201" s="220" t="s">
        <v>1</v>
      </c>
      <c r="F201" s="221" t="s">
        <v>427</v>
      </c>
      <c r="G201" s="218"/>
      <c r="H201" s="222">
        <v>40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87</v>
      </c>
      <c r="AY201" s="228" t="s">
        <v>138</v>
      </c>
    </row>
    <row r="202" spans="1:65" s="2" customFormat="1" ht="33" customHeight="1">
      <c r="A202" s="35"/>
      <c r="B202" s="36"/>
      <c r="C202" s="204" t="s">
        <v>280</v>
      </c>
      <c r="D202" s="204" t="s">
        <v>140</v>
      </c>
      <c r="E202" s="205" t="s">
        <v>428</v>
      </c>
      <c r="F202" s="206" t="s">
        <v>429</v>
      </c>
      <c r="G202" s="207" t="s">
        <v>260</v>
      </c>
      <c r="H202" s="208">
        <v>40</v>
      </c>
      <c r="I202" s="209"/>
      <c r="J202" s="210">
        <f>ROUND(I202*H202,2)</f>
        <v>0</v>
      </c>
      <c r="K202" s="206" t="s">
        <v>144</v>
      </c>
      <c r="L202" s="40"/>
      <c r="M202" s="211" t="s">
        <v>1</v>
      </c>
      <c r="N202" s="212" t="s">
        <v>44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145</v>
      </c>
      <c r="AT202" s="215" t="s">
        <v>140</v>
      </c>
      <c r="AU202" s="215" t="s">
        <v>89</v>
      </c>
      <c r="AY202" s="18" t="s">
        <v>138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87</v>
      </c>
      <c r="BK202" s="216">
        <f>ROUND(I202*H202,2)</f>
        <v>0</v>
      </c>
      <c r="BL202" s="18" t="s">
        <v>145</v>
      </c>
      <c r="BM202" s="215" t="s">
        <v>430</v>
      </c>
    </row>
    <row r="203" spans="1:65" s="13" customFormat="1" ht="11.25">
      <c r="B203" s="217"/>
      <c r="C203" s="218"/>
      <c r="D203" s="219" t="s">
        <v>147</v>
      </c>
      <c r="E203" s="220" t="s">
        <v>1</v>
      </c>
      <c r="F203" s="221" t="s">
        <v>427</v>
      </c>
      <c r="G203" s="218"/>
      <c r="H203" s="222">
        <v>40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147</v>
      </c>
      <c r="AU203" s="228" t="s">
        <v>89</v>
      </c>
      <c r="AV203" s="13" t="s">
        <v>89</v>
      </c>
      <c r="AW203" s="13" t="s">
        <v>34</v>
      </c>
      <c r="AX203" s="13" t="s">
        <v>87</v>
      </c>
      <c r="AY203" s="228" t="s">
        <v>138</v>
      </c>
    </row>
    <row r="204" spans="1:65" s="2" customFormat="1" ht="21.75" customHeight="1">
      <c r="A204" s="35"/>
      <c r="B204" s="36"/>
      <c r="C204" s="253" t="s">
        <v>284</v>
      </c>
      <c r="D204" s="253" t="s">
        <v>250</v>
      </c>
      <c r="E204" s="254" t="s">
        <v>431</v>
      </c>
      <c r="F204" s="255" t="s">
        <v>432</v>
      </c>
      <c r="G204" s="256" t="s">
        <v>260</v>
      </c>
      <c r="H204" s="257">
        <v>40</v>
      </c>
      <c r="I204" s="258"/>
      <c r="J204" s="259">
        <f>ROUND(I204*H204,2)</f>
        <v>0</v>
      </c>
      <c r="K204" s="255" t="s">
        <v>144</v>
      </c>
      <c r="L204" s="260"/>
      <c r="M204" s="261" t="s">
        <v>1</v>
      </c>
      <c r="N204" s="262" t="s">
        <v>44</v>
      </c>
      <c r="O204" s="72"/>
      <c r="P204" s="213">
        <f>O204*H204</f>
        <v>0</v>
      </c>
      <c r="Q204" s="213">
        <v>1.2E-4</v>
      </c>
      <c r="R204" s="213">
        <f>Q204*H204</f>
        <v>4.8000000000000004E-3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188</v>
      </c>
      <c r="AT204" s="215" t="s">
        <v>250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433</v>
      </c>
    </row>
    <row r="205" spans="1:65" s="12" customFormat="1" ht="22.9" customHeight="1">
      <c r="B205" s="188"/>
      <c r="C205" s="189"/>
      <c r="D205" s="190" t="s">
        <v>78</v>
      </c>
      <c r="E205" s="202" t="s">
        <v>157</v>
      </c>
      <c r="F205" s="202" t="s">
        <v>434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SUM(P206:P220)</f>
        <v>0</v>
      </c>
      <c r="Q205" s="196"/>
      <c r="R205" s="197">
        <f>SUM(R206:R220)</f>
        <v>17.914000000000001</v>
      </c>
      <c r="S205" s="196"/>
      <c r="T205" s="198">
        <f>SUM(T206:T220)</f>
        <v>0</v>
      </c>
      <c r="AR205" s="199" t="s">
        <v>87</v>
      </c>
      <c r="AT205" s="200" t="s">
        <v>78</v>
      </c>
      <c r="AU205" s="200" t="s">
        <v>87</v>
      </c>
      <c r="AY205" s="199" t="s">
        <v>138</v>
      </c>
      <c r="BK205" s="201">
        <f>SUM(BK206:BK220)</f>
        <v>0</v>
      </c>
    </row>
    <row r="206" spans="1:65" s="2" customFormat="1" ht="21.75" customHeight="1">
      <c r="A206" s="35"/>
      <c r="B206" s="36"/>
      <c r="C206" s="204" t="s">
        <v>290</v>
      </c>
      <c r="D206" s="204" t="s">
        <v>140</v>
      </c>
      <c r="E206" s="205" t="s">
        <v>435</v>
      </c>
      <c r="F206" s="206" t="s">
        <v>436</v>
      </c>
      <c r="G206" s="207" t="s">
        <v>437</v>
      </c>
      <c r="H206" s="208">
        <v>2</v>
      </c>
      <c r="I206" s="209"/>
      <c r="J206" s="210">
        <f>ROUND(I206*H206,2)</f>
        <v>0</v>
      </c>
      <c r="K206" s="206" t="s">
        <v>1</v>
      </c>
      <c r="L206" s="40"/>
      <c r="M206" s="211" t="s">
        <v>1</v>
      </c>
      <c r="N206" s="212" t="s">
        <v>44</v>
      </c>
      <c r="O206" s="72"/>
      <c r="P206" s="213">
        <f>O206*H206</f>
        <v>0</v>
      </c>
      <c r="Q206" s="213">
        <v>5.7000000000000002E-2</v>
      </c>
      <c r="R206" s="213">
        <f>Q206*H206</f>
        <v>0.114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145</v>
      </c>
      <c r="AT206" s="215" t="s">
        <v>140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438</v>
      </c>
    </row>
    <row r="207" spans="1:65" s="14" customFormat="1" ht="11.25">
      <c r="B207" s="229"/>
      <c r="C207" s="230"/>
      <c r="D207" s="219" t="s">
        <v>147</v>
      </c>
      <c r="E207" s="231" t="s">
        <v>1</v>
      </c>
      <c r="F207" s="232" t="s">
        <v>395</v>
      </c>
      <c r="G207" s="230"/>
      <c r="H207" s="231" t="s">
        <v>1</v>
      </c>
      <c r="I207" s="233"/>
      <c r="J207" s="230"/>
      <c r="K207" s="230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147</v>
      </c>
      <c r="AU207" s="238" t="s">
        <v>89</v>
      </c>
      <c r="AV207" s="14" t="s">
        <v>87</v>
      </c>
      <c r="AW207" s="14" t="s">
        <v>34</v>
      </c>
      <c r="AX207" s="14" t="s">
        <v>79</v>
      </c>
      <c r="AY207" s="238" t="s">
        <v>138</v>
      </c>
    </row>
    <row r="208" spans="1:65" s="13" customFormat="1" ht="11.25">
      <c r="B208" s="217"/>
      <c r="C208" s="218"/>
      <c r="D208" s="219" t="s">
        <v>147</v>
      </c>
      <c r="E208" s="220" t="s">
        <v>1</v>
      </c>
      <c r="F208" s="221" t="s">
        <v>89</v>
      </c>
      <c r="G208" s="218"/>
      <c r="H208" s="222">
        <v>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147</v>
      </c>
      <c r="AU208" s="228" t="s">
        <v>89</v>
      </c>
      <c r="AV208" s="13" t="s">
        <v>89</v>
      </c>
      <c r="AW208" s="13" t="s">
        <v>34</v>
      </c>
      <c r="AX208" s="13" t="s">
        <v>87</v>
      </c>
      <c r="AY208" s="228" t="s">
        <v>138</v>
      </c>
    </row>
    <row r="209" spans="1:65" s="2" customFormat="1" ht="16.5" customHeight="1">
      <c r="A209" s="35"/>
      <c r="B209" s="36"/>
      <c r="C209" s="253" t="s">
        <v>298</v>
      </c>
      <c r="D209" s="253" t="s">
        <v>250</v>
      </c>
      <c r="E209" s="254" t="s">
        <v>439</v>
      </c>
      <c r="F209" s="255" t="s">
        <v>440</v>
      </c>
      <c r="G209" s="256" t="s">
        <v>437</v>
      </c>
      <c r="H209" s="257">
        <v>1</v>
      </c>
      <c r="I209" s="258"/>
      <c r="J209" s="259">
        <f>ROUND(I209*H209,2)</f>
        <v>0</v>
      </c>
      <c r="K209" s="255" t="s">
        <v>1</v>
      </c>
      <c r="L209" s="260"/>
      <c r="M209" s="261" t="s">
        <v>1</v>
      </c>
      <c r="N209" s="262" t="s">
        <v>44</v>
      </c>
      <c r="O209" s="72"/>
      <c r="P209" s="213">
        <f>O209*H209</f>
        <v>0</v>
      </c>
      <c r="Q209" s="213">
        <v>8.4</v>
      </c>
      <c r="R209" s="213">
        <f>Q209*H209</f>
        <v>8.4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188</v>
      </c>
      <c r="AT209" s="215" t="s">
        <v>250</v>
      </c>
      <c r="AU209" s="215" t="s">
        <v>89</v>
      </c>
      <c r="AY209" s="18" t="s">
        <v>138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87</v>
      </c>
      <c r="BK209" s="216">
        <f>ROUND(I209*H209,2)</f>
        <v>0</v>
      </c>
      <c r="BL209" s="18" t="s">
        <v>145</v>
      </c>
      <c r="BM209" s="215" t="s">
        <v>441</v>
      </c>
    </row>
    <row r="210" spans="1:65" s="14" customFormat="1" ht="11.25">
      <c r="B210" s="229"/>
      <c r="C210" s="230"/>
      <c r="D210" s="219" t="s">
        <v>147</v>
      </c>
      <c r="E210" s="231" t="s">
        <v>1</v>
      </c>
      <c r="F210" s="232" t="s">
        <v>395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1:65" s="14" customFormat="1" ht="11.25">
      <c r="B211" s="229"/>
      <c r="C211" s="230"/>
      <c r="D211" s="219" t="s">
        <v>147</v>
      </c>
      <c r="E211" s="231" t="s">
        <v>1</v>
      </c>
      <c r="F211" s="232" t="s">
        <v>442</v>
      </c>
      <c r="G211" s="230"/>
      <c r="H211" s="231" t="s">
        <v>1</v>
      </c>
      <c r="I211" s="233"/>
      <c r="J211" s="230"/>
      <c r="K211" s="230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147</v>
      </c>
      <c r="AU211" s="238" t="s">
        <v>89</v>
      </c>
      <c r="AV211" s="14" t="s">
        <v>87</v>
      </c>
      <c r="AW211" s="14" t="s">
        <v>34</v>
      </c>
      <c r="AX211" s="14" t="s">
        <v>79</v>
      </c>
      <c r="AY211" s="238" t="s">
        <v>138</v>
      </c>
    </row>
    <row r="212" spans="1:65" s="14" customFormat="1" ht="11.25">
      <c r="B212" s="229"/>
      <c r="C212" s="230"/>
      <c r="D212" s="219" t="s">
        <v>147</v>
      </c>
      <c r="E212" s="231" t="s">
        <v>1</v>
      </c>
      <c r="F212" s="232" t="s">
        <v>443</v>
      </c>
      <c r="G212" s="230"/>
      <c r="H212" s="231" t="s">
        <v>1</v>
      </c>
      <c r="I212" s="233"/>
      <c r="J212" s="230"/>
      <c r="K212" s="230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147</v>
      </c>
      <c r="AU212" s="238" t="s">
        <v>89</v>
      </c>
      <c r="AV212" s="14" t="s">
        <v>87</v>
      </c>
      <c r="AW212" s="14" t="s">
        <v>34</v>
      </c>
      <c r="AX212" s="14" t="s">
        <v>79</v>
      </c>
      <c r="AY212" s="238" t="s">
        <v>138</v>
      </c>
    </row>
    <row r="213" spans="1:65" s="14" customFormat="1" ht="11.25">
      <c r="B213" s="229"/>
      <c r="C213" s="230"/>
      <c r="D213" s="219" t="s">
        <v>147</v>
      </c>
      <c r="E213" s="231" t="s">
        <v>1</v>
      </c>
      <c r="F213" s="232" t="s">
        <v>444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147</v>
      </c>
      <c r="AU213" s="238" t="s">
        <v>89</v>
      </c>
      <c r="AV213" s="14" t="s">
        <v>87</v>
      </c>
      <c r="AW213" s="14" t="s">
        <v>34</v>
      </c>
      <c r="AX213" s="14" t="s">
        <v>79</v>
      </c>
      <c r="AY213" s="238" t="s">
        <v>138</v>
      </c>
    </row>
    <row r="214" spans="1:65" s="13" customFormat="1" ht="11.25">
      <c r="B214" s="217"/>
      <c r="C214" s="218"/>
      <c r="D214" s="219" t="s">
        <v>147</v>
      </c>
      <c r="E214" s="220" t="s">
        <v>1</v>
      </c>
      <c r="F214" s="221" t="s">
        <v>87</v>
      </c>
      <c r="G214" s="218"/>
      <c r="H214" s="222">
        <v>1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16.5" customHeight="1">
      <c r="A215" s="35"/>
      <c r="B215" s="36"/>
      <c r="C215" s="253" t="s">
        <v>304</v>
      </c>
      <c r="D215" s="253" t="s">
        <v>250</v>
      </c>
      <c r="E215" s="254" t="s">
        <v>445</v>
      </c>
      <c r="F215" s="255" t="s">
        <v>446</v>
      </c>
      <c r="G215" s="256" t="s">
        <v>437</v>
      </c>
      <c r="H215" s="257">
        <v>1</v>
      </c>
      <c r="I215" s="258"/>
      <c r="J215" s="259">
        <f>ROUND(I215*H215,2)</f>
        <v>0</v>
      </c>
      <c r="K215" s="255" t="s">
        <v>1</v>
      </c>
      <c r="L215" s="260"/>
      <c r="M215" s="261" t="s">
        <v>1</v>
      </c>
      <c r="N215" s="262" t="s">
        <v>44</v>
      </c>
      <c r="O215" s="72"/>
      <c r="P215" s="213">
        <f>O215*H215</f>
        <v>0</v>
      </c>
      <c r="Q215" s="213">
        <v>9.4</v>
      </c>
      <c r="R215" s="213">
        <f>Q215*H215</f>
        <v>9.4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188</v>
      </c>
      <c r="AT215" s="215" t="s">
        <v>250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447</v>
      </c>
    </row>
    <row r="216" spans="1:65" s="14" customFormat="1" ht="11.25">
      <c r="B216" s="229"/>
      <c r="C216" s="230"/>
      <c r="D216" s="219" t="s">
        <v>147</v>
      </c>
      <c r="E216" s="231" t="s">
        <v>1</v>
      </c>
      <c r="F216" s="232" t="s">
        <v>395</v>
      </c>
      <c r="G216" s="230"/>
      <c r="H216" s="231" t="s">
        <v>1</v>
      </c>
      <c r="I216" s="233"/>
      <c r="J216" s="230"/>
      <c r="K216" s="230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147</v>
      </c>
      <c r="AU216" s="238" t="s">
        <v>89</v>
      </c>
      <c r="AV216" s="14" t="s">
        <v>87</v>
      </c>
      <c r="AW216" s="14" t="s">
        <v>34</v>
      </c>
      <c r="AX216" s="14" t="s">
        <v>79</v>
      </c>
      <c r="AY216" s="238" t="s">
        <v>138</v>
      </c>
    </row>
    <row r="217" spans="1:65" s="14" customFormat="1" ht="11.25">
      <c r="B217" s="229"/>
      <c r="C217" s="230"/>
      <c r="D217" s="219" t="s">
        <v>147</v>
      </c>
      <c r="E217" s="231" t="s">
        <v>1</v>
      </c>
      <c r="F217" s="232" t="s">
        <v>448</v>
      </c>
      <c r="G217" s="230"/>
      <c r="H217" s="231" t="s">
        <v>1</v>
      </c>
      <c r="I217" s="233"/>
      <c r="J217" s="230"/>
      <c r="K217" s="230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147</v>
      </c>
      <c r="AU217" s="238" t="s">
        <v>89</v>
      </c>
      <c r="AV217" s="14" t="s">
        <v>87</v>
      </c>
      <c r="AW217" s="14" t="s">
        <v>34</v>
      </c>
      <c r="AX217" s="14" t="s">
        <v>79</v>
      </c>
      <c r="AY217" s="238" t="s">
        <v>138</v>
      </c>
    </row>
    <row r="218" spans="1:65" s="14" customFormat="1" ht="11.25">
      <c r="B218" s="229"/>
      <c r="C218" s="230"/>
      <c r="D218" s="219" t="s">
        <v>147</v>
      </c>
      <c r="E218" s="231" t="s">
        <v>1</v>
      </c>
      <c r="F218" s="232" t="s">
        <v>443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1:65" s="14" customFormat="1" ht="11.25">
      <c r="B219" s="229"/>
      <c r="C219" s="230"/>
      <c r="D219" s="219" t="s">
        <v>147</v>
      </c>
      <c r="E219" s="231" t="s">
        <v>1</v>
      </c>
      <c r="F219" s="232" t="s">
        <v>444</v>
      </c>
      <c r="G219" s="230"/>
      <c r="H219" s="231" t="s">
        <v>1</v>
      </c>
      <c r="I219" s="233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147</v>
      </c>
      <c r="AU219" s="238" t="s">
        <v>89</v>
      </c>
      <c r="AV219" s="14" t="s">
        <v>87</v>
      </c>
      <c r="AW219" s="14" t="s">
        <v>34</v>
      </c>
      <c r="AX219" s="14" t="s">
        <v>79</v>
      </c>
      <c r="AY219" s="238" t="s">
        <v>138</v>
      </c>
    </row>
    <row r="220" spans="1:65" s="13" customFormat="1" ht="11.25">
      <c r="B220" s="217"/>
      <c r="C220" s="218"/>
      <c r="D220" s="219" t="s">
        <v>147</v>
      </c>
      <c r="E220" s="220" t="s">
        <v>1</v>
      </c>
      <c r="F220" s="221" t="s">
        <v>87</v>
      </c>
      <c r="G220" s="218"/>
      <c r="H220" s="222">
        <v>1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147</v>
      </c>
      <c r="AU220" s="228" t="s">
        <v>89</v>
      </c>
      <c r="AV220" s="13" t="s">
        <v>89</v>
      </c>
      <c r="AW220" s="13" t="s">
        <v>34</v>
      </c>
      <c r="AX220" s="13" t="s">
        <v>87</v>
      </c>
      <c r="AY220" s="228" t="s">
        <v>138</v>
      </c>
    </row>
    <row r="221" spans="1:65" s="12" customFormat="1" ht="22.9" customHeight="1">
      <c r="B221" s="188"/>
      <c r="C221" s="189"/>
      <c r="D221" s="190" t="s">
        <v>78</v>
      </c>
      <c r="E221" s="202" t="s">
        <v>145</v>
      </c>
      <c r="F221" s="202" t="s">
        <v>326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SUM(P222:P234)</f>
        <v>0</v>
      </c>
      <c r="Q221" s="196"/>
      <c r="R221" s="197">
        <f>SUM(R222:R234)</f>
        <v>0.21897862000000001</v>
      </c>
      <c r="S221" s="196"/>
      <c r="T221" s="198">
        <f>SUM(T222:T234)</f>
        <v>0</v>
      </c>
      <c r="AR221" s="199" t="s">
        <v>87</v>
      </c>
      <c r="AT221" s="200" t="s">
        <v>78</v>
      </c>
      <c r="AU221" s="200" t="s">
        <v>87</v>
      </c>
      <c r="AY221" s="199" t="s">
        <v>138</v>
      </c>
      <c r="BK221" s="201">
        <f>SUM(BK222:BK234)</f>
        <v>0</v>
      </c>
    </row>
    <row r="222" spans="1:65" s="2" customFormat="1" ht="33" customHeight="1">
      <c r="A222" s="35"/>
      <c r="B222" s="36"/>
      <c r="C222" s="204" t="s">
        <v>309</v>
      </c>
      <c r="D222" s="204" t="s">
        <v>140</v>
      </c>
      <c r="E222" s="205" t="s">
        <v>449</v>
      </c>
      <c r="F222" s="206" t="s">
        <v>450</v>
      </c>
      <c r="G222" s="207" t="s">
        <v>143</v>
      </c>
      <c r="H222" s="208">
        <v>1.728</v>
      </c>
      <c r="I222" s="209"/>
      <c r="J222" s="210">
        <f>ROUND(I222*H222,2)</f>
        <v>0</v>
      </c>
      <c r="K222" s="206" t="s">
        <v>144</v>
      </c>
      <c r="L222" s="40"/>
      <c r="M222" s="211" t="s">
        <v>1</v>
      </c>
      <c r="N222" s="212" t="s">
        <v>44</v>
      </c>
      <c r="O222" s="72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145</v>
      </c>
      <c r="AT222" s="215" t="s">
        <v>140</v>
      </c>
      <c r="AU222" s="215" t="s">
        <v>89</v>
      </c>
      <c r="AY222" s="18" t="s">
        <v>138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87</v>
      </c>
      <c r="BK222" s="216">
        <f>ROUND(I222*H222,2)</f>
        <v>0</v>
      </c>
      <c r="BL222" s="18" t="s">
        <v>145</v>
      </c>
      <c r="BM222" s="215" t="s">
        <v>451</v>
      </c>
    </row>
    <row r="223" spans="1:65" s="14" customFormat="1" ht="11.25">
      <c r="B223" s="229"/>
      <c r="C223" s="230"/>
      <c r="D223" s="219" t="s">
        <v>147</v>
      </c>
      <c r="E223" s="231" t="s">
        <v>1</v>
      </c>
      <c r="F223" s="232" t="s">
        <v>395</v>
      </c>
      <c r="G223" s="230"/>
      <c r="H223" s="231" t="s">
        <v>1</v>
      </c>
      <c r="I223" s="233"/>
      <c r="J223" s="230"/>
      <c r="K223" s="230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147</v>
      </c>
      <c r="AU223" s="238" t="s">
        <v>89</v>
      </c>
      <c r="AV223" s="14" t="s">
        <v>87</v>
      </c>
      <c r="AW223" s="14" t="s">
        <v>34</v>
      </c>
      <c r="AX223" s="14" t="s">
        <v>79</v>
      </c>
      <c r="AY223" s="238" t="s">
        <v>138</v>
      </c>
    </row>
    <row r="224" spans="1:65" s="13" customFormat="1" ht="11.25">
      <c r="B224" s="217"/>
      <c r="C224" s="218"/>
      <c r="D224" s="219" t="s">
        <v>147</v>
      </c>
      <c r="E224" s="220" t="s">
        <v>1</v>
      </c>
      <c r="F224" s="221" t="s">
        <v>452</v>
      </c>
      <c r="G224" s="218"/>
      <c r="H224" s="222">
        <v>1.728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87</v>
      </c>
      <c r="AY224" s="228" t="s">
        <v>138</v>
      </c>
    </row>
    <row r="225" spans="1:65" s="2" customFormat="1" ht="44.25" customHeight="1">
      <c r="A225" s="35"/>
      <c r="B225" s="36"/>
      <c r="C225" s="204" t="s">
        <v>316</v>
      </c>
      <c r="D225" s="204" t="s">
        <v>140</v>
      </c>
      <c r="E225" s="205" t="s">
        <v>453</v>
      </c>
      <c r="F225" s="206" t="s">
        <v>454</v>
      </c>
      <c r="G225" s="207" t="s">
        <v>236</v>
      </c>
      <c r="H225" s="208">
        <v>81</v>
      </c>
      <c r="I225" s="209"/>
      <c r="J225" s="210">
        <f>ROUND(I225*H225,2)</f>
        <v>0</v>
      </c>
      <c r="K225" s="206" t="s">
        <v>144</v>
      </c>
      <c r="L225" s="40"/>
      <c r="M225" s="211" t="s">
        <v>1</v>
      </c>
      <c r="N225" s="212" t="s">
        <v>44</v>
      </c>
      <c r="O225" s="72"/>
      <c r="P225" s="213">
        <f>O225*H225</f>
        <v>0</v>
      </c>
      <c r="Q225" s="213">
        <v>2.7999999999999998E-4</v>
      </c>
      <c r="R225" s="213">
        <f>Q225*H225</f>
        <v>2.2679999999999999E-2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145</v>
      </c>
      <c r="AT225" s="215" t="s">
        <v>140</v>
      </c>
      <c r="AU225" s="215" t="s">
        <v>89</v>
      </c>
      <c r="AY225" s="18" t="s">
        <v>138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87</v>
      </c>
      <c r="BK225" s="216">
        <f>ROUND(I225*H225,2)</f>
        <v>0</v>
      </c>
      <c r="BL225" s="18" t="s">
        <v>145</v>
      </c>
      <c r="BM225" s="215" t="s">
        <v>455</v>
      </c>
    </row>
    <row r="226" spans="1:65" s="14" customFormat="1" ht="11.25">
      <c r="B226" s="229"/>
      <c r="C226" s="230"/>
      <c r="D226" s="219" t="s">
        <v>147</v>
      </c>
      <c r="E226" s="231" t="s">
        <v>1</v>
      </c>
      <c r="F226" s="232" t="s">
        <v>456</v>
      </c>
      <c r="G226" s="230"/>
      <c r="H226" s="231" t="s">
        <v>1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147</v>
      </c>
      <c r="AU226" s="238" t="s">
        <v>89</v>
      </c>
      <c r="AV226" s="14" t="s">
        <v>87</v>
      </c>
      <c r="AW226" s="14" t="s">
        <v>34</v>
      </c>
      <c r="AX226" s="14" t="s">
        <v>79</v>
      </c>
      <c r="AY226" s="238" t="s">
        <v>138</v>
      </c>
    </row>
    <row r="227" spans="1:65" s="13" customFormat="1" ht="11.25">
      <c r="B227" s="217"/>
      <c r="C227" s="218"/>
      <c r="D227" s="219" t="s">
        <v>147</v>
      </c>
      <c r="E227" s="220" t="s">
        <v>1</v>
      </c>
      <c r="F227" s="221" t="s">
        <v>457</v>
      </c>
      <c r="G227" s="218"/>
      <c r="H227" s="222">
        <v>81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147</v>
      </c>
      <c r="AU227" s="228" t="s">
        <v>89</v>
      </c>
      <c r="AV227" s="13" t="s">
        <v>89</v>
      </c>
      <c r="AW227" s="13" t="s">
        <v>34</v>
      </c>
      <c r="AX227" s="13" t="s">
        <v>87</v>
      </c>
      <c r="AY227" s="228" t="s">
        <v>138</v>
      </c>
    </row>
    <row r="228" spans="1:65" s="2" customFormat="1" ht="44.25" customHeight="1">
      <c r="A228" s="35"/>
      <c r="B228" s="36"/>
      <c r="C228" s="204" t="s">
        <v>322</v>
      </c>
      <c r="D228" s="204" t="s">
        <v>140</v>
      </c>
      <c r="E228" s="205" t="s">
        <v>458</v>
      </c>
      <c r="F228" s="206" t="s">
        <v>459</v>
      </c>
      <c r="G228" s="207" t="s">
        <v>236</v>
      </c>
      <c r="H228" s="208">
        <v>133.06200000000001</v>
      </c>
      <c r="I228" s="209"/>
      <c r="J228" s="210">
        <f>ROUND(I228*H228,2)</f>
        <v>0</v>
      </c>
      <c r="K228" s="206" t="s">
        <v>1</v>
      </c>
      <c r="L228" s="40"/>
      <c r="M228" s="211" t="s">
        <v>1</v>
      </c>
      <c r="N228" s="212" t="s">
        <v>44</v>
      </c>
      <c r="O228" s="72"/>
      <c r="P228" s="213">
        <f>O228*H228</f>
        <v>0</v>
      </c>
      <c r="Q228" s="213">
        <v>2.7999999999999998E-4</v>
      </c>
      <c r="R228" s="213">
        <f>Q228*H228</f>
        <v>3.7257360000000003E-2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145</v>
      </c>
      <c r="AT228" s="215" t="s">
        <v>140</v>
      </c>
      <c r="AU228" s="215" t="s">
        <v>89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87</v>
      </c>
      <c r="BK228" s="216">
        <f>ROUND(I228*H228,2)</f>
        <v>0</v>
      </c>
      <c r="BL228" s="18" t="s">
        <v>145</v>
      </c>
      <c r="BM228" s="215" t="s">
        <v>460</v>
      </c>
    </row>
    <row r="229" spans="1:65" s="14" customFormat="1" ht="11.25">
      <c r="B229" s="229"/>
      <c r="C229" s="230"/>
      <c r="D229" s="219" t="s">
        <v>147</v>
      </c>
      <c r="E229" s="231" t="s">
        <v>1</v>
      </c>
      <c r="F229" s="232" t="s">
        <v>456</v>
      </c>
      <c r="G229" s="230"/>
      <c r="H229" s="231" t="s">
        <v>1</v>
      </c>
      <c r="I229" s="233"/>
      <c r="J229" s="230"/>
      <c r="K229" s="230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147</v>
      </c>
      <c r="AU229" s="238" t="s">
        <v>89</v>
      </c>
      <c r="AV229" s="14" t="s">
        <v>87</v>
      </c>
      <c r="AW229" s="14" t="s">
        <v>34</v>
      </c>
      <c r="AX229" s="14" t="s">
        <v>79</v>
      </c>
      <c r="AY229" s="238" t="s">
        <v>138</v>
      </c>
    </row>
    <row r="230" spans="1:65" s="13" customFormat="1" ht="11.25">
      <c r="B230" s="217"/>
      <c r="C230" s="218"/>
      <c r="D230" s="219" t="s">
        <v>147</v>
      </c>
      <c r="E230" s="220" t="s">
        <v>1</v>
      </c>
      <c r="F230" s="221" t="s">
        <v>461</v>
      </c>
      <c r="G230" s="218"/>
      <c r="H230" s="222">
        <v>133.06200000000001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147</v>
      </c>
      <c r="AU230" s="228" t="s">
        <v>89</v>
      </c>
      <c r="AV230" s="13" t="s">
        <v>89</v>
      </c>
      <c r="AW230" s="13" t="s">
        <v>34</v>
      </c>
      <c r="AX230" s="13" t="s">
        <v>87</v>
      </c>
      <c r="AY230" s="228" t="s">
        <v>138</v>
      </c>
    </row>
    <row r="231" spans="1:65" s="2" customFormat="1" ht="21.75" customHeight="1">
      <c r="A231" s="35"/>
      <c r="B231" s="36"/>
      <c r="C231" s="253" t="s">
        <v>327</v>
      </c>
      <c r="D231" s="253" t="s">
        <v>250</v>
      </c>
      <c r="E231" s="254" t="s">
        <v>462</v>
      </c>
      <c r="F231" s="255" t="s">
        <v>463</v>
      </c>
      <c r="G231" s="256" t="s">
        <v>236</v>
      </c>
      <c r="H231" s="257">
        <v>256.87400000000002</v>
      </c>
      <c r="I231" s="258"/>
      <c r="J231" s="259">
        <f>ROUND(I231*H231,2)</f>
        <v>0</v>
      </c>
      <c r="K231" s="255" t="s">
        <v>144</v>
      </c>
      <c r="L231" s="260"/>
      <c r="M231" s="261" t="s">
        <v>1</v>
      </c>
      <c r="N231" s="262" t="s">
        <v>44</v>
      </c>
      <c r="O231" s="72"/>
      <c r="P231" s="213">
        <f>O231*H231</f>
        <v>0</v>
      </c>
      <c r="Q231" s="213">
        <v>5.0000000000000001E-4</v>
      </c>
      <c r="R231" s="213">
        <f>Q231*H231</f>
        <v>0.12843700000000002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188</v>
      </c>
      <c r="AT231" s="215" t="s">
        <v>250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464</v>
      </c>
    </row>
    <row r="232" spans="1:65" s="2" customFormat="1" ht="19.5">
      <c r="A232" s="35"/>
      <c r="B232" s="36"/>
      <c r="C232" s="37"/>
      <c r="D232" s="219" t="s">
        <v>161</v>
      </c>
      <c r="E232" s="37"/>
      <c r="F232" s="250" t="s">
        <v>465</v>
      </c>
      <c r="G232" s="37"/>
      <c r="H232" s="37"/>
      <c r="I232" s="116"/>
      <c r="J232" s="37"/>
      <c r="K232" s="37"/>
      <c r="L232" s="40"/>
      <c r="M232" s="251"/>
      <c r="N232" s="252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161</v>
      </c>
      <c r="AU232" s="18" t="s">
        <v>89</v>
      </c>
    </row>
    <row r="233" spans="1:65" s="13" customFormat="1" ht="11.25">
      <c r="B233" s="217"/>
      <c r="C233" s="218"/>
      <c r="D233" s="219" t="s">
        <v>147</v>
      </c>
      <c r="E233" s="220" t="s">
        <v>1</v>
      </c>
      <c r="F233" s="221" t="s">
        <v>466</v>
      </c>
      <c r="G233" s="218"/>
      <c r="H233" s="222">
        <v>256.87400000000002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44.25" customHeight="1">
      <c r="A234" s="35"/>
      <c r="B234" s="36"/>
      <c r="C234" s="204" t="s">
        <v>333</v>
      </c>
      <c r="D234" s="204" t="s">
        <v>140</v>
      </c>
      <c r="E234" s="205" t="s">
        <v>467</v>
      </c>
      <c r="F234" s="206" t="s">
        <v>468</v>
      </c>
      <c r="G234" s="207" t="s">
        <v>236</v>
      </c>
      <c r="H234" s="208">
        <v>133.06200000000001</v>
      </c>
      <c r="I234" s="209"/>
      <c r="J234" s="210">
        <f>ROUND(I234*H234,2)</f>
        <v>0</v>
      </c>
      <c r="K234" s="206" t="s">
        <v>1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2.3000000000000001E-4</v>
      </c>
      <c r="R234" s="213">
        <f>Q234*H234</f>
        <v>3.0604260000000005E-2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469</v>
      </c>
    </row>
    <row r="235" spans="1:65" s="12" customFormat="1" ht="22.9" customHeight="1">
      <c r="B235" s="188"/>
      <c r="C235" s="189"/>
      <c r="D235" s="190" t="s">
        <v>78</v>
      </c>
      <c r="E235" s="202" t="s">
        <v>174</v>
      </c>
      <c r="F235" s="202" t="s">
        <v>470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SUM(P236:P242)</f>
        <v>0</v>
      </c>
      <c r="Q235" s="196"/>
      <c r="R235" s="197">
        <f>SUM(R236:R242)</f>
        <v>1.8004800000000001E-2</v>
      </c>
      <c r="S235" s="196"/>
      <c r="T235" s="198">
        <f>SUM(T236:T242)</f>
        <v>0.16368000000000002</v>
      </c>
      <c r="AR235" s="199" t="s">
        <v>87</v>
      </c>
      <c r="AT235" s="200" t="s">
        <v>78</v>
      </c>
      <c r="AU235" s="200" t="s">
        <v>87</v>
      </c>
      <c r="AY235" s="199" t="s">
        <v>138</v>
      </c>
      <c r="BK235" s="201">
        <f>SUM(BK236:BK242)</f>
        <v>0</v>
      </c>
    </row>
    <row r="236" spans="1:65" s="2" customFormat="1" ht="33" customHeight="1">
      <c r="A236" s="35"/>
      <c r="B236" s="36"/>
      <c r="C236" s="204" t="s">
        <v>339</v>
      </c>
      <c r="D236" s="204" t="s">
        <v>140</v>
      </c>
      <c r="E236" s="205" t="s">
        <v>471</v>
      </c>
      <c r="F236" s="206" t="s">
        <v>472</v>
      </c>
      <c r="G236" s="207" t="s">
        <v>236</v>
      </c>
      <c r="H236" s="208">
        <v>81.84</v>
      </c>
      <c r="I236" s="209"/>
      <c r="J236" s="210">
        <f>ROUND(I236*H236,2)</f>
        <v>0</v>
      </c>
      <c r="K236" s="206" t="s">
        <v>144</v>
      </c>
      <c r="L236" s="40"/>
      <c r="M236" s="211" t="s">
        <v>1</v>
      </c>
      <c r="N236" s="212" t="s">
        <v>44</v>
      </c>
      <c r="O236" s="72"/>
      <c r="P236" s="213">
        <f>O236*H236</f>
        <v>0</v>
      </c>
      <c r="Q236" s="213">
        <v>2.2000000000000001E-4</v>
      </c>
      <c r="R236" s="213">
        <f>Q236*H236</f>
        <v>1.8004800000000001E-2</v>
      </c>
      <c r="S236" s="213">
        <v>2E-3</v>
      </c>
      <c r="T236" s="214">
        <f>S236*H236</f>
        <v>0.16368000000000002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145</v>
      </c>
      <c r="AT236" s="215" t="s">
        <v>140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473</v>
      </c>
    </row>
    <row r="237" spans="1:65" s="2" customFormat="1" ht="19.5">
      <c r="A237" s="35"/>
      <c r="B237" s="36"/>
      <c r="C237" s="37"/>
      <c r="D237" s="219" t="s">
        <v>161</v>
      </c>
      <c r="E237" s="37"/>
      <c r="F237" s="250" t="s">
        <v>465</v>
      </c>
      <c r="G237" s="37"/>
      <c r="H237" s="37"/>
      <c r="I237" s="116"/>
      <c r="J237" s="37"/>
      <c r="K237" s="37"/>
      <c r="L237" s="40"/>
      <c r="M237" s="251"/>
      <c r="N237" s="252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161</v>
      </c>
      <c r="AU237" s="18" t="s">
        <v>89</v>
      </c>
    </row>
    <row r="238" spans="1:65" s="14" customFormat="1" ht="11.25">
      <c r="B238" s="229"/>
      <c r="C238" s="230"/>
      <c r="D238" s="219" t="s">
        <v>147</v>
      </c>
      <c r="E238" s="231" t="s">
        <v>1</v>
      </c>
      <c r="F238" s="232" t="s">
        <v>395</v>
      </c>
      <c r="G238" s="230"/>
      <c r="H238" s="231" t="s">
        <v>1</v>
      </c>
      <c r="I238" s="233"/>
      <c r="J238" s="230"/>
      <c r="K238" s="230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147</v>
      </c>
      <c r="AU238" s="238" t="s">
        <v>89</v>
      </c>
      <c r="AV238" s="14" t="s">
        <v>87</v>
      </c>
      <c r="AW238" s="14" t="s">
        <v>34</v>
      </c>
      <c r="AX238" s="14" t="s">
        <v>79</v>
      </c>
      <c r="AY238" s="238" t="s">
        <v>138</v>
      </c>
    </row>
    <row r="239" spans="1:65" s="14" customFormat="1" ht="11.25">
      <c r="B239" s="229"/>
      <c r="C239" s="230"/>
      <c r="D239" s="219" t="s">
        <v>147</v>
      </c>
      <c r="E239" s="231" t="s">
        <v>1</v>
      </c>
      <c r="F239" s="232" t="s">
        <v>474</v>
      </c>
      <c r="G239" s="230"/>
      <c r="H239" s="231" t="s">
        <v>1</v>
      </c>
      <c r="I239" s="233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147</v>
      </c>
      <c r="AU239" s="238" t="s">
        <v>89</v>
      </c>
      <c r="AV239" s="14" t="s">
        <v>87</v>
      </c>
      <c r="AW239" s="14" t="s">
        <v>34</v>
      </c>
      <c r="AX239" s="14" t="s">
        <v>79</v>
      </c>
      <c r="AY239" s="238" t="s">
        <v>138</v>
      </c>
    </row>
    <row r="240" spans="1:65" s="13" customFormat="1" ht="11.25">
      <c r="B240" s="217"/>
      <c r="C240" s="218"/>
      <c r="D240" s="219" t="s">
        <v>147</v>
      </c>
      <c r="E240" s="220" t="s">
        <v>1</v>
      </c>
      <c r="F240" s="221" t="s">
        <v>475</v>
      </c>
      <c r="G240" s="218"/>
      <c r="H240" s="222">
        <v>69.599999999999994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147</v>
      </c>
      <c r="AU240" s="228" t="s">
        <v>89</v>
      </c>
      <c r="AV240" s="13" t="s">
        <v>89</v>
      </c>
      <c r="AW240" s="13" t="s">
        <v>34</v>
      </c>
      <c r="AX240" s="13" t="s">
        <v>79</v>
      </c>
      <c r="AY240" s="228" t="s">
        <v>138</v>
      </c>
    </row>
    <row r="241" spans="1:65" s="13" customFormat="1" ht="11.25">
      <c r="B241" s="217"/>
      <c r="C241" s="218"/>
      <c r="D241" s="219" t="s">
        <v>147</v>
      </c>
      <c r="E241" s="220" t="s">
        <v>1</v>
      </c>
      <c r="F241" s="221" t="s">
        <v>476</v>
      </c>
      <c r="G241" s="218"/>
      <c r="H241" s="222">
        <v>12.24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147</v>
      </c>
      <c r="AU241" s="228" t="s">
        <v>89</v>
      </c>
      <c r="AV241" s="13" t="s">
        <v>89</v>
      </c>
      <c r="AW241" s="13" t="s">
        <v>34</v>
      </c>
      <c r="AX241" s="13" t="s">
        <v>79</v>
      </c>
      <c r="AY241" s="228" t="s">
        <v>138</v>
      </c>
    </row>
    <row r="242" spans="1:65" s="15" customFormat="1" ht="11.25">
      <c r="B242" s="239"/>
      <c r="C242" s="240"/>
      <c r="D242" s="219" t="s">
        <v>147</v>
      </c>
      <c r="E242" s="241" t="s">
        <v>1</v>
      </c>
      <c r="F242" s="242" t="s">
        <v>156</v>
      </c>
      <c r="G242" s="240"/>
      <c r="H242" s="243">
        <v>81.84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147</v>
      </c>
      <c r="AU242" s="249" t="s">
        <v>89</v>
      </c>
      <c r="AV242" s="15" t="s">
        <v>145</v>
      </c>
      <c r="AW242" s="15" t="s">
        <v>34</v>
      </c>
      <c r="AX242" s="15" t="s">
        <v>87</v>
      </c>
      <c r="AY242" s="249" t="s">
        <v>138</v>
      </c>
    </row>
    <row r="243" spans="1:65" s="12" customFormat="1" ht="22.9" customHeight="1">
      <c r="B243" s="188"/>
      <c r="C243" s="189"/>
      <c r="D243" s="190" t="s">
        <v>78</v>
      </c>
      <c r="E243" s="202" t="s">
        <v>188</v>
      </c>
      <c r="F243" s="202" t="s">
        <v>477</v>
      </c>
      <c r="G243" s="189"/>
      <c r="H243" s="189"/>
      <c r="I243" s="192"/>
      <c r="J243" s="203">
        <f>BK243</f>
        <v>0</v>
      </c>
      <c r="K243" s="189"/>
      <c r="L243" s="194"/>
      <c r="M243" s="195"/>
      <c r="N243" s="196"/>
      <c r="O243" s="196"/>
      <c r="P243" s="197">
        <f>SUM(P244:P261)</f>
        <v>0</v>
      </c>
      <c r="Q243" s="196"/>
      <c r="R243" s="197">
        <f>SUM(R244:R261)</f>
        <v>5.5993680000000001</v>
      </c>
      <c r="S243" s="196"/>
      <c r="T243" s="198">
        <f>SUM(T244:T261)</f>
        <v>0</v>
      </c>
      <c r="AR243" s="199" t="s">
        <v>87</v>
      </c>
      <c r="AT243" s="200" t="s">
        <v>78</v>
      </c>
      <c r="AU243" s="200" t="s">
        <v>87</v>
      </c>
      <c r="AY243" s="199" t="s">
        <v>138</v>
      </c>
      <c r="BK243" s="201">
        <f>SUM(BK244:BK261)</f>
        <v>0</v>
      </c>
    </row>
    <row r="244" spans="1:65" s="2" customFormat="1" ht="33" customHeight="1">
      <c r="A244" s="35"/>
      <c r="B244" s="36"/>
      <c r="C244" s="204" t="s">
        <v>346</v>
      </c>
      <c r="D244" s="204" t="s">
        <v>140</v>
      </c>
      <c r="E244" s="205" t="s">
        <v>478</v>
      </c>
      <c r="F244" s="206" t="s">
        <v>479</v>
      </c>
      <c r="G244" s="207" t="s">
        <v>260</v>
      </c>
      <c r="H244" s="208">
        <v>14.8</v>
      </c>
      <c r="I244" s="209"/>
      <c r="J244" s="210">
        <f>ROUND(I244*H244,2)</f>
        <v>0</v>
      </c>
      <c r="K244" s="206" t="s">
        <v>144</v>
      </c>
      <c r="L244" s="40"/>
      <c r="M244" s="211" t="s">
        <v>1</v>
      </c>
      <c r="N244" s="212" t="s">
        <v>44</v>
      </c>
      <c r="O244" s="72"/>
      <c r="P244" s="213">
        <f>O244*H244</f>
        <v>0</v>
      </c>
      <c r="Q244" s="213">
        <v>6.3600000000000002E-3</v>
      </c>
      <c r="R244" s="213">
        <f>Q244*H244</f>
        <v>9.4128000000000003E-2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145</v>
      </c>
      <c r="AT244" s="215" t="s">
        <v>140</v>
      </c>
      <c r="AU244" s="215" t="s">
        <v>89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87</v>
      </c>
      <c r="BK244" s="216">
        <f>ROUND(I244*H244,2)</f>
        <v>0</v>
      </c>
      <c r="BL244" s="18" t="s">
        <v>145</v>
      </c>
      <c r="BM244" s="215" t="s">
        <v>480</v>
      </c>
    </row>
    <row r="245" spans="1:65" s="14" customFormat="1" ht="11.25">
      <c r="B245" s="229"/>
      <c r="C245" s="230"/>
      <c r="D245" s="219" t="s">
        <v>147</v>
      </c>
      <c r="E245" s="231" t="s">
        <v>1</v>
      </c>
      <c r="F245" s="232" t="s">
        <v>481</v>
      </c>
      <c r="G245" s="230"/>
      <c r="H245" s="231" t="s">
        <v>1</v>
      </c>
      <c r="I245" s="233"/>
      <c r="J245" s="230"/>
      <c r="K245" s="230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147</v>
      </c>
      <c r="AU245" s="238" t="s">
        <v>89</v>
      </c>
      <c r="AV245" s="14" t="s">
        <v>87</v>
      </c>
      <c r="AW245" s="14" t="s">
        <v>34</v>
      </c>
      <c r="AX245" s="14" t="s">
        <v>79</v>
      </c>
      <c r="AY245" s="238" t="s">
        <v>138</v>
      </c>
    </row>
    <row r="246" spans="1:65" s="14" customFormat="1" ht="11.25">
      <c r="B246" s="229"/>
      <c r="C246" s="230"/>
      <c r="D246" s="219" t="s">
        <v>147</v>
      </c>
      <c r="E246" s="231" t="s">
        <v>1</v>
      </c>
      <c r="F246" s="232" t="s">
        <v>482</v>
      </c>
      <c r="G246" s="230"/>
      <c r="H246" s="231" t="s">
        <v>1</v>
      </c>
      <c r="I246" s="233"/>
      <c r="J246" s="230"/>
      <c r="K246" s="230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147</v>
      </c>
      <c r="AU246" s="238" t="s">
        <v>89</v>
      </c>
      <c r="AV246" s="14" t="s">
        <v>87</v>
      </c>
      <c r="AW246" s="14" t="s">
        <v>34</v>
      </c>
      <c r="AX246" s="14" t="s">
        <v>79</v>
      </c>
      <c r="AY246" s="238" t="s">
        <v>138</v>
      </c>
    </row>
    <row r="247" spans="1:65" s="13" customFormat="1" ht="11.25">
      <c r="B247" s="217"/>
      <c r="C247" s="218"/>
      <c r="D247" s="219" t="s">
        <v>147</v>
      </c>
      <c r="E247" s="220" t="s">
        <v>1</v>
      </c>
      <c r="F247" s="221" t="s">
        <v>483</v>
      </c>
      <c r="G247" s="218"/>
      <c r="H247" s="222">
        <v>12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147</v>
      </c>
      <c r="AU247" s="228" t="s">
        <v>89</v>
      </c>
      <c r="AV247" s="13" t="s">
        <v>89</v>
      </c>
      <c r="AW247" s="13" t="s">
        <v>34</v>
      </c>
      <c r="AX247" s="13" t="s">
        <v>79</v>
      </c>
      <c r="AY247" s="228" t="s">
        <v>138</v>
      </c>
    </row>
    <row r="248" spans="1:65" s="13" customFormat="1" ht="11.25">
      <c r="B248" s="217"/>
      <c r="C248" s="218"/>
      <c r="D248" s="219" t="s">
        <v>147</v>
      </c>
      <c r="E248" s="220" t="s">
        <v>1</v>
      </c>
      <c r="F248" s="221" t="s">
        <v>484</v>
      </c>
      <c r="G248" s="218"/>
      <c r="H248" s="222">
        <v>2.8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147</v>
      </c>
      <c r="AU248" s="228" t="s">
        <v>89</v>
      </c>
      <c r="AV248" s="13" t="s">
        <v>89</v>
      </c>
      <c r="AW248" s="13" t="s">
        <v>34</v>
      </c>
      <c r="AX248" s="13" t="s">
        <v>79</v>
      </c>
      <c r="AY248" s="228" t="s">
        <v>138</v>
      </c>
    </row>
    <row r="249" spans="1:65" s="15" customFormat="1" ht="11.25">
      <c r="B249" s="239"/>
      <c r="C249" s="240"/>
      <c r="D249" s="219" t="s">
        <v>147</v>
      </c>
      <c r="E249" s="241" t="s">
        <v>1</v>
      </c>
      <c r="F249" s="242" t="s">
        <v>156</v>
      </c>
      <c r="G249" s="240"/>
      <c r="H249" s="243">
        <v>14.8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147</v>
      </c>
      <c r="AU249" s="249" t="s">
        <v>89</v>
      </c>
      <c r="AV249" s="15" t="s">
        <v>145</v>
      </c>
      <c r="AW249" s="15" t="s">
        <v>34</v>
      </c>
      <c r="AX249" s="15" t="s">
        <v>87</v>
      </c>
      <c r="AY249" s="249" t="s">
        <v>138</v>
      </c>
    </row>
    <row r="250" spans="1:65" s="2" customFormat="1" ht="33" customHeight="1">
      <c r="A250" s="35"/>
      <c r="B250" s="36"/>
      <c r="C250" s="204" t="s">
        <v>485</v>
      </c>
      <c r="D250" s="204" t="s">
        <v>140</v>
      </c>
      <c r="E250" s="205" t="s">
        <v>486</v>
      </c>
      <c r="F250" s="206" t="s">
        <v>487</v>
      </c>
      <c r="G250" s="207" t="s">
        <v>488</v>
      </c>
      <c r="H250" s="208">
        <v>8</v>
      </c>
      <c r="I250" s="209"/>
      <c r="J250" s="210">
        <f t="shared" ref="J250:J255" si="0">ROUND(I250*H250,2)</f>
        <v>0</v>
      </c>
      <c r="K250" s="206" t="s">
        <v>144</v>
      </c>
      <c r="L250" s="40"/>
      <c r="M250" s="211" t="s">
        <v>1</v>
      </c>
      <c r="N250" s="212" t="s">
        <v>44</v>
      </c>
      <c r="O250" s="72"/>
      <c r="P250" s="213">
        <f t="shared" ref="P250:P255" si="1">O250*H250</f>
        <v>0</v>
      </c>
      <c r="Q250" s="213">
        <v>1.0000000000000001E-5</v>
      </c>
      <c r="R250" s="213">
        <f t="shared" ref="R250:R255" si="2">Q250*H250</f>
        <v>8.0000000000000007E-5</v>
      </c>
      <c r="S250" s="213">
        <v>0</v>
      </c>
      <c r="T250" s="214">
        <f t="shared" ref="T250:T255" si="3"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5" t="s">
        <v>145</v>
      </c>
      <c r="AT250" s="215" t="s">
        <v>140</v>
      </c>
      <c r="AU250" s="215" t="s">
        <v>89</v>
      </c>
      <c r="AY250" s="18" t="s">
        <v>138</v>
      </c>
      <c r="BE250" s="216">
        <f t="shared" ref="BE250:BE255" si="4">IF(N250="základní",J250,0)</f>
        <v>0</v>
      </c>
      <c r="BF250" s="216">
        <f t="shared" ref="BF250:BF255" si="5">IF(N250="snížená",J250,0)</f>
        <v>0</v>
      </c>
      <c r="BG250" s="216">
        <f t="shared" ref="BG250:BG255" si="6">IF(N250="zákl. přenesená",J250,0)</f>
        <v>0</v>
      </c>
      <c r="BH250" s="216">
        <f t="shared" ref="BH250:BH255" si="7">IF(N250="sníž. přenesená",J250,0)</f>
        <v>0</v>
      </c>
      <c r="BI250" s="216">
        <f t="shared" ref="BI250:BI255" si="8">IF(N250="nulová",J250,0)</f>
        <v>0</v>
      </c>
      <c r="BJ250" s="18" t="s">
        <v>87</v>
      </c>
      <c r="BK250" s="216">
        <f t="shared" ref="BK250:BK255" si="9">ROUND(I250*H250,2)</f>
        <v>0</v>
      </c>
      <c r="BL250" s="18" t="s">
        <v>145</v>
      </c>
      <c r="BM250" s="215" t="s">
        <v>489</v>
      </c>
    </row>
    <row r="251" spans="1:65" s="2" customFormat="1" ht="16.5" customHeight="1">
      <c r="A251" s="35"/>
      <c r="B251" s="36"/>
      <c r="C251" s="253" t="s">
        <v>490</v>
      </c>
      <c r="D251" s="253" t="s">
        <v>250</v>
      </c>
      <c r="E251" s="254" t="s">
        <v>491</v>
      </c>
      <c r="F251" s="255" t="s">
        <v>492</v>
      </c>
      <c r="G251" s="256" t="s">
        <v>488</v>
      </c>
      <c r="H251" s="257">
        <v>8</v>
      </c>
      <c r="I251" s="258"/>
      <c r="J251" s="259">
        <f t="shared" si="0"/>
        <v>0</v>
      </c>
      <c r="K251" s="255" t="s">
        <v>144</v>
      </c>
      <c r="L251" s="260"/>
      <c r="M251" s="261" t="s">
        <v>1</v>
      </c>
      <c r="N251" s="262" t="s">
        <v>44</v>
      </c>
      <c r="O251" s="72"/>
      <c r="P251" s="213">
        <f t="shared" si="1"/>
        <v>0</v>
      </c>
      <c r="Q251" s="213">
        <v>1.2099999999999999E-3</v>
      </c>
      <c r="R251" s="213">
        <f t="shared" si="2"/>
        <v>9.6799999999999994E-3</v>
      </c>
      <c r="S251" s="213">
        <v>0</v>
      </c>
      <c r="T251" s="214">
        <f t="shared" si="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 t="shared" si="4"/>
        <v>0</v>
      </c>
      <c r="BF251" s="216">
        <f t="shared" si="5"/>
        <v>0</v>
      </c>
      <c r="BG251" s="216">
        <f t="shared" si="6"/>
        <v>0</v>
      </c>
      <c r="BH251" s="216">
        <f t="shared" si="7"/>
        <v>0</v>
      </c>
      <c r="BI251" s="216">
        <f t="shared" si="8"/>
        <v>0</v>
      </c>
      <c r="BJ251" s="18" t="s">
        <v>87</v>
      </c>
      <c r="BK251" s="216">
        <f t="shared" si="9"/>
        <v>0</v>
      </c>
      <c r="BL251" s="18" t="s">
        <v>145</v>
      </c>
      <c r="BM251" s="215" t="s">
        <v>493</v>
      </c>
    </row>
    <row r="252" spans="1:65" s="2" customFormat="1" ht="21.75" customHeight="1">
      <c r="A252" s="35"/>
      <c r="B252" s="36"/>
      <c r="C252" s="204" t="s">
        <v>494</v>
      </c>
      <c r="D252" s="204" t="s">
        <v>140</v>
      </c>
      <c r="E252" s="205" t="s">
        <v>495</v>
      </c>
      <c r="F252" s="206" t="s">
        <v>496</v>
      </c>
      <c r="G252" s="207" t="s">
        <v>488</v>
      </c>
      <c r="H252" s="208">
        <v>1</v>
      </c>
      <c r="I252" s="209"/>
      <c r="J252" s="210">
        <f t="shared" si="0"/>
        <v>0</v>
      </c>
      <c r="K252" s="206" t="s">
        <v>144</v>
      </c>
      <c r="L252" s="40"/>
      <c r="M252" s="211" t="s">
        <v>1</v>
      </c>
      <c r="N252" s="212" t="s">
        <v>44</v>
      </c>
      <c r="O252" s="72"/>
      <c r="P252" s="213">
        <f t="shared" si="1"/>
        <v>0</v>
      </c>
      <c r="Q252" s="213">
        <v>9.1800000000000007E-3</v>
      </c>
      <c r="R252" s="213">
        <f t="shared" si="2"/>
        <v>9.1800000000000007E-3</v>
      </c>
      <c r="S252" s="213">
        <v>0</v>
      </c>
      <c r="T252" s="214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145</v>
      </c>
      <c r="AT252" s="215" t="s">
        <v>140</v>
      </c>
      <c r="AU252" s="215" t="s">
        <v>89</v>
      </c>
      <c r="AY252" s="18" t="s">
        <v>138</v>
      </c>
      <c r="BE252" s="216">
        <f t="shared" si="4"/>
        <v>0</v>
      </c>
      <c r="BF252" s="216">
        <f t="shared" si="5"/>
        <v>0</v>
      </c>
      <c r="BG252" s="216">
        <f t="shared" si="6"/>
        <v>0</v>
      </c>
      <c r="BH252" s="216">
        <f t="shared" si="7"/>
        <v>0</v>
      </c>
      <c r="BI252" s="216">
        <f t="shared" si="8"/>
        <v>0</v>
      </c>
      <c r="BJ252" s="18" t="s">
        <v>87</v>
      </c>
      <c r="BK252" s="216">
        <f t="shared" si="9"/>
        <v>0</v>
      </c>
      <c r="BL252" s="18" t="s">
        <v>145</v>
      </c>
      <c r="BM252" s="215" t="s">
        <v>497</v>
      </c>
    </row>
    <row r="253" spans="1:65" s="2" customFormat="1" ht="16.5" customHeight="1">
      <c r="A253" s="35"/>
      <c r="B253" s="36"/>
      <c r="C253" s="253" t="s">
        <v>498</v>
      </c>
      <c r="D253" s="253" t="s">
        <v>250</v>
      </c>
      <c r="E253" s="254" t="s">
        <v>499</v>
      </c>
      <c r="F253" s="255" t="s">
        <v>500</v>
      </c>
      <c r="G253" s="256" t="s">
        <v>488</v>
      </c>
      <c r="H253" s="257">
        <v>1</v>
      </c>
      <c r="I253" s="258"/>
      <c r="J253" s="259">
        <f t="shared" si="0"/>
        <v>0</v>
      </c>
      <c r="K253" s="255" t="s">
        <v>144</v>
      </c>
      <c r="L253" s="260"/>
      <c r="M253" s="261" t="s">
        <v>1</v>
      </c>
      <c r="N253" s="262" t="s">
        <v>44</v>
      </c>
      <c r="O253" s="72"/>
      <c r="P253" s="213">
        <f t="shared" si="1"/>
        <v>0</v>
      </c>
      <c r="Q253" s="213">
        <v>0.12</v>
      </c>
      <c r="R253" s="213">
        <f t="shared" si="2"/>
        <v>0.12</v>
      </c>
      <c r="S253" s="213">
        <v>0</v>
      </c>
      <c r="T253" s="214">
        <f t="shared" si="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188</v>
      </c>
      <c r="AT253" s="215" t="s">
        <v>250</v>
      </c>
      <c r="AU253" s="215" t="s">
        <v>89</v>
      </c>
      <c r="AY253" s="18" t="s">
        <v>138</v>
      </c>
      <c r="BE253" s="216">
        <f t="shared" si="4"/>
        <v>0</v>
      </c>
      <c r="BF253" s="216">
        <f t="shared" si="5"/>
        <v>0</v>
      </c>
      <c r="BG253" s="216">
        <f t="shared" si="6"/>
        <v>0</v>
      </c>
      <c r="BH253" s="216">
        <f t="shared" si="7"/>
        <v>0</v>
      </c>
      <c r="BI253" s="216">
        <f t="shared" si="8"/>
        <v>0</v>
      </c>
      <c r="BJ253" s="18" t="s">
        <v>87</v>
      </c>
      <c r="BK253" s="216">
        <f t="shared" si="9"/>
        <v>0</v>
      </c>
      <c r="BL253" s="18" t="s">
        <v>145</v>
      </c>
      <c r="BM253" s="215" t="s">
        <v>501</v>
      </c>
    </row>
    <row r="254" spans="1:65" s="2" customFormat="1" ht="21.75" customHeight="1">
      <c r="A254" s="35"/>
      <c r="B254" s="36"/>
      <c r="C254" s="204" t="s">
        <v>502</v>
      </c>
      <c r="D254" s="204" t="s">
        <v>140</v>
      </c>
      <c r="E254" s="205" t="s">
        <v>503</v>
      </c>
      <c r="F254" s="206" t="s">
        <v>504</v>
      </c>
      <c r="G254" s="207" t="s">
        <v>488</v>
      </c>
      <c r="H254" s="208">
        <v>1</v>
      </c>
      <c r="I254" s="209"/>
      <c r="J254" s="210">
        <f t="shared" si="0"/>
        <v>0</v>
      </c>
      <c r="K254" s="206" t="s">
        <v>144</v>
      </c>
      <c r="L254" s="40"/>
      <c r="M254" s="211" t="s">
        <v>1</v>
      </c>
      <c r="N254" s="212" t="s">
        <v>44</v>
      </c>
      <c r="O254" s="72"/>
      <c r="P254" s="213">
        <f t="shared" si="1"/>
        <v>0</v>
      </c>
      <c r="Q254" s="213">
        <v>3.8260000000000002E-2</v>
      </c>
      <c r="R254" s="213">
        <f t="shared" si="2"/>
        <v>3.8260000000000002E-2</v>
      </c>
      <c r="S254" s="213">
        <v>0</v>
      </c>
      <c r="T254" s="214">
        <f t="shared" si="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5" t="s">
        <v>145</v>
      </c>
      <c r="AT254" s="215" t="s">
        <v>140</v>
      </c>
      <c r="AU254" s="215" t="s">
        <v>89</v>
      </c>
      <c r="AY254" s="18" t="s">
        <v>138</v>
      </c>
      <c r="BE254" s="216">
        <f t="shared" si="4"/>
        <v>0</v>
      </c>
      <c r="BF254" s="216">
        <f t="shared" si="5"/>
        <v>0</v>
      </c>
      <c r="BG254" s="216">
        <f t="shared" si="6"/>
        <v>0</v>
      </c>
      <c r="BH254" s="216">
        <f t="shared" si="7"/>
        <v>0</v>
      </c>
      <c r="BI254" s="216">
        <f t="shared" si="8"/>
        <v>0</v>
      </c>
      <c r="BJ254" s="18" t="s">
        <v>87</v>
      </c>
      <c r="BK254" s="216">
        <f t="shared" si="9"/>
        <v>0</v>
      </c>
      <c r="BL254" s="18" t="s">
        <v>145</v>
      </c>
      <c r="BM254" s="215" t="s">
        <v>505</v>
      </c>
    </row>
    <row r="255" spans="1:65" s="2" customFormat="1" ht="16.5" customHeight="1">
      <c r="A255" s="35"/>
      <c r="B255" s="36"/>
      <c r="C255" s="253" t="s">
        <v>506</v>
      </c>
      <c r="D255" s="253" t="s">
        <v>250</v>
      </c>
      <c r="E255" s="254" t="s">
        <v>507</v>
      </c>
      <c r="F255" s="255" t="s">
        <v>508</v>
      </c>
      <c r="G255" s="256" t="s">
        <v>437</v>
      </c>
      <c r="H255" s="257">
        <v>1</v>
      </c>
      <c r="I255" s="258"/>
      <c r="J255" s="259">
        <f t="shared" si="0"/>
        <v>0</v>
      </c>
      <c r="K255" s="255" t="s">
        <v>1</v>
      </c>
      <c r="L255" s="260"/>
      <c r="M255" s="261" t="s">
        <v>1</v>
      </c>
      <c r="N255" s="262" t="s">
        <v>44</v>
      </c>
      <c r="O255" s="72"/>
      <c r="P255" s="213">
        <f t="shared" si="1"/>
        <v>0</v>
      </c>
      <c r="Q255" s="213">
        <v>4.99</v>
      </c>
      <c r="R255" s="213">
        <f t="shared" si="2"/>
        <v>4.99</v>
      </c>
      <c r="S255" s="213">
        <v>0</v>
      </c>
      <c r="T255" s="214">
        <f t="shared" si="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188</v>
      </c>
      <c r="AT255" s="215" t="s">
        <v>250</v>
      </c>
      <c r="AU255" s="215" t="s">
        <v>89</v>
      </c>
      <c r="AY255" s="18" t="s">
        <v>138</v>
      </c>
      <c r="BE255" s="216">
        <f t="shared" si="4"/>
        <v>0</v>
      </c>
      <c r="BF255" s="216">
        <f t="shared" si="5"/>
        <v>0</v>
      </c>
      <c r="BG255" s="216">
        <f t="shared" si="6"/>
        <v>0</v>
      </c>
      <c r="BH255" s="216">
        <f t="shared" si="7"/>
        <v>0</v>
      </c>
      <c r="BI255" s="216">
        <f t="shared" si="8"/>
        <v>0</v>
      </c>
      <c r="BJ255" s="18" t="s">
        <v>87</v>
      </c>
      <c r="BK255" s="216">
        <f t="shared" si="9"/>
        <v>0</v>
      </c>
      <c r="BL255" s="18" t="s">
        <v>145</v>
      </c>
      <c r="BM255" s="215" t="s">
        <v>509</v>
      </c>
    </row>
    <row r="256" spans="1:65" s="14" customFormat="1" ht="11.25">
      <c r="B256" s="229"/>
      <c r="C256" s="230"/>
      <c r="D256" s="219" t="s">
        <v>147</v>
      </c>
      <c r="E256" s="231" t="s">
        <v>1</v>
      </c>
      <c r="F256" s="232" t="s">
        <v>395</v>
      </c>
      <c r="G256" s="230"/>
      <c r="H256" s="231" t="s">
        <v>1</v>
      </c>
      <c r="I256" s="233"/>
      <c r="J256" s="230"/>
      <c r="K256" s="230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147</v>
      </c>
      <c r="AU256" s="238" t="s">
        <v>89</v>
      </c>
      <c r="AV256" s="14" t="s">
        <v>87</v>
      </c>
      <c r="AW256" s="14" t="s">
        <v>34</v>
      </c>
      <c r="AX256" s="14" t="s">
        <v>79</v>
      </c>
      <c r="AY256" s="238" t="s">
        <v>138</v>
      </c>
    </row>
    <row r="257" spans="1:65" s="14" customFormat="1" ht="11.25">
      <c r="B257" s="229"/>
      <c r="C257" s="230"/>
      <c r="D257" s="219" t="s">
        <v>147</v>
      </c>
      <c r="E257" s="231" t="s">
        <v>1</v>
      </c>
      <c r="F257" s="232" t="s">
        <v>510</v>
      </c>
      <c r="G257" s="230"/>
      <c r="H257" s="231" t="s">
        <v>1</v>
      </c>
      <c r="I257" s="233"/>
      <c r="J257" s="230"/>
      <c r="K257" s="230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147</v>
      </c>
      <c r="AU257" s="238" t="s">
        <v>89</v>
      </c>
      <c r="AV257" s="14" t="s">
        <v>87</v>
      </c>
      <c r="AW257" s="14" t="s">
        <v>34</v>
      </c>
      <c r="AX257" s="14" t="s">
        <v>79</v>
      </c>
      <c r="AY257" s="238" t="s">
        <v>138</v>
      </c>
    </row>
    <row r="258" spans="1:65" s="14" customFormat="1" ht="11.25">
      <c r="B258" s="229"/>
      <c r="C258" s="230"/>
      <c r="D258" s="219" t="s">
        <v>147</v>
      </c>
      <c r="E258" s="231" t="s">
        <v>1</v>
      </c>
      <c r="F258" s="232" t="s">
        <v>511</v>
      </c>
      <c r="G258" s="230"/>
      <c r="H258" s="231" t="s">
        <v>1</v>
      </c>
      <c r="I258" s="233"/>
      <c r="J258" s="230"/>
      <c r="K258" s="230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147</v>
      </c>
      <c r="AU258" s="238" t="s">
        <v>89</v>
      </c>
      <c r="AV258" s="14" t="s">
        <v>87</v>
      </c>
      <c r="AW258" s="14" t="s">
        <v>34</v>
      </c>
      <c r="AX258" s="14" t="s">
        <v>79</v>
      </c>
      <c r="AY258" s="238" t="s">
        <v>138</v>
      </c>
    </row>
    <row r="259" spans="1:65" s="13" customFormat="1" ht="11.25">
      <c r="B259" s="217"/>
      <c r="C259" s="218"/>
      <c r="D259" s="219" t="s">
        <v>147</v>
      </c>
      <c r="E259" s="220" t="s">
        <v>1</v>
      </c>
      <c r="F259" s="221" t="s">
        <v>87</v>
      </c>
      <c r="G259" s="218"/>
      <c r="H259" s="222">
        <v>1</v>
      </c>
      <c r="I259" s="223"/>
      <c r="J259" s="218"/>
      <c r="K259" s="218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147</v>
      </c>
      <c r="AU259" s="228" t="s">
        <v>89</v>
      </c>
      <c r="AV259" s="13" t="s">
        <v>89</v>
      </c>
      <c r="AW259" s="13" t="s">
        <v>34</v>
      </c>
      <c r="AX259" s="13" t="s">
        <v>87</v>
      </c>
      <c r="AY259" s="228" t="s">
        <v>138</v>
      </c>
    </row>
    <row r="260" spans="1:65" s="2" customFormat="1" ht="21.75" customHeight="1">
      <c r="A260" s="35"/>
      <c r="B260" s="36"/>
      <c r="C260" s="204" t="s">
        <v>512</v>
      </c>
      <c r="D260" s="204" t="s">
        <v>140</v>
      </c>
      <c r="E260" s="205" t="s">
        <v>513</v>
      </c>
      <c r="F260" s="206" t="s">
        <v>514</v>
      </c>
      <c r="G260" s="207" t="s">
        <v>488</v>
      </c>
      <c r="H260" s="208">
        <v>2</v>
      </c>
      <c r="I260" s="209"/>
      <c r="J260" s="210">
        <f>ROUND(I260*H260,2)</f>
        <v>0</v>
      </c>
      <c r="K260" s="206" t="s">
        <v>144</v>
      </c>
      <c r="L260" s="40"/>
      <c r="M260" s="211" t="s">
        <v>1</v>
      </c>
      <c r="N260" s="212" t="s">
        <v>44</v>
      </c>
      <c r="O260" s="72"/>
      <c r="P260" s="213">
        <f>O260*H260</f>
        <v>0</v>
      </c>
      <c r="Q260" s="213">
        <v>7.0200000000000002E-3</v>
      </c>
      <c r="R260" s="213">
        <f>Q260*H260</f>
        <v>1.404E-2</v>
      </c>
      <c r="S260" s="213">
        <v>0</v>
      </c>
      <c r="T260" s="21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145</v>
      </c>
      <c r="AT260" s="215" t="s">
        <v>140</v>
      </c>
      <c r="AU260" s="215" t="s">
        <v>89</v>
      </c>
      <c r="AY260" s="18" t="s">
        <v>138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8" t="s">
        <v>87</v>
      </c>
      <c r="BK260" s="216">
        <f>ROUND(I260*H260,2)</f>
        <v>0</v>
      </c>
      <c r="BL260" s="18" t="s">
        <v>145</v>
      </c>
      <c r="BM260" s="215" t="s">
        <v>515</v>
      </c>
    </row>
    <row r="261" spans="1:65" s="2" customFormat="1" ht="21.75" customHeight="1">
      <c r="A261" s="35"/>
      <c r="B261" s="36"/>
      <c r="C261" s="253" t="s">
        <v>516</v>
      </c>
      <c r="D261" s="253" t="s">
        <v>250</v>
      </c>
      <c r="E261" s="254" t="s">
        <v>517</v>
      </c>
      <c r="F261" s="255" t="s">
        <v>518</v>
      </c>
      <c r="G261" s="256" t="s">
        <v>488</v>
      </c>
      <c r="H261" s="257">
        <v>2</v>
      </c>
      <c r="I261" s="258"/>
      <c r="J261" s="259">
        <f>ROUND(I261*H261,2)</f>
        <v>0</v>
      </c>
      <c r="K261" s="255" t="s">
        <v>144</v>
      </c>
      <c r="L261" s="260"/>
      <c r="M261" s="261" t="s">
        <v>1</v>
      </c>
      <c r="N261" s="262" t="s">
        <v>44</v>
      </c>
      <c r="O261" s="72"/>
      <c r="P261" s="213">
        <f>O261*H261</f>
        <v>0</v>
      </c>
      <c r="Q261" s="213">
        <v>0.16200000000000001</v>
      </c>
      <c r="R261" s="213">
        <f>Q261*H261</f>
        <v>0.32400000000000001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188</v>
      </c>
      <c r="AT261" s="215" t="s">
        <v>250</v>
      </c>
      <c r="AU261" s="215" t="s">
        <v>89</v>
      </c>
      <c r="AY261" s="18" t="s">
        <v>138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87</v>
      </c>
      <c r="BK261" s="216">
        <f>ROUND(I261*H261,2)</f>
        <v>0</v>
      </c>
      <c r="BL261" s="18" t="s">
        <v>145</v>
      </c>
      <c r="BM261" s="215" t="s">
        <v>519</v>
      </c>
    </row>
    <row r="262" spans="1:65" s="12" customFormat="1" ht="22.9" customHeight="1">
      <c r="B262" s="188"/>
      <c r="C262" s="189"/>
      <c r="D262" s="190" t="s">
        <v>78</v>
      </c>
      <c r="E262" s="202" t="s">
        <v>195</v>
      </c>
      <c r="F262" s="202" t="s">
        <v>332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SUM(P263:P279)</f>
        <v>0</v>
      </c>
      <c r="Q262" s="196"/>
      <c r="R262" s="197">
        <f>SUM(R263:R279)</f>
        <v>0.12217426000000001</v>
      </c>
      <c r="S262" s="196"/>
      <c r="T262" s="198">
        <f>SUM(T263:T279)</f>
        <v>0.73307999999999995</v>
      </c>
      <c r="AR262" s="199" t="s">
        <v>87</v>
      </c>
      <c r="AT262" s="200" t="s">
        <v>78</v>
      </c>
      <c r="AU262" s="200" t="s">
        <v>87</v>
      </c>
      <c r="AY262" s="199" t="s">
        <v>138</v>
      </c>
      <c r="BK262" s="201">
        <f>SUM(BK263:BK279)</f>
        <v>0</v>
      </c>
    </row>
    <row r="263" spans="1:65" s="2" customFormat="1" ht="44.25" customHeight="1">
      <c r="A263" s="35"/>
      <c r="B263" s="36"/>
      <c r="C263" s="204" t="s">
        <v>520</v>
      </c>
      <c r="D263" s="204" t="s">
        <v>140</v>
      </c>
      <c r="E263" s="205" t="s">
        <v>521</v>
      </c>
      <c r="F263" s="206" t="s">
        <v>522</v>
      </c>
      <c r="G263" s="207" t="s">
        <v>143</v>
      </c>
      <c r="H263" s="208">
        <v>4.2000000000000003E-2</v>
      </c>
      <c r="I263" s="209"/>
      <c r="J263" s="210">
        <f>ROUND(I263*H263,2)</f>
        <v>0</v>
      </c>
      <c r="K263" s="206" t="s">
        <v>1</v>
      </c>
      <c r="L263" s="40"/>
      <c r="M263" s="211" t="s">
        <v>1</v>
      </c>
      <c r="N263" s="212" t="s">
        <v>44</v>
      </c>
      <c r="O263" s="72"/>
      <c r="P263" s="213">
        <f>O263*H263</f>
        <v>0</v>
      </c>
      <c r="Q263" s="213">
        <v>2.5791300000000001</v>
      </c>
      <c r="R263" s="213">
        <f>Q263*H263</f>
        <v>0.10832346000000001</v>
      </c>
      <c r="S263" s="213">
        <v>0</v>
      </c>
      <c r="T263" s="21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145</v>
      </c>
      <c r="AT263" s="215" t="s">
        <v>140</v>
      </c>
      <c r="AU263" s="215" t="s">
        <v>89</v>
      </c>
      <c r="AY263" s="18" t="s">
        <v>138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87</v>
      </c>
      <c r="BK263" s="216">
        <f>ROUND(I263*H263,2)</f>
        <v>0</v>
      </c>
      <c r="BL263" s="18" t="s">
        <v>145</v>
      </c>
      <c r="BM263" s="215" t="s">
        <v>523</v>
      </c>
    </row>
    <row r="264" spans="1:65" s="14" customFormat="1" ht="11.25">
      <c r="B264" s="229"/>
      <c r="C264" s="230"/>
      <c r="D264" s="219" t="s">
        <v>147</v>
      </c>
      <c r="E264" s="231" t="s">
        <v>1</v>
      </c>
      <c r="F264" s="232" t="s">
        <v>524</v>
      </c>
      <c r="G264" s="230"/>
      <c r="H264" s="231" t="s">
        <v>1</v>
      </c>
      <c r="I264" s="233"/>
      <c r="J264" s="230"/>
      <c r="K264" s="230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147</v>
      </c>
      <c r="AU264" s="238" t="s">
        <v>89</v>
      </c>
      <c r="AV264" s="14" t="s">
        <v>87</v>
      </c>
      <c r="AW264" s="14" t="s">
        <v>34</v>
      </c>
      <c r="AX264" s="14" t="s">
        <v>79</v>
      </c>
      <c r="AY264" s="238" t="s">
        <v>138</v>
      </c>
    </row>
    <row r="265" spans="1:65" s="13" customFormat="1" ht="11.25">
      <c r="B265" s="217"/>
      <c r="C265" s="218"/>
      <c r="D265" s="219" t="s">
        <v>147</v>
      </c>
      <c r="E265" s="220" t="s">
        <v>1</v>
      </c>
      <c r="F265" s="221" t="s">
        <v>525</v>
      </c>
      <c r="G265" s="218"/>
      <c r="H265" s="222">
        <v>4.2000000000000003E-2</v>
      </c>
      <c r="I265" s="223"/>
      <c r="J265" s="218"/>
      <c r="K265" s="218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147</v>
      </c>
      <c r="AU265" s="228" t="s">
        <v>89</v>
      </c>
      <c r="AV265" s="13" t="s">
        <v>89</v>
      </c>
      <c r="AW265" s="13" t="s">
        <v>34</v>
      </c>
      <c r="AX265" s="13" t="s">
        <v>87</v>
      </c>
      <c r="AY265" s="228" t="s">
        <v>138</v>
      </c>
    </row>
    <row r="266" spans="1:65" s="2" customFormat="1" ht="21.75" customHeight="1">
      <c r="A266" s="35"/>
      <c r="B266" s="36"/>
      <c r="C266" s="204" t="s">
        <v>526</v>
      </c>
      <c r="D266" s="204" t="s">
        <v>140</v>
      </c>
      <c r="E266" s="205" t="s">
        <v>527</v>
      </c>
      <c r="F266" s="206" t="s">
        <v>528</v>
      </c>
      <c r="G266" s="207" t="s">
        <v>260</v>
      </c>
      <c r="H266" s="208">
        <v>0.14000000000000001</v>
      </c>
      <c r="I266" s="209"/>
      <c r="J266" s="210">
        <f>ROUND(I266*H266,2)</f>
        <v>0</v>
      </c>
      <c r="K266" s="206" t="s">
        <v>144</v>
      </c>
      <c r="L266" s="40"/>
      <c r="M266" s="211" t="s">
        <v>1</v>
      </c>
      <c r="N266" s="212" t="s">
        <v>44</v>
      </c>
      <c r="O266" s="72"/>
      <c r="P266" s="213">
        <f>O266*H266</f>
        <v>0</v>
      </c>
      <c r="Q266" s="213">
        <v>9.0000000000000006E-5</v>
      </c>
      <c r="R266" s="213">
        <f>Q266*H266</f>
        <v>1.2600000000000001E-5</v>
      </c>
      <c r="S266" s="213">
        <v>3.0000000000000001E-3</v>
      </c>
      <c r="T266" s="214">
        <f>S266*H266</f>
        <v>4.2000000000000007E-4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145</v>
      </c>
      <c r="AT266" s="215" t="s">
        <v>140</v>
      </c>
      <c r="AU266" s="215" t="s">
        <v>89</v>
      </c>
      <c r="AY266" s="18" t="s">
        <v>138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87</v>
      </c>
      <c r="BK266" s="216">
        <f>ROUND(I266*H266,2)</f>
        <v>0</v>
      </c>
      <c r="BL266" s="18" t="s">
        <v>145</v>
      </c>
      <c r="BM266" s="215" t="s">
        <v>529</v>
      </c>
    </row>
    <row r="267" spans="1:65" s="13" customFormat="1" ht="11.25">
      <c r="B267" s="217"/>
      <c r="C267" s="218"/>
      <c r="D267" s="219" t="s">
        <v>147</v>
      </c>
      <c r="E267" s="220" t="s">
        <v>1</v>
      </c>
      <c r="F267" s="221" t="s">
        <v>530</v>
      </c>
      <c r="G267" s="218"/>
      <c r="H267" s="222">
        <v>0.14000000000000001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147</v>
      </c>
      <c r="AU267" s="228" t="s">
        <v>89</v>
      </c>
      <c r="AV267" s="13" t="s">
        <v>89</v>
      </c>
      <c r="AW267" s="13" t="s">
        <v>34</v>
      </c>
      <c r="AX267" s="13" t="s">
        <v>87</v>
      </c>
      <c r="AY267" s="228" t="s">
        <v>138</v>
      </c>
    </row>
    <row r="268" spans="1:65" s="2" customFormat="1" ht="33" customHeight="1">
      <c r="A268" s="35"/>
      <c r="B268" s="36"/>
      <c r="C268" s="204" t="s">
        <v>531</v>
      </c>
      <c r="D268" s="204" t="s">
        <v>140</v>
      </c>
      <c r="E268" s="205" t="s">
        <v>532</v>
      </c>
      <c r="F268" s="206" t="s">
        <v>533</v>
      </c>
      <c r="G268" s="207" t="s">
        <v>260</v>
      </c>
      <c r="H268" s="208">
        <v>0.25</v>
      </c>
      <c r="I268" s="209"/>
      <c r="J268" s="210">
        <f>ROUND(I268*H268,2)</f>
        <v>0</v>
      </c>
      <c r="K268" s="206" t="s">
        <v>144</v>
      </c>
      <c r="L268" s="40"/>
      <c r="M268" s="211" t="s">
        <v>1</v>
      </c>
      <c r="N268" s="212" t="s">
        <v>44</v>
      </c>
      <c r="O268" s="72"/>
      <c r="P268" s="213">
        <f>O268*H268</f>
        <v>0</v>
      </c>
      <c r="Q268" s="213">
        <v>7.3999999999999999E-4</v>
      </c>
      <c r="R268" s="213">
        <f>Q268*H268</f>
        <v>1.85E-4</v>
      </c>
      <c r="S268" s="213">
        <v>8.0000000000000002E-3</v>
      </c>
      <c r="T268" s="214">
        <f>S268*H268</f>
        <v>2E-3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5" t="s">
        <v>145</v>
      </c>
      <c r="AT268" s="215" t="s">
        <v>140</v>
      </c>
      <c r="AU268" s="215" t="s">
        <v>89</v>
      </c>
      <c r="AY268" s="18" t="s">
        <v>138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87</v>
      </c>
      <c r="BK268" s="216">
        <f>ROUND(I268*H268,2)</f>
        <v>0</v>
      </c>
      <c r="BL268" s="18" t="s">
        <v>145</v>
      </c>
      <c r="BM268" s="215" t="s">
        <v>534</v>
      </c>
    </row>
    <row r="269" spans="1:65" s="13" customFormat="1" ht="11.25">
      <c r="B269" s="217"/>
      <c r="C269" s="218"/>
      <c r="D269" s="219" t="s">
        <v>147</v>
      </c>
      <c r="E269" s="220" t="s">
        <v>1</v>
      </c>
      <c r="F269" s="221" t="s">
        <v>535</v>
      </c>
      <c r="G269" s="218"/>
      <c r="H269" s="222">
        <v>0.25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147</v>
      </c>
      <c r="AU269" s="228" t="s">
        <v>89</v>
      </c>
      <c r="AV269" s="13" t="s">
        <v>89</v>
      </c>
      <c r="AW269" s="13" t="s">
        <v>34</v>
      </c>
      <c r="AX269" s="13" t="s">
        <v>87</v>
      </c>
      <c r="AY269" s="228" t="s">
        <v>138</v>
      </c>
    </row>
    <row r="270" spans="1:65" s="2" customFormat="1" ht="33" customHeight="1">
      <c r="A270" s="35"/>
      <c r="B270" s="36"/>
      <c r="C270" s="204" t="s">
        <v>536</v>
      </c>
      <c r="D270" s="204" t="s">
        <v>140</v>
      </c>
      <c r="E270" s="205" t="s">
        <v>537</v>
      </c>
      <c r="F270" s="206" t="s">
        <v>538</v>
      </c>
      <c r="G270" s="207" t="s">
        <v>260</v>
      </c>
      <c r="H270" s="208">
        <v>0.14000000000000001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8.4000000000000003E-4</v>
      </c>
      <c r="R270" s="213">
        <f>Q270*H270</f>
        <v>1.1760000000000001E-4</v>
      </c>
      <c r="S270" s="213">
        <v>0.02</v>
      </c>
      <c r="T270" s="214">
        <f>S270*H270</f>
        <v>2.8000000000000004E-3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145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145</v>
      </c>
      <c r="BM270" s="215" t="s">
        <v>539</v>
      </c>
    </row>
    <row r="271" spans="1:65" s="13" customFormat="1" ht="11.25">
      <c r="B271" s="217"/>
      <c r="C271" s="218"/>
      <c r="D271" s="219" t="s">
        <v>147</v>
      </c>
      <c r="E271" s="220" t="s">
        <v>1</v>
      </c>
      <c r="F271" s="221" t="s">
        <v>540</v>
      </c>
      <c r="G271" s="218"/>
      <c r="H271" s="222">
        <v>0.14000000000000001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147</v>
      </c>
      <c r="AU271" s="228" t="s">
        <v>89</v>
      </c>
      <c r="AV271" s="13" t="s">
        <v>89</v>
      </c>
      <c r="AW271" s="13" t="s">
        <v>34</v>
      </c>
      <c r="AX271" s="13" t="s">
        <v>87</v>
      </c>
      <c r="AY271" s="228" t="s">
        <v>138</v>
      </c>
    </row>
    <row r="272" spans="1:65" s="2" customFormat="1" ht="33" customHeight="1">
      <c r="A272" s="35"/>
      <c r="B272" s="36"/>
      <c r="C272" s="204" t="s">
        <v>541</v>
      </c>
      <c r="D272" s="204" t="s">
        <v>140</v>
      </c>
      <c r="E272" s="205" t="s">
        <v>542</v>
      </c>
      <c r="F272" s="206" t="s">
        <v>543</v>
      </c>
      <c r="G272" s="207" t="s">
        <v>260</v>
      </c>
      <c r="H272" s="208">
        <v>0.14000000000000001</v>
      </c>
      <c r="I272" s="209"/>
      <c r="J272" s="210">
        <f>ROUND(I272*H272,2)</f>
        <v>0</v>
      </c>
      <c r="K272" s="206" t="s">
        <v>144</v>
      </c>
      <c r="L272" s="40"/>
      <c r="M272" s="211" t="s">
        <v>1</v>
      </c>
      <c r="N272" s="212" t="s">
        <v>44</v>
      </c>
      <c r="O272" s="72"/>
      <c r="P272" s="213">
        <f>O272*H272</f>
        <v>0</v>
      </c>
      <c r="Q272" s="213">
        <v>3.3400000000000001E-3</v>
      </c>
      <c r="R272" s="213">
        <f>Q272*H272</f>
        <v>4.6760000000000004E-4</v>
      </c>
      <c r="S272" s="213">
        <v>0.159</v>
      </c>
      <c r="T272" s="214">
        <f>S272*H272</f>
        <v>2.2260000000000002E-2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5" t="s">
        <v>145</v>
      </c>
      <c r="AT272" s="215" t="s">
        <v>140</v>
      </c>
      <c r="AU272" s="215" t="s">
        <v>89</v>
      </c>
      <c r="AY272" s="18" t="s">
        <v>138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8" t="s">
        <v>87</v>
      </c>
      <c r="BK272" s="216">
        <f>ROUND(I272*H272,2)</f>
        <v>0</v>
      </c>
      <c r="BL272" s="18" t="s">
        <v>145</v>
      </c>
      <c r="BM272" s="215" t="s">
        <v>544</v>
      </c>
    </row>
    <row r="273" spans="1:65" s="13" customFormat="1" ht="11.25">
      <c r="B273" s="217"/>
      <c r="C273" s="218"/>
      <c r="D273" s="219" t="s">
        <v>147</v>
      </c>
      <c r="E273" s="220" t="s">
        <v>1</v>
      </c>
      <c r="F273" s="221" t="s">
        <v>545</v>
      </c>
      <c r="G273" s="218"/>
      <c r="H273" s="222">
        <v>0.14000000000000001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147</v>
      </c>
      <c r="AU273" s="228" t="s">
        <v>89</v>
      </c>
      <c r="AV273" s="13" t="s">
        <v>89</v>
      </c>
      <c r="AW273" s="13" t="s">
        <v>34</v>
      </c>
      <c r="AX273" s="13" t="s">
        <v>87</v>
      </c>
      <c r="AY273" s="228" t="s">
        <v>138</v>
      </c>
    </row>
    <row r="274" spans="1:65" s="2" customFormat="1" ht="33" customHeight="1">
      <c r="A274" s="35"/>
      <c r="B274" s="36"/>
      <c r="C274" s="204" t="s">
        <v>546</v>
      </c>
      <c r="D274" s="204" t="s">
        <v>140</v>
      </c>
      <c r="E274" s="205" t="s">
        <v>547</v>
      </c>
      <c r="F274" s="206" t="s">
        <v>548</v>
      </c>
      <c r="G274" s="207" t="s">
        <v>260</v>
      </c>
      <c r="H274" s="208">
        <v>3.6</v>
      </c>
      <c r="I274" s="209"/>
      <c r="J274" s="210">
        <f>ROUND(I274*H274,2)</f>
        <v>0</v>
      </c>
      <c r="K274" s="206" t="s">
        <v>144</v>
      </c>
      <c r="L274" s="40"/>
      <c r="M274" s="211" t="s">
        <v>1</v>
      </c>
      <c r="N274" s="212" t="s">
        <v>44</v>
      </c>
      <c r="O274" s="72"/>
      <c r="P274" s="213">
        <f>O274*H274</f>
        <v>0</v>
      </c>
      <c r="Q274" s="213">
        <v>3.63E-3</v>
      </c>
      <c r="R274" s="213">
        <f>Q274*H274</f>
        <v>1.3068E-2</v>
      </c>
      <c r="S274" s="213">
        <v>0.19600000000000001</v>
      </c>
      <c r="T274" s="214">
        <f>S274*H274</f>
        <v>0.7056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145</v>
      </c>
      <c r="AT274" s="215" t="s">
        <v>140</v>
      </c>
      <c r="AU274" s="215" t="s">
        <v>89</v>
      </c>
      <c r="AY274" s="18" t="s">
        <v>138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87</v>
      </c>
      <c r="BK274" s="216">
        <f>ROUND(I274*H274,2)</f>
        <v>0</v>
      </c>
      <c r="BL274" s="18" t="s">
        <v>145</v>
      </c>
      <c r="BM274" s="215" t="s">
        <v>549</v>
      </c>
    </row>
    <row r="275" spans="1:65" s="14" customFormat="1" ht="11.25">
      <c r="B275" s="229"/>
      <c r="C275" s="230"/>
      <c r="D275" s="219" t="s">
        <v>147</v>
      </c>
      <c r="E275" s="231" t="s">
        <v>1</v>
      </c>
      <c r="F275" s="232" t="s">
        <v>524</v>
      </c>
      <c r="G275" s="230"/>
      <c r="H275" s="231" t="s">
        <v>1</v>
      </c>
      <c r="I275" s="233"/>
      <c r="J275" s="230"/>
      <c r="K275" s="230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147</v>
      </c>
      <c r="AU275" s="238" t="s">
        <v>89</v>
      </c>
      <c r="AV275" s="14" t="s">
        <v>87</v>
      </c>
      <c r="AW275" s="14" t="s">
        <v>34</v>
      </c>
      <c r="AX275" s="14" t="s">
        <v>79</v>
      </c>
      <c r="AY275" s="238" t="s">
        <v>138</v>
      </c>
    </row>
    <row r="276" spans="1:65" s="13" customFormat="1" ht="11.25">
      <c r="B276" s="217"/>
      <c r="C276" s="218"/>
      <c r="D276" s="219" t="s">
        <v>147</v>
      </c>
      <c r="E276" s="220" t="s">
        <v>1</v>
      </c>
      <c r="F276" s="221" t="s">
        <v>550</v>
      </c>
      <c r="G276" s="218"/>
      <c r="H276" s="222">
        <v>0.7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147</v>
      </c>
      <c r="AU276" s="228" t="s">
        <v>89</v>
      </c>
      <c r="AV276" s="13" t="s">
        <v>89</v>
      </c>
      <c r="AW276" s="13" t="s">
        <v>34</v>
      </c>
      <c r="AX276" s="13" t="s">
        <v>79</v>
      </c>
      <c r="AY276" s="228" t="s">
        <v>138</v>
      </c>
    </row>
    <row r="277" spans="1:65" s="13" customFormat="1" ht="11.25">
      <c r="B277" s="217"/>
      <c r="C277" s="218"/>
      <c r="D277" s="219" t="s">
        <v>147</v>
      </c>
      <c r="E277" s="220" t="s">
        <v>1</v>
      </c>
      <c r="F277" s="221" t="s">
        <v>551</v>
      </c>
      <c r="G277" s="218"/>
      <c r="H277" s="222">
        <v>2.4</v>
      </c>
      <c r="I277" s="223"/>
      <c r="J277" s="218"/>
      <c r="K277" s="218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147</v>
      </c>
      <c r="AU277" s="228" t="s">
        <v>89</v>
      </c>
      <c r="AV277" s="13" t="s">
        <v>89</v>
      </c>
      <c r="AW277" s="13" t="s">
        <v>34</v>
      </c>
      <c r="AX277" s="13" t="s">
        <v>79</v>
      </c>
      <c r="AY277" s="228" t="s">
        <v>138</v>
      </c>
    </row>
    <row r="278" spans="1:65" s="13" customFormat="1" ht="11.25">
      <c r="B278" s="217"/>
      <c r="C278" s="218"/>
      <c r="D278" s="219" t="s">
        <v>147</v>
      </c>
      <c r="E278" s="220" t="s">
        <v>1</v>
      </c>
      <c r="F278" s="221" t="s">
        <v>552</v>
      </c>
      <c r="G278" s="218"/>
      <c r="H278" s="222">
        <v>0.5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147</v>
      </c>
      <c r="AU278" s="228" t="s">
        <v>89</v>
      </c>
      <c r="AV278" s="13" t="s">
        <v>89</v>
      </c>
      <c r="AW278" s="13" t="s">
        <v>34</v>
      </c>
      <c r="AX278" s="13" t="s">
        <v>79</v>
      </c>
      <c r="AY278" s="228" t="s">
        <v>138</v>
      </c>
    </row>
    <row r="279" spans="1:65" s="15" customFormat="1" ht="11.25">
      <c r="B279" s="239"/>
      <c r="C279" s="240"/>
      <c r="D279" s="219" t="s">
        <v>147</v>
      </c>
      <c r="E279" s="241" t="s">
        <v>1</v>
      </c>
      <c r="F279" s="242" t="s">
        <v>156</v>
      </c>
      <c r="G279" s="240"/>
      <c r="H279" s="243">
        <v>3.6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147</v>
      </c>
      <c r="AU279" s="249" t="s">
        <v>89</v>
      </c>
      <c r="AV279" s="15" t="s">
        <v>145</v>
      </c>
      <c r="AW279" s="15" t="s">
        <v>34</v>
      </c>
      <c r="AX279" s="15" t="s">
        <v>87</v>
      </c>
      <c r="AY279" s="249" t="s">
        <v>138</v>
      </c>
    </row>
    <row r="280" spans="1:65" s="12" customFormat="1" ht="22.9" customHeight="1">
      <c r="B280" s="188"/>
      <c r="C280" s="189"/>
      <c r="D280" s="190" t="s">
        <v>78</v>
      </c>
      <c r="E280" s="202" t="s">
        <v>344</v>
      </c>
      <c r="F280" s="202" t="s">
        <v>345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P281</f>
        <v>0</v>
      </c>
      <c r="Q280" s="196"/>
      <c r="R280" s="197">
        <f>R281</f>
        <v>0</v>
      </c>
      <c r="S280" s="196"/>
      <c r="T280" s="198">
        <f>T281</f>
        <v>0</v>
      </c>
      <c r="AR280" s="199" t="s">
        <v>87</v>
      </c>
      <c r="AT280" s="200" t="s">
        <v>78</v>
      </c>
      <c r="AU280" s="200" t="s">
        <v>87</v>
      </c>
      <c r="AY280" s="199" t="s">
        <v>138</v>
      </c>
      <c r="BK280" s="201">
        <f>BK281</f>
        <v>0</v>
      </c>
    </row>
    <row r="281" spans="1:65" s="2" customFormat="1" ht="44.25" customHeight="1">
      <c r="A281" s="35"/>
      <c r="B281" s="36"/>
      <c r="C281" s="204" t="s">
        <v>553</v>
      </c>
      <c r="D281" s="204" t="s">
        <v>140</v>
      </c>
      <c r="E281" s="205" t="s">
        <v>554</v>
      </c>
      <c r="F281" s="206" t="s">
        <v>555</v>
      </c>
      <c r="G281" s="207" t="s">
        <v>217</v>
      </c>
      <c r="H281" s="208">
        <v>549.80899999999997</v>
      </c>
      <c r="I281" s="209"/>
      <c r="J281" s="210">
        <f>ROUND(I281*H281,2)</f>
        <v>0</v>
      </c>
      <c r="K281" s="206" t="s">
        <v>144</v>
      </c>
      <c r="L281" s="40"/>
      <c r="M281" s="211" t="s">
        <v>1</v>
      </c>
      <c r="N281" s="212" t="s">
        <v>44</v>
      </c>
      <c r="O281" s="7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5" t="s">
        <v>145</v>
      </c>
      <c r="AT281" s="215" t="s">
        <v>140</v>
      </c>
      <c r="AU281" s="215" t="s">
        <v>89</v>
      </c>
      <c r="AY281" s="18" t="s">
        <v>138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8" t="s">
        <v>87</v>
      </c>
      <c r="BK281" s="216">
        <f>ROUND(I281*H281,2)</f>
        <v>0</v>
      </c>
      <c r="BL281" s="18" t="s">
        <v>145</v>
      </c>
      <c r="BM281" s="215" t="s">
        <v>556</v>
      </c>
    </row>
    <row r="282" spans="1:65" s="12" customFormat="1" ht="25.9" customHeight="1">
      <c r="B282" s="188"/>
      <c r="C282" s="189"/>
      <c r="D282" s="190" t="s">
        <v>78</v>
      </c>
      <c r="E282" s="191" t="s">
        <v>557</v>
      </c>
      <c r="F282" s="191" t="s">
        <v>558</v>
      </c>
      <c r="G282" s="189"/>
      <c r="H282" s="189"/>
      <c r="I282" s="192"/>
      <c r="J282" s="193">
        <f>BK282</f>
        <v>0</v>
      </c>
      <c r="K282" s="189"/>
      <c r="L282" s="194"/>
      <c r="M282" s="195"/>
      <c r="N282" s="196"/>
      <c r="O282" s="196"/>
      <c r="P282" s="197">
        <f>P283</f>
        <v>0</v>
      </c>
      <c r="Q282" s="196"/>
      <c r="R282" s="197">
        <f>R283</f>
        <v>3.3599999999999998E-2</v>
      </c>
      <c r="S282" s="196"/>
      <c r="T282" s="198">
        <f>T283</f>
        <v>0</v>
      </c>
      <c r="AR282" s="199" t="s">
        <v>89</v>
      </c>
      <c r="AT282" s="200" t="s">
        <v>78</v>
      </c>
      <c r="AU282" s="200" t="s">
        <v>79</v>
      </c>
      <c r="AY282" s="199" t="s">
        <v>138</v>
      </c>
      <c r="BK282" s="201">
        <f>BK283</f>
        <v>0</v>
      </c>
    </row>
    <row r="283" spans="1:65" s="12" customFormat="1" ht="22.9" customHeight="1">
      <c r="B283" s="188"/>
      <c r="C283" s="189"/>
      <c r="D283" s="190" t="s">
        <v>78</v>
      </c>
      <c r="E283" s="202" t="s">
        <v>559</v>
      </c>
      <c r="F283" s="202" t="s">
        <v>560</v>
      </c>
      <c r="G283" s="189"/>
      <c r="H283" s="189"/>
      <c r="I283" s="192"/>
      <c r="J283" s="203">
        <f>BK283</f>
        <v>0</v>
      </c>
      <c r="K283" s="189"/>
      <c r="L283" s="194"/>
      <c r="M283" s="195"/>
      <c r="N283" s="196"/>
      <c r="O283" s="196"/>
      <c r="P283" s="197">
        <f>SUM(P284:P289)</f>
        <v>0</v>
      </c>
      <c r="Q283" s="196"/>
      <c r="R283" s="197">
        <f>SUM(R284:R289)</f>
        <v>3.3599999999999998E-2</v>
      </c>
      <c r="S283" s="196"/>
      <c r="T283" s="198">
        <f>SUM(T284:T289)</f>
        <v>0</v>
      </c>
      <c r="AR283" s="199" t="s">
        <v>89</v>
      </c>
      <c r="AT283" s="200" t="s">
        <v>78</v>
      </c>
      <c r="AU283" s="200" t="s">
        <v>87</v>
      </c>
      <c r="AY283" s="199" t="s">
        <v>138</v>
      </c>
      <c r="BK283" s="201">
        <f>SUM(BK284:BK289)</f>
        <v>0</v>
      </c>
    </row>
    <row r="284" spans="1:65" s="2" customFormat="1" ht="21.75" customHeight="1">
      <c r="A284" s="35"/>
      <c r="B284" s="36"/>
      <c r="C284" s="204" t="s">
        <v>561</v>
      </c>
      <c r="D284" s="204" t="s">
        <v>140</v>
      </c>
      <c r="E284" s="205" t="s">
        <v>562</v>
      </c>
      <c r="F284" s="206" t="s">
        <v>563</v>
      </c>
      <c r="G284" s="207" t="s">
        <v>488</v>
      </c>
      <c r="H284" s="208">
        <v>4</v>
      </c>
      <c r="I284" s="209"/>
      <c r="J284" s="210">
        <f>ROUND(I284*H284,2)</f>
        <v>0</v>
      </c>
      <c r="K284" s="206" t="s">
        <v>1</v>
      </c>
      <c r="L284" s="40"/>
      <c r="M284" s="211" t="s">
        <v>1</v>
      </c>
      <c r="N284" s="212" t="s">
        <v>44</v>
      </c>
      <c r="O284" s="72"/>
      <c r="P284" s="213">
        <f>O284*H284</f>
        <v>0</v>
      </c>
      <c r="Q284" s="213">
        <v>4.0000000000000002E-4</v>
      </c>
      <c r="R284" s="213">
        <f>Q284*H284</f>
        <v>1.6000000000000001E-3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239</v>
      </c>
      <c r="AT284" s="215" t="s">
        <v>140</v>
      </c>
      <c r="AU284" s="215" t="s">
        <v>89</v>
      </c>
      <c r="AY284" s="18" t="s">
        <v>138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87</v>
      </c>
      <c r="BK284" s="216">
        <f>ROUND(I284*H284,2)</f>
        <v>0</v>
      </c>
      <c r="BL284" s="18" t="s">
        <v>239</v>
      </c>
      <c r="BM284" s="215" t="s">
        <v>564</v>
      </c>
    </row>
    <row r="285" spans="1:65" s="14" customFormat="1" ht="11.25">
      <c r="B285" s="229"/>
      <c r="C285" s="230"/>
      <c r="D285" s="219" t="s">
        <v>147</v>
      </c>
      <c r="E285" s="231" t="s">
        <v>1</v>
      </c>
      <c r="F285" s="232" t="s">
        <v>395</v>
      </c>
      <c r="G285" s="230"/>
      <c r="H285" s="231" t="s">
        <v>1</v>
      </c>
      <c r="I285" s="233"/>
      <c r="J285" s="230"/>
      <c r="K285" s="230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147</v>
      </c>
      <c r="AU285" s="238" t="s">
        <v>89</v>
      </c>
      <c r="AV285" s="14" t="s">
        <v>87</v>
      </c>
      <c r="AW285" s="14" t="s">
        <v>34</v>
      </c>
      <c r="AX285" s="14" t="s">
        <v>79</v>
      </c>
      <c r="AY285" s="238" t="s">
        <v>138</v>
      </c>
    </row>
    <row r="286" spans="1:65" s="13" customFormat="1" ht="11.25">
      <c r="B286" s="217"/>
      <c r="C286" s="218"/>
      <c r="D286" s="219" t="s">
        <v>147</v>
      </c>
      <c r="E286" s="220" t="s">
        <v>1</v>
      </c>
      <c r="F286" s="221" t="s">
        <v>145</v>
      </c>
      <c r="G286" s="218"/>
      <c r="H286" s="222">
        <v>4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147</v>
      </c>
      <c r="AU286" s="228" t="s">
        <v>89</v>
      </c>
      <c r="AV286" s="13" t="s">
        <v>89</v>
      </c>
      <c r="AW286" s="13" t="s">
        <v>34</v>
      </c>
      <c r="AX286" s="13" t="s">
        <v>87</v>
      </c>
      <c r="AY286" s="228" t="s">
        <v>138</v>
      </c>
    </row>
    <row r="287" spans="1:65" s="2" customFormat="1" ht="16.5" customHeight="1">
      <c r="A287" s="35"/>
      <c r="B287" s="36"/>
      <c r="C287" s="253" t="s">
        <v>565</v>
      </c>
      <c r="D287" s="253" t="s">
        <v>250</v>
      </c>
      <c r="E287" s="254" t="s">
        <v>566</v>
      </c>
      <c r="F287" s="255" t="s">
        <v>567</v>
      </c>
      <c r="G287" s="256" t="s">
        <v>488</v>
      </c>
      <c r="H287" s="257">
        <v>4</v>
      </c>
      <c r="I287" s="258"/>
      <c r="J287" s="259">
        <f>ROUND(I287*H287,2)</f>
        <v>0</v>
      </c>
      <c r="K287" s="255" t="s">
        <v>1</v>
      </c>
      <c r="L287" s="260"/>
      <c r="M287" s="261" t="s">
        <v>1</v>
      </c>
      <c r="N287" s="262" t="s">
        <v>44</v>
      </c>
      <c r="O287" s="72"/>
      <c r="P287" s="213">
        <f>O287*H287</f>
        <v>0</v>
      </c>
      <c r="Q287" s="213">
        <v>8.0000000000000002E-3</v>
      </c>
      <c r="R287" s="213">
        <f>Q287*H287</f>
        <v>3.2000000000000001E-2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333</v>
      </c>
      <c r="AT287" s="215" t="s">
        <v>250</v>
      </c>
      <c r="AU287" s="215" t="s">
        <v>89</v>
      </c>
      <c r="AY287" s="18" t="s">
        <v>138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87</v>
      </c>
      <c r="BK287" s="216">
        <f>ROUND(I287*H287,2)</f>
        <v>0</v>
      </c>
      <c r="BL287" s="18" t="s">
        <v>239</v>
      </c>
      <c r="BM287" s="215" t="s">
        <v>568</v>
      </c>
    </row>
    <row r="288" spans="1:65" s="13" customFormat="1" ht="11.25">
      <c r="B288" s="217"/>
      <c r="C288" s="218"/>
      <c r="D288" s="219" t="s">
        <v>147</v>
      </c>
      <c r="E288" s="220" t="s">
        <v>1</v>
      </c>
      <c r="F288" s="221" t="s">
        <v>145</v>
      </c>
      <c r="G288" s="218"/>
      <c r="H288" s="222">
        <v>4</v>
      </c>
      <c r="I288" s="223"/>
      <c r="J288" s="218"/>
      <c r="K288" s="218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147</v>
      </c>
      <c r="AU288" s="228" t="s">
        <v>89</v>
      </c>
      <c r="AV288" s="13" t="s">
        <v>89</v>
      </c>
      <c r="AW288" s="13" t="s">
        <v>34</v>
      </c>
      <c r="AX288" s="13" t="s">
        <v>87</v>
      </c>
      <c r="AY288" s="228" t="s">
        <v>138</v>
      </c>
    </row>
    <row r="289" spans="1:65" s="2" customFormat="1" ht="44.25" customHeight="1">
      <c r="A289" s="35"/>
      <c r="B289" s="36"/>
      <c r="C289" s="204" t="s">
        <v>569</v>
      </c>
      <c r="D289" s="204" t="s">
        <v>140</v>
      </c>
      <c r="E289" s="205" t="s">
        <v>570</v>
      </c>
      <c r="F289" s="206" t="s">
        <v>571</v>
      </c>
      <c r="G289" s="207" t="s">
        <v>217</v>
      </c>
      <c r="H289" s="208">
        <v>3.4000000000000002E-2</v>
      </c>
      <c r="I289" s="209"/>
      <c r="J289" s="210">
        <f>ROUND(I289*H289,2)</f>
        <v>0</v>
      </c>
      <c r="K289" s="206" t="s">
        <v>572</v>
      </c>
      <c r="L289" s="40"/>
      <c r="M289" s="263" t="s">
        <v>1</v>
      </c>
      <c r="N289" s="264" t="s">
        <v>44</v>
      </c>
      <c r="O289" s="265"/>
      <c r="P289" s="266">
        <f>O289*H289</f>
        <v>0</v>
      </c>
      <c r="Q289" s="266">
        <v>0</v>
      </c>
      <c r="R289" s="266">
        <f>Q289*H289</f>
        <v>0</v>
      </c>
      <c r="S289" s="266">
        <v>0</v>
      </c>
      <c r="T289" s="26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5" t="s">
        <v>239</v>
      </c>
      <c r="AT289" s="215" t="s">
        <v>140</v>
      </c>
      <c r="AU289" s="215" t="s">
        <v>89</v>
      </c>
      <c r="AY289" s="18" t="s">
        <v>138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87</v>
      </c>
      <c r="BK289" s="216">
        <f>ROUND(I289*H289,2)</f>
        <v>0</v>
      </c>
      <c r="BL289" s="18" t="s">
        <v>239</v>
      </c>
      <c r="BM289" s="215" t="s">
        <v>573</v>
      </c>
    </row>
    <row r="290" spans="1:65" s="2" customFormat="1" ht="6.95" customHeight="1">
      <c r="A290" s="35"/>
      <c r="B290" s="55"/>
      <c r="C290" s="56"/>
      <c r="D290" s="56"/>
      <c r="E290" s="56"/>
      <c r="F290" s="56"/>
      <c r="G290" s="56"/>
      <c r="H290" s="56"/>
      <c r="I290" s="153"/>
      <c r="J290" s="56"/>
      <c r="K290" s="56"/>
      <c r="L290" s="40"/>
      <c r="M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algorithmName="SHA-512" hashValue="eIwkMAoi1ITMxiYZOKX9JJbKBmgwQFh6EODCZNQYdQQnFQZvQbXXjkBP2a8kkdUZu81yGyBvi1CMkfeOr+HmjQ==" saltValue="Y3mvfozQE9wBOQ6qZowrUUGXfiiGlT3SI0rQizb+q439waWGdkIlOzQ68ZHv+D3/Oa6DwTkB0ApbRQUfscv8/g==" spinCount="100000" sheet="1" objects="1" scenarios="1" formatColumns="0" formatRows="0" autoFilter="0"/>
  <autoFilter ref="C126:K28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574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ROUND((SUM(BE123:BE278)),  2)</f>
        <v>0</v>
      </c>
      <c r="G33" s="35"/>
      <c r="H33" s="35"/>
      <c r="I33" s="132">
        <v>0.21</v>
      </c>
      <c r="J33" s="131">
        <f>ROUND(((SUM(BE123:BE278))*I33),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ROUND((SUM(BF123:BF278)),  2)</f>
        <v>0</v>
      </c>
      <c r="G34" s="35"/>
      <c r="H34" s="35"/>
      <c r="I34" s="132">
        <v>0.15</v>
      </c>
      <c r="J34" s="131">
        <f>ROUND(((SUM(BF123:BF278))*I34),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ROUND((SUM(BG123:BG278)),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ROUND((SUM(BH123:BH278)),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ROUND((SUM(BI123:BI278)),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SO 03 - Odpadní potrubí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J202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120</v>
      </c>
      <c r="E100" s="172"/>
      <c r="F100" s="172"/>
      <c r="G100" s="172"/>
      <c r="H100" s="172"/>
      <c r="I100" s="173"/>
      <c r="J100" s="174">
        <f>J207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353</v>
      </c>
      <c r="E101" s="172"/>
      <c r="F101" s="172"/>
      <c r="G101" s="172"/>
      <c r="H101" s="172"/>
      <c r="I101" s="173"/>
      <c r="J101" s="174">
        <f>J226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121</v>
      </c>
      <c r="E102" s="172"/>
      <c r="F102" s="172"/>
      <c r="G102" s="172"/>
      <c r="H102" s="172"/>
      <c r="I102" s="173"/>
      <c r="J102" s="174">
        <f>J272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122</v>
      </c>
      <c r="E103" s="172"/>
      <c r="F103" s="172"/>
      <c r="G103" s="172"/>
      <c r="H103" s="172"/>
      <c r="I103" s="173"/>
      <c r="J103" s="174">
        <f>J277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123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30" t="str">
        <f>E7</f>
        <v>Projektové práce a inženýrská činnost na pilotní lokalitě Meziboří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110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282" t="str">
        <f>E9</f>
        <v>SO 03 - Odpadní potrubí</v>
      </c>
      <c r="F115" s="332"/>
      <c r="G115" s="332"/>
      <c r="H115" s="332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Meziboří</v>
      </c>
      <c r="G117" s="37"/>
      <c r="H117" s="37"/>
      <c r="I117" s="118" t="s">
        <v>22</v>
      </c>
      <c r="J117" s="67" t="str">
        <f>IF(J12="","",J12)</f>
        <v>18. 5. 2020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VÚV TGM, v.v.i., Podbabská 2582/30, 160 00 Praha 6</v>
      </c>
      <c r="G119" s="37"/>
      <c r="H119" s="37"/>
      <c r="I119" s="118" t="s">
        <v>30</v>
      </c>
      <c r="J119" s="33" t="str">
        <f>E21</f>
        <v>ŠINDLAR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35</v>
      </c>
      <c r="J120" s="33" t="str">
        <f>E24</f>
        <v>Roman Bárta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76"/>
      <c r="B122" s="177"/>
      <c r="C122" s="178" t="s">
        <v>124</v>
      </c>
      <c r="D122" s="179" t="s">
        <v>64</v>
      </c>
      <c r="E122" s="179" t="s">
        <v>60</v>
      </c>
      <c r="F122" s="179" t="s">
        <v>61</v>
      </c>
      <c r="G122" s="179" t="s">
        <v>125</v>
      </c>
      <c r="H122" s="179" t="s">
        <v>126</v>
      </c>
      <c r="I122" s="180" t="s">
        <v>127</v>
      </c>
      <c r="J122" s="179" t="s">
        <v>114</v>
      </c>
      <c r="K122" s="181" t="s">
        <v>128</v>
      </c>
      <c r="L122" s="182"/>
      <c r="M122" s="76" t="s">
        <v>1</v>
      </c>
      <c r="N122" s="77" t="s">
        <v>43</v>
      </c>
      <c r="O122" s="77" t="s">
        <v>129</v>
      </c>
      <c r="P122" s="77" t="s">
        <v>130</v>
      </c>
      <c r="Q122" s="77" t="s">
        <v>131</v>
      </c>
      <c r="R122" s="77" t="s">
        <v>132</v>
      </c>
      <c r="S122" s="77" t="s">
        <v>133</v>
      </c>
      <c r="T122" s="78" t="s">
        <v>134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9" customHeight="1">
      <c r="A123" s="35"/>
      <c r="B123" s="36"/>
      <c r="C123" s="83" t="s">
        <v>135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</f>
        <v>0</v>
      </c>
      <c r="Q123" s="80"/>
      <c r="R123" s="185">
        <f>R124</f>
        <v>188.21116940000002</v>
      </c>
      <c r="S123" s="80"/>
      <c r="T123" s="186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78</v>
      </c>
      <c r="AU123" s="18" t="s">
        <v>116</v>
      </c>
      <c r="BK123" s="187">
        <f>BK124</f>
        <v>0</v>
      </c>
    </row>
    <row r="124" spans="1:65" s="12" customFormat="1" ht="25.9" customHeight="1">
      <c r="B124" s="188"/>
      <c r="C124" s="189"/>
      <c r="D124" s="190" t="s">
        <v>78</v>
      </c>
      <c r="E124" s="191" t="s">
        <v>136</v>
      </c>
      <c r="F124" s="191" t="s">
        <v>137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P125+P202+P207+P226+P272+P277</f>
        <v>0</v>
      </c>
      <c r="Q124" s="196"/>
      <c r="R124" s="197">
        <f>R125+R202+R207+R226+R272+R277</f>
        <v>188.21116940000002</v>
      </c>
      <c r="S124" s="196"/>
      <c r="T124" s="198">
        <f>T125+T202+T207+T226+T272+T277</f>
        <v>0</v>
      </c>
      <c r="AR124" s="199" t="s">
        <v>87</v>
      </c>
      <c r="AT124" s="200" t="s">
        <v>78</v>
      </c>
      <c r="AU124" s="200" t="s">
        <v>79</v>
      </c>
      <c r="AY124" s="199" t="s">
        <v>138</v>
      </c>
      <c r="BK124" s="201">
        <f>BK125+BK202+BK207+BK226+BK272+BK277</f>
        <v>0</v>
      </c>
    </row>
    <row r="125" spans="1:65" s="12" customFormat="1" ht="22.9" customHeight="1">
      <c r="B125" s="188"/>
      <c r="C125" s="189"/>
      <c r="D125" s="190" t="s">
        <v>78</v>
      </c>
      <c r="E125" s="202" t="s">
        <v>87</v>
      </c>
      <c r="F125" s="202" t="s">
        <v>139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SUM(P126:P201)</f>
        <v>0</v>
      </c>
      <c r="Q125" s="196"/>
      <c r="R125" s="197">
        <f>SUM(R126:R201)</f>
        <v>139.907927</v>
      </c>
      <c r="S125" s="196"/>
      <c r="T125" s="198">
        <f>SUM(T126:T201)</f>
        <v>0</v>
      </c>
      <c r="AR125" s="199" t="s">
        <v>87</v>
      </c>
      <c r="AT125" s="200" t="s">
        <v>78</v>
      </c>
      <c r="AU125" s="200" t="s">
        <v>87</v>
      </c>
      <c r="AY125" s="199" t="s">
        <v>138</v>
      </c>
      <c r="BK125" s="201">
        <f>SUM(BK126:BK201)</f>
        <v>0</v>
      </c>
    </row>
    <row r="126" spans="1:65" s="2" customFormat="1" ht="21.75" customHeight="1">
      <c r="A126" s="35"/>
      <c r="B126" s="36"/>
      <c r="C126" s="204" t="s">
        <v>87</v>
      </c>
      <c r="D126" s="204" t="s">
        <v>140</v>
      </c>
      <c r="E126" s="205" t="s">
        <v>356</v>
      </c>
      <c r="F126" s="206" t="s">
        <v>357</v>
      </c>
      <c r="G126" s="207" t="s">
        <v>358</v>
      </c>
      <c r="H126" s="208">
        <v>300</v>
      </c>
      <c r="I126" s="209"/>
      <c r="J126" s="210">
        <f>ROUND(I126*H126,2)</f>
        <v>0</v>
      </c>
      <c r="K126" s="206" t="s">
        <v>144</v>
      </c>
      <c r="L126" s="40"/>
      <c r="M126" s="211" t="s">
        <v>1</v>
      </c>
      <c r="N126" s="212" t="s">
        <v>44</v>
      </c>
      <c r="O126" s="7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145</v>
      </c>
      <c r="AT126" s="215" t="s">
        <v>140</v>
      </c>
      <c r="AU126" s="215" t="s">
        <v>89</v>
      </c>
      <c r="AY126" s="18" t="s">
        <v>138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87</v>
      </c>
      <c r="BK126" s="216">
        <f>ROUND(I126*H126,2)</f>
        <v>0</v>
      </c>
      <c r="BL126" s="18" t="s">
        <v>145</v>
      </c>
      <c r="BM126" s="215" t="s">
        <v>575</v>
      </c>
    </row>
    <row r="127" spans="1:65" s="2" customFormat="1" ht="33" customHeight="1">
      <c r="A127" s="35"/>
      <c r="B127" s="36"/>
      <c r="C127" s="204" t="s">
        <v>89</v>
      </c>
      <c r="D127" s="204" t="s">
        <v>140</v>
      </c>
      <c r="E127" s="205" t="s">
        <v>360</v>
      </c>
      <c r="F127" s="206" t="s">
        <v>361</v>
      </c>
      <c r="G127" s="207" t="s">
        <v>362</v>
      </c>
      <c r="H127" s="208">
        <v>13</v>
      </c>
      <c r="I127" s="209"/>
      <c r="J127" s="210">
        <f>ROUND(I127*H127,2)</f>
        <v>0</v>
      </c>
      <c r="K127" s="206" t="s">
        <v>144</v>
      </c>
      <c r="L127" s="40"/>
      <c r="M127" s="211" t="s">
        <v>1</v>
      </c>
      <c r="N127" s="212" t="s">
        <v>44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145</v>
      </c>
      <c r="AT127" s="215" t="s">
        <v>140</v>
      </c>
      <c r="AU127" s="215" t="s">
        <v>89</v>
      </c>
      <c r="AY127" s="18" t="s">
        <v>138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87</v>
      </c>
      <c r="BK127" s="216">
        <f>ROUND(I127*H127,2)</f>
        <v>0</v>
      </c>
      <c r="BL127" s="18" t="s">
        <v>145</v>
      </c>
      <c r="BM127" s="215" t="s">
        <v>576</v>
      </c>
    </row>
    <row r="128" spans="1:65" s="2" customFormat="1" ht="44.25" customHeight="1">
      <c r="A128" s="35"/>
      <c r="B128" s="36"/>
      <c r="C128" s="204" t="s">
        <v>157</v>
      </c>
      <c r="D128" s="204" t="s">
        <v>140</v>
      </c>
      <c r="E128" s="205" t="s">
        <v>141</v>
      </c>
      <c r="F128" s="206" t="s">
        <v>142</v>
      </c>
      <c r="G128" s="207" t="s">
        <v>143</v>
      </c>
      <c r="H128" s="208">
        <v>44.207999999999998</v>
      </c>
      <c r="I128" s="209"/>
      <c r="J128" s="210">
        <f>ROUND(I128*H128,2)</f>
        <v>0</v>
      </c>
      <c r="K128" s="206" t="s">
        <v>144</v>
      </c>
      <c r="L128" s="40"/>
      <c r="M128" s="211" t="s">
        <v>1</v>
      </c>
      <c r="N128" s="212" t="s">
        <v>44</v>
      </c>
      <c r="O128" s="7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145</v>
      </c>
      <c r="AT128" s="215" t="s">
        <v>140</v>
      </c>
      <c r="AU128" s="215" t="s">
        <v>89</v>
      </c>
      <c r="AY128" s="18" t="s">
        <v>138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87</v>
      </c>
      <c r="BK128" s="216">
        <f>ROUND(I128*H128,2)</f>
        <v>0</v>
      </c>
      <c r="BL128" s="18" t="s">
        <v>145</v>
      </c>
      <c r="BM128" s="215" t="s">
        <v>577</v>
      </c>
    </row>
    <row r="129" spans="1:65" s="14" customFormat="1" ht="11.25">
      <c r="B129" s="229"/>
      <c r="C129" s="230"/>
      <c r="D129" s="219" t="s">
        <v>147</v>
      </c>
      <c r="E129" s="231" t="s">
        <v>1</v>
      </c>
      <c r="F129" s="232" t="s">
        <v>578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1:65" s="13" customFormat="1" ht="11.25">
      <c r="B130" s="217"/>
      <c r="C130" s="218"/>
      <c r="D130" s="219" t="s">
        <v>147</v>
      </c>
      <c r="E130" s="220" t="s">
        <v>1</v>
      </c>
      <c r="F130" s="221" t="s">
        <v>579</v>
      </c>
      <c r="G130" s="218"/>
      <c r="H130" s="222">
        <v>44.207999999999998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147</v>
      </c>
      <c r="AU130" s="228" t="s">
        <v>89</v>
      </c>
      <c r="AV130" s="13" t="s">
        <v>89</v>
      </c>
      <c r="AW130" s="13" t="s">
        <v>34</v>
      </c>
      <c r="AX130" s="13" t="s">
        <v>87</v>
      </c>
      <c r="AY130" s="228" t="s">
        <v>138</v>
      </c>
    </row>
    <row r="131" spans="1:65" s="2" customFormat="1" ht="33" customHeight="1">
      <c r="A131" s="35"/>
      <c r="B131" s="36"/>
      <c r="C131" s="204" t="s">
        <v>145</v>
      </c>
      <c r="D131" s="204" t="s">
        <v>140</v>
      </c>
      <c r="E131" s="205" t="s">
        <v>580</v>
      </c>
      <c r="F131" s="206" t="s">
        <v>581</v>
      </c>
      <c r="G131" s="207" t="s">
        <v>143</v>
      </c>
      <c r="H131" s="208">
        <v>107.56699999999999</v>
      </c>
      <c r="I131" s="209"/>
      <c r="J131" s="210">
        <f>ROUND(I131*H131,2)</f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87</v>
      </c>
      <c r="BK131" s="216">
        <f>ROUND(I131*H131,2)</f>
        <v>0</v>
      </c>
      <c r="BL131" s="18" t="s">
        <v>145</v>
      </c>
      <c r="BM131" s="215" t="s">
        <v>582</v>
      </c>
    </row>
    <row r="132" spans="1:65" s="14" customFormat="1" ht="11.25">
      <c r="B132" s="229"/>
      <c r="C132" s="230"/>
      <c r="D132" s="219" t="s">
        <v>147</v>
      </c>
      <c r="E132" s="231" t="s">
        <v>1</v>
      </c>
      <c r="F132" s="232" t="s">
        <v>578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147</v>
      </c>
      <c r="AU132" s="238" t="s">
        <v>89</v>
      </c>
      <c r="AV132" s="14" t="s">
        <v>87</v>
      </c>
      <c r="AW132" s="14" t="s">
        <v>34</v>
      </c>
      <c r="AX132" s="14" t="s">
        <v>79</v>
      </c>
      <c r="AY132" s="238" t="s">
        <v>138</v>
      </c>
    </row>
    <row r="133" spans="1:65" s="14" customFormat="1" ht="11.25">
      <c r="B133" s="229"/>
      <c r="C133" s="230"/>
      <c r="D133" s="219" t="s">
        <v>147</v>
      </c>
      <c r="E133" s="231" t="s">
        <v>1</v>
      </c>
      <c r="F133" s="232" t="s">
        <v>583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147</v>
      </c>
      <c r="AU133" s="238" t="s">
        <v>89</v>
      </c>
      <c r="AV133" s="14" t="s">
        <v>87</v>
      </c>
      <c r="AW133" s="14" t="s">
        <v>34</v>
      </c>
      <c r="AX133" s="14" t="s">
        <v>79</v>
      </c>
      <c r="AY133" s="238" t="s">
        <v>138</v>
      </c>
    </row>
    <row r="134" spans="1:65" s="14" customFormat="1" ht="11.25">
      <c r="B134" s="229"/>
      <c r="C134" s="230"/>
      <c r="D134" s="219" t="s">
        <v>147</v>
      </c>
      <c r="E134" s="231" t="s">
        <v>1</v>
      </c>
      <c r="F134" s="232" t="s">
        <v>153</v>
      </c>
      <c r="G134" s="230"/>
      <c r="H134" s="231" t="s">
        <v>1</v>
      </c>
      <c r="I134" s="233"/>
      <c r="J134" s="230"/>
      <c r="K134" s="230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147</v>
      </c>
      <c r="AU134" s="238" t="s">
        <v>89</v>
      </c>
      <c r="AV134" s="14" t="s">
        <v>87</v>
      </c>
      <c r="AW134" s="14" t="s">
        <v>34</v>
      </c>
      <c r="AX134" s="14" t="s">
        <v>79</v>
      </c>
      <c r="AY134" s="238" t="s">
        <v>138</v>
      </c>
    </row>
    <row r="135" spans="1:65" s="13" customFormat="1" ht="11.25">
      <c r="B135" s="217"/>
      <c r="C135" s="218"/>
      <c r="D135" s="219" t="s">
        <v>147</v>
      </c>
      <c r="E135" s="220" t="s">
        <v>1</v>
      </c>
      <c r="F135" s="221" t="s">
        <v>584</v>
      </c>
      <c r="G135" s="218"/>
      <c r="H135" s="222">
        <v>96.515000000000001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147</v>
      </c>
      <c r="AU135" s="228" t="s">
        <v>89</v>
      </c>
      <c r="AV135" s="13" t="s">
        <v>89</v>
      </c>
      <c r="AW135" s="13" t="s">
        <v>34</v>
      </c>
      <c r="AX135" s="13" t="s">
        <v>79</v>
      </c>
      <c r="AY135" s="228" t="s">
        <v>138</v>
      </c>
    </row>
    <row r="136" spans="1:65" s="13" customFormat="1" ht="11.25">
      <c r="B136" s="217"/>
      <c r="C136" s="218"/>
      <c r="D136" s="219" t="s">
        <v>147</v>
      </c>
      <c r="E136" s="220" t="s">
        <v>1</v>
      </c>
      <c r="F136" s="221" t="s">
        <v>585</v>
      </c>
      <c r="G136" s="218"/>
      <c r="H136" s="222">
        <v>11.052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79</v>
      </c>
      <c r="AY136" s="228" t="s">
        <v>138</v>
      </c>
    </row>
    <row r="137" spans="1:65" s="15" customFormat="1" ht="11.25">
      <c r="B137" s="239"/>
      <c r="C137" s="240"/>
      <c r="D137" s="219" t="s">
        <v>147</v>
      </c>
      <c r="E137" s="241" t="s">
        <v>1</v>
      </c>
      <c r="F137" s="242" t="s">
        <v>156</v>
      </c>
      <c r="G137" s="240"/>
      <c r="H137" s="243">
        <v>107.56699999999999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147</v>
      </c>
      <c r="AU137" s="249" t="s">
        <v>89</v>
      </c>
      <c r="AV137" s="15" t="s">
        <v>145</v>
      </c>
      <c r="AW137" s="15" t="s">
        <v>34</v>
      </c>
      <c r="AX137" s="15" t="s">
        <v>87</v>
      </c>
      <c r="AY137" s="249" t="s">
        <v>138</v>
      </c>
    </row>
    <row r="138" spans="1:65" s="2" customFormat="1" ht="44.25" customHeight="1">
      <c r="A138" s="35"/>
      <c r="B138" s="36"/>
      <c r="C138" s="204" t="s">
        <v>169</v>
      </c>
      <c r="D138" s="204" t="s">
        <v>140</v>
      </c>
      <c r="E138" s="205" t="s">
        <v>586</v>
      </c>
      <c r="F138" s="206" t="s">
        <v>587</v>
      </c>
      <c r="G138" s="207" t="s">
        <v>143</v>
      </c>
      <c r="H138" s="208">
        <v>32.270000000000003</v>
      </c>
      <c r="I138" s="209"/>
      <c r="J138" s="210">
        <f>ROUND(I138*H138,2)</f>
        <v>0</v>
      </c>
      <c r="K138" s="206" t="s">
        <v>144</v>
      </c>
      <c r="L138" s="40"/>
      <c r="M138" s="211" t="s">
        <v>1</v>
      </c>
      <c r="N138" s="212" t="s">
        <v>44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145</v>
      </c>
      <c r="AT138" s="215" t="s">
        <v>140</v>
      </c>
      <c r="AU138" s="215" t="s">
        <v>89</v>
      </c>
      <c r="AY138" s="18" t="s">
        <v>138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87</v>
      </c>
      <c r="BK138" s="216">
        <f>ROUND(I138*H138,2)</f>
        <v>0</v>
      </c>
      <c r="BL138" s="18" t="s">
        <v>145</v>
      </c>
      <c r="BM138" s="215" t="s">
        <v>588</v>
      </c>
    </row>
    <row r="139" spans="1:65" s="2" customFormat="1" ht="19.5">
      <c r="A139" s="35"/>
      <c r="B139" s="36"/>
      <c r="C139" s="37"/>
      <c r="D139" s="219" t="s">
        <v>161</v>
      </c>
      <c r="E139" s="37"/>
      <c r="F139" s="250" t="s">
        <v>162</v>
      </c>
      <c r="G139" s="37"/>
      <c r="H139" s="37"/>
      <c r="I139" s="116"/>
      <c r="J139" s="37"/>
      <c r="K139" s="37"/>
      <c r="L139" s="40"/>
      <c r="M139" s="251"/>
      <c r="N139" s="252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161</v>
      </c>
      <c r="AU139" s="18" t="s">
        <v>89</v>
      </c>
    </row>
    <row r="140" spans="1:65" s="13" customFormat="1" ht="11.25">
      <c r="B140" s="217"/>
      <c r="C140" s="218"/>
      <c r="D140" s="219" t="s">
        <v>147</v>
      </c>
      <c r="E140" s="220" t="s">
        <v>1</v>
      </c>
      <c r="F140" s="221" t="s">
        <v>589</v>
      </c>
      <c r="G140" s="218"/>
      <c r="H140" s="222">
        <v>32.270000000000003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147</v>
      </c>
      <c r="AU140" s="228" t="s">
        <v>89</v>
      </c>
      <c r="AV140" s="13" t="s">
        <v>89</v>
      </c>
      <c r="AW140" s="13" t="s">
        <v>34</v>
      </c>
      <c r="AX140" s="13" t="s">
        <v>87</v>
      </c>
      <c r="AY140" s="228" t="s">
        <v>138</v>
      </c>
    </row>
    <row r="141" spans="1:65" s="2" customFormat="1" ht="33" customHeight="1">
      <c r="A141" s="35"/>
      <c r="B141" s="36"/>
      <c r="C141" s="204" t="s">
        <v>174</v>
      </c>
      <c r="D141" s="204" t="s">
        <v>140</v>
      </c>
      <c r="E141" s="205" t="s">
        <v>590</v>
      </c>
      <c r="F141" s="206" t="s">
        <v>591</v>
      </c>
      <c r="G141" s="207" t="s">
        <v>143</v>
      </c>
      <c r="H141" s="208">
        <v>107.56699999999999</v>
      </c>
      <c r="I141" s="209"/>
      <c r="J141" s="210">
        <f>ROUND(I141*H141,2)</f>
        <v>0</v>
      </c>
      <c r="K141" s="206" t="s">
        <v>144</v>
      </c>
      <c r="L141" s="40"/>
      <c r="M141" s="211" t="s">
        <v>1</v>
      </c>
      <c r="N141" s="212" t="s">
        <v>44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145</v>
      </c>
      <c r="AT141" s="215" t="s">
        <v>140</v>
      </c>
      <c r="AU141" s="215" t="s">
        <v>89</v>
      </c>
      <c r="AY141" s="18" t="s">
        <v>138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87</v>
      </c>
      <c r="BK141" s="216">
        <f>ROUND(I141*H141,2)</f>
        <v>0</v>
      </c>
      <c r="BL141" s="18" t="s">
        <v>145</v>
      </c>
      <c r="BM141" s="215" t="s">
        <v>592</v>
      </c>
    </row>
    <row r="142" spans="1:65" s="14" customFormat="1" ht="11.25">
      <c r="B142" s="229"/>
      <c r="C142" s="230"/>
      <c r="D142" s="219" t="s">
        <v>147</v>
      </c>
      <c r="E142" s="231" t="s">
        <v>1</v>
      </c>
      <c r="F142" s="232" t="s">
        <v>578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1:65" s="14" customFormat="1" ht="11.25">
      <c r="B143" s="229"/>
      <c r="C143" s="230"/>
      <c r="D143" s="219" t="s">
        <v>147</v>
      </c>
      <c r="E143" s="231" t="s">
        <v>1</v>
      </c>
      <c r="F143" s="232" t="s">
        <v>583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1:65" s="14" customFormat="1" ht="11.25">
      <c r="B144" s="229"/>
      <c r="C144" s="230"/>
      <c r="D144" s="219" t="s">
        <v>147</v>
      </c>
      <c r="E144" s="231" t="s">
        <v>1</v>
      </c>
      <c r="F144" s="232" t="s">
        <v>153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1:65" s="13" customFormat="1" ht="11.25">
      <c r="B145" s="217"/>
      <c r="C145" s="218"/>
      <c r="D145" s="219" t="s">
        <v>147</v>
      </c>
      <c r="E145" s="220" t="s">
        <v>1</v>
      </c>
      <c r="F145" s="221" t="s">
        <v>584</v>
      </c>
      <c r="G145" s="218"/>
      <c r="H145" s="222">
        <v>96.515000000000001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79</v>
      </c>
      <c r="AY145" s="228" t="s">
        <v>138</v>
      </c>
    </row>
    <row r="146" spans="1:65" s="13" customFormat="1" ht="11.25">
      <c r="B146" s="217"/>
      <c r="C146" s="218"/>
      <c r="D146" s="219" t="s">
        <v>147</v>
      </c>
      <c r="E146" s="220" t="s">
        <v>1</v>
      </c>
      <c r="F146" s="221" t="s">
        <v>585</v>
      </c>
      <c r="G146" s="218"/>
      <c r="H146" s="222">
        <v>11.052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79</v>
      </c>
      <c r="AY146" s="228" t="s">
        <v>138</v>
      </c>
    </row>
    <row r="147" spans="1:65" s="15" customFormat="1" ht="11.25">
      <c r="B147" s="239"/>
      <c r="C147" s="240"/>
      <c r="D147" s="219" t="s">
        <v>147</v>
      </c>
      <c r="E147" s="241" t="s">
        <v>1</v>
      </c>
      <c r="F147" s="242" t="s">
        <v>156</v>
      </c>
      <c r="G147" s="240"/>
      <c r="H147" s="243">
        <v>107.56699999999999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147</v>
      </c>
      <c r="AU147" s="249" t="s">
        <v>89</v>
      </c>
      <c r="AV147" s="15" t="s">
        <v>145</v>
      </c>
      <c r="AW147" s="15" t="s">
        <v>34</v>
      </c>
      <c r="AX147" s="15" t="s">
        <v>87</v>
      </c>
      <c r="AY147" s="249" t="s">
        <v>138</v>
      </c>
    </row>
    <row r="148" spans="1:65" s="2" customFormat="1" ht="44.25" customHeight="1">
      <c r="A148" s="35"/>
      <c r="B148" s="36"/>
      <c r="C148" s="204" t="s">
        <v>180</v>
      </c>
      <c r="D148" s="204" t="s">
        <v>140</v>
      </c>
      <c r="E148" s="205" t="s">
        <v>593</v>
      </c>
      <c r="F148" s="206" t="s">
        <v>594</v>
      </c>
      <c r="G148" s="207" t="s">
        <v>143</v>
      </c>
      <c r="H148" s="208">
        <v>32.270000000000003</v>
      </c>
      <c r="I148" s="209"/>
      <c r="J148" s="210">
        <f>ROUND(I148*H148,2)</f>
        <v>0</v>
      </c>
      <c r="K148" s="206" t="s">
        <v>144</v>
      </c>
      <c r="L148" s="40"/>
      <c r="M148" s="211" t="s">
        <v>1</v>
      </c>
      <c r="N148" s="212" t="s">
        <v>44</v>
      </c>
      <c r="O148" s="7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145</v>
      </c>
      <c r="AT148" s="215" t="s">
        <v>140</v>
      </c>
      <c r="AU148" s="215" t="s">
        <v>89</v>
      </c>
      <c r="AY148" s="18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87</v>
      </c>
      <c r="BK148" s="216">
        <f>ROUND(I148*H148,2)</f>
        <v>0</v>
      </c>
      <c r="BL148" s="18" t="s">
        <v>145</v>
      </c>
      <c r="BM148" s="215" t="s">
        <v>595</v>
      </c>
    </row>
    <row r="149" spans="1:65" s="2" customFormat="1" ht="19.5">
      <c r="A149" s="35"/>
      <c r="B149" s="36"/>
      <c r="C149" s="37"/>
      <c r="D149" s="219" t="s">
        <v>161</v>
      </c>
      <c r="E149" s="37"/>
      <c r="F149" s="250" t="s">
        <v>162</v>
      </c>
      <c r="G149" s="37"/>
      <c r="H149" s="37"/>
      <c r="I149" s="116"/>
      <c r="J149" s="37"/>
      <c r="K149" s="37"/>
      <c r="L149" s="40"/>
      <c r="M149" s="251"/>
      <c r="N149" s="252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161</v>
      </c>
      <c r="AU149" s="18" t="s">
        <v>89</v>
      </c>
    </row>
    <row r="150" spans="1:65" s="13" customFormat="1" ht="11.25">
      <c r="B150" s="217"/>
      <c r="C150" s="218"/>
      <c r="D150" s="219" t="s">
        <v>147</v>
      </c>
      <c r="E150" s="220" t="s">
        <v>1</v>
      </c>
      <c r="F150" s="221" t="s">
        <v>589</v>
      </c>
      <c r="G150" s="218"/>
      <c r="H150" s="222">
        <v>32.270000000000003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89</v>
      </c>
      <c r="AV150" s="13" t="s">
        <v>89</v>
      </c>
      <c r="AW150" s="13" t="s">
        <v>34</v>
      </c>
      <c r="AX150" s="13" t="s">
        <v>87</v>
      </c>
      <c r="AY150" s="228" t="s">
        <v>138</v>
      </c>
    </row>
    <row r="151" spans="1:65" s="2" customFormat="1" ht="33" customHeight="1">
      <c r="A151" s="35"/>
      <c r="B151" s="36"/>
      <c r="C151" s="204" t="s">
        <v>188</v>
      </c>
      <c r="D151" s="204" t="s">
        <v>140</v>
      </c>
      <c r="E151" s="205" t="s">
        <v>596</v>
      </c>
      <c r="F151" s="206" t="s">
        <v>597</v>
      </c>
      <c r="G151" s="207" t="s">
        <v>236</v>
      </c>
      <c r="H151" s="208">
        <v>432.35</v>
      </c>
      <c r="I151" s="209"/>
      <c r="J151" s="210">
        <f>ROUND(I151*H151,2)</f>
        <v>0</v>
      </c>
      <c r="K151" s="206" t="s">
        <v>144</v>
      </c>
      <c r="L151" s="40"/>
      <c r="M151" s="211" t="s">
        <v>1</v>
      </c>
      <c r="N151" s="212" t="s">
        <v>44</v>
      </c>
      <c r="O151" s="72"/>
      <c r="P151" s="213">
        <f>O151*H151</f>
        <v>0</v>
      </c>
      <c r="Q151" s="213">
        <v>5.8E-4</v>
      </c>
      <c r="R151" s="213">
        <f>Q151*H151</f>
        <v>0.25076300000000001</v>
      </c>
      <c r="S151" s="213">
        <v>0</v>
      </c>
      <c r="T151" s="21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145</v>
      </c>
      <c r="AT151" s="215" t="s">
        <v>140</v>
      </c>
      <c r="AU151" s="215" t="s">
        <v>89</v>
      </c>
      <c r="AY151" s="18" t="s">
        <v>138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87</v>
      </c>
      <c r="BK151" s="216">
        <f>ROUND(I151*H151,2)</f>
        <v>0</v>
      </c>
      <c r="BL151" s="18" t="s">
        <v>145</v>
      </c>
      <c r="BM151" s="215" t="s">
        <v>598</v>
      </c>
    </row>
    <row r="152" spans="1:65" s="14" customFormat="1" ht="11.25">
      <c r="B152" s="229"/>
      <c r="C152" s="230"/>
      <c r="D152" s="219" t="s">
        <v>147</v>
      </c>
      <c r="E152" s="231" t="s">
        <v>1</v>
      </c>
      <c r="F152" s="232" t="s">
        <v>578</v>
      </c>
      <c r="G152" s="230"/>
      <c r="H152" s="231" t="s">
        <v>1</v>
      </c>
      <c r="I152" s="233"/>
      <c r="J152" s="230"/>
      <c r="K152" s="230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147</v>
      </c>
      <c r="AU152" s="238" t="s">
        <v>89</v>
      </c>
      <c r="AV152" s="14" t="s">
        <v>87</v>
      </c>
      <c r="AW152" s="14" t="s">
        <v>34</v>
      </c>
      <c r="AX152" s="14" t="s">
        <v>79</v>
      </c>
      <c r="AY152" s="238" t="s">
        <v>138</v>
      </c>
    </row>
    <row r="153" spans="1:65" s="14" customFormat="1" ht="11.25">
      <c r="B153" s="229"/>
      <c r="C153" s="230"/>
      <c r="D153" s="219" t="s">
        <v>147</v>
      </c>
      <c r="E153" s="231" t="s">
        <v>1</v>
      </c>
      <c r="F153" s="232" t="s">
        <v>153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1:65" s="13" customFormat="1" ht="11.25">
      <c r="B154" s="217"/>
      <c r="C154" s="218"/>
      <c r="D154" s="219" t="s">
        <v>147</v>
      </c>
      <c r="E154" s="220" t="s">
        <v>1</v>
      </c>
      <c r="F154" s="221" t="s">
        <v>599</v>
      </c>
      <c r="G154" s="218"/>
      <c r="H154" s="222">
        <v>432.35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87</v>
      </c>
      <c r="AY154" s="228" t="s">
        <v>138</v>
      </c>
    </row>
    <row r="155" spans="1:65" s="2" customFormat="1" ht="33" customHeight="1">
      <c r="A155" s="35"/>
      <c r="B155" s="36"/>
      <c r="C155" s="204" t="s">
        <v>195</v>
      </c>
      <c r="D155" s="204" t="s">
        <v>140</v>
      </c>
      <c r="E155" s="205" t="s">
        <v>600</v>
      </c>
      <c r="F155" s="206" t="s">
        <v>601</v>
      </c>
      <c r="G155" s="207" t="s">
        <v>236</v>
      </c>
      <c r="H155" s="208">
        <v>432.35</v>
      </c>
      <c r="I155" s="209"/>
      <c r="J155" s="210">
        <f>ROUND(I155*H155,2)</f>
        <v>0</v>
      </c>
      <c r="K155" s="206" t="s">
        <v>144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6.2E-4</v>
      </c>
      <c r="R155" s="213">
        <f>Q155*H155</f>
        <v>0.26805699999999999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145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145</v>
      </c>
      <c r="BM155" s="215" t="s">
        <v>602</v>
      </c>
    </row>
    <row r="156" spans="1:65" s="2" customFormat="1" ht="44.25" customHeight="1">
      <c r="A156" s="35"/>
      <c r="B156" s="36"/>
      <c r="C156" s="204" t="s">
        <v>201</v>
      </c>
      <c r="D156" s="204" t="s">
        <v>140</v>
      </c>
      <c r="E156" s="205" t="s">
        <v>175</v>
      </c>
      <c r="F156" s="206" t="s">
        <v>176</v>
      </c>
      <c r="G156" s="207" t="s">
        <v>143</v>
      </c>
      <c r="H156" s="208">
        <v>107.56699999999999</v>
      </c>
      <c r="I156" s="209"/>
      <c r="J156" s="210">
        <f>ROUND(I156*H156,2)</f>
        <v>0</v>
      </c>
      <c r="K156" s="206" t="s">
        <v>144</v>
      </c>
      <c r="L156" s="40"/>
      <c r="M156" s="211" t="s">
        <v>1</v>
      </c>
      <c r="N156" s="212" t="s">
        <v>44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145</v>
      </c>
      <c r="AT156" s="215" t="s">
        <v>140</v>
      </c>
      <c r="AU156" s="215" t="s">
        <v>89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87</v>
      </c>
      <c r="BK156" s="216">
        <f>ROUND(I156*H156,2)</f>
        <v>0</v>
      </c>
      <c r="BL156" s="18" t="s">
        <v>145</v>
      </c>
      <c r="BM156" s="215" t="s">
        <v>603</v>
      </c>
    </row>
    <row r="157" spans="1:65" s="2" customFormat="1" ht="39">
      <c r="A157" s="35"/>
      <c r="B157" s="36"/>
      <c r="C157" s="37"/>
      <c r="D157" s="219" t="s">
        <v>161</v>
      </c>
      <c r="E157" s="37"/>
      <c r="F157" s="250" t="s">
        <v>604</v>
      </c>
      <c r="G157" s="37"/>
      <c r="H157" s="37"/>
      <c r="I157" s="116"/>
      <c r="J157" s="37"/>
      <c r="K157" s="37"/>
      <c r="L157" s="40"/>
      <c r="M157" s="251"/>
      <c r="N157" s="252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161</v>
      </c>
      <c r="AU157" s="18" t="s">
        <v>89</v>
      </c>
    </row>
    <row r="158" spans="1:65" s="13" customFormat="1" ht="11.25">
      <c r="B158" s="217"/>
      <c r="C158" s="218"/>
      <c r="D158" s="219" t="s">
        <v>147</v>
      </c>
      <c r="E158" s="220" t="s">
        <v>1</v>
      </c>
      <c r="F158" s="221" t="s">
        <v>605</v>
      </c>
      <c r="G158" s="218"/>
      <c r="H158" s="222">
        <v>107.56699999999999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147</v>
      </c>
      <c r="AU158" s="228" t="s">
        <v>89</v>
      </c>
      <c r="AV158" s="13" t="s">
        <v>89</v>
      </c>
      <c r="AW158" s="13" t="s">
        <v>34</v>
      </c>
      <c r="AX158" s="13" t="s">
        <v>87</v>
      </c>
      <c r="AY158" s="228" t="s">
        <v>138</v>
      </c>
    </row>
    <row r="159" spans="1:65" s="2" customFormat="1" ht="44.25" customHeight="1">
      <c r="A159" s="35"/>
      <c r="B159" s="36"/>
      <c r="C159" s="204" t="s">
        <v>208</v>
      </c>
      <c r="D159" s="204" t="s">
        <v>140</v>
      </c>
      <c r="E159" s="205" t="s">
        <v>181</v>
      </c>
      <c r="F159" s="206" t="s">
        <v>182</v>
      </c>
      <c r="G159" s="207" t="s">
        <v>143</v>
      </c>
      <c r="H159" s="208">
        <v>233.84800000000001</v>
      </c>
      <c r="I159" s="209"/>
      <c r="J159" s="210">
        <f>ROUND(I159*H159,2)</f>
        <v>0</v>
      </c>
      <c r="K159" s="206" t="s">
        <v>144</v>
      </c>
      <c r="L159" s="40"/>
      <c r="M159" s="211" t="s">
        <v>1</v>
      </c>
      <c r="N159" s="212" t="s">
        <v>44</v>
      </c>
      <c r="O159" s="7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145</v>
      </c>
      <c r="AT159" s="215" t="s">
        <v>140</v>
      </c>
      <c r="AU159" s="215" t="s">
        <v>89</v>
      </c>
      <c r="AY159" s="18" t="s">
        <v>138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87</v>
      </c>
      <c r="BK159" s="216">
        <f>ROUND(I159*H159,2)</f>
        <v>0</v>
      </c>
      <c r="BL159" s="18" t="s">
        <v>145</v>
      </c>
      <c r="BM159" s="215" t="s">
        <v>606</v>
      </c>
    </row>
    <row r="160" spans="1:65" s="14" customFormat="1" ht="11.25">
      <c r="B160" s="229"/>
      <c r="C160" s="230"/>
      <c r="D160" s="219" t="s">
        <v>147</v>
      </c>
      <c r="E160" s="231" t="s">
        <v>1</v>
      </c>
      <c r="F160" s="232" t="s">
        <v>184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1:65" s="13" customFormat="1" ht="11.25">
      <c r="B161" s="217"/>
      <c r="C161" s="218"/>
      <c r="D161" s="219" t="s">
        <v>147</v>
      </c>
      <c r="E161" s="220" t="s">
        <v>1</v>
      </c>
      <c r="F161" s="221" t="s">
        <v>607</v>
      </c>
      <c r="G161" s="218"/>
      <c r="H161" s="222">
        <v>189.64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79</v>
      </c>
      <c r="AY161" s="228" t="s">
        <v>138</v>
      </c>
    </row>
    <row r="162" spans="1:65" s="14" customFormat="1" ht="11.25">
      <c r="B162" s="229"/>
      <c r="C162" s="230"/>
      <c r="D162" s="219" t="s">
        <v>147</v>
      </c>
      <c r="E162" s="231" t="s">
        <v>1</v>
      </c>
      <c r="F162" s="232" t="s">
        <v>186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1:65" s="13" customFormat="1" ht="11.25">
      <c r="B163" s="217"/>
      <c r="C163" s="218"/>
      <c r="D163" s="219" t="s">
        <v>147</v>
      </c>
      <c r="E163" s="220" t="s">
        <v>1</v>
      </c>
      <c r="F163" s="221" t="s">
        <v>608</v>
      </c>
      <c r="G163" s="218"/>
      <c r="H163" s="222">
        <v>44.207999999999998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147</v>
      </c>
      <c r="AU163" s="228" t="s">
        <v>89</v>
      </c>
      <c r="AV163" s="13" t="s">
        <v>89</v>
      </c>
      <c r="AW163" s="13" t="s">
        <v>34</v>
      </c>
      <c r="AX163" s="13" t="s">
        <v>79</v>
      </c>
      <c r="AY163" s="228" t="s">
        <v>138</v>
      </c>
    </row>
    <row r="164" spans="1:65" s="15" customFormat="1" ht="11.25">
      <c r="B164" s="239"/>
      <c r="C164" s="240"/>
      <c r="D164" s="219" t="s">
        <v>147</v>
      </c>
      <c r="E164" s="241" t="s">
        <v>1</v>
      </c>
      <c r="F164" s="242" t="s">
        <v>156</v>
      </c>
      <c r="G164" s="240"/>
      <c r="H164" s="243">
        <v>233.84800000000001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147</v>
      </c>
      <c r="AU164" s="249" t="s">
        <v>89</v>
      </c>
      <c r="AV164" s="15" t="s">
        <v>145</v>
      </c>
      <c r="AW164" s="15" t="s">
        <v>34</v>
      </c>
      <c r="AX164" s="15" t="s">
        <v>87</v>
      </c>
      <c r="AY164" s="249" t="s">
        <v>138</v>
      </c>
    </row>
    <row r="165" spans="1:65" s="2" customFormat="1" ht="44.25" customHeight="1">
      <c r="A165" s="35"/>
      <c r="B165" s="36"/>
      <c r="C165" s="204" t="s">
        <v>214</v>
      </c>
      <c r="D165" s="204" t="s">
        <v>140</v>
      </c>
      <c r="E165" s="205" t="s">
        <v>189</v>
      </c>
      <c r="F165" s="206" t="s">
        <v>190</v>
      </c>
      <c r="G165" s="207" t="s">
        <v>143</v>
      </c>
      <c r="H165" s="208">
        <v>120.31399999999999</v>
      </c>
      <c r="I165" s="209"/>
      <c r="J165" s="210">
        <f>ROUND(I165*H165,2)</f>
        <v>0</v>
      </c>
      <c r="K165" s="206" t="s">
        <v>144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145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145</v>
      </c>
      <c r="BM165" s="215" t="s">
        <v>609</v>
      </c>
    </row>
    <row r="166" spans="1:65" s="14" customFormat="1" ht="11.25">
      <c r="B166" s="229"/>
      <c r="C166" s="230"/>
      <c r="D166" s="219" t="s">
        <v>147</v>
      </c>
      <c r="E166" s="231" t="s">
        <v>1</v>
      </c>
      <c r="F166" s="232" t="s">
        <v>192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1:65" s="13" customFormat="1" ht="11.25">
      <c r="B167" s="217"/>
      <c r="C167" s="218"/>
      <c r="D167" s="219" t="s">
        <v>147</v>
      </c>
      <c r="E167" s="220" t="s">
        <v>1</v>
      </c>
      <c r="F167" s="221" t="s">
        <v>610</v>
      </c>
      <c r="G167" s="218"/>
      <c r="H167" s="222">
        <v>215.13399999999999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79</v>
      </c>
      <c r="AY167" s="228" t="s">
        <v>138</v>
      </c>
    </row>
    <row r="168" spans="1:65" s="13" customFormat="1" ht="11.25">
      <c r="B168" s="217"/>
      <c r="C168" s="218"/>
      <c r="D168" s="219" t="s">
        <v>147</v>
      </c>
      <c r="E168" s="220" t="s">
        <v>1</v>
      </c>
      <c r="F168" s="221" t="s">
        <v>611</v>
      </c>
      <c r="G168" s="218"/>
      <c r="H168" s="222">
        <v>-94.82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147</v>
      </c>
      <c r="AU168" s="228" t="s">
        <v>89</v>
      </c>
      <c r="AV168" s="13" t="s">
        <v>89</v>
      </c>
      <c r="AW168" s="13" t="s">
        <v>34</v>
      </c>
      <c r="AX168" s="13" t="s">
        <v>79</v>
      </c>
      <c r="AY168" s="228" t="s">
        <v>138</v>
      </c>
    </row>
    <row r="169" spans="1:65" s="15" customFormat="1" ht="11.25">
      <c r="B169" s="239"/>
      <c r="C169" s="240"/>
      <c r="D169" s="219" t="s">
        <v>147</v>
      </c>
      <c r="E169" s="241" t="s">
        <v>1</v>
      </c>
      <c r="F169" s="242" t="s">
        <v>156</v>
      </c>
      <c r="G169" s="240"/>
      <c r="H169" s="243">
        <v>120.31399999999999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147</v>
      </c>
      <c r="AU169" s="249" t="s">
        <v>89</v>
      </c>
      <c r="AV169" s="15" t="s">
        <v>145</v>
      </c>
      <c r="AW169" s="15" t="s">
        <v>34</v>
      </c>
      <c r="AX169" s="15" t="s">
        <v>87</v>
      </c>
      <c r="AY169" s="249" t="s">
        <v>138</v>
      </c>
    </row>
    <row r="170" spans="1:65" s="2" customFormat="1" ht="55.5" customHeight="1">
      <c r="A170" s="35"/>
      <c r="B170" s="36"/>
      <c r="C170" s="204" t="s">
        <v>222</v>
      </c>
      <c r="D170" s="204" t="s">
        <v>140</v>
      </c>
      <c r="E170" s="205" t="s">
        <v>196</v>
      </c>
      <c r="F170" s="206" t="s">
        <v>197</v>
      </c>
      <c r="G170" s="207" t="s">
        <v>143</v>
      </c>
      <c r="H170" s="208">
        <v>601.57000000000005</v>
      </c>
      <c r="I170" s="209"/>
      <c r="J170" s="210">
        <f>ROUND(I170*H170,2)</f>
        <v>0</v>
      </c>
      <c r="K170" s="206" t="s">
        <v>144</v>
      </c>
      <c r="L170" s="40"/>
      <c r="M170" s="211" t="s">
        <v>1</v>
      </c>
      <c r="N170" s="212" t="s">
        <v>44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145</v>
      </c>
      <c r="AT170" s="215" t="s">
        <v>140</v>
      </c>
      <c r="AU170" s="215" t="s">
        <v>89</v>
      </c>
      <c r="AY170" s="18" t="s">
        <v>138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87</v>
      </c>
      <c r="BK170" s="216">
        <f>ROUND(I170*H170,2)</f>
        <v>0</v>
      </c>
      <c r="BL170" s="18" t="s">
        <v>145</v>
      </c>
      <c r="BM170" s="215" t="s">
        <v>612</v>
      </c>
    </row>
    <row r="171" spans="1:65" s="14" customFormat="1" ht="11.25">
      <c r="B171" s="229"/>
      <c r="C171" s="230"/>
      <c r="D171" s="219" t="s">
        <v>147</v>
      </c>
      <c r="E171" s="231" t="s">
        <v>1</v>
      </c>
      <c r="F171" s="232" t="s">
        <v>387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1:65" s="13" customFormat="1" ht="11.25">
      <c r="B172" s="217"/>
      <c r="C172" s="218"/>
      <c r="D172" s="219" t="s">
        <v>147</v>
      </c>
      <c r="E172" s="220" t="s">
        <v>1</v>
      </c>
      <c r="F172" s="221" t="s">
        <v>613</v>
      </c>
      <c r="G172" s="218"/>
      <c r="H172" s="222">
        <v>601.57000000000005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89</v>
      </c>
      <c r="AV172" s="13" t="s">
        <v>89</v>
      </c>
      <c r="AW172" s="13" t="s">
        <v>34</v>
      </c>
      <c r="AX172" s="13" t="s">
        <v>87</v>
      </c>
      <c r="AY172" s="228" t="s">
        <v>138</v>
      </c>
    </row>
    <row r="173" spans="1:65" s="2" customFormat="1" ht="33" customHeight="1">
      <c r="A173" s="35"/>
      <c r="B173" s="36"/>
      <c r="C173" s="204" t="s">
        <v>230</v>
      </c>
      <c r="D173" s="204" t="s">
        <v>140</v>
      </c>
      <c r="E173" s="205" t="s">
        <v>209</v>
      </c>
      <c r="F173" s="206" t="s">
        <v>210</v>
      </c>
      <c r="G173" s="207" t="s">
        <v>143</v>
      </c>
      <c r="H173" s="208">
        <v>139.02799999999999</v>
      </c>
      <c r="I173" s="209"/>
      <c r="J173" s="210">
        <f>ROUND(I173*H173,2)</f>
        <v>0</v>
      </c>
      <c r="K173" s="206" t="s">
        <v>144</v>
      </c>
      <c r="L173" s="40"/>
      <c r="M173" s="211" t="s">
        <v>1</v>
      </c>
      <c r="N173" s="212" t="s">
        <v>44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145</v>
      </c>
      <c r="AT173" s="215" t="s">
        <v>140</v>
      </c>
      <c r="AU173" s="215" t="s">
        <v>89</v>
      </c>
      <c r="AY173" s="18" t="s">
        <v>138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87</v>
      </c>
      <c r="BK173" s="216">
        <f>ROUND(I173*H173,2)</f>
        <v>0</v>
      </c>
      <c r="BL173" s="18" t="s">
        <v>145</v>
      </c>
      <c r="BM173" s="215" t="s">
        <v>614</v>
      </c>
    </row>
    <row r="174" spans="1:65" s="13" customFormat="1" ht="11.25">
      <c r="B174" s="217"/>
      <c r="C174" s="218"/>
      <c r="D174" s="219" t="s">
        <v>147</v>
      </c>
      <c r="E174" s="220" t="s">
        <v>1</v>
      </c>
      <c r="F174" s="221" t="s">
        <v>615</v>
      </c>
      <c r="G174" s="218"/>
      <c r="H174" s="222">
        <v>44.207999999999998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1:65" s="13" customFormat="1" ht="11.25">
      <c r="B175" s="217"/>
      <c r="C175" s="218"/>
      <c r="D175" s="219" t="s">
        <v>147</v>
      </c>
      <c r="E175" s="220" t="s">
        <v>1</v>
      </c>
      <c r="F175" s="221" t="s">
        <v>616</v>
      </c>
      <c r="G175" s="218"/>
      <c r="H175" s="222">
        <v>94.82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1:65" s="15" customFormat="1" ht="11.25">
      <c r="B176" s="239"/>
      <c r="C176" s="240"/>
      <c r="D176" s="219" t="s">
        <v>147</v>
      </c>
      <c r="E176" s="241" t="s">
        <v>1</v>
      </c>
      <c r="F176" s="242" t="s">
        <v>156</v>
      </c>
      <c r="G176" s="240"/>
      <c r="H176" s="243">
        <v>139.02799999999999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147</v>
      </c>
      <c r="AU176" s="249" t="s">
        <v>89</v>
      </c>
      <c r="AV176" s="15" t="s">
        <v>145</v>
      </c>
      <c r="AW176" s="15" t="s">
        <v>34</v>
      </c>
      <c r="AX176" s="15" t="s">
        <v>87</v>
      </c>
      <c r="AY176" s="249" t="s">
        <v>138</v>
      </c>
    </row>
    <row r="177" spans="1:65" s="2" customFormat="1" ht="33" customHeight="1">
      <c r="A177" s="35"/>
      <c r="B177" s="36"/>
      <c r="C177" s="204" t="s">
        <v>8</v>
      </c>
      <c r="D177" s="204" t="s">
        <v>140</v>
      </c>
      <c r="E177" s="205" t="s">
        <v>215</v>
      </c>
      <c r="F177" s="206" t="s">
        <v>216</v>
      </c>
      <c r="G177" s="207" t="s">
        <v>217</v>
      </c>
      <c r="H177" s="208">
        <v>228.59700000000001</v>
      </c>
      <c r="I177" s="209"/>
      <c r="J177" s="210">
        <f>ROUND(I177*H177,2)</f>
        <v>0</v>
      </c>
      <c r="K177" s="206" t="s">
        <v>144</v>
      </c>
      <c r="L177" s="40"/>
      <c r="M177" s="211" t="s">
        <v>1</v>
      </c>
      <c r="N177" s="212" t="s">
        <v>44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145</v>
      </c>
      <c r="AT177" s="215" t="s">
        <v>140</v>
      </c>
      <c r="AU177" s="215" t="s">
        <v>89</v>
      </c>
      <c r="AY177" s="18" t="s">
        <v>138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87</v>
      </c>
      <c r="BK177" s="216">
        <f>ROUND(I177*H177,2)</f>
        <v>0</v>
      </c>
      <c r="BL177" s="18" t="s">
        <v>145</v>
      </c>
      <c r="BM177" s="215" t="s">
        <v>617</v>
      </c>
    </row>
    <row r="178" spans="1:65" s="2" customFormat="1" ht="19.5">
      <c r="A178" s="35"/>
      <c r="B178" s="36"/>
      <c r="C178" s="37"/>
      <c r="D178" s="219" t="s">
        <v>161</v>
      </c>
      <c r="E178" s="37"/>
      <c r="F178" s="250" t="s">
        <v>219</v>
      </c>
      <c r="G178" s="37"/>
      <c r="H178" s="37"/>
      <c r="I178" s="116"/>
      <c r="J178" s="37"/>
      <c r="K178" s="37"/>
      <c r="L178" s="40"/>
      <c r="M178" s="251"/>
      <c r="N178" s="252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161</v>
      </c>
      <c r="AU178" s="18" t="s">
        <v>89</v>
      </c>
    </row>
    <row r="179" spans="1:65" s="13" customFormat="1" ht="11.25">
      <c r="B179" s="217"/>
      <c r="C179" s="218"/>
      <c r="D179" s="219" t="s">
        <v>147</v>
      </c>
      <c r="E179" s="220" t="s">
        <v>1</v>
      </c>
      <c r="F179" s="221" t="s">
        <v>618</v>
      </c>
      <c r="G179" s="218"/>
      <c r="H179" s="222">
        <v>228.59700000000001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147</v>
      </c>
      <c r="AU179" s="228" t="s">
        <v>89</v>
      </c>
      <c r="AV179" s="13" t="s">
        <v>89</v>
      </c>
      <c r="AW179" s="13" t="s">
        <v>34</v>
      </c>
      <c r="AX179" s="13" t="s">
        <v>87</v>
      </c>
      <c r="AY179" s="228" t="s">
        <v>138</v>
      </c>
    </row>
    <row r="180" spans="1:65" s="2" customFormat="1" ht="33" customHeight="1">
      <c r="A180" s="35"/>
      <c r="B180" s="36"/>
      <c r="C180" s="204" t="s">
        <v>239</v>
      </c>
      <c r="D180" s="204" t="s">
        <v>140</v>
      </c>
      <c r="E180" s="205" t="s">
        <v>223</v>
      </c>
      <c r="F180" s="206" t="s">
        <v>224</v>
      </c>
      <c r="G180" s="207" t="s">
        <v>143</v>
      </c>
      <c r="H180" s="208">
        <v>94.82</v>
      </c>
      <c r="I180" s="209"/>
      <c r="J180" s="210">
        <f>ROUND(I180*H180,2)</f>
        <v>0</v>
      </c>
      <c r="K180" s="206" t="s">
        <v>144</v>
      </c>
      <c r="L180" s="40"/>
      <c r="M180" s="211" t="s">
        <v>1</v>
      </c>
      <c r="N180" s="212" t="s">
        <v>44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145</v>
      </c>
      <c r="AT180" s="215" t="s">
        <v>140</v>
      </c>
      <c r="AU180" s="215" t="s">
        <v>89</v>
      </c>
      <c r="AY180" s="18" t="s">
        <v>138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87</v>
      </c>
      <c r="BK180" s="216">
        <f>ROUND(I180*H180,2)</f>
        <v>0</v>
      </c>
      <c r="BL180" s="18" t="s">
        <v>145</v>
      </c>
      <c r="BM180" s="215" t="s">
        <v>619</v>
      </c>
    </row>
    <row r="181" spans="1:65" s="14" customFormat="1" ht="11.25">
      <c r="B181" s="229"/>
      <c r="C181" s="230"/>
      <c r="D181" s="219" t="s">
        <v>147</v>
      </c>
      <c r="E181" s="231" t="s">
        <v>1</v>
      </c>
      <c r="F181" s="232" t="s">
        <v>578</v>
      </c>
      <c r="G181" s="230"/>
      <c r="H181" s="231" t="s">
        <v>1</v>
      </c>
      <c r="I181" s="233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147</v>
      </c>
      <c r="AU181" s="238" t="s">
        <v>89</v>
      </c>
      <c r="AV181" s="14" t="s">
        <v>87</v>
      </c>
      <c r="AW181" s="14" t="s">
        <v>34</v>
      </c>
      <c r="AX181" s="14" t="s">
        <v>79</v>
      </c>
      <c r="AY181" s="238" t="s">
        <v>138</v>
      </c>
    </row>
    <row r="182" spans="1:65" s="14" customFormat="1" ht="11.25">
      <c r="B182" s="229"/>
      <c r="C182" s="230"/>
      <c r="D182" s="219" t="s">
        <v>147</v>
      </c>
      <c r="E182" s="231" t="s">
        <v>1</v>
      </c>
      <c r="F182" s="232" t="s">
        <v>226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147</v>
      </c>
      <c r="AU182" s="238" t="s">
        <v>89</v>
      </c>
      <c r="AV182" s="14" t="s">
        <v>87</v>
      </c>
      <c r="AW182" s="14" t="s">
        <v>34</v>
      </c>
      <c r="AX182" s="14" t="s">
        <v>79</v>
      </c>
      <c r="AY182" s="238" t="s">
        <v>138</v>
      </c>
    </row>
    <row r="183" spans="1:65" s="14" customFormat="1" ht="11.25">
      <c r="B183" s="229"/>
      <c r="C183" s="230"/>
      <c r="D183" s="219" t="s">
        <v>147</v>
      </c>
      <c r="E183" s="231" t="s">
        <v>1</v>
      </c>
      <c r="F183" s="232" t="s">
        <v>153</v>
      </c>
      <c r="G183" s="230"/>
      <c r="H183" s="231" t="s">
        <v>1</v>
      </c>
      <c r="I183" s="233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147</v>
      </c>
      <c r="AU183" s="238" t="s">
        <v>89</v>
      </c>
      <c r="AV183" s="14" t="s">
        <v>87</v>
      </c>
      <c r="AW183" s="14" t="s">
        <v>34</v>
      </c>
      <c r="AX183" s="14" t="s">
        <v>79</v>
      </c>
      <c r="AY183" s="238" t="s">
        <v>138</v>
      </c>
    </row>
    <row r="184" spans="1:65" s="13" customFormat="1" ht="11.25">
      <c r="B184" s="217"/>
      <c r="C184" s="218"/>
      <c r="D184" s="219" t="s">
        <v>147</v>
      </c>
      <c r="E184" s="220" t="s">
        <v>1</v>
      </c>
      <c r="F184" s="221" t="s">
        <v>620</v>
      </c>
      <c r="G184" s="218"/>
      <c r="H184" s="222">
        <v>94.82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147</v>
      </c>
      <c r="AU184" s="228" t="s">
        <v>89</v>
      </c>
      <c r="AV184" s="13" t="s">
        <v>89</v>
      </c>
      <c r="AW184" s="13" t="s">
        <v>34</v>
      </c>
      <c r="AX184" s="13" t="s">
        <v>87</v>
      </c>
      <c r="AY184" s="228" t="s">
        <v>138</v>
      </c>
    </row>
    <row r="185" spans="1:65" s="2" customFormat="1" ht="44.25" customHeight="1">
      <c r="A185" s="35"/>
      <c r="B185" s="36"/>
      <c r="C185" s="204" t="s">
        <v>245</v>
      </c>
      <c r="D185" s="204" t="s">
        <v>140</v>
      </c>
      <c r="E185" s="205" t="s">
        <v>231</v>
      </c>
      <c r="F185" s="206" t="s">
        <v>232</v>
      </c>
      <c r="G185" s="207" t="s">
        <v>143</v>
      </c>
      <c r="H185" s="208">
        <v>44.207999999999998</v>
      </c>
      <c r="I185" s="209"/>
      <c r="J185" s="210">
        <f>ROUND(I185*H185,2)</f>
        <v>0</v>
      </c>
      <c r="K185" s="206" t="s">
        <v>1</v>
      </c>
      <c r="L185" s="40"/>
      <c r="M185" s="211" t="s">
        <v>1</v>
      </c>
      <c r="N185" s="212" t="s">
        <v>44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145</v>
      </c>
      <c r="AT185" s="215" t="s">
        <v>140</v>
      </c>
      <c r="AU185" s="215" t="s">
        <v>89</v>
      </c>
      <c r="AY185" s="18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87</v>
      </c>
      <c r="BK185" s="216">
        <f>ROUND(I185*H185,2)</f>
        <v>0</v>
      </c>
      <c r="BL185" s="18" t="s">
        <v>145</v>
      </c>
      <c r="BM185" s="215" t="s">
        <v>621</v>
      </c>
    </row>
    <row r="186" spans="1:65" s="2" customFormat="1" ht="55.5" customHeight="1">
      <c r="A186" s="35"/>
      <c r="B186" s="36"/>
      <c r="C186" s="204" t="s">
        <v>249</v>
      </c>
      <c r="D186" s="204" t="s">
        <v>140</v>
      </c>
      <c r="E186" s="205" t="s">
        <v>622</v>
      </c>
      <c r="F186" s="206" t="s">
        <v>623</v>
      </c>
      <c r="G186" s="207" t="s">
        <v>143</v>
      </c>
      <c r="H186" s="208">
        <v>69.69</v>
      </c>
      <c r="I186" s="209"/>
      <c r="J186" s="210">
        <f>ROUND(I186*H186,2)</f>
        <v>0</v>
      </c>
      <c r="K186" s="206" t="s">
        <v>144</v>
      </c>
      <c r="L186" s="40"/>
      <c r="M186" s="211" t="s">
        <v>1</v>
      </c>
      <c r="N186" s="212" t="s">
        <v>44</v>
      </c>
      <c r="O186" s="7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145</v>
      </c>
      <c r="AT186" s="215" t="s">
        <v>140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624</v>
      </c>
    </row>
    <row r="187" spans="1:65" s="14" customFormat="1" ht="11.25">
      <c r="B187" s="229"/>
      <c r="C187" s="230"/>
      <c r="D187" s="219" t="s">
        <v>147</v>
      </c>
      <c r="E187" s="231" t="s">
        <v>1</v>
      </c>
      <c r="F187" s="232" t="s">
        <v>625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147</v>
      </c>
      <c r="AU187" s="238" t="s">
        <v>89</v>
      </c>
      <c r="AV187" s="14" t="s">
        <v>87</v>
      </c>
      <c r="AW187" s="14" t="s">
        <v>34</v>
      </c>
      <c r="AX187" s="14" t="s">
        <v>79</v>
      </c>
      <c r="AY187" s="238" t="s">
        <v>138</v>
      </c>
    </row>
    <row r="188" spans="1:65" s="14" customFormat="1" ht="11.25">
      <c r="B188" s="229"/>
      <c r="C188" s="230"/>
      <c r="D188" s="219" t="s">
        <v>147</v>
      </c>
      <c r="E188" s="231" t="s">
        <v>1</v>
      </c>
      <c r="F188" s="232" t="s">
        <v>153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147</v>
      </c>
      <c r="AU188" s="238" t="s">
        <v>89</v>
      </c>
      <c r="AV188" s="14" t="s">
        <v>87</v>
      </c>
      <c r="AW188" s="14" t="s">
        <v>34</v>
      </c>
      <c r="AX188" s="14" t="s">
        <v>79</v>
      </c>
      <c r="AY188" s="238" t="s">
        <v>138</v>
      </c>
    </row>
    <row r="189" spans="1:65" s="13" customFormat="1" ht="11.25">
      <c r="B189" s="217"/>
      <c r="C189" s="218"/>
      <c r="D189" s="219" t="s">
        <v>147</v>
      </c>
      <c r="E189" s="220" t="s">
        <v>1</v>
      </c>
      <c r="F189" s="221" t="s">
        <v>626</v>
      </c>
      <c r="G189" s="218"/>
      <c r="H189" s="222">
        <v>69.69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147</v>
      </c>
      <c r="AU189" s="228" t="s">
        <v>89</v>
      </c>
      <c r="AV189" s="13" t="s">
        <v>89</v>
      </c>
      <c r="AW189" s="13" t="s">
        <v>34</v>
      </c>
      <c r="AX189" s="13" t="s">
        <v>87</v>
      </c>
      <c r="AY189" s="228" t="s">
        <v>138</v>
      </c>
    </row>
    <row r="190" spans="1:65" s="2" customFormat="1" ht="16.5" customHeight="1">
      <c r="A190" s="35"/>
      <c r="B190" s="36"/>
      <c r="C190" s="253" t="s">
        <v>257</v>
      </c>
      <c r="D190" s="253" t="s">
        <v>250</v>
      </c>
      <c r="E190" s="254" t="s">
        <v>627</v>
      </c>
      <c r="F190" s="255" t="s">
        <v>628</v>
      </c>
      <c r="G190" s="256" t="s">
        <v>217</v>
      </c>
      <c r="H190" s="257">
        <v>139.38</v>
      </c>
      <c r="I190" s="258"/>
      <c r="J190" s="259">
        <f>ROUND(I190*H190,2)</f>
        <v>0</v>
      </c>
      <c r="K190" s="255" t="s">
        <v>144</v>
      </c>
      <c r="L190" s="260"/>
      <c r="M190" s="261" t="s">
        <v>1</v>
      </c>
      <c r="N190" s="262" t="s">
        <v>44</v>
      </c>
      <c r="O190" s="72"/>
      <c r="P190" s="213">
        <f>O190*H190</f>
        <v>0</v>
      </c>
      <c r="Q190" s="213">
        <v>1</v>
      </c>
      <c r="R190" s="213">
        <f>Q190*H190</f>
        <v>139.38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188</v>
      </c>
      <c r="AT190" s="215" t="s">
        <v>250</v>
      </c>
      <c r="AU190" s="215" t="s">
        <v>89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87</v>
      </c>
      <c r="BK190" s="216">
        <f>ROUND(I190*H190,2)</f>
        <v>0</v>
      </c>
      <c r="BL190" s="18" t="s">
        <v>145</v>
      </c>
      <c r="BM190" s="215" t="s">
        <v>629</v>
      </c>
    </row>
    <row r="191" spans="1:65" s="2" customFormat="1" ht="19.5">
      <c r="A191" s="35"/>
      <c r="B191" s="36"/>
      <c r="C191" s="37"/>
      <c r="D191" s="219" t="s">
        <v>161</v>
      </c>
      <c r="E191" s="37"/>
      <c r="F191" s="250" t="s">
        <v>405</v>
      </c>
      <c r="G191" s="37"/>
      <c r="H191" s="37"/>
      <c r="I191" s="116"/>
      <c r="J191" s="37"/>
      <c r="K191" s="37"/>
      <c r="L191" s="40"/>
      <c r="M191" s="251"/>
      <c r="N191" s="252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161</v>
      </c>
      <c r="AU191" s="18" t="s">
        <v>89</v>
      </c>
    </row>
    <row r="192" spans="1:65" s="13" customFormat="1" ht="11.25">
      <c r="B192" s="217"/>
      <c r="C192" s="218"/>
      <c r="D192" s="219" t="s">
        <v>147</v>
      </c>
      <c r="E192" s="218"/>
      <c r="F192" s="221" t="s">
        <v>630</v>
      </c>
      <c r="G192" s="218"/>
      <c r="H192" s="222">
        <v>139.38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147</v>
      </c>
      <c r="AU192" s="228" t="s">
        <v>89</v>
      </c>
      <c r="AV192" s="13" t="s">
        <v>89</v>
      </c>
      <c r="AW192" s="13" t="s">
        <v>4</v>
      </c>
      <c r="AX192" s="13" t="s">
        <v>87</v>
      </c>
      <c r="AY192" s="228" t="s">
        <v>138</v>
      </c>
    </row>
    <row r="193" spans="1:65" s="2" customFormat="1" ht="44.25" customHeight="1">
      <c r="A193" s="35"/>
      <c r="B193" s="36"/>
      <c r="C193" s="204" t="s">
        <v>264</v>
      </c>
      <c r="D193" s="204" t="s">
        <v>140</v>
      </c>
      <c r="E193" s="205" t="s">
        <v>234</v>
      </c>
      <c r="F193" s="206" t="s">
        <v>235</v>
      </c>
      <c r="G193" s="207" t="s">
        <v>236</v>
      </c>
      <c r="H193" s="208">
        <v>294.72000000000003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631</v>
      </c>
    </row>
    <row r="194" spans="1:65" s="13" customFormat="1" ht="11.25">
      <c r="B194" s="217"/>
      <c r="C194" s="218"/>
      <c r="D194" s="219" t="s">
        <v>147</v>
      </c>
      <c r="E194" s="220" t="s">
        <v>1</v>
      </c>
      <c r="F194" s="221" t="s">
        <v>632</v>
      </c>
      <c r="G194" s="218"/>
      <c r="H194" s="222">
        <v>294.72000000000003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33" customHeight="1">
      <c r="A195" s="35"/>
      <c r="B195" s="36"/>
      <c r="C195" s="204" t="s">
        <v>7</v>
      </c>
      <c r="D195" s="204" t="s">
        <v>140</v>
      </c>
      <c r="E195" s="205" t="s">
        <v>633</v>
      </c>
      <c r="F195" s="206" t="s">
        <v>634</v>
      </c>
      <c r="G195" s="207" t="s">
        <v>236</v>
      </c>
      <c r="H195" s="208">
        <v>147.36000000000001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635</v>
      </c>
    </row>
    <row r="196" spans="1:65" s="14" customFormat="1" ht="11.25">
      <c r="B196" s="229"/>
      <c r="C196" s="230"/>
      <c r="D196" s="219" t="s">
        <v>147</v>
      </c>
      <c r="E196" s="231" t="s">
        <v>1</v>
      </c>
      <c r="F196" s="232" t="s">
        <v>243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1:65" s="13" customFormat="1" ht="11.25">
      <c r="B197" s="217"/>
      <c r="C197" s="218"/>
      <c r="D197" s="219" t="s">
        <v>147</v>
      </c>
      <c r="E197" s="220" t="s">
        <v>1</v>
      </c>
      <c r="F197" s="221" t="s">
        <v>636</v>
      </c>
      <c r="G197" s="218"/>
      <c r="H197" s="222">
        <v>147.36000000000001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33" customHeight="1">
      <c r="A198" s="35"/>
      <c r="B198" s="36"/>
      <c r="C198" s="204" t="s">
        <v>274</v>
      </c>
      <c r="D198" s="204" t="s">
        <v>140</v>
      </c>
      <c r="E198" s="205" t="s">
        <v>246</v>
      </c>
      <c r="F198" s="206" t="s">
        <v>247</v>
      </c>
      <c r="G198" s="207" t="s">
        <v>236</v>
      </c>
      <c r="H198" s="208">
        <v>442.08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637</v>
      </c>
    </row>
    <row r="199" spans="1:65" s="13" customFormat="1" ht="11.25">
      <c r="B199" s="217"/>
      <c r="C199" s="218"/>
      <c r="D199" s="219" t="s">
        <v>147</v>
      </c>
      <c r="E199" s="220" t="s">
        <v>1</v>
      </c>
      <c r="F199" s="221" t="s">
        <v>638</v>
      </c>
      <c r="G199" s="218"/>
      <c r="H199" s="222">
        <v>442.08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147</v>
      </c>
      <c r="AU199" s="228" t="s">
        <v>89</v>
      </c>
      <c r="AV199" s="13" t="s">
        <v>89</v>
      </c>
      <c r="AW199" s="13" t="s">
        <v>34</v>
      </c>
      <c r="AX199" s="13" t="s">
        <v>87</v>
      </c>
      <c r="AY199" s="228" t="s">
        <v>138</v>
      </c>
    </row>
    <row r="200" spans="1:65" s="2" customFormat="1" ht="16.5" customHeight="1">
      <c r="A200" s="35"/>
      <c r="B200" s="36"/>
      <c r="C200" s="253" t="s">
        <v>280</v>
      </c>
      <c r="D200" s="253" t="s">
        <v>250</v>
      </c>
      <c r="E200" s="254" t="s">
        <v>251</v>
      </c>
      <c r="F200" s="255" t="s">
        <v>252</v>
      </c>
      <c r="G200" s="256" t="s">
        <v>253</v>
      </c>
      <c r="H200" s="257">
        <v>9.1069999999999993</v>
      </c>
      <c r="I200" s="258"/>
      <c r="J200" s="259">
        <f>ROUND(I200*H200,2)</f>
        <v>0</v>
      </c>
      <c r="K200" s="255" t="s">
        <v>144</v>
      </c>
      <c r="L200" s="260"/>
      <c r="M200" s="261" t="s">
        <v>1</v>
      </c>
      <c r="N200" s="262" t="s">
        <v>44</v>
      </c>
      <c r="O200" s="72"/>
      <c r="P200" s="213">
        <f>O200*H200</f>
        <v>0</v>
      </c>
      <c r="Q200" s="213">
        <v>1E-3</v>
      </c>
      <c r="R200" s="213">
        <f>Q200*H200</f>
        <v>9.1069999999999988E-3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188</v>
      </c>
      <c r="AT200" s="215" t="s">
        <v>250</v>
      </c>
      <c r="AU200" s="215" t="s">
        <v>89</v>
      </c>
      <c r="AY200" s="18" t="s">
        <v>138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87</v>
      </c>
      <c r="BK200" s="216">
        <f>ROUND(I200*H200,2)</f>
        <v>0</v>
      </c>
      <c r="BL200" s="18" t="s">
        <v>145</v>
      </c>
      <c r="BM200" s="215" t="s">
        <v>639</v>
      </c>
    </row>
    <row r="201" spans="1:65" s="13" customFormat="1" ht="11.25">
      <c r="B201" s="217"/>
      <c r="C201" s="218"/>
      <c r="D201" s="219" t="s">
        <v>147</v>
      </c>
      <c r="E201" s="220" t="s">
        <v>1</v>
      </c>
      <c r="F201" s="221" t="s">
        <v>640</v>
      </c>
      <c r="G201" s="218"/>
      <c r="H201" s="222">
        <v>9.1069999999999993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87</v>
      </c>
      <c r="AY201" s="228" t="s">
        <v>138</v>
      </c>
    </row>
    <row r="202" spans="1:65" s="12" customFormat="1" ht="22.9" customHeight="1">
      <c r="B202" s="188"/>
      <c r="C202" s="189"/>
      <c r="D202" s="190" t="s">
        <v>78</v>
      </c>
      <c r="E202" s="202" t="s">
        <v>89</v>
      </c>
      <c r="F202" s="202" t="s">
        <v>256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SUM(P203:P206)</f>
        <v>0</v>
      </c>
      <c r="Q202" s="196"/>
      <c r="R202" s="197">
        <f>SUM(R203:R206)</f>
        <v>36.137092799999998</v>
      </c>
      <c r="S202" s="196"/>
      <c r="T202" s="198">
        <f>SUM(T203:T206)</f>
        <v>0</v>
      </c>
      <c r="AR202" s="199" t="s">
        <v>87</v>
      </c>
      <c r="AT202" s="200" t="s">
        <v>78</v>
      </c>
      <c r="AU202" s="200" t="s">
        <v>87</v>
      </c>
      <c r="AY202" s="199" t="s">
        <v>138</v>
      </c>
      <c r="BK202" s="201">
        <f>SUM(BK203:BK206)</f>
        <v>0</v>
      </c>
    </row>
    <row r="203" spans="1:65" s="2" customFormat="1" ht="33" customHeight="1">
      <c r="A203" s="35"/>
      <c r="B203" s="36"/>
      <c r="C203" s="204" t="s">
        <v>284</v>
      </c>
      <c r="D203" s="204" t="s">
        <v>140</v>
      </c>
      <c r="E203" s="205" t="s">
        <v>641</v>
      </c>
      <c r="F203" s="206" t="s">
        <v>642</v>
      </c>
      <c r="G203" s="207" t="s">
        <v>143</v>
      </c>
      <c r="H203" s="208">
        <v>22.103999999999999</v>
      </c>
      <c r="I203" s="209"/>
      <c r="J203" s="210">
        <f>ROUND(I203*H203,2)</f>
        <v>0</v>
      </c>
      <c r="K203" s="206" t="s">
        <v>144</v>
      </c>
      <c r="L203" s="40"/>
      <c r="M203" s="211" t="s">
        <v>1</v>
      </c>
      <c r="N203" s="212" t="s">
        <v>44</v>
      </c>
      <c r="O203" s="72"/>
      <c r="P203" s="213">
        <f>O203*H203</f>
        <v>0</v>
      </c>
      <c r="Q203" s="213">
        <v>1.63</v>
      </c>
      <c r="R203" s="213">
        <f>Q203*H203</f>
        <v>36.029519999999998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145</v>
      </c>
      <c r="AT203" s="215" t="s">
        <v>140</v>
      </c>
      <c r="AU203" s="215" t="s">
        <v>89</v>
      </c>
      <c r="AY203" s="18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87</v>
      </c>
      <c r="BK203" s="216">
        <f>ROUND(I203*H203,2)</f>
        <v>0</v>
      </c>
      <c r="BL203" s="18" t="s">
        <v>145</v>
      </c>
      <c r="BM203" s="215" t="s">
        <v>643</v>
      </c>
    </row>
    <row r="204" spans="1:65" s="14" customFormat="1" ht="11.25">
      <c r="B204" s="229"/>
      <c r="C204" s="230"/>
      <c r="D204" s="219" t="s">
        <v>147</v>
      </c>
      <c r="E204" s="231" t="s">
        <v>1</v>
      </c>
      <c r="F204" s="232" t="s">
        <v>578</v>
      </c>
      <c r="G204" s="230"/>
      <c r="H204" s="231" t="s">
        <v>1</v>
      </c>
      <c r="I204" s="233"/>
      <c r="J204" s="230"/>
      <c r="K204" s="230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147</v>
      </c>
      <c r="AU204" s="238" t="s">
        <v>89</v>
      </c>
      <c r="AV204" s="14" t="s">
        <v>87</v>
      </c>
      <c r="AW204" s="14" t="s">
        <v>34</v>
      </c>
      <c r="AX204" s="14" t="s">
        <v>79</v>
      </c>
      <c r="AY204" s="238" t="s">
        <v>138</v>
      </c>
    </row>
    <row r="205" spans="1:65" s="13" customFormat="1" ht="11.25">
      <c r="B205" s="217"/>
      <c r="C205" s="218"/>
      <c r="D205" s="219" t="s">
        <v>147</v>
      </c>
      <c r="E205" s="220" t="s">
        <v>1</v>
      </c>
      <c r="F205" s="221" t="s">
        <v>644</v>
      </c>
      <c r="G205" s="218"/>
      <c r="H205" s="222">
        <v>22.103999999999999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147</v>
      </c>
      <c r="AU205" s="228" t="s">
        <v>89</v>
      </c>
      <c r="AV205" s="13" t="s">
        <v>89</v>
      </c>
      <c r="AW205" s="13" t="s">
        <v>34</v>
      </c>
      <c r="AX205" s="13" t="s">
        <v>87</v>
      </c>
      <c r="AY205" s="228" t="s">
        <v>138</v>
      </c>
    </row>
    <row r="206" spans="1:65" s="2" customFormat="1" ht="21.75" customHeight="1">
      <c r="A206" s="35"/>
      <c r="B206" s="36"/>
      <c r="C206" s="204" t="s">
        <v>290</v>
      </c>
      <c r="D206" s="204" t="s">
        <v>140</v>
      </c>
      <c r="E206" s="205" t="s">
        <v>645</v>
      </c>
      <c r="F206" s="206" t="s">
        <v>646</v>
      </c>
      <c r="G206" s="207" t="s">
        <v>260</v>
      </c>
      <c r="H206" s="208">
        <v>147.36000000000001</v>
      </c>
      <c r="I206" s="209"/>
      <c r="J206" s="210">
        <f>ROUND(I206*H206,2)</f>
        <v>0</v>
      </c>
      <c r="K206" s="206" t="s">
        <v>144</v>
      </c>
      <c r="L206" s="40"/>
      <c r="M206" s="211" t="s">
        <v>1</v>
      </c>
      <c r="N206" s="212" t="s">
        <v>44</v>
      </c>
      <c r="O206" s="72"/>
      <c r="P206" s="213">
        <f>O206*H206</f>
        <v>0</v>
      </c>
      <c r="Q206" s="213">
        <v>7.2999999999999996E-4</v>
      </c>
      <c r="R206" s="213">
        <f>Q206*H206</f>
        <v>0.10757280000000001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145</v>
      </c>
      <c r="AT206" s="215" t="s">
        <v>140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647</v>
      </c>
    </row>
    <row r="207" spans="1:65" s="12" customFormat="1" ht="22.9" customHeight="1">
      <c r="B207" s="188"/>
      <c r="C207" s="189"/>
      <c r="D207" s="190" t="s">
        <v>78</v>
      </c>
      <c r="E207" s="202" t="s">
        <v>145</v>
      </c>
      <c r="F207" s="202" t="s">
        <v>326</v>
      </c>
      <c r="G207" s="189"/>
      <c r="H207" s="189"/>
      <c r="I207" s="192"/>
      <c r="J207" s="203">
        <f>BK207</f>
        <v>0</v>
      </c>
      <c r="K207" s="189"/>
      <c r="L207" s="194"/>
      <c r="M207" s="195"/>
      <c r="N207" s="196"/>
      <c r="O207" s="196"/>
      <c r="P207" s="197">
        <f>SUM(P208:P225)</f>
        <v>0</v>
      </c>
      <c r="Q207" s="196"/>
      <c r="R207" s="197">
        <f>SUM(R208:R225)</f>
        <v>0.2944</v>
      </c>
      <c r="S207" s="196"/>
      <c r="T207" s="198">
        <f>SUM(T208:T225)</f>
        <v>0</v>
      </c>
      <c r="AR207" s="199" t="s">
        <v>87</v>
      </c>
      <c r="AT207" s="200" t="s">
        <v>78</v>
      </c>
      <c r="AU207" s="200" t="s">
        <v>87</v>
      </c>
      <c r="AY207" s="199" t="s">
        <v>138</v>
      </c>
      <c r="BK207" s="201">
        <f>SUM(BK208:BK225)</f>
        <v>0</v>
      </c>
    </row>
    <row r="208" spans="1:65" s="2" customFormat="1" ht="21.75" customHeight="1">
      <c r="A208" s="35"/>
      <c r="B208" s="36"/>
      <c r="C208" s="204" t="s">
        <v>298</v>
      </c>
      <c r="D208" s="204" t="s">
        <v>140</v>
      </c>
      <c r="E208" s="205" t="s">
        <v>648</v>
      </c>
      <c r="F208" s="206" t="s">
        <v>649</v>
      </c>
      <c r="G208" s="207" t="s">
        <v>143</v>
      </c>
      <c r="H208" s="208">
        <v>14.46</v>
      </c>
      <c r="I208" s="209"/>
      <c r="J208" s="210">
        <f>ROUND(I208*H208,2)</f>
        <v>0</v>
      </c>
      <c r="K208" s="206" t="s">
        <v>144</v>
      </c>
      <c r="L208" s="40"/>
      <c r="M208" s="211" t="s">
        <v>1</v>
      </c>
      <c r="N208" s="212" t="s">
        <v>44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145</v>
      </c>
      <c r="AT208" s="215" t="s">
        <v>140</v>
      </c>
      <c r="AU208" s="215" t="s">
        <v>89</v>
      </c>
      <c r="AY208" s="18" t="s">
        <v>138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87</v>
      </c>
      <c r="BK208" s="216">
        <f>ROUND(I208*H208,2)</f>
        <v>0</v>
      </c>
      <c r="BL208" s="18" t="s">
        <v>145</v>
      </c>
      <c r="BM208" s="215" t="s">
        <v>650</v>
      </c>
    </row>
    <row r="209" spans="1:65" s="14" customFormat="1" ht="11.25">
      <c r="B209" s="229"/>
      <c r="C209" s="230"/>
      <c r="D209" s="219" t="s">
        <v>147</v>
      </c>
      <c r="E209" s="231" t="s">
        <v>1</v>
      </c>
      <c r="F209" s="232" t="s">
        <v>578</v>
      </c>
      <c r="G209" s="230"/>
      <c r="H209" s="231" t="s">
        <v>1</v>
      </c>
      <c r="I209" s="233"/>
      <c r="J209" s="230"/>
      <c r="K209" s="230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147</v>
      </c>
      <c r="AU209" s="238" t="s">
        <v>89</v>
      </c>
      <c r="AV209" s="14" t="s">
        <v>87</v>
      </c>
      <c r="AW209" s="14" t="s">
        <v>34</v>
      </c>
      <c r="AX209" s="14" t="s">
        <v>79</v>
      </c>
      <c r="AY209" s="238" t="s">
        <v>138</v>
      </c>
    </row>
    <row r="210" spans="1:65" s="14" customFormat="1" ht="11.25">
      <c r="B210" s="229"/>
      <c r="C210" s="230"/>
      <c r="D210" s="219" t="s">
        <v>147</v>
      </c>
      <c r="E210" s="231" t="s">
        <v>1</v>
      </c>
      <c r="F210" s="232" t="s">
        <v>153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1:65" s="13" customFormat="1" ht="11.25">
      <c r="B211" s="217"/>
      <c r="C211" s="218"/>
      <c r="D211" s="219" t="s">
        <v>147</v>
      </c>
      <c r="E211" s="220" t="s">
        <v>1</v>
      </c>
      <c r="F211" s="221" t="s">
        <v>651</v>
      </c>
      <c r="G211" s="218"/>
      <c r="H211" s="222">
        <v>14.46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21.75" customHeight="1">
      <c r="A212" s="35"/>
      <c r="B212" s="36"/>
      <c r="C212" s="204" t="s">
        <v>304</v>
      </c>
      <c r="D212" s="204" t="s">
        <v>140</v>
      </c>
      <c r="E212" s="205" t="s">
        <v>652</v>
      </c>
      <c r="F212" s="206" t="s">
        <v>653</v>
      </c>
      <c r="G212" s="207" t="s">
        <v>488</v>
      </c>
      <c r="H212" s="208">
        <v>3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6.6E-3</v>
      </c>
      <c r="R212" s="213">
        <f>Q212*H212</f>
        <v>1.9799999999999998E-2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654</v>
      </c>
    </row>
    <row r="213" spans="1:65" s="14" customFormat="1" ht="11.25">
      <c r="B213" s="229"/>
      <c r="C213" s="230"/>
      <c r="D213" s="219" t="s">
        <v>147</v>
      </c>
      <c r="E213" s="231" t="s">
        <v>1</v>
      </c>
      <c r="F213" s="232" t="s">
        <v>655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147</v>
      </c>
      <c r="AU213" s="238" t="s">
        <v>89</v>
      </c>
      <c r="AV213" s="14" t="s">
        <v>87</v>
      </c>
      <c r="AW213" s="14" t="s">
        <v>34</v>
      </c>
      <c r="AX213" s="14" t="s">
        <v>79</v>
      </c>
      <c r="AY213" s="238" t="s">
        <v>138</v>
      </c>
    </row>
    <row r="214" spans="1:65" s="13" customFormat="1" ht="11.25">
      <c r="B214" s="217"/>
      <c r="C214" s="218"/>
      <c r="D214" s="219" t="s">
        <v>147</v>
      </c>
      <c r="E214" s="220" t="s">
        <v>1</v>
      </c>
      <c r="F214" s="221" t="s">
        <v>656</v>
      </c>
      <c r="G214" s="218"/>
      <c r="H214" s="222">
        <v>3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21.75" customHeight="1">
      <c r="A215" s="35"/>
      <c r="B215" s="36"/>
      <c r="C215" s="253" t="s">
        <v>309</v>
      </c>
      <c r="D215" s="253" t="s">
        <v>250</v>
      </c>
      <c r="E215" s="254" t="s">
        <v>657</v>
      </c>
      <c r="F215" s="255" t="s">
        <v>658</v>
      </c>
      <c r="G215" s="256" t="s">
        <v>488</v>
      </c>
      <c r="H215" s="257">
        <v>1</v>
      </c>
      <c r="I215" s="258"/>
      <c r="J215" s="259">
        <f>ROUND(I215*H215,2)</f>
        <v>0</v>
      </c>
      <c r="K215" s="255" t="s">
        <v>144</v>
      </c>
      <c r="L215" s="260"/>
      <c r="M215" s="261" t="s">
        <v>1</v>
      </c>
      <c r="N215" s="262" t="s">
        <v>44</v>
      </c>
      <c r="O215" s="72"/>
      <c r="P215" s="213">
        <f>O215*H215</f>
        <v>0</v>
      </c>
      <c r="Q215" s="213">
        <v>5.0999999999999997E-2</v>
      </c>
      <c r="R215" s="213">
        <f>Q215*H215</f>
        <v>5.0999999999999997E-2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188</v>
      </c>
      <c r="AT215" s="215" t="s">
        <v>250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659</v>
      </c>
    </row>
    <row r="216" spans="1:65" s="2" customFormat="1" ht="21.75" customHeight="1">
      <c r="A216" s="35"/>
      <c r="B216" s="36"/>
      <c r="C216" s="253" t="s">
        <v>316</v>
      </c>
      <c r="D216" s="253" t="s">
        <v>250</v>
      </c>
      <c r="E216" s="254" t="s">
        <v>660</v>
      </c>
      <c r="F216" s="255" t="s">
        <v>661</v>
      </c>
      <c r="G216" s="256" t="s">
        <v>488</v>
      </c>
      <c r="H216" s="257">
        <v>2</v>
      </c>
      <c r="I216" s="258"/>
      <c r="J216" s="259">
        <f>ROUND(I216*H216,2)</f>
        <v>0</v>
      </c>
      <c r="K216" s="255" t="s">
        <v>144</v>
      </c>
      <c r="L216" s="260"/>
      <c r="M216" s="261" t="s">
        <v>1</v>
      </c>
      <c r="N216" s="262" t="s">
        <v>44</v>
      </c>
      <c r="O216" s="72"/>
      <c r="P216" s="213">
        <f>O216*H216</f>
        <v>0</v>
      </c>
      <c r="Q216" s="213">
        <v>6.8000000000000005E-2</v>
      </c>
      <c r="R216" s="213">
        <f>Q216*H216</f>
        <v>0.13600000000000001</v>
      </c>
      <c r="S216" s="213">
        <v>0</v>
      </c>
      <c r="T216" s="21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5" t="s">
        <v>188</v>
      </c>
      <c r="AT216" s="215" t="s">
        <v>250</v>
      </c>
      <c r="AU216" s="215" t="s">
        <v>89</v>
      </c>
      <c r="AY216" s="18" t="s">
        <v>138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8" t="s">
        <v>87</v>
      </c>
      <c r="BK216" s="216">
        <f>ROUND(I216*H216,2)</f>
        <v>0</v>
      </c>
      <c r="BL216" s="18" t="s">
        <v>145</v>
      </c>
      <c r="BM216" s="215" t="s">
        <v>662</v>
      </c>
    </row>
    <row r="217" spans="1:65" s="2" customFormat="1" ht="21.75" customHeight="1">
      <c r="A217" s="35"/>
      <c r="B217" s="36"/>
      <c r="C217" s="204" t="s">
        <v>322</v>
      </c>
      <c r="D217" s="204" t="s">
        <v>140</v>
      </c>
      <c r="E217" s="205" t="s">
        <v>663</v>
      </c>
      <c r="F217" s="206" t="s">
        <v>664</v>
      </c>
      <c r="G217" s="207" t="s">
        <v>488</v>
      </c>
      <c r="H217" s="208">
        <v>1</v>
      </c>
      <c r="I217" s="209"/>
      <c r="J217" s="210">
        <f>ROUND(I217*H217,2)</f>
        <v>0</v>
      </c>
      <c r="K217" s="206" t="s">
        <v>144</v>
      </c>
      <c r="L217" s="40"/>
      <c r="M217" s="211" t="s">
        <v>1</v>
      </c>
      <c r="N217" s="212" t="s">
        <v>44</v>
      </c>
      <c r="O217" s="72"/>
      <c r="P217" s="213">
        <f>O217*H217</f>
        <v>0</v>
      </c>
      <c r="Q217" s="213">
        <v>6.6E-3</v>
      </c>
      <c r="R217" s="213">
        <f>Q217*H217</f>
        <v>6.6E-3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145</v>
      </c>
      <c r="AT217" s="215" t="s">
        <v>140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665</v>
      </c>
    </row>
    <row r="218" spans="1:65" s="14" customFormat="1" ht="11.25">
      <c r="B218" s="229"/>
      <c r="C218" s="230"/>
      <c r="D218" s="219" t="s">
        <v>147</v>
      </c>
      <c r="E218" s="231" t="s">
        <v>1</v>
      </c>
      <c r="F218" s="232" t="s">
        <v>655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1:65" s="13" customFormat="1" ht="11.25">
      <c r="B219" s="217"/>
      <c r="C219" s="218"/>
      <c r="D219" s="219" t="s">
        <v>147</v>
      </c>
      <c r="E219" s="220" t="s">
        <v>1</v>
      </c>
      <c r="F219" s="221" t="s">
        <v>87</v>
      </c>
      <c r="G219" s="218"/>
      <c r="H219" s="222">
        <v>1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147</v>
      </c>
      <c r="AU219" s="228" t="s">
        <v>89</v>
      </c>
      <c r="AV219" s="13" t="s">
        <v>89</v>
      </c>
      <c r="AW219" s="13" t="s">
        <v>34</v>
      </c>
      <c r="AX219" s="13" t="s">
        <v>87</v>
      </c>
      <c r="AY219" s="228" t="s">
        <v>138</v>
      </c>
    </row>
    <row r="220" spans="1:65" s="2" customFormat="1" ht="21.75" customHeight="1">
      <c r="A220" s="35"/>
      <c r="B220" s="36"/>
      <c r="C220" s="253" t="s">
        <v>327</v>
      </c>
      <c r="D220" s="253" t="s">
        <v>250</v>
      </c>
      <c r="E220" s="254" t="s">
        <v>666</v>
      </c>
      <c r="F220" s="255" t="s">
        <v>667</v>
      </c>
      <c r="G220" s="256" t="s">
        <v>488</v>
      </c>
      <c r="H220" s="257">
        <v>1</v>
      </c>
      <c r="I220" s="258"/>
      <c r="J220" s="259">
        <f>ROUND(I220*H220,2)</f>
        <v>0</v>
      </c>
      <c r="K220" s="255" t="s">
        <v>144</v>
      </c>
      <c r="L220" s="260"/>
      <c r="M220" s="261" t="s">
        <v>1</v>
      </c>
      <c r="N220" s="262" t="s">
        <v>44</v>
      </c>
      <c r="O220" s="72"/>
      <c r="P220" s="213">
        <f>O220*H220</f>
        <v>0</v>
      </c>
      <c r="Q220" s="213">
        <v>8.1000000000000003E-2</v>
      </c>
      <c r="R220" s="213">
        <f>Q220*H220</f>
        <v>8.1000000000000003E-2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188</v>
      </c>
      <c r="AT220" s="215" t="s">
        <v>250</v>
      </c>
      <c r="AU220" s="215" t="s">
        <v>89</v>
      </c>
      <c r="AY220" s="18" t="s">
        <v>138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87</v>
      </c>
      <c r="BK220" s="216">
        <f>ROUND(I220*H220,2)</f>
        <v>0</v>
      </c>
      <c r="BL220" s="18" t="s">
        <v>145</v>
      </c>
      <c r="BM220" s="215" t="s">
        <v>668</v>
      </c>
    </row>
    <row r="221" spans="1:65" s="2" customFormat="1" ht="33" customHeight="1">
      <c r="A221" s="35"/>
      <c r="B221" s="36"/>
      <c r="C221" s="204" t="s">
        <v>333</v>
      </c>
      <c r="D221" s="204" t="s">
        <v>140</v>
      </c>
      <c r="E221" s="205" t="s">
        <v>669</v>
      </c>
      <c r="F221" s="206" t="s">
        <v>670</v>
      </c>
      <c r="G221" s="207" t="s">
        <v>143</v>
      </c>
      <c r="H221" s="208">
        <v>0.80200000000000005</v>
      </c>
      <c r="I221" s="209"/>
      <c r="J221" s="210">
        <f>ROUND(I221*H221,2)</f>
        <v>0</v>
      </c>
      <c r="K221" s="206" t="s">
        <v>144</v>
      </c>
      <c r="L221" s="40"/>
      <c r="M221" s="211" t="s">
        <v>1</v>
      </c>
      <c r="N221" s="212" t="s">
        <v>44</v>
      </c>
      <c r="O221" s="7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145</v>
      </c>
      <c r="AT221" s="215" t="s">
        <v>140</v>
      </c>
      <c r="AU221" s="215" t="s">
        <v>89</v>
      </c>
      <c r="AY221" s="18" t="s">
        <v>138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87</v>
      </c>
      <c r="BK221" s="216">
        <f>ROUND(I221*H221,2)</f>
        <v>0</v>
      </c>
      <c r="BL221" s="18" t="s">
        <v>145</v>
      </c>
      <c r="BM221" s="215" t="s">
        <v>671</v>
      </c>
    </row>
    <row r="222" spans="1:65" s="14" customFormat="1" ht="11.25">
      <c r="B222" s="229"/>
      <c r="C222" s="230"/>
      <c r="D222" s="219" t="s">
        <v>147</v>
      </c>
      <c r="E222" s="231" t="s">
        <v>1</v>
      </c>
      <c r="F222" s="232" t="s">
        <v>672</v>
      </c>
      <c r="G222" s="230"/>
      <c r="H222" s="231" t="s">
        <v>1</v>
      </c>
      <c r="I222" s="233"/>
      <c r="J222" s="230"/>
      <c r="K222" s="230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147</v>
      </c>
      <c r="AU222" s="238" t="s">
        <v>89</v>
      </c>
      <c r="AV222" s="14" t="s">
        <v>87</v>
      </c>
      <c r="AW222" s="14" t="s">
        <v>34</v>
      </c>
      <c r="AX222" s="14" t="s">
        <v>79</v>
      </c>
      <c r="AY222" s="238" t="s">
        <v>138</v>
      </c>
    </row>
    <row r="223" spans="1:65" s="13" customFormat="1" ht="11.25">
      <c r="B223" s="217"/>
      <c r="C223" s="218"/>
      <c r="D223" s="219" t="s">
        <v>147</v>
      </c>
      <c r="E223" s="220" t="s">
        <v>1</v>
      </c>
      <c r="F223" s="221" t="s">
        <v>673</v>
      </c>
      <c r="G223" s="218"/>
      <c r="H223" s="222">
        <v>0.4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147</v>
      </c>
      <c r="AU223" s="228" t="s">
        <v>89</v>
      </c>
      <c r="AV223" s="13" t="s">
        <v>89</v>
      </c>
      <c r="AW223" s="13" t="s">
        <v>34</v>
      </c>
      <c r="AX223" s="13" t="s">
        <v>79</v>
      </c>
      <c r="AY223" s="228" t="s">
        <v>138</v>
      </c>
    </row>
    <row r="224" spans="1:65" s="13" customFormat="1" ht="11.25">
      <c r="B224" s="217"/>
      <c r="C224" s="218"/>
      <c r="D224" s="219" t="s">
        <v>147</v>
      </c>
      <c r="E224" s="220" t="s">
        <v>1</v>
      </c>
      <c r="F224" s="221" t="s">
        <v>674</v>
      </c>
      <c r="G224" s="218"/>
      <c r="H224" s="222">
        <v>0.40200000000000002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79</v>
      </c>
      <c r="AY224" s="228" t="s">
        <v>138</v>
      </c>
    </row>
    <row r="225" spans="1:65" s="15" customFormat="1" ht="11.25">
      <c r="B225" s="239"/>
      <c r="C225" s="240"/>
      <c r="D225" s="219" t="s">
        <v>147</v>
      </c>
      <c r="E225" s="241" t="s">
        <v>1</v>
      </c>
      <c r="F225" s="242" t="s">
        <v>156</v>
      </c>
      <c r="G225" s="240"/>
      <c r="H225" s="243">
        <v>0.80200000000000005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147</v>
      </c>
      <c r="AU225" s="249" t="s">
        <v>89</v>
      </c>
      <c r="AV225" s="15" t="s">
        <v>145</v>
      </c>
      <c r="AW225" s="15" t="s">
        <v>34</v>
      </c>
      <c r="AX225" s="15" t="s">
        <v>87</v>
      </c>
      <c r="AY225" s="249" t="s">
        <v>138</v>
      </c>
    </row>
    <row r="226" spans="1:65" s="12" customFormat="1" ht="22.9" customHeight="1">
      <c r="B226" s="188"/>
      <c r="C226" s="189"/>
      <c r="D226" s="190" t="s">
        <v>78</v>
      </c>
      <c r="E226" s="202" t="s">
        <v>188</v>
      </c>
      <c r="F226" s="202" t="s">
        <v>477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SUM(P227:P271)</f>
        <v>0</v>
      </c>
      <c r="Q226" s="196"/>
      <c r="R226" s="197">
        <f>SUM(R227:R271)</f>
        <v>11.869829599999999</v>
      </c>
      <c r="S226" s="196"/>
      <c r="T226" s="198">
        <f>SUM(T227:T271)</f>
        <v>0</v>
      </c>
      <c r="AR226" s="199" t="s">
        <v>87</v>
      </c>
      <c r="AT226" s="200" t="s">
        <v>78</v>
      </c>
      <c r="AU226" s="200" t="s">
        <v>87</v>
      </c>
      <c r="AY226" s="199" t="s">
        <v>138</v>
      </c>
      <c r="BK226" s="201">
        <f>SUM(BK227:BK271)</f>
        <v>0</v>
      </c>
    </row>
    <row r="227" spans="1:65" s="2" customFormat="1" ht="33" customHeight="1">
      <c r="A227" s="35"/>
      <c r="B227" s="36"/>
      <c r="C227" s="204" t="s">
        <v>339</v>
      </c>
      <c r="D227" s="204" t="s">
        <v>140</v>
      </c>
      <c r="E227" s="205" t="s">
        <v>675</v>
      </c>
      <c r="F227" s="206" t="s">
        <v>676</v>
      </c>
      <c r="G227" s="207" t="s">
        <v>488</v>
      </c>
      <c r="H227" s="208">
        <v>1</v>
      </c>
      <c r="I227" s="209"/>
      <c r="J227" s="210">
        <f>ROUND(I227*H227,2)</f>
        <v>0</v>
      </c>
      <c r="K227" s="206" t="s">
        <v>1</v>
      </c>
      <c r="L227" s="40"/>
      <c r="M227" s="211" t="s">
        <v>1</v>
      </c>
      <c r="N227" s="212" t="s">
        <v>44</v>
      </c>
      <c r="O227" s="72"/>
      <c r="P227" s="213">
        <f>O227*H227</f>
        <v>0</v>
      </c>
      <c r="Q227" s="213">
        <v>5.4200000000000003E-3</v>
      </c>
      <c r="R227" s="213">
        <f>Q227*H227</f>
        <v>5.4200000000000003E-3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145</v>
      </c>
      <c r="AT227" s="215" t="s">
        <v>140</v>
      </c>
      <c r="AU227" s="215" t="s">
        <v>89</v>
      </c>
      <c r="AY227" s="18" t="s">
        <v>138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145</v>
      </c>
      <c r="BM227" s="215" t="s">
        <v>677</v>
      </c>
    </row>
    <row r="228" spans="1:65" s="14" customFormat="1" ht="11.25">
      <c r="B228" s="229"/>
      <c r="C228" s="230"/>
      <c r="D228" s="219" t="s">
        <v>147</v>
      </c>
      <c r="E228" s="231" t="s">
        <v>1</v>
      </c>
      <c r="F228" s="232" t="s">
        <v>678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147</v>
      </c>
      <c r="AU228" s="238" t="s">
        <v>89</v>
      </c>
      <c r="AV228" s="14" t="s">
        <v>87</v>
      </c>
      <c r="AW228" s="14" t="s">
        <v>34</v>
      </c>
      <c r="AX228" s="14" t="s">
        <v>79</v>
      </c>
      <c r="AY228" s="238" t="s">
        <v>138</v>
      </c>
    </row>
    <row r="229" spans="1:65" s="13" customFormat="1" ht="11.25">
      <c r="B229" s="217"/>
      <c r="C229" s="218"/>
      <c r="D229" s="219" t="s">
        <v>147</v>
      </c>
      <c r="E229" s="220" t="s">
        <v>1</v>
      </c>
      <c r="F229" s="221" t="s">
        <v>87</v>
      </c>
      <c r="G229" s="218"/>
      <c r="H229" s="222">
        <v>1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147</v>
      </c>
      <c r="AU229" s="228" t="s">
        <v>89</v>
      </c>
      <c r="AV229" s="13" t="s">
        <v>89</v>
      </c>
      <c r="AW229" s="13" t="s">
        <v>34</v>
      </c>
      <c r="AX229" s="13" t="s">
        <v>87</v>
      </c>
      <c r="AY229" s="228" t="s">
        <v>138</v>
      </c>
    </row>
    <row r="230" spans="1:65" s="2" customFormat="1" ht="16.5" customHeight="1">
      <c r="A230" s="35"/>
      <c r="B230" s="36"/>
      <c r="C230" s="253" t="s">
        <v>346</v>
      </c>
      <c r="D230" s="253" t="s">
        <v>250</v>
      </c>
      <c r="E230" s="254" t="s">
        <v>679</v>
      </c>
      <c r="F230" s="255" t="s">
        <v>680</v>
      </c>
      <c r="G230" s="256" t="s">
        <v>488</v>
      </c>
      <c r="H230" s="257">
        <v>1</v>
      </c>
      <c r="I230" s="258"/>
      <c r="J230" s="259">
        <f>ROUND(I230*H230,2)</f>
        <v>0</v>
      </c>
      <c r="K230" s="255" t="s">
        <v>1</v>
      </c>
      <c r="L230" s="260"/>
      <c r="M230" s="261" t="s">
        <v>1</v>
      </c>
      <c r="N230" s="262" t="s">
        <v>44</v>
      </c>
      <c r="O230" s="72"/>
      <c r="P230" s="213">
        <f>O230*H230</f>
        <v>0</v>
      </c>
      <c r="Q230" s="213">
        <v>6.6E-4</v>
      </c>
      <c r="R230" s="213">
        <f>Q230*H230</f>
        <v>6.6E-4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188</v>
      </c>
      <c r="AT230" s="215" t="s">
        <v>250</v>
      </c>
      <c r="AU230" s="215" t="s">
        <v>89</v>
      </c>
      <c r="AY230" s="18" t="s">
        <v>138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87</v>
      </c>
      <c r="BK230" s="216">
        <f>ROUND(I230*H230,2)</f>
        <v>0</v>
      </c>
      <c r="BL230" s="18" t="s">
        <v>145</v>
      </c>
      <c r="BM230" s="215" t="s">
        <v>681</v>
      </c>
    </row>
    <row r="231" spans="1:65" s="2" customFormat="1" ht="33" customHeight="1">
      <c r="A231" s="35"/>
      <c r="B231" s="36"/>
      <c r="C231" s="204" t="s">
        <v>485</v>
      </c>
      <c r="D231" s="204" t="s">
        <v>140</v>
      </c>
      <c r="E231" s="205" t="s">
        <v>478</v>
      </c>
      <c r="F231" s="206" t="s">
        <v>479</v>
      </c>
      <c r="G231" s="207" t="s">
        <v>260</v>
      </c>
      <c r="H231" s="208">
        <v>147.36000000000001</v>
      </c>
      <c r="I231" s="209"/>
      <c r="J231" s="210">
        <f>ROUND(I231*H231,2)</f>
        <v>0</v>
      </c>
      <c r="K231" s="206" t="s">
        <v>144</v>
      </c>
      <c r="L231" s="40"/>
      <c r="M231" s="211" t="s">
        <v>1</v>
      </c>
      <c r="N231" s="212" t="s">
        <v>44</v>
      </c>
      <c r="O231" s="72"/>
      <c r="P231" s="213">
        <f>O231*H231</f>
        <v>0</v>
      </c>
      <c r="Q231" s="213">
        <v>6.3600000000000002E-3</v>
      </c>
      <c r="R231" s="213">
        <f>Q231*H231</f>
        <v>0.93720960000000009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145</v>
      </c>
      <c r="AT231" s="215" t="s">
        <v>140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682</v>
      </c>
    </row>
    <row r="232" spans="1:65" s="14" customFormat="1" ht="11.25">
      <c r="B232" s="229"/>
      <c r="C232" s="230"/>
      <c r="D232" s="219" t="s">
        <v>147</v>
      </c>
      <c r="E232" s="231" t="s">
        <v>1</v>
      </c>
      <c r="F232" s="232" t="s">
        <v>683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147</v>
      </c>
      <c r="AU232" s="238" t="s">
        <v>89</v>
      </c>
      <c r="AV232" s="14" t="s">
        <v>87</v>
      </c>
      <c r="AW232" s="14" t="s">
        <v>34</v>
      </c>
      <c r="AX232" s="14" t="s">
        <v>79</v>
      </c>
      <c r="AY232" s="238" t="s">
        <v>138</v>
      </c>
    </row>
    <row r="233" spans="1:65" s="13" customFormat="1" ht="11.25">
      <c r="B233" s="217"/>
      <c r="C233" s="218"/>
      <c r="D233" s="219" t="s">
        <v>147</v>
      </c>
      <c r="E233" s="220" t="s">
        <v>1</v>
      </c>
      <c r="F233" s="221" t="s">
        <v>684</v>
      </c>
      <c r="G233" s="218"/>
      <c r="H233" s="222">
        <v>147.36000000000001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33" customHeight="1">
      <c r="A234" s="35"/>
      <c r="B234" s="36"/>
      <c r="C234" s="204" t="s">
        <v>490</v>
      </c>
      <c r="D234" s="204" t="s">
        <v>140</v>
      </c>
      <c r="E234" s="205" t="s">
        <v>486</v>
      </c>
      <c r="F234" s="206" t="s">
        <v>487</v>
      </c>
      <c r="G234" s="207" t="s">
        <v>488</v>
      </c>
      <c r="H234" s="208">
        <v>2</v>
      </c>
      <c r="I234" s="209"/>
      <c r="J234" s="210">
        <f>ROUND(I234*H234,2)</f>
        <v>0</v>
      </c>
      <c r="K234" s="206" t="s">
        <v>144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1.0000000000000001E-5</v>
      </c>
      <c r="R234" s="213">
        <f>Q234*H234</f>
        <v>2.0000000000000002E-5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685</v>
      </c>
    </row>
    <row r="235" spans="1:65" s="2" customFormat="1" ht="16.5" customHeight="1">
      <c r="A235" s="35"/>
      <c r="B235" s="36"/>
      <c r="C235" s="253" t="s">
        <v>494</v>
      </c>
      <c r="D235" s="253" t="s">
        <v>250</v>
      </c>
      <c r="E235" s="254" t="s">
        <v>686</v>
      </c>
      <c r="F235" s="255" t="s">
        <v>687</v>
      </c>
      <c r="G235" s="256" t="s">
        <v>488</v>
      </c>
      <c r="H235" s="257">
        <v>1</v>
      </c>
      <c r="I235" s="258"/>
      <c r="J235" s="259">
        <f>ROUND(I235*H235,2)</f>
        <v>0</v>
      </c>
      <c r="K235" s="255" t="s">
        <v>144</v>
      </c>
      <c r="L235" s="260"/>
      <c r="M235" s="261" t="s">
        <v>1</v>
      </c>
      <c r="N235" s="262" t="s">
        <v>44</v>
      </c>
      <c r="O235" s="72"/>
      <c r="P235" s="213">
        <f>O235*H235</f>
        <v>0</v>
      </c>
      <c r="Q235" s="213">
        <v>1.4E-3</v>
      </c>
      <c r="R235" s="213">
        <f>Q235*H235</f>
        <v>1.4E-3</v>
      </c>
      <c r="S235" s="213">
        <v>0</v>
      </c>
      <c r="T235" s="21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5" t="s">
        <v>188</v>
      </c>
      <c r="AT235" s="215" t="s">
        <v>250</v>
      </c>
      <c r="AU235" s="215" t="s">
        <v>89</v>
      </c>
      <c r="AY235" s="18" t="s">
        <v>138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8" t="s">
        <v>87</v>
      </c>
      <c r="BK235" s="216">
        <f>ROUND(I235*H235,2)</f>
        <v>0</v>
      </c>
      <c r="BL235" s="18" t="s">
        <v>145</v>
      </c>
      <c r="BM235" s="215" t="s">
        <v>688</v>
      </c>
    </row>
    <row r="236" spans="1:65" s="2" customFormat="1" ht="16.5" customHeight="1">
      <c r="A236" s="35"/>
      <c r="B236" s="36"/>
      <c r="C236" s="253" t="s">
        <v>498</v>
      </c>
      <c r="D236" s="253" t="s">
        <v>250</v>
      </c>
      <c r="E236" s="254" t="s">
        <v>689</v>
      </c>
      <c r="F236" s="255" t="s">
        <v>690</v>
      </c>
      <c r="G236" s="256" t="s">
        <v>488</v>
      </c>
      <c r="H236" s="257">
        <v>1</v>
      </c>
      <c r="I236" s="258"/>
      <c r="J236" s="259">
        <f>ROUND(I236*H236,2)</f>
        <v>0</v>
      </c>
      <c r="K236" s="255" t="s">
        <v>144</v>
      </c>
      <c r="L236" s="260"/>
      <c r="M236" s="261" t="s">
        <v>1</v>
      </c>
      <c r="N236" s="262" t="s">
        <v>44</v>
      </c>
      <c r="O236" s="72"/>
      <c r="P236" s="213">
        <f>O236*H236</f>
        <v>0</v>
      </c>
      <c r="Q236" s="213">
        <v>1.1000000000000001E-3</v>
      </c>
      <c r="R236" s="213">
        <f>Q236*H236</f>
        <v>1.1000000000000001E-3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188</v>
      </c>
      <c r="AT236" s="215" t="s">
        <v>250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691</v>
      </c>
    </row>
    <row r="237" spans="1:65" s="2" customFormat="1" ht="21.75" customHeight="1">
      <c r="A237" s="35"/>
      <c r="B237" s="36"/>
      <c r="C237" s="204" t="s">
        <v>502</v>
      </c>
      <c r="D237" s="204" t="s">
        <v>140</v>
      </c>
      <c r="E237" s="205" t="s">
        <v>692</v>
      </c>
      <c r="F237" s="206" t="s">
        <v>693</v>
      </c>
      <c r="G237" s="207" t="s">
        <v>488</v>
      </c>
      <c r="H237" s="208">
        <v>1</v>
      </c>
      <c r="I237" s="209"/>
      <c r="J237" s="210">
        <f>ROUND(I237*H237,2)</f>
        <v>0</v>
      </c>
      <c r="K237" s="206" t="s">
        <v>1</v>
      </c>
      <c r="L237" s="40"/>
      <c r="M237" s="211" t="s">
        <v>1</v>
      </c>
      <c r="N237" s="212" t="s">
        <v>44</v>
      </c>
      <c r="O237" s="72"/>
      <c r="P237" s="213">
        <f>O237*H237</f>
        <v>0</v>
      </c>
      <c r="Q237" s="213">
        <v>5.6999999999999998E-4</v>
      </c>
      <c r="R237" s="213">
        <f>Q237*H237</f>
        <v>5.6999999999999998E-4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145</v>
      </c>
      <c r="AT237" s="215" t="s">
        <v>140</v>
      </c>
      <c r="AU237" s="215" t="s">
        <v>89</v>
      </c>
      <c r="AY237" s="18" t="s">
        <v>138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87</v>
      </c>
      <c r="BK237" s="216">
        <f>ROUND(I237*H237,2)</f>
        <v>0</v>
      </c>
      <c r="BL237" s="18" t="s">
        <v>145</v>
      </c>
      <c r="BM237" s="215" t="s">
        <v>694</v>
      </c>
    </row>
    <row r="238" spans="1:65" s="14" customFormat="1" ht="11.25">
      <c r="B238" s="229"/>
      <c r="C238" s="230"/>
      <c r="D238" s="219" t="s">
        <v>147</v>
      </c>
      <c r="E238" s="231" t="s">
        <v>1</v>
      </c>
      <c r="F238" s="232" t="s">
        <v>678</v>
      </c>
      <c r="G238" s="230"/>
      <c r="H238" s="231" t="s">
        <v>1</v>
      </c>
      <c r="I238" s="233"/>
      <c r="J238" s="230"/>
      <c r="K238" s="230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147</v>
      </c>
      <c r="AU238" s="238" t="s">
        <v>89</v>
      </c>
      <c r="AV238" s="14" t="s">
        <v>87</v>
      </c>
      <c r="AW238" s="14" t="s">
        <v>34</v>
      </c>
      <c r="AX238" s="14" t="s">
        <v>79</v>
      </c>
      <c r="AY238" s="238" t="s">
        <v>138</v>
      </c>
    </row>
    <row r="239" spans="1:65" s="14" customFormat="1" ht="11.25">
      <c r="B239" s="229"/>
      <c r="C239" s="230"/>
      <c r="D239" s="219" t="s">
        <v>147</v>
      </c>
      <c r="E239" s="231" t="s">
        <v>1</v>
      </c>
      <c r="F239" s="232" t="s">
        <v>695</v>
      </c>
      <c r="G239" s="230"/>
      <c r="H239" s="231" t="s">
        <v>1</v>
      </c>
      <c r="I239" s="233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147</v>
      </c>
      <c r="AU239" s="238" t="s">
        <v>89</v>
      </c>
      <c r="AV239" s="14" t="s">
        <v>87</v>
      </c>
      <c r="AW239" s="14" t="s">
        <v>34</v>
      </c>
      <c r="AX239" s="14" t="s">
        <v>79</v>
      </c>
      <c r="AY239" s="238" t="s">
        <v>138</v>
      </c>
    </row>
    <row r="240" spans="1:65" s="14" customFormat="1" ht="11.25">
      <c r="B240" s="229"/>
      <c r="C240" s="230"/>
      <c r="D240" s="219" t="s">
        <v>147</v>
      </c>
      <c r="E240" s="231" t="s">
        <v>1</v>
      </c>
      <c r="F240" s="232" t="s">
        <v>696</v>
      </c>
      <c r="G240" s="230"/>
      <c r="H240" s="231" t="s">
        <v>1</v>
      </c>
      <c r="I240" s="233"/>
      <c r="J240" s="230"/>
      <c r="K240" s="230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147</v>
      </c>
      <c r="AU240" s="238" t="s">
        <v>89</v>
      </c>
      <c r="AV240" s="14" t="s">
        <v>87</v>
      </c>
      <c r="AW240" s="14" t="s">
        <v>34</v>
      </c>
      <c r="AX240" s="14" t="s">
        <v>79</v>
      </c>
      <c r="AY240" s="238" t="s">
        <v>138</v>
      </c>
    </row>
    <row r="241" spans="1:65" s="14" customFormat="1" ht="11.25">
      <c r="B241" s="229"/>
      <c r="C241" s="230"/>
      <c r="D241" s="219" t="s">
        <v>147</v>
      </c>
      <c r="E241" s="231" t="s">
        <v>1</v>
      </c>
      <c r="F241" s="232" t="s">
        <v>697</v>
      </c>
      <c r="G241" s="230"/>
      <c r="H241" s="231" t="s">
        <v>1</v>
      </c>
      <c r="I241" s="233"/>
      <c r="J241" s="230"/>
      <c r="K241" s="230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147</v>
      </c>
      <c r="AU241" s="238" t="s">
        <v>89</v>
      </c>
      <c r="AV241" s="14" t="s">
        <v>87</v>
      </c>
      <c r="AW241" s="14" t="s">
        <v>34</v>
      </c>
      <c r="AX241" s="14" t="s">
        <v>79</v>
      </c>
      <c r="AY241" s="238" t="s">
        <v>138</v>
      </c>
    </row>
    <row r="242" spans="1:65" s="13" customFormat="1" ht="11.25">
      <c r="B242" s="217"/>
      <c r="C242" s="218"/>
      <c r="D242" s="219" t="s">
        <v>147</v>
      </c>
      <c r="E242" s="220" t="s">
        <v>1</v>
      </c>
      <c r="F242" s="221" t="s">
        <v>87</v>
      </c>
      <c r="G242" s="218"/>
      <c r="H242" s="222">
        <v>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147</v>
      </c>
      <c r="AU242" s="228" t="s">
        <v>89</v>
      </c>
      <c r="AV242" s="13" t="s">
        <v>89</v>
      </c>
      <c r="AW242" s="13" t="s">
        <v>34</v>
      </c>
      <c r="AX242" s="13" t="s">
        <v>87</v>
      </c>
      <c r="AY242" s="228" t="s">
        <v>138</v>
      </c>
    </row>
    <row r="243" spans="1:65" s="2" customFormat="1" ht="21.75" customHeight="1">
      <c r="A243" s="35"/>
      <c r="B243" s="36"/>
      <c r="C243" s="253" t="s">
        <v>506</v>
      </c>
      <c r="D243" s="253" t="s">
        <v>250</v>
      </c>
      <c r="E243" s="254" t="s">
        <v>698</v>
      </c>
      <c r="F243" s="255" t="s">
        <v>699</v>
      </c>
      <c r="G243" s="256" t="s">
        <v>488</v>
      </c>
      <c r="H243" s="257">
        <v>1</v>
      </c>
      <c r="I243" s="258"/>
      <c r="J243" s="259">
        <f t="shared" ref="J243:J248" si="0">ROUND(I243*H243,2)</f>
        <v>0</v>
      </c>
      <c r="K243" s="255" t="s">
        <v>1</v>
      </c>
      <c r="L243" s="260"/>
      <c r="M243" s="261" t="s">
        <v>1</v>
      </c>
      <c r="N243" s="262" t="s">
        <v>44</v>
      </c>
      <c r="O243" s="72"/>
      <c r="P243" s="213">
        <f t="shared" ref="P243:P248" si="1">O243*H243</f>
        <v>0</v>
      </c>
      <c r="Q243" s="213">
        <v>5.2999999999999998E-4</v>
      </c>
      <c r="R243" s="213">
        <f t="shared" ref="R243:R248" si="2">Q243*H243</f>
        <v>5.2999999999999998E-4</v>
      </c>
      <c r="S243" s="213">
        <v>0</v>
      </c>
      <c r="T243" s="214">
        <f t="shared" ref="T243:T248" si="3"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188</v>
      </c>
      <c r="AT243" s="215" t="s">
        <v>250</v>
      </c>
      <c r="AU243" s="215" t="s">
        <v>89</v>
      </c>
      <c r="AY243" s="18" t="s">
        <v>138</v>
      </c>
      <c r="BE243" s="216">
        <f t="shared" ref="BE243:BE248" si="4">IF(N243="základní",J243,0)</f>
        <v>0</v>
      </c>
      <c r="BF243" s="216">
        <f t="shared" ref="BF243:BF248" si="5">IF(N243="snížená",J243,0)</f>
        <v>0</v>
      </c>
      <c r="BG243" s="216">
        <f t="shared" ref="BG243:BG248" si="6">IF(N243="zákl. přenesená",J243,0)</f>
        <v>0</v>
      </c>
      <c r="BH243" s="216">
        <f t="shared" ref="BH243:BH248" si="7">IF(N243="sníž. přenesená",J243,0)</f>
        <v>0</v>
      </c>
      <c r="BI243" s="216">
        <f t="shared" ref="BI243:BI248" si="8">IF(N243="nulová",J243,0)</f>
        <v>0</v>
      </c>
      <c r="BJ243" s="18" t="s">
        <v>87</v>
      </c>
      <c r="BK243" s="216">
        <f t="shared" ref="BK243:BK248" si="9">ROUND(I243*H243,2)</f>
        <v>0</v>
      </c>
      <c r="BL243" s="18" t="s">
        <v>145</v>
      </c>
      <c r="BM243" s="215" t="s">
        <v>700</v>
      </c>
    </row>
    <row r="244" spans="1:65" s="2" customFormat="1" ht="33" customHeight="1">
      <c r="A244" s="35"/>
      <c r="B244" s="36"/>
      <c r="C244" s="204" t="s">
        <v>512</v>
      </c>
      <c r="D244" s="204" t="s">
        <v>140</v>
      </c>
      <c r="E244" s="205" t="s">
        <v>701</v>
      </c>
      <c r="F244" s="206" t="s">
        <v>702</v>
      </c>
      <c r="G244" s="207" t="s">
        <v>488</v>
      </c>
      <c r="H244" s="208">
        <v>1</v>
      </c>
      <c r="I244" s="209"/>
      <c r="J244" s="210">
        <f t="shared" si="0"/>
        <v>0</v>
      </c>
      <c r="K244" s="206" t="s">
        <v>144</v>
      </c>
      <c r="L244" s="40"/>
      <c r="M244" s="211" t="s">
        <v>1</v>
      </c>
      <c r="N244" s="212" t="s">
        <v>44</v>
      </c>
      <c r="O244" s="72"/>
      <c r="P244" s="213">
        <f t="shared" si="1"/>
        <v>0</v>
      </c>
      <c r="Q244" s="213">
        <v>3.0100000000000001E-3</v>
      </c>
      <c r="R244" s="213">
        <f t="shared" si="2"/>
        <v>3.0100000000000001E-3</v>
      </c>
      <c r="S244" s="213">
        <v>0</v>
      </c>
      <c r="T244" s="214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145</v>
      </c>
      <c r="AT244" s="215" t="s">
        <v>140</v>
      </c>
      <c r="AU244" s="215" t="s">
        <v>89</v>
      </c>
      <c r="AY244" s="18" t="s">
        <v>138</v>
      </c>
      <c r="BE244" s="216">
        <f t="shared" si="4"/>
        <v>0</v>
      </c>
      <c r="BF244" s="216">
        <f t="shared" si="5"/>
        <v>0</v>
      </c>
      <c r="BG244" s="216">
        <f t="shared" si="6"/>
        <v>0</v>
      </c>
      <c r="BH244" s="216">
        <f t="shared" si="7"/>
        <v>0</v>
      </c>
      <c r="BI244" s="216">
        <f t="shared" si="8"/>
        <v>0</v>
      </c>
      <c r="BJ244" s="18" t="s">
        <v>87</v>
      </c>
      <c r="BK244" s="216">
        <f t="shared" si="9"/>
        <v>0</v>
      </c>
      <c r="BL244" s="18" t="s">
        <v>145</v>
      </c>
      <c r="BM244" s="215" t="s">
        <v>703</v>
      </c>
    </row>
    <row r="245" spans="1:65" s="2" customFormat="1" ht="21.75" customHeight="1">
      <c r="A245" s="35"/>
      <c r="B245" s="36"/>
      <c r="C245" s="253" t="s">
        <v>516</v>
      </c>
      <c r="D245" s="253" t="s">
        <v>250</v>
      </c>
      <c r="E245" s="254" t="s">
        <v>704</v>
      </c>
      <c r="F245" s="255" t="s">
        <v>705</v>
      </c>
      <c r="G245" s="256" t="s">
        <v>488</v>
      </c>
      <c r="H245" s="257">
        <v>1</v>
      </c>
      <c r="I245" s="258"/>
      <c r="J245" s="259">
        <f t="shared" si="0"/>
        <v>0</v>
      </c>
      <c r="K245" s="255" t="s">
        <v>144</v>
      </c>
      <c r="L245" s="260"/>
      <c r="M245" s="261" t="s">
        <v>1</v>
      </c>
      <c r="N245" s="262" t="s">
        <v>44</v>
      </c>
      <c r="O245" s="72"/>
      <c r="P245" s="213">
        <f t="shared" si="1"/>
        <v>0</v>
      </c>
      <c r="Q245" s="213">
        <v>6.5000000000000002E-2</v>
      </c>
      <c r="R245" s="213">
        <f t="shared" si="2"/>
        <v>6.5000000000000002E-2</v>
      </c>
      <c r="S245" s="213">
        <v>0</v>
      </c>
      <c r="T245" s="214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188</v>
      </c>
      <c r="AT245" s="215" t="s">
        <v>250</v>
      </c>
      <c r="AU245" s="215" t="s">
        <v>89</v>
      </c>
      <c r="AY245" s="18" t="s">
        <v>138</v>
      </c>
      <c r="BE245" s="216">
        <f t="shared" si="4"/>
        <v>0</v>
      </c>
      <c r="BF245" s="216">
        <f t="shared" si="5"/>
        <v>0</v>
      </c>
      <c r="BG245" s="216">
        <f t="shared" si="6"/>
        <v>0</v>
      </c>
      <c r="BH245" s="216">
        <f t="shared" si="7"/>
        <v>0</v>
      </c>
      <c r="BI245" s="216">
        <f t="shared" si="8"/>
        <v>0</v>
      </c>
      <c r="BJ245" s="18" t="s">
        <v>87</v>
      </c>
      <c r="BK245" s="216">
        <f t="shared" si="9"/>
        <v>0</v>
      </c>
      <c r="BL245" s="18" t="s">
        <v>145</v>
      </c>
      <c r="BM245" s="215" t="s">
        <v>706</v>
      </c>
    </row>
    <row r="246" spans="1:65" s="2" customFormat="1" ht="21.75" customHeight="1">
      <c r="A246" s="35"/>
      <c r="B246" s="36"/>
      <c r="C246" s="253" t="s">
        <v>520</v>
      </c>
      <c r="D246" s="253" t="s">
        <v>250</v>
      </c>
      <c r="E246" s="254" t="s">
        <v>707</v>
      </c>
      <c r="F246" s="255" t="s">
        <v>708</v>
      </c>
      <c r="G246" s="256" t="s">
        <v>488</v>
      </c>
      <c r="H246" s="257">
        <v>1</v>
      </c>
      <c r="I246" s="258"/>
      <c r="J246" s="259">
        <f t="shared" si="0"/>
        <v>0</v>
      </c>
      <c r="K246" s="255" t="s">
        <v>1</v>
      </c>
      <c r="L246" s="260"/>
      <c r="M246" s="261" t="s">
        <v>1</v>
      </c>
      <c r="N246" s="262" t="s">
        <v>44</v>
      </c>
      <c r="O246" s="72"/>
      <c r="P246" s="213">
        <f t="shared" si="1"/>
        <v>0</v>
      </c>
      <c r="Q246" s="213">
        <v>1.0000000000000001E-5</v>
      </c>
      <c r="R246" s="213">
        <f t="shared" si="2"/>
        <v>1.0000000000000001E-5</v>
      </c>
      <c r="S246" s="213">
        <v>0</v>
      </c>
      <c r="T246" s="214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5" t="s">
        <v>188</v>
      </c>
      <c r="AT246" s="215" t="s">
        <v>250</v>
      </c>
      <c r="AU246" s="215" t="s">
        <v>89</v>
      </c>
      <c r="AY246" s="18" t="s">
        <v>138</v>
      </c>
      <c r="BE246" s="216">
        <f t="shared" si="4"/>
        <v>0</v>
      </c>
      <c r="BF246" s="216">
        <f t="shared" si="5"/>
        <v>0</v>
      </c>
      <c r="BG246" s="216">
        <f t="shared" si="6"/>
        <v>0</v>
      </c>
      <c r="BH246" s="216">
        <f t="shared" si="7"/>
        <v>0</v>
      </c>
      <c r="BI246" s="216">
        <f t="shared" si="8"/>
        <v>0</v>
      </c>
      <c r="BJ246" s="18" t="s">
        <v>87</v>
      </c>
      <c r="BK246" s="216">
        <f t="shared" si="9"/>
        <v>0</v>
      </c>
      <c r="BL246" s="18" t="s">
        <v>145</v>
      </c>
      <c r="BM246" s="215" t="s">
        <v>709</v>
      </c>
    </row>
    <row r="247" spans="1:65" s="2" customFormat="1" ht="21.75" customHeight="1">
      <c r="A247" s="35"/>
      <c r="B247" s="36"/>
      <c r="C247" s="204" t="s">
        <v>526</v>
      </c>
      <c r="D247" s="204" t="s">
        <v>140</v>
      </c>
      <c r="E247" s="205" t="s">
        <v>710</v>
      </c>
      <c r="F247" s="206" t="s">
        <v>711</v>
      </c>
      <c r="G247" s="207" t="s">
        <v>712</v>
      </c>
      <c r="H247" s="208">
        <v>3</v>
      </c>
      <c r="I247" s="209"/>
      <c r="J247" s="210">
        <f t="shared" si="0"/>
        <v>0</v>
      </c>
      <c r="K247" s="206" t="s">
        <v>144</v>
      </c>
      <c r="L247" s="40"/>
      <c r="M247" s="211" t="s">
        <v>1</v>
      </c>
      <c r="N247" s="212" t="s">
        <v>44</v>
      </c>
      <c r="O247" s="72"/>
      <c r="P247" s="213">
        <f t="shared" si="1"/>
        <v>0</v>
      </c>
      <c r="Q247" s="213">
        <v>1.8000000000000001E-4</v>
      </c>
      <c r="R247" s="213">
        <f t="shared" si="2"/>
        <v>5.4000000000000001E-4</v>
      </c>
      <c r="S247" s="213">
        <v>0</v>
      </c>
      <c r="T247" s="214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145</v>
      </c>
      <c r="AT247" s="215" t="s">
        <v>140</v>
      </c>
      <c r="AU247" s="215" t="s">
        <v>89</v>
      </c>
      <c r="AY247" s="18" t="s">
        <v>138</v>
      </c>
      <c r="BE247" s="216">
        <f t="shared" si="4"/>
        <v>0</v>
      </c>
      <c r="BF247" s="216">
        <f t="shared" si="5"/>
        <v>0</v>
      </c>
      <c r="BG247" s="216">
        <f t="shared" si="6"/>
        <v>0</v>
      </c>
      <c r="BH247" s="216">
        <f t="shared" si="7"/>
        <v>0</v>
      </c>
      <c r="BI247" s="216">
        <f t="shared" si="8"/>
        <v>0</v>
      </c>
      <c r="BJ247" s="18" t="s">
        <v>87</v>
      </c>
      <c r="BK247" s="216">
        <f t="shared" si="9"/>
        <v>0</v>
      </c>
      <c r="BL247" s="18" t="s">
        <v>145</v>
      </c>
      <c r="BM247" s="215" t="s">
        <v>713</v>
      </c>
    </row>
    <row r="248" spans="1:65" s="2" customFormat="1" ht="21.75" customHeight="1">
      <c r="A248" s="35"/>
      <c r="B248" s="36"/>
      <c r="C248" s="204" t="s">
        <v>531</v>
      </c>
      <c r="D248" s="204" t="s">
        <v>140</v>
      </c>
      <c r="E248" s="205" t="s">
        <v>495</v>
      </c>
      <c r="F248" s="206" t="s">
        <v>496</v>
      </c>
      <c r="G248" s="207" t="s">
        <v>488</v>
      </c>
      <c r="H248" s="208">
        <v>1</v>
      </c>
      <c r="I248" s="209"/>
      <c r="J248" s="210">
        <f t="shared" si="0"/>
        <v>0</v>
      </c>
      <c r="K248" s="206" t="s">
        <v>144</v>
      </c>
      <c r="L248" s="40"/>
      <c r="M248" s="211" t="s">
        <v>1</v>
      </c>
      <c r="N248" s="212" t="s">
        <v>44</v>
      </c>
      <c r="O248" s="72"/>
      <c r="P248" s="213">
        <f t="shared" si="1"/>
        <v>0</v>
      </c>
      <c r="Q248" s="213">
        <v>9.1800000000000007E-3</v>
      </c>
      <c r="R248" s="213">
        <f t="shared" si="2"/>
        <v>9.1800000000000007E-3</v>
      </c>
      <c r="S248" s="213">
        <v>0</v>
      </c>
      <c r="T248" s="214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5" t="s">
        <v>145</v>
      </c>
      <c r="AT248" s="215" t="s">
        <v>140</v>
      </c>
      <c r="AU248" s="215" t="s">
        <v>89</v>
      </c>
      <c r="AY248" s="18" t="s">
        <v>138</v>
      </c>
      <c r="BE248" s="216">
        <f t="shared" si="4"/>
        <v>0</v>
      </c>
      <c r="BF248" s="216">
        <f t="shared" si="5"/>
        <v>0</v>
      </c>
      <c r="BG248" s="216">
        <f t="shared" si="6"/>
        <v>0</v>
      </c>
      <c r="BH248" s="216">
        <f t="shared" si="7"/>
        <v>0</v>
      </c>
      <c r="BI248" s="216">
        <f t="shared" si="8"/>
        <v>0</v>
      </c>
      <c r="BJ248" s="18" t="s">
        <v>87</v>
      </c>
      <c r="BK248" s="216">
        <f t="shared" si="9"/>
        <v>0</v>
      </c>
      <c r="BL248" s="18" t="s">
        <v>145</v>
      </c>
      <c r="BM248" s="215" t="s">
        <v>714</v>
      </c>
    </row>
    <row r="249" spans="1:65" s="14" customFormat="1" ht="11.25">
      <c r="B249" s="229"/>
      <c r="C249" s="230"/>
      <c r="D249" s="219" t="s">
        <v>147</v>
      </c>
      <c r="E249" s="231" t="s">
        <v>1</v>
      </c>
      <c r="F249" s="232" t="s">
        <v>655</v>
      </c>
      <c r="G249" s="230"/>
      <c r="H249" s="231" t="s">
        <v>1</v>
      </c>
      <c r="I249" s="233"/>
      <c r="J249" s="230"/>
      <c r="K249" s="230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147</v>
      </c>
      <c r="AU249" s="238" t="s">
        <v>89</v>
      </c>
      <c r="AV249" s="14" t="s">
        <v>87</v>
      </c>
      <c r="AW249" s="14" t="s">
        <v>34</v>
      </c>
      <c r="AX249" s="14" t="s">
        <v>79</v>
      </c>
      <c r="AY249" s="238" t="s">
        <v>138</v>
      </c>
    </row>
    <row r="250" spans="1:65" s="13" customFormat="1" ht="11.25">
      <c r="B250" s="217"/>
      <c r="C250" s="218"/>
      <c r="D250" s="219" t="s">
        <v>147</v>
      </c>
      <c r="E250" s="220" t="s">
        <v>1</v>
      </c>
      <c r="F250" s="221" t="s">
        <v>87</v>
      </c>
      <c r="G250" s="218"/>
      <c r="H250" s="222">
        <v>1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147</v>
      </c>
      <c r="AU250" s="228" t="s">
        <v>89</v>
      </c>
      <c r="AV250" s="13" t="s">
        <v>89</v>
      </c>
      <c r="AW250" s="13" t="s">
        <v>34</v>
      </c>
      <c r="AX250" s="13" t="s">
        <v>87</v>
      </c>
      <c r="AY250" s="228" t="s">
        <v>138</v>
      </c>
    </row>
    <row r="251" spans="1:65" s="2" customFormat="1" ht="21.75" customHeight="1">
      <c r="A251" s="35"/>
      <c r="B251" s="36"/>
      <c r="C251" s="253" t="s">
        <v>536</v>
      </c>
      <c r="D251" s="253" t="s">
        <v>250</v>
      </c>
      <c r="E251" s="254" t="s">
        <v>715</v>
      </c>
      <c r="F251" s="255" t="s">
        <v>716</v>
      </c>
      <c r="G251" s="256" t="s">
        <v>488</v>
      </c>
      <c r="H251" s="257">
        <v>1</v>
      </c>
      <c r="I251" s="258"/>
      <c r="J251" s="259">
        <f>ROUND(I251*H251,2)</f>
        <v>0</v>
      </c>
      <c r="K251" s="255" t="s">
        <v>144</v>
      </c>
      <c r="L251" s="260"/>
      <c r="M251" s="261" t="s">
        <v>1</v>
      </c>
      <c r="N251" s="262" t="s">
        <v>44</v>
      </c>
      <c r="O251" s="72"/>
      <c r="P251" s="213">
        <f>O251*H251</f>
        <v>0</v>
      </c>
      <c r="Q251" s="213">
        <v>0.254</v>
      </c>
      <c r="R251" s="213">
        <f>Q251*H251</f>
        <v>0.254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87</v>
      </c>
      <c r="BK251" s="216">
        <f>ROUND(I251*H251,2)</f>
        <v>0</v>
      </c>
      <c r="BL251" s="18" t="s">
        <v>145</v>
      </c>
      <c r="BM251" s="215" t="s">
        <v>717</v>
      </c>
    </row>
    <row r="252" spans="1:65" s="2" customFormat="1" ht="21.75" customHeight="1">
      <c r="A252" s="35"/>
      <c r="B252" s="36"/>
      <c r="C252" s="204" t="s">
        <v>541</v>
      </c>
      <c r="D252" s="204" t="s">
        <v>140</v>
      </c>
      <c r="E252" s="205" t="s">
        <v>718</v>
      </c>
      <c r="F252" s="206" t="s">
        <v>719</v>
      </c>
      <c r="G252" s="207" t="s">
        <v>488</v>
      </c>
      <c r="H252" s="208">
        <v>2</v>
      </c>
      <c r="I252" s="209"/>
      <c r="J252" s="210">
        <f>ROUND(I252*H252,2)</f>
        <v>0</v>
      </c>
      <c r="K252" s="206" t="s">
        <v>144</v>
      </c>
      <c r="L252" s="40"/>
      <c r="M252" s="211" t="s">
        <v>1</v>
      </c>
      <c r="N252" s="212" t="s">
        <v>44</v>
      </c>
      <c r="O252" s="72"/>
      <c r="P252" s="213">
        <f>O252*H252</f>
        <v>0</v>
      </c>
      <c r="Q252" s="213">
        <v>1.1469999999999999E-2</v>
      </c>
      <c r="R252" s="213">
        <f>Q252*H252</f>
        <v>2.2939999999999999E-2</v>
      </c>
      <c r="S252" s="213">
        <v>0</v>
      </c>
      <c r="T252" s="21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145</v>
      </c>
      <c r="AT252" s="215" t="s">
        <v>140</v>
      </c>
      <c r="AU252" s="215" t="s">
        <v>89</v>
      </c>
      <c r="AY252" s="18" t="s">
        <v>138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87</v>
      </c>
      <c r="BK252" s="216">
        <f>ROUND(I252*H252,2)</f>
        <v>0</v>
      </c>
      <c r="BL252" s="18" t="s">
        <v>145</v>
      </c>
      <c r="BM252" s="215" t="s">
        <v>720</v>
      </c>
    </row>
    <row r="253" spans="1:65" s="14" customFormat="1" ht="11.25">
      <c r="B253" s="229"/>
      <c r="C253" s="230"/>
      <c r="D253" s="219" t="s">
        <v>147</v>
      </c>
      <c r="E253" s="231" t="s">
        <v>1</v>
      </c>
      <c r="F253" s="232" t="s">
        <v>655</v>
      </c>
      <c r="G253" s="230"/>
      <c r="H253" s="231" t="s">
        <v>1</v>
      </c>
      <c r="I253" s="233"/>
      <c r="J253" s="230"/>
      <c r="K253" s="230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147</v>
      </c>
      <c r="AU253" s="238" t="s">
        <v>89</v>
      </c>
      <c r="AV253" s="14" t="s">
        <v>87</v>
      </c>
      <c r="AW253" s="14" t="s">
        <v>34</v>
      </c>
      <c r="AX253" s="14" t="s">
        <v>79</v>
      </c>
      <c r="AY253" s="238" t="s">
        <v>138</v>
      </c>
    </row>
    <row r="254" spans="1:65" s="13" customFormat="1" ht="11.25">
      <c r="B254" s="217"/>
      <c r="C254" s="218"/>
      <c r="D254" s="219" t="s">
        <v>147</v>
      </c>
      <c r="E254" s="220" t="s">
        <v>1</v>
      </c>
      <c r="F254" s="221" t="s">
        <v>89</v>
      </c>
      <c r="G254" s="218"/>
      <c r="H254" s="222">
        <v>2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147</v>
      </c>
      <c r="AU254" s="228" t="s">
        <v>89</v>
      </c>
      <c r="AV254" s="13" t="s">
        <v>89</v>
      </c>
      <c r="AW254" s="13" t="s">
        <v>34</v>
      </c>
      <c r="AX254" s="13" t="s">
        <v>87</v>
      </c>
      <c r="AY254" s="228" t="s">
        <v>138</v>
      </c>
    </row>
    <row r="255" spans="1:65" s="2" customFormat="1" ht="21.75" customHeight="1">
      <c r="A255" s="35"/>
      <c r="B255" s="36"/>
      <c r="C255" s="253" t="s">
        <v>546</v>
      </c>
      <c r="D255" s="253" t="s">
        <v>250</v>
      </c>
      <c r="E255" s="254" t="s">
        <v>721</v>
      </c>
      <c r="F255" s="255" t="s">
        <v>722</v>
      </c>
      <c r="G255" s="256" t="s">
        <v>488</v>
      </c>
      <c r="H255" s="257">
        <v>2</v>
      </c>
      <c r="I255" s="258"/>
      <c r="J255" s="259">
        <f>ROUND(I255*H255,2)</f>
        <v>0</v>
      </c>
      <c r="K255" s="255" t="s">
        <v>144</v>
      </c>
      <c r="L255" s="260"/>
      <c r="M255" s="261" t="s">
        <v>1</v>
      </c>
      <c r="N255" s="262" t="s">
        <v>44</v>
      </c>
      <c r="O255" s="72"/>
      <c r="P255" s="213">
        <f>O255*H255</f>
        <v>0</v>
      </c>
      <c r="Q255" s="213">
        <v>0.54800000000000004</v>
      </c>
      <c r="R255" s="213">
        <f>Q255*H255</f>
        <v>1.0960000000000001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188</v>
      </c>
      <c r="AT255" s="215" t="s">
        <v>250</v>
      </c>
      <c r="AU255" s="215" t="s">
        <v>89</v>
      </c>
      <c r="AY255" s="18" t="s">
        <v>138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87</v>
      </c>
      <c r="BK255" s="216">
        <f>ROUND(I255*H255,2)</f>
        <v>0</v>
      </c>
      <c r="BL255" s="18" t="s">
        <v>145</v>
      </c>
      <c r="BM255" s="215" t="s">
        <v>723</v>
      </c>
    </row>
    <row r="256" spans="1:65" s="2" customFormat="1" ht="21.75" customHeight="1">
      <c r="A256" s="35"/>
      <c r="B256" s="36"/>
      <c r="C256" s="204" t="s">
        <v>553</v>
      </c>
      <c r="D256" s="204" t="s">
        <v>140</v>
      </c>
      <c r="E256" s="205" t="s">
        <v>724</v>
      </c>
      <c r="F256" s="206" t="s">
        <v>725</v>
      </c>
      <c r="G256" s="207" t="s">
        <v>488</v>
      </c>
      <c r="H256" s="208">
        <v>3</v>
      </c>
      <c r="I256" s="209"/>
      <c r="J256" s="210">
        <f>ROUND(I256*H256,2)</f>
        <v>0</v>
      </c>
      <c r="K256" s="206" t="s">
        <v>144</v>
      </c>
      <c r="L256" s="40"/>
      <c r="M256" s="211" t="s">
        <v>1</v>
      </c>
      <c r="N256" s="212" t="s">
        <v>44</v>
      </c>
      <c r="O256" s="72"/>
      <c r="P256" s="213">
        <f>O256*H256</f>
        <v>0</v>
      </c>
      <c r="Q256" s="213">
        <v>2.7529999999999999E-2</v>
      </c>
      <c r="R256" s="213">
        <f>Q256*H256</f>
        <v>8.2589999999999997E-2</v>
      </c>
      <c r="S256" s="213">
        <v>0</v>
      </c>
      <c r="T256" s="21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145</v>
      </c>
      <c r="AT256" s="215" t="s">
        <v>140</v>
      </c>
      <c r="AU256" s="215" t="s">
        <v>89</v>
      </c>
      <c r="AY256" s="18" t="s">
        <v>138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87</v>
      </c>
      <c r="BK256" s="216">
        <f>ROUND(I256*H256,2)</f>
        <v>0</v>
      </c>
      <c r="BL256" s="18" t="s">
        <v>145</v>
      </c>
      <c r="BM256" s="215" t="s">
        <v>726</v>
      </c>
    </row>
    <row r="257" spans="1:65" s="13" customFormat="1" ht="11.25">
      <c r="B257" s="217"/>
      <c r="C257" s="218"/>
      <c r="D257" s="219" t="s">
        <v>147</v>
      </c>
      <c r="E257" s="220" t="s">
        <v>1</v>
      </c>
      <c r="F257" s="221" t="s">
        <v>727</v>
      </c>
      <c r="G257" s="218"/>
      <c r="H257" s="222">
        <v>3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147</v>
      </c>
      <c r="AU257" s="228" t="s">
        <v>89</v>
      </c>
      <c r="AV257" s="13" t="s">
        <v>89</v>
      </c>
      <c r="AW257" s="13" t="s">
        <v>34</v>
      </c>
      <c r="AX257" s="13" t="s">
        <v>87</v>
      </c>
      <c r="AY257" s="228" t="s">
        <v>138</v>
      </c>
    </row>
    <row r="258" spans="1:65" s="2" customFormat="1" ht="16.5" customHeight="1">
      <c r="A258" s="35"/>
      <c r="B258" s="36"/>
      <c r="C258" s="253" t="s">
        <v>561</v>
      </c>
      <c r="D258" s="253" t="s">
        <v>250</v>
      </c>
      <c r="E258" s="254" t="s">
        <v>728</v>
      </c>
      <c r="F258" s="255" t="s">
        <v>729</v>
      </c>
      <c r="G258" s="256" t="s">
        <v>488</v>
      </c>
      <c r="H258" s="257">
        <v>1</v>
      </c>
      <c r="I258" s="258"/>
      <c r="J258" s="259">
        <f>ROUND(I258*H258,2)</f>
        <v>0</v>
      </c>
      <c r="K258" s="255" t="s">
        <v>144</v>
      </c>
      <c r="L258" s="260"/>
      <c r="M258" s="261" t="s">
        <v>1</v>
      </c>
      <c r="N258" s="262" t="s">
        <v>44</v>
      </c>
      <c r="O258" s="72"/>
      <c r="P258" s="213">
        <f>O258*H258</f>
        <v>0</v>
      </c>
      <c r="Q258" s="213">
        <v>2.1</v>
      </c>
      <c r="R258" s="213">
        <f>Q258*H258</f>
        <v>2.1</v>
      </c>
      <c r="S258" s="213">
        <v>0</v>
      </c>
      <c r="T258" s="21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188</v>
      </c>
      <c r="AT258" s="215" t="s">
        <v>250</v>
      </c>
      <c r="AU258" s="215" t="s">
        <v>89</v>
      </c>
      <c r="AY258" s="18" t="s">
        <v>138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87</v>
      </c>
      <c r="BK258" s="216">
        <f>ROUND(I258*H258,2)</f>
        <v>0</v>
      </c>
      <c r="BL258" s="18" t="s">
        <v>145</v>
      </c>
      <c r="BM258" s="215" t="s">
        <v>730</v>
      </c>
    </row>
    <row r="259" spans="1:65" s="2" customFormat="1" ht="16.5" customHeight="1">
      <c r="A259" s="35"/>
      <c r="B259" s="36"/>
      <c r="C259" s="253" t="s">
        <v>565</v>
      </c>
      <c r="D259" s="253" t="s">
        <v>250</v>
      </c>
      <c r="E259" s="254" t="s">
        <v>731</v>
      </c>
      <c r="F259" s="255" t="s">
        <v>732</v>
      </c>
      <c r="G259" s="256" t="s">
        <v>488</v>
      </c>
      <c r="H259" s="257">
        <v>1</v>
      </c>
      <c r="I259" s="258"/>
      <c r="J259" s="259">
        <f>ROUND(I259*H259,2)</f>
        <v>0</v>
      </c>
      <c r="K259" s="255" t="s">
        <v>144</v>
      </c>
      <c r="L259" s="260"/>
      <c r="M259" s="261" t="s">
        <v>1</v>
      </c>
      <c r="N259" s="262" t="s">
        <v>44</v>
      </c>
      <c r="O259" s="72"/>
      <c r="P259" s="213">
        <f>O259*H259</f>
        <v>0</v>
      </c>
      <c r="Q259" s="213">
        <v>1.6</v>
      </c>
      <c r="R259" s="213">
        <f>Q259*H259</f>
        <v>1.6</v>
      </c>
      <c r="S259" s="213">
        <v>0</v>
      </c>
      <c r="T259" s="21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188</v>
      </c>
      <c r="AT259" s="215" t="s">
        <v>250</v>
      </c>
      <c r="AU259" s="215" t="s">
        <v>89</v>
      </c>
      <c r="AY259" s="18" t="s">
        <v>138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87</v>
      </c>
      <c r="BK259" s="216">
        <f>ROUND(I259*H259,2)</f>
        <v>0</v>
      </c>
      <c r="BL259" s="18" t="s">
        <v>145</v>
      </c>
      <c r="BM259" s="215" t="s">
        <v>733</v>
      </c>
    </row>
    <row r="260" spans="1:65" s="2" customFormat="1" ht="21.75" customHeight="1">
      <c r="A260" s="35"/>
      <c r="B260" s="36"/>
      <c r="C260" s="253" t="s">
        <v>569</v>
      </c>
      <c r="D260" s="253" t="s">
        <v>250</v>
      </c>
      <c r="E260" s="254" t="s">
        <v>734</v>
      </c>
      <c r="F260" s="255" t="s">
        <v>735</v>
      </c>
      <c r="G260" s="256" t="s">
        <v>437</v>
      </c>
      <c r="H260" s="257">
        <v>1</v>
      </c>
      <c r="I260" s="258"/>
      <c r="J260" s="259">
        <f>ROUND(I260*H260,2)</f>
        <v>0</v>
      </c>
      <c r="K260" s="255" t="s">
        <v>1</v>
      </c>
      <c r="L260" s="260"/>
      <c r="M260" s="261" t="s">
        <v>1</v>
      </c>
      <c r="N260" s="262" t="s">
        <v>44</v>
      </c>
      <c r="O260" s="72"/>
      <c r="P260" s="213">
        <f>O260*H260</f>
        <v>0</v>
      </c>
      <c r="Q260" s="213">
        <v>3.5</v>
      </c>
      <c r="R260" s="213">
        <f>Q260*H260</f>
        <v>3.5</v>
      </c>
      <c r="S260" s="213">
        <v>0</v>
      </c>
      <c r="T260" s="21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188</v>
      </c>
      <c r="AT260" s="215" t="s">
        <v>250</v>
      </c>
      <c r="AU260" s="215" t="s">
        <v>89</v>
      </c>
      <c r="AY260" s="18" t="s">
        <v>138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8" t="s">
        <v>87</v>
      </c>
      <c r="BK260" s="216">
        <f>ROUND(I260*H260,2)</f>
        <v>0</v>
      </c>
      <c r="BL260" s="18" t="s">
        <v>145</v>
      </c>
      <c r="BM260" s="215" t="s">
        <v>736</v>
      </c>
    </row>
    <row r="261" spans="1:65" s="2" customFormat="1" ht="21.75" customHeight="1">
      <c r="A261" s="35"/>
      <c r="B261" s="36"/>
      <c r="C261" s="253" t="s">
        <v>737</v>
      </c>
      <c r="D261" s="253" t="s">
        <v>250</v>
      </c>
      <c r="E261" s="254" t="s">
        <v>738</v>
      </c>
      <c r="F261" s="255" t="s">
        <v>739</v>
      </c>
      <c r="G261" s="256" t="s">
        <v>488</v>
      </c>
      <c r="H261" s="257">
        <v>4</v>
      </c>
      <c r="I261" s="258"/>
      <c r="J261" s="259">
        <f>ROUND(I261*H261,2)</f>
        <v>0</v>
      </c>
      <c r="K261" s="255" t="s">
        <v>144</v>
      </c>
      <c r="L261" s="260"/>
      <c r="M261" s="261" t="s">
        <v>1</v>
      </c>
      <c r="N261" s="262" t="s">
        <v>44</v>
      </c>
      <c r="O261" s="72"/>
      <c r="P261" s="213">
        <f>O261*H261</f>
        <v>0</v>
      </c>
      <c r="Q261" s="213">
        <v>2E-3</v>
      </c>
      <c r="R261" s="213">
        <f>Q261*H261</f>
        <v>8.0000000000000002E-3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188</v>
      </c>
      <c r="AT261" s="215" t="s">
        <v>250</v>
      </c>
      <c r="AU261" s="215" t="s">
        <v>89</v>
      </c>
      <c r="AY261" s="18" t="s">
        <v>138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87</v>
      </c>
      <c r="BK261" s="216">
        <f>ROUND(I261*H261,2)</f>
        <v>0</v>
      </c>
      <c r="BL261" s="18" t="s">
        <v>145</v>
      </c>
      <c r="BM261" s="215" t="s">
        <v>740</v>
      </c>
    </row>
    <row r="262" spans="1:65" s="2" customFormat="1" ht="21.75" customHeight="1">
      <c r="A262" s="35"/>
      <c r="B262" s="36"/>
      <c r="C262" s="204" t="s">
        <v>741</v>
      </c>
      <c r="D262" s="204" t="s">
        <v>140</v>
      </c>
      <c r="E262" s="205" t="s">
        <v>503</v>
      </c>
      <c r="F262" s="206" t="s">
        <v>504</v>
      </c>
      <c r="G262" s="207" t="s">
        <v>488</v>
      </c>
      <c r="H262" s="208">
        <v>1</v>
      </c>
      <c r="I262" s="209"/>
      <c r="J262" s="210">
        <f>ROUND(I262*H262,2)</f>
        <v>0</v>
      </c>
      <c r="K262" s="206" t="s">
        <v>144</v>
      </c>
      <c r="L262" s="40"/>
      <c r="M262" s="211" t="s">
        <v>1</v>
      </c>
      <c r="N262" s="212" t="s">
        <v>44</v>
      </c>
      <c r="O262" s="72"/>
      <c r="P262" s="213">
        <f>O262*H262</f>
        <v>0</v>
      </c>
      <c r="Q262" s="213">
        <v>3.8260000000000002E-2</v>
      </c>
      <c r="R262" s="213">
        <f>Q262*H262</f>
        <v>3.8260000000000002E-2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145</v>
      </c>
      <c r="AT262" s="215" t="s">
        <v>140</v>
      </c>
      <c r="AU262" s="215" t="s">
        <v>89</v>
      </c>
      <c r="AY262" s="18" t="s">
        <v>138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87</v>
      </c>
      <c r="BK262" s="216">
        <f>ROUND(I262*H262,2)</f>
        <v>0</v>
      </c>
      <c r="BL262" s="18" t="s">
        <v>145</v>
      </c>
      <c r="BM262" s="215" t="s">
        <v>742</v>
      </c>
    </row>
    <row r="263" spans="1:65" s="14" customFormat="1" ht="11.25">
      <c r="B263" s="229"/>
      <c r="C263" s="230"/>
      <c r="D263" s="219" t="s">
        <v>147</v>
      </c>
      <c r="E263" s="231" t="s">
        <v>1</v>
      </c>
      <c r="F263" s="232" t="s">
        <v>655</v>
      </c>
      <c r="G263" s="230"/>
      <c r="H263" s="231" t="s">
        <v>1</v>
      </c>
      <c r="I263" s="233"/>
      <c r="J263" s="230"/>
      <c r="K263" s="230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147</v>
      </c>
      <c r="AU263" s="238" t="s">
        <v>89</v>
      </c>
      <c r="AV263" s="14" t="s">
        <v>87</v>
      </c>
      <c r="AW263" s="14" t="s">
        <v>34</v>
      </c>
      <c r="AX263" s="14" t="s">
        <v>79</v>
      </c>
      <c r="AY263" s="238" t="s">
        <v>138</v>
      </c>
    </row>
    <row r="264" spans="1:65" s="13" customFormat="1" ht="11.25">
      <c r="B264" s="217"/>
      <c r="C264" s="218"/>
      <c r="D264" s="219" t="s">
        <v>147</v>
      </c>
      <c r="E264" s="220" t="s">
        <v>1</v>
      </c>
      <c r="F264" s="221" t="s">
        <v>87</v>
      </c>
      <c r="G264" s="218"/>
      <c r="H264" s="222">
        <v>1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147</v>
      </c>
      <c r="AU264" s="228" t="s">
        <v>89</v>
      </c>
      <c r="AV264" s="13" t="s">
        <v>89</v>
      </c>
      <c r="AW264" s="13" t="s">
        <v>34</v>
      </c>
      <c r="AX264" s="13" t="s">
        <v>87</v>
      </c>
      <c r="AY264" s="228" t="s">
        <v>138</v>
      </c>
    </row>
    <row r="265" spans="1:65" s="2" customFormat="1" ht="16.5" customHeight="1">
      <c r="A265" s="35"/>
      <c r="B265" s="36"/>
      <c r="C265" s="253" t="s">
        <v>743</v>
      </c>
      <c r="D265" s="253" t="s">
        <v>250</v>
      </c>
      <c r="E265" s="254" t="s">
        <v>744</v>
      </c>
      <c r="F265" s="255" t="s">
        <v>745</v>
      </c>
      <c r="G265" s="256" t="s">
        <v>437</v>
      </c>
      <c r="H265" s="257">
        <v>1</v>
      </c>
      <c r="I265" s="258"/>
      <c r="J265" s="259">
        <f>ROUND(I265*H265,2)</f>
        <v>0</v>
      </c>
      <c r="K265" s="255" t="s">
        <v>1</v>
      </c>
      <c r="L265" s="260"/>
      <c r="M265" s="261" t="s">
        <v>1</v>
      </c>
      <c r="N265" s="262" t="s">
        <v>44</v>
      </c>
      <c r="O265" s="72"/>
      <c r="P265" s="213">
        <f>O265*H265</f>
        <v>0</v>
      </c>
      <c r="Q265" s="213">
        <v>1.5</v>
      </c>
      <c r="R265" s="213">
        <f>Q265*H265</f>
        <v>1.5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188</v>
      </c>
      <c r="AT265" s="215" t="s">
        <v>250</v>
      </c>
      <c r="AU265" s="215" t="s">
        <v>89</v>
      </c>
      <c r="AY265" s="18" t="s">
        <v>138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87</v>
      </c>
      <c r="BK265" s="216">
        <f>ROUND(I265*H265,2)</f>
        <v>0</v>
      </c>
      <c r="BL265" s="18" t="s">
        <v>145</v>
      </c>
      <c r="BM265" s="215" t="s">
        <v>746</v>
      </c>
    </row>
    <row r="266" spans="1:65" s="2" customFormat="1" ht="21.75" customHeight="1">
      <c r="A266" s="35"/>
      <c r="B266" s="36"/>
      <c r="C266" s="204" t="s">
        <v>747</v>
      </c>
      <c r="D266" s="204" t="s">
        <v>140</v>
      </c>
      <c r="E266" s="205" t="s">
        <v>513</v>
      </c>
      <c r="F266" s="206" t="s">
        <v>514</v>
      </c>
      <c r="G266" s="207" t="s">
        <v>488</v>
      </c>
      <c r="H266" s="208">
        <v>3</v>
      </c>
      <c r="I266" s="209"/>
      <c r="J266" s="210">
        <f>ROUND(I266*H266,2)</f>
        <v>0</v>
      </c>
      <c r="K266" s="206" t="s">
        <v>144</v>
      </c>
      <c r="L266" s="40"/>
      <c r="M266" s="211" t="s">
        <v>1</v>
      </c>
      <c r="N266" s="212" t="s">
        <v>44</v>
      </c>
      <c r="O266" s="72"/>
      <c r="P266" s="213">
        <f>O266*H266</f>
        <v>0</v>
      </c>
      <c r="Q266" s="213">
        <v>7.0200000000000002E-3</v>
      </c>
      <c r="R266" s="213">
        <f>Q266*H266</f>
        <v>2.1060000000000002E-2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145</v>
      </c>
      <c r="AT266" s="215" t="s">
        <v>140</v>
      </c>
      <c r="AU266" s="215" t="s">
        <v>89</v>
      </c>
      <c r="AY266" s="18" t="s">
        <v>138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87</v>
      </c>
      <c r="BK266" s="216">
        <f>ROUND(I266*H266,2)</f>
        <v>0</v>
      </c>
      <c r="BL266" s="18" t="s">
        <v>145</v>
      </c>
      <c r="BM266" s="215" t="s">
        <v>748</v>
      </c>
    </row>
    <row r="267" spans="1:65" s="14" customFormat="1" ht="11.25">
      <c r="B267" s="229"/>
      <c r="C267" s="230"/>
      <c r="D267" s="219" t="s">
        <v>147</v>
      </c>
      <c r="E267" s="231" t="s">
        <v>1</v>
      </c>
      <c r="F267" s="232" t="s">
        <v>655</v>
      </c>
      <c r="G267" s="230"/>
      <c r="H267" s="231" t="s">
        <v>1</v>
      </c>
      <c r="I267" s="233"/>
      <c r="J267" s="230"/>
      <c r="K267" s="230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147</v>
      </c>
      <c r="AU267" s="238" t="s">
        <v>89</v>
      </c>
      <c r="AV267" s="14" t="s">
        <v>87</v>
      </c>
      <c r="AW267" s="14" t="s">
        <v>34</v>
      </c>
      <c r="AX267" s="14" t="s">
        <v>79</v>
      </c>
      <c r="AY267" s="238" t="s">
        <v>138</v>
      </c>
    </row>
    <row r="268" spans="1:65" s="13" customFormat="1" ht="11.25">
      <c r="B268" s="217"/>
      <c r="C268" s="218"/>
      <c r="D268" s="219" t="s">
        <v>147</v>
      </c>
      <c r="E268" s="220" t="s">
        <v>1</v>
      </c>
      <c r="F268" s="221" t="s">
        <v>157</v>
      </c>
      <c r="G268" s="218"/>
      <c r="H268" s="222">
        <v>3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147</v>
      </c>
      <c r="AU268" s="228" t="s">
        <v>89</v>
      </c>
      <c r="AV268" s="13" t="s">
        <v>89</v>
      </c>
      <c r="AW268" s="13" t="s">
        <v>34</v>
      </c>
      <c r="AX268" s="13" t="s">
        <v>87</v>
      </c>
      <c r="AY268" s="228" t="s">
        <v>138</v>
      </c>
    </row>
    <row r="269" spans="1:65" s="2" customFormat="1" ht="21.75" customHeight="1">
      <c r="A269" s="35"/>
      <c r="B269" s="36"/>
      <c r="C269" s="253" t="s">
        <v>749</v>
      </c>
      <c r="D269" s="253" t="s">
        <v>250</v>
      </c>
      <c r="E269" s="254" t="s">
        <v>517</v>
      </c>
      <c r="F269" s="255" t="s">
        <v>518</v>
      </c>
      <c r="G269" s="256" t="s">
        <v>488</v>
      </c>
      <c r="H269" s="257">
        <v>3</v>
      </c>
      <c r="I269" s="258"/>
      <c r="J269" s="259">
        <f>ROUND(I269*H269,2)</f>
        <v>0</v>
      </c>
      <c r="K269" s="255" t="s">
        <v>144</v>
      </c>
      <c r="L269" s="260"/>
      <c r="M269" s="261" t="s">
        <v>1</v>
      </c>
      <c r="N269" s="262" t="s">
        <v>44</v>
      </c>
      <c r="O269" s="72"/>
      <c r="P269" s="213">
        <f>O269*H269</f>
        <v>0</v>
      </c>
      <c r="Q269" s="213">
        <v>0.16200000000000001</v>
      </c>
      <c r="R269" s="213">
        <f>Q269*H269</f>
        <v>0.48599999999999999</v>
      </c>
      <c r="S269" s="213">
        <v>0</v>
      </c>
      <c r="T269" s="21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5" t="s">
        <v>188</v>
      </c>
      <c r="AT269" s="215" t="s">
        <v>250</v>
      </c>
      <c r="AU269" s="215" t="s">
        <v>89</v>
      </c>
      <c r="AY269" s="18" t="s">
        <v>138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8" t="s">
        <v>87</v>
      </c>
      <c r="BK269" s="216">
        <f>ROUND(I269*H269,2)</f>
        <v>0</v>
      </c>
      <c r="BL269" s="18" t="s">
        <v>145</v>
      </c>
      <c r="BM269" s="215" t="s">
        <v>750</v>
      </c>
    </row>
    <row r="270" spans="1:65" s="2" customFormat="1" ht="16.5" customHeight="1">
      <c r="A270" s="35"/>
      <c r="B270" s="36"/>
      <c r="C270" s="204" t="s">
        <v>751</v>
      </c>
      <c r="D270" s="204" t="s">
        <v>140</v>
      </c>
      <c r="E270" s="205" t="s">
        <v>752</v>
      </c>
      <c r="F270" s="206" t="s">
        <v>753</v>
      </c>
      <c r="G270" s="207" t="s">
        <v>488</v>
      </c>
      <c r="H270" s="208">
        <v>1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0.12303</v>
      </c>
      <c r="R270" s="213">
        <f>Q270*H270</f>
        <v>0.12303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145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145</v>
      </c>
      <c r="BM270" s="215" t="s">
        <v>754</v>
      </c>
    </row>
    <row r="271" spans="1:65" s="2" customFormat="1" ht="21.75" customHeight="1">
      <c r="A271" s="35"/>
      <c r="B271" s="36"/>
      <c r="C271" s="253" t="s">
        <v>755</v>
      </c>
      <c r="D271" s="253" t="s">
        <v>250</v>
      </c>
      <c r="E271" s="254" t="s">
        <v>756</v>
      </c>
      <c r="F271" s="255" t="s">
        <v>757</v>
      </c>
      <c r="G271" s="256" t="s">
        <v>488</v>
      </c>
      <c r="H271" s="257">
        <v>1</v>
      </c>
      <c r="I271" s="258"/>
      <c r="J271" s="259">
        <f>ROUND(I271*H271,2)</f>
        <v>0</v>
      </c>
      <c r="K271" s="255" t="s">
        <v>144</v>
      </c>
      <c r="L271" s="260"/>
      <c r="M271" s="261" t="s">
        <v>1</v>
      </c>
      <c r="N271" s="262" t="s">
        <v>44</v>
      </c>
      <c r="O271" s="72"/>
      <c r="P271" s="213">
        <f>O271*H271</f>
        <v>0</v>
      </c>
      <c r="Q271" s="213">
        <v>1.3299999999999999E-2</v>
      </c>
      <c r="R271" s="213">
        <f>Q271*H271</f>
        <v>1.3299999999999999E-2</v>
      </c>
      <c r="S271" s="213">
        <v>0</v>
      </c>
      <c r="T271" s="21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188</v>
      </c>
      <c r="AT271" s="215" t="s">
        <v>250</v>
      </c>
      <c r="AU271" s="215" t="s">
        <v>89</v>
      </c>
      <c r="AY271" s="18" t="s">
        <v>138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87</v>
      </c>
      <c r="BK271" s="216">
        <f>ROUND(I271*H271,2)</f>
        <v>0</v>
      </c>
      <c r="BL271" s="18" t="s">
        <v>145</v>
      </c>
      <c r="BM271" s="215" t="s">
        <v>758</v>
      </c>
    </row>
    <row r="272" spans="1:65" s="12" customFormat="1" ht="22.9" customHeight="1">
      <c r="B272" s="188"/>
      <c r="C272" s="189"/>
      <c r="D272" s="190" t="s">
        <v>78</v>
      </c>
      <c r="E272" s="202" t="s">
        <v>195</v>
      </c>
      <c r="F272" s="202" t="s">
        <v>332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SUM(P273:P276)</f>
        <v>0</v>
      </c>
      <c r="Q272" s="196"/>
      <c r="R272" s="197">
        <f>SUM(R273:R276)</f>
        <v>1.9199999999999998E-3</v>
      </c>
      <c r="S272" s="196"/>
      <c r="T272" s="198">
        <f>SUM(T273:T276)</f>
        <v>0</v>
      </c>
      <c r="AR272" s="199" t="s">
        <v>87</v>
      </c>
      <c r="AT272" s="200" t="s">
        <v>78</v>
      </c>
      <c r="AU272" s="200" t="s">
        <v>87</v>
      </c>
      <c r="AY272" s="199" t="s">
        <v>138</v>
      </c>
      <c r="BK272" s="201">
        <f>SUM(BK273:BK276)</f>
        <v>0</v>
      </c>
    </row>
    <row r="273" spans="1:65" s="2" customFormat="1" ht="33" customHeight="1">
      <c r="A273" s="35"/>
      <c r="B273" s="36"/>
      <c r="C273" s="204" t="s">
        <v>759</v>
      </c>
      <c r="D273" s="204" t="s">
        <v>140</v>
      </c>
      <c r="E273" s="205" t="s">
        <v>760</v>
      </c>
      <c r="F273" s="206" t="s">
        <v>761</v>
      </c>
      <c r="G273" s="207" t="s">
        <v>488</v>
      </c>
      <c r="H273" s="208">
        <v>16</v>
      </c>
      <c r="I273" s="209"/>
      <c r="J273" s="210">
        <f>ROUND(I273*H273,2)</f>
        <v>0</v>
      </c>
      <c r="K273" s="206" t="s">
        <v>144</v>
      </c>
      <c r="L273" s="40"/>
      <c r="M273" s="211" t="s">
        <v>1</v>
      </c>
      <c r="N273" s="212" t="s">
        <v>44</v>
      </c>
      <c r="O273" s="72"/>
      <c r="P273" s="213">
        <f>O273*H273</f>
        <v>0</v>
      </c>
      <c r="Q273" s="213">
        <v>1.0000000000000001E-5</v>
      </c>
      <c r="R273" s="213">
        <f>Q273*H273</f>
        <v>1.6000000000000001E-4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145</v>
      </c>
      <c r="AT273" s="215" t="s">
        <v>140</v>
      </c>
      <c r="AU273" s="215" t="s">
        <v>89</v>
      </c>
      <c r="AY273" s="18" t="s">
        <v>138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87</v>
      </c>
      <c r="BK273" s="216">
        <f>ROUND(I273*H273,2)</f>
        <v>0</v>
      </c>
      <c r="BL273" s="18" t="s">
        <v>145</v>
      </c>
      <c r="BM273" s="215" t="s">
        <v>762</v>
      </c>
    </row>
    <row r="274" spans="1:65" s="13" customFormat="1" ht="11.25">
      <c r="B274" s="217"/>
      <c r="C274" s="218"/>
      <c r="D274" s="219" t="s">
        <v>147</v>
      </c>
      <c r="E274" s="220" t="s">
        <v>1</v>
      </c>
      <c r="F274" s="221" t="s">
        <v>763</v>
      </c>
      <c r="G274" s="218"/>
      <c r="H274" s="222">
        <v>16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147</v>
      </c>
      <c r="AU274" s="228" t="s">
        <v>89</v>
      </c>
      <c r="AV274" s="13" t="s">
        <v>89</v>
      </c>
      <c r="AW274" s="13" t="s">
        <v>34</v>
      </c>
      <c r="AX274" s="13" t="s">
        <v>87</v>
      </c>
      <c r="AY274" s="228" t="s">
        <v>138</v>
      </c>
    </row>
    <row r="275" spans="1:65" s="2" customFormat="1" ht="16.5" customHeight="1">
      <c r="A275" s="35"/>
      <c r="B275" s="36"/>
      <c r="C275" s="253" t="s">
        <v>764</v>
      </c>
      <c r="D275" s="253" t="s">
        <v>250</v>
      </c>
      <c r="E275" s="254" t="s">
        <v>765</v>
      </c>
      <c r="F275" s="255" t="s">
        <v>766</v>
      </c>
      <c r="G275" s="256" t="s">
        <v>488</v>
      </c>
      <c r="H275" s="257">
        <v>8</v>
      </c>
      <c r="I275" s="258"/>
      <c r="J275" s="259">
        <f>ROUND(I275*H275,2)</f>
        <v>0</v>
      </c>
      <c r="K275" s="255" t="s">
        <v>1</v>
      </c>
      <c r="L275" s="260"/>
      <c r="M275" s="261" t="s">
        <v>1</v>
      </c>
      <c r="N275" s="262" t="s">
        <v>44</v>
      </c>
      <c r="O275" s="72"/>
      <c r="P275" s="213">
        <f>O275*H275</f>
        <v>0</v>
      </c>
      <c r="Q275" s="213">
        <v>1.2999999999999999E-4</v>
      </c>
      <c r="R275" s="213">
        <f>Q275*H275</f>
        <v>1.0399999999999999E-3</v>
      </c>
      <c r="S275" s="213">
        <v>0</v>
      </c>
      <c r="T275" s="21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5" t="s">
        <v>188</v>
      </c>
      <c r="AT275" s="215" t="s">
        <v>250</v>
      </c>
      <c r="AU275" s="215" t="s">
        <v>89</v>
      </c>
      <c r="AY275" s="18" t="s">
        <v>138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87</v>
      </c>
      <c r="BK275" s="216">
        <f>ROUND(I275*H275,2)</f>
        <v>0</v>
      </c>
      <c r="BL275" s="18" t="s">
        <v>145</v>
      </c>
      <c r="BM275" s="215" t="s">
        <v>767</v>
      </c>
    </row>
    <row r="276" spans="1:65" s="2" customFormat="1" ht="16.5" customHeight="1">
      <c r="A276" s="35"/>
      <c r="B276" s="36"/>
      <c r="C276" s="253" t="s">
        <v>768</v>
      </c>
      <c r="D276" s="253" t="s">
        <v>250</v>
      </c>
      <c r="E276" s="254" t="s">
        <v>769</v>
      </c>
      <c r="F276" s="255" t="s">
        <v>770</v>
      </c>
      <c r="G276" s="256" t="s">
        <v>488</v>
      </c>
      <c r="H276" s="257">
        <v>8</v>
      </c>
      <c r="I276" s="258"/>
      <c r="J276" s="259">
        <f>ROUND(I276*H276,2)</f>
        <v>0</v>
      </c>
      <c r="K276" s="255" t="s">
        <v>1</v>
      </c>
      <c r="L276" s="260"/>
      <c r="M276" s="261" t="s">
        <v>1</v>
      </c>
      <c r="N276" s="262" t="s">
        <v>44</v>
      </c>
      <c r="O276" s="72"/>
      <c r="P276" s="213">
        <f>O276*H276</f>
        <v>0</v>
      </c>
      <c r="Q276" s="213">
        <v>9.0000000000000006E-5</v>
      </c>
      <c r="R276" s="213">
        <f>Q276*H276</f>
        <v>7.2000000000000005E-4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188</v>
      </c>
      <c r="AT276" s="215" t="s">
        <v>250</v>
      </c>
      <c r="AU276" s="215" t="s">
        <v>89</v>
      </c>
      <c r="AY276" s="18" t="s">
        <v>138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87</v>
      </c>
      <c r="BK276" s="216">
        <f>ROUND(I276*H276,2)</f>
        <v>0</v>
      </c>
      <c r="BL276" s="18" t="s">
        <v>145</v>
      </c>
      <c r="BM276" s="215" t="s">
        <v>771</v>
      </c>
    </row>
    <row r="277" spans="1:65" s="12" customFormat="1" ht="22.9" customHeight="1">
      <c r="B277" s="188"/>
      <c r="C277" s="189"/>
      <c r="D277" s="190" t="s">
        <v>78</v>
      </c>
      <c r="E277" s="202" t="s">
        <v>344</v>
      </c>
      <c r="F277" s="202" t="s">
        <v>345</v>
      </c>
      <c r="G277" s="189"/>
      <c r="H277" s="189"/>
      <c r="I277" s="192"/>
      <c r="J277" s="203">
        <f>BK277</f>
        <v>0</v>
      </c>
      <c r="K277" s="189"/>
      <c r="L277" s="194"/>
      <c r="M277" s="195"/>
      <c r="N277" s="196"/>
      <c r="O277" s="196"/>
      <c r="P277" s="197">
        <f>P278</f>
        <v>0</v>
      </c>
      <c r="Q277" s="196"/>
      <c r="R277" s="197">
        <f>R278</f>
        <v>0</v>
      </c>
      <c r="S277" s="196"/>
      <c r="T277" s="198">
        <f>T278</f>
        <v>0</v>
      </c>
      <c r="AR277" s="199" t="s">
        <v>87</v>
      </c>
      <c r="AT277" s="200" t="s">
        <v>78</v>
      </c>
      <c r="AU277" s="200" t="s">
        <v>87</v>
      </c>
      <c r="AY277" s="199" t="s">
        <v>138</v>
      </c>
      <c r="BK277" s="201">
        <f>BK278</f>
        <v>0</v>
      </c>
    </row>
    <row r="278" spans="1:65" s="2" customFormat="1" ht="44.25" customHeight="1">
      <c r="A278" s="35"/>
      <c r="B278" s="36"/>
      <c r="C278" s="204" t="s">
        <v>772</v>
      </c>
      <c r="D278" s="204" t="s">
        <v>140</v>
      </c>
      <c r="E278" s="205" t="s">
        <v>773</v>
      </c>
      <c r="F278" s="206" t="s">
        <v>774</v>
      </c>
      <c r="G278" s="207" t="s">
        <v>217</v>
      </c>
      <c r="H278" s="208">
        <v>188.21100000000001</v>
      </c>
      <c r="I278" s="209"/>
      <c r="J278" s="210">
        <f>ROUND(I278*H278,2)</f>
        <v>0</v>
      </c>
      <c r="K278" s="206" t="s">
        <v>144</v>
      </c>
      <c r="L278" s="40"/>
      <c r="M278" s="263" t="s">
        <v>1</v>
      </c>
      <c r="N278" s="264" t="s">
        <v>44</v>
      </c>
      <c r="O278" s="265"/>
      <c r="P278" s="266">
        <f>O278*H278</f>
        <v>0</v>
      </c>
      <c r="Q278" s="266">
        <v>0</v>
      </c>
      <c r="R278" s="266">
        <f>Q278*H278</f>
        <v>0</v>
      </c>
      <c r="S278" s="266">
        <v>0</v>
      </c>
      <c r="T278" s="26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5" t="s">
        <v>145</v>
      </c>
      <c r="AT278" s="215" t="s">
        <v>140</v>
      </c>
      <c r="AU278" s="215" t="s">
        <v>89</v>
      </c>
      <c r="AY278" s="18" t="s">
        <v>138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87</v>
      </c>
      <c r="BK278" s="216">
        <f>ROUND(I278*H278,2)</f>
        <v>0</v>
      </c>
      <c r="BL278" s="18" t="s">
        <v>145</v>
      </c>
      <c r="BM278" s="215" t="s">
        <v>775</v>
      </c>
    </row>
    <row r="279" spans="1:65" s="2" customFormat="1" ht="6.95" customHeight="1">
      <c r="A279" s="35"/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qEnRr4UbBYCVDuaO83h4hbHXHCQubTxJosLlMbqSfKjlh7EbFDgCb5IxxPz96iFMQysJcLhNtPdh5j2bK0aNrQ==" saltValue="UOjIGZHZTfugvQ23B6WRrUgWahRAa1djUXVNtVXCYAiAV3MJa/YuBkJNSkGfYsYDBJMF5Hd0cHCYbLe0kVDR4Q==" spinCount="100000" sheet="1" objects="1" scenarios="1" formatColumns="0" formatRows="0" autoFilter="0"/>
  <autoFilter ref="C122:K27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776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ROUND((SUM(BE127:BE282)),  2)</f>
        <v>0</v>
      </c>
      <c r="G33" s="35"/>
      <c r="H33" s="35"/>
      <c r="I33" s="132">
        <v>0.21</v>
      </c>
      <c r="J33" s="131">
        <f>ROUND(((SUM(BE127:BE282))*I33),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ROUND((SUM(BF127:BF282)),  2)</f>
        <v>0</v>
      </c>
      <c r="G34" s="35"/>
      <c r="H34" s="35"/>
      <c r="I34" s="132">
        <v>0.15</v>
      </c>
      <c r="J34" s="131">
        <f>ROUND(((SUM(BF127:BF282))*I34),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ROUND((SUM(BG127:BG282)),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ROUND((SUM(BH127:BH282)),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ROUND((SUM(BI127:BI282)),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SO 04 - Výtlačné potrubí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J129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J208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351</v>
      </c>
      <c r="E100" s="172"/>
      <c r="F100" s="172"/>
      <c r="G100" s="172"/>
      <c r="H100" s="172"/>
      <c r="I100" s="173"/>
      <c r="J100" s="174">
        <f>J216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120</v>
      </c>
      <c r="E101" s="172"/>
      <c r="F101" s="172"/>
      <c r="G101" s="172"/>
      <c r="H101" s="172"/>
      <c r="I101" s="173"/>
      <c r="J101" s="174">
        <f>J223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353</v>
      </c>
      <c r="E102" s="172"/>
      <c r="F102" s="172"/>
      <c r="G102" s="172"/>
      <c r="H102" s="172"/>
      <c r="I102" s="173"/>
      <c r="J102" s="174">
        <f>J231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121</v>
      </c>
      <c r="E103" s="172"/>
      <c r="F103" s="172"/>
      <c r="G103" s="172"/>
      <c r="H103" s="172"/>
      <c r="I103" s="173"/>
      <c r="J103" s="174">
        <f>J262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122</v>
      </c>
      <c r="E104" s="172"/>
      <c r="F104" s="172"/>
      <c r="G104" s="172"/>
      <c r="H104" s="172"/>
      <c r="I104" s="173"/>
      <c r="J104" s="174">
        <f>J266</f>
        <v>0</v>
      </c>
      <c r="K104" s="170"/>
      <c r="L104" s="175"/>
    </row>
    <row r="105" spans="1:31" s="9" customFormat="1" ht="24.95" customHeight="1">
      <c r="B105" s="162"/>
      <c r="C105" s="163"/>
      <c r="D105" s="164" t="s">
        <v>354</v>
      </c>
      <c r="E105" s="165"/>
      <c r="F105" s="165"/>
      <c r="G105" s="165"/>
      <c r="H105" s="165"/>
      <c r="I105" s="166"/>
      <c r="J105" s="167">
        <f>J268</f>
        <v>0</v>
      </c>
      <c r="K105" s="163"/>
      <c r="L105" s="168"/>
    </row>
    <row r="106" spans="1:31" s="10" customFormat="1" ht="19.899999999999999" customHeight="1">
      <c r="B106" s="169"/>
      <c r="C106" s="170"/>
      <c r="D106" s="171" t="s">
        <v>777</v>
      </c>
      <c r="E106" s="172"/>
      <c r="F106" s="172"/>
      <c r="G106" s="172"/>
      <c r="H106" s="172"/>
      <c r="I106" s="173"/>
      <c r="J106" s="174">
        <f>J269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778</v>
      </c>
      <c r="E107" s="172"/>
      <c r="F107" s="172"/>
      <c r="G107" s="172"/>
      <c r="H107" s="172"/>
      <c r="I107" s="173"/>
      <c r="J107" s="174">
        <f>J276</f>
        <v>0</v>
      </c>
      <c r="K107" s="170"/>
      <c r="L107" s="17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3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6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4" t="s">
        <v>123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30" t="str">
        <f>E7</f>
        <v>Projektové práce a inženýrská činnost na pilotní lokalitě Meziboří</v>
      </c>
      <c r="F117" s="331"/>
      <c r="G117" s="331"/>
      <c r="H117" s="331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110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282" t="str">
        <f>E9</f>
        <v>SO 04 - Výtlačné potrubí</v>
      </c>
      <c r="F119" s="332"/>
      <c r="G119" s="332"/>
      <c r="H119" s="332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Meziboří</v>
      </c>
      <c r="G121" s="37"/>
      <c r="H121" s="37"/>
      <c r="I121" s="118" t="s">
        <v>22</v>
      </c>
      <c r="J121" s="67" t="str">
        <f>IF(J12="","",J12)</f>
        <v>18. 5. 2020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VÚV TGM, v.v.i., Podbabská 2582/30, 160 00 Praha 6</v>
      </c>
      <c r="G123" s="37"/>
      <c r="H123" s="37"/>
      <c r="I123" s="118" t="s">
        <v>30</v>
      </c>
      <c r="J123" s="33" t="str">
        <f>E21</f>
        <v>ŠINDLAR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118" t="s">
        <v>35</v>
      </c>
      <c r="J124" s="33" t="str">
        <f>E24</f>
        <v>Roman Bárta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76"/>
      <c r="B126" s="177"/>
      <c r="C126" s="178" t="s">
        <v>124</v>
      </c>
      <c r="D126" s="179" t="s">
        <v>64</v>
      </c>
      <c r="E126" s="179" t="s">
        <v>60</v>
      </c>
      <c r="F126" s="179" t="s">
        <v>61</v>
      </c>
      <c r="G126" s="179" t="s">
        <v>125</v>
      </c>
      <c r="H126" s="179" t="s">
        <v>126</v>
      </c>
      <c r="I126" s="180" t="s">
        <v>127</v>
      </c>
      <c r="J126" s="179" t="s">
        <v>114</v>
      </c>
      <c r="K126" s="181" t="s">
        <v>128</v>
      </c>
      <c r="L126" s="182"/>
      <c r="M126" s="76" t="s">
        <v>1</v>
      </c>
      <c r="N126" s="77" t="s">
        <v>43</v>
      </c>
      <c r="O126" s="77" t="s">
        <v>129</v>
      </c>
      <c r="P126" s="77" t="s">
        <v>130</v>
      </c>
      <c r="Q126" s="77" t="s">
        <v>131</v>
      </c>
      <c r="R126" s="77" t="s">
        <v>132</v>
      </c>
      <c r="S126" s="77" t="s">
        <v>133</v>
      </c>
      <c r="T126" s="78" t="s">
        <v>134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63" s="2" customFormat="1" ht="22.9" customHeight="1">
      <c r="A127" s="35"/>
      <c r="B127" s="36"/>
      <c r="C127" s="83" t="s">
        <v>135</v>
      </c>
      <c r="D127" s="37"/>
      <c r="E127" s="37"/>
      <c r="F127" s="37"/>
      <c r="G127" s="37"/>
      <c r="H127" s="37"/>
      <c r="I127" s="116"/>
      <c r="J127" s="183">
        <f>BK127</f>
        <v>0</v>
      </c>
      <c r="K127" s="37"/>
      <c r="L127" s="40"/>
      <c r="M127" s="79"/>
      <c r="N127" s="184"/>
      <c r="O127" s="80"/>
      <c r="P127" s="185">
        <f>P128+P268</f>
        <v>0</v>
      </c>
      <c r="Q127" s="80"/>
      <c r="R127" s="185">
        <f>R128+R268</f>
        <v>103.07387214000002</v>
      </c>
      <c r="S127" s="80"/>
      <c r="T127" s="186">
        <f>T128+T268</f>
        <v>5.4716999999999993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78</v>
      </c>
      <c r="AU127" s="18" t="s">
        <v>116</v>
      </c>
      <c r="BK127" s="187">
        <f>BK128+BK268</f>
        <v>0</v>
      </c>
    </row>
    <row r="128" spans="1:63" s="12" customFormat="1" ht="25.9" customHeight="1">
      <c r="B128" s="188"/>
      <c r="C128" s="189"/>
      <c r="D128" s="190" t="s">
        <v>78</v>
      </c>
      <c r="E128" s="191" t="s">
        <v>136</v>
      </c>
      <c r="F128" s="191" t="s">
        <v>137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P129+P208+P216+P223+P231+P262+P266</f>
        <v>0</v>
      </c>
      <c r="Q128" s="196"/>
      <c r="R128" s="197">
        <f>R129+R208+R216+R223+R231+R262+R266</f>
        <v>103.07082114000002</v>
      </c>
      <c r="S128" s="196"/>
      <c r="T128" s="198">
        <f>T129+T208+T216+T223+T231+T262+T266</f>
        <v>5.4716999999999993</v>
      </c>
      <c r="AR128" s="199" t="s">
        <v>87</v>
      </c>
      <c r="AT128" s="200" t="s">
        <v>78</v>
      </c>
      <c r="AU128" s="200" t="s">
        <v>79</v>
      </c>
      <c r="AY128" s="199" t="s">
        <v>138</v>
      </c>
      <c r="BK128" s="201">
        <f>BK129+BK208+BK216+BK223+BK231+BK262+BK266</f>
        <v>0</v>
      </c>
    </row>
    <row r="129" spans="1:65" s="12" customFormat="1" ht="22.9" customHeight="1">
      <c r="B129" s="188"/>
      <c r="C129" s="189"/>
      <c r="D129" s="190" t="s">
        <v>78</v>
      </c>
      <c r="E129" s="202" t="s">
        <v>87</v>
      </c>
      <c r="F129" s="202" t="s">
        <v>139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SUM(P130:P207)</f>
        <v>0</v>
      </c>
      <c r="Q129" s="196"/>
      <c r="R129" s="197">
        <f>SUM(R130:R207)</f>
        <v>74.621810000000011</v>
      </c>
      <c r="S129" s="196"/>
      <c r="T129" s="198">
        <f>SUM(T130:T207)</f>
        <v>5.3249999999999993</v>
      </c>
      <c r="AR129" s="199" t="s">
        <v>87</v>
      </c>
      <c r="AT129" s="200" t="s">
        <v>78</v>
      </c>
      <c r="AU129" s="200" t="s">
        <v>87</v>
      </c>
      <c r="AY129" s="199" t="s">
        <v>138</v>
      </c>
      <c r="BK129" s="201">
        <f>SUM(BK130:BK207)</f>
        <v>0</v>
      </c>
    </row>
    <row r="130" spans="1:65" s="2" customFormat="1" ht="33" customHeight="1">
      <c r="A130" s="35"/>
      <c r="B130" s="36"/>
      <c r="C130" s="204" t="s">
        <v>87</v>
      </c>
      <c r="D130" s="204" t="s">
        <v>140</v>
      </c>
      <c r="E130" s="205" t="s">
        <v>779</v>
      </c>
      <c r="F130" s="206" t="s">
        <v>780</v>
      </c>
      <c r="G130" s="207" t="s">
        <v>236</v>
      </c>
      <c r="H130" s="208">
        <v>15</v>
      </c>
      <c r="I130" s="209"/>
      <c r="J130" s="210">
        <f>ROUND(I130*H130,2)</f>
        <v>0</v>
      </c>
      <c r="K130" s="206" t="s">
        <v>144</v>
      </c>
      <c r="L130" s="40"/>
      <c r="M130" s="211" t="s">
        <v>1</v>
      </c>
      <c r="N130" s="212" t="s">
        <v>44</v>
      </c>
      <c r="O130" s="72"/>
      <c r="P130" s="213">
        <f>O130*H130</f>
        <v>0</v>
      </c>
      <c r="Q130" s="213">
        <v>0</v>
      </c>
      <c r="R130" s="213">
        <f>Q130*H130</f>
        <v>0</v>
      </c>
      <c r="S130" s="213">
        <v>0.35499999999999998</v>
      </c>
      <c r="T130" s="214">
        <f>S130*H130</f>
        <v>5.3249999999999993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145</v>
      </c>
      <c r="AT130" s="215" t="s">
        <v>140</v>
      </c>
      <c r="AU130" s="215" t="s">
        <v>89</v>
      </c>
      <c r="AY130" s="18" t="s">
        <v>138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87</v>
      </c>
      <c r="BK130" s="216">
        <f>ROUND(I130*H130,2)</f>
        <v>0</v>
      </c>
      <c r="BL130" s="18" t="s">
        <v>145</v>
      </c>
      <c r="BM130" s="215" t="s">
        <v>781</v>
      </c>
    </row>
    <row r="131" spans="1:65" s="13" customFormat="1" ht="11.25">
      <c r="B131" s="217"/>
      <c r="C131" s="218"/>
      <c r="D131" s="219" t="s">
        <v>147</v>
      </c>
      <c r="E131" s="220" t="s">
        <v>1</v>
      </c>
      <c r="F131" s="221" t="s">
        <v>782</v>
      </c>
      <c r="G131" s="218"/>
      <c r="H131" s="222">
        <v>15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147</v>
      </c>
      <c r="AU131" s="228" t="s">
        <v>89</v>
      </c>
      <c r="AV131" s="13" t="s">
        <v>89</v>
      </c>
      <c r="AW131" s="13" t="s">
        <v>34</v>
      </c>
      <c r="AX131" s="13" t="s">
        <v>87</v>
      </c>
      <c r="AY131" s="228" t="s">
        <v>138</v>
      </c>
    </row>
    <row r="132" spans="1:65" s="2" customFormat="1" ht="21.75" customHeight="1">
      <c r="A132" s="35"/>
      <c r="B132" s="36"/>
      <c r="C132" s="204" t="s">
        <v>89</v>
      </c>
      <c r="D132" s="204" t="s">
        <v>140</v>
      </c>
      <c r="E132" s="205" t="s">
        <v>356</v>
      </c>
      <c r="F132" s="206" t="s">
        <v>357</v>
      </c>
      <c r="G132" s="207" t="s">
        <v>358</v>
      </c>
      <c r="H132" s="208">
        <v>100</v>
      </c>
      <c r="I132" s="209"/>
      <c r="J132" s="210">
        <f>ROUND(I132*H132,2)</f>
        <v>0</v>
      </c>
      <c r="K132" s="206" t="s">
        <v>144</v>
      </c>
      <c r="L132" s="40"/>
      <c r="M132" s="211" t="s">
        <v>1</v>
      </c>
      <c r="N132" s="212" t="s">
        <v>44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145</v>
      </c>
      <c r="AT132" s="215" t="s">
        <v>140</v>
      </c>
      <c r="AU132" s="215" t="s">
        <v>89</v>
      </c>
      <c r="AY132" s="18" t="s">
        <v>138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87</v>
      </c>
      <c r="BK132" s="216">
        <f>ROUND(I132*H132,2)</f>
        <v>0</v>
      </c>
      <c r="BL132" s="18" t="s">
        <v>145</v>
      </c>
      <c r="BM132" s="215" t="s">
        <v>783</v>
      </c>
    </row>
    <row r="133" spans="1:65" s="2" customFormat="1" ht="33" customHeight="1">
      <c r="A133" s="35"/>
      <c r="B133" s="36"/>
      <c r="C133" s="204" t="s">
        <v>157</v>
      </c>
      <c r="D133" s="204" t="s">
        <v>140</v>
      </c>
      <c r="E133" s="205" t="s">
        <v>360</v>
      </c>
      <c r="F133" s="206" t="s">
        <v>361</v>
      </c>
      <c r="G133" s="207" t="s">
        <v>362</v>
      </c>
      <c r="H133" s="208">
        <v>5</v>
      </c>
      <c r="I133" s="209"/>
      <c r="J133" s="210">
        <f>ROUND(I133*H133,2)</f>
        <v>0</v>
      </c>
      <c r="K133" s="206" t="s">
        <v>144</v>
      </c>
      <c r="L133" s="40"/>
      <c r="M133" s="211" t="s">
        <v>1</v>
      </c>
      <c r="N133" s="212" t="s">
        <v>44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145</v>
      </c>
      <c r="AT133" s="215" t="s">
        <v>140</v>
      </c>
      <c r="AU133" s="215" t="s">
        <v>89</v>
      </c>
      <c r="AY133" s="18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87</v>
      </c>
      <c r="BK133" s="216">
        <f>ROUND(I133*H133,2)</f>
        <v>0</v>
      </c>
      <c r="BL133" s="18" t="s">
        <v>145</v>
      </c>
      <c r="BM133" s="215" t="s">
        <v>784</v>
      </c>
    </row>
    <row r="134" spans="1:65" s="2" customFormat="1" ht="44.25" customHeight="1">
      <c r="A134" s="35"/>
      <c r="B134" s="36"/>
      <c r="C134" s="204" t="s">
        <v>145</v>
      </c>
      <c r="D134" s="204" t="s">
        <v>140</v>
      </c>
      <c r="E134" s="205" t="s">
        <v>141</v>
      </c>
      <c r="F134" s="206" t="s">
        <v>142</v>
      </c>
      <c r="G134" s="207" t="s">
        <v>143</v>
      </c>
      <c r="H134" s="208">
        <v>29.658000000000001</v>
      </c>
      <c r="I134" s="209"/>
      <c r="J134" s="210">
        <f>ROUND(I134*H134,2)</f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87</v>
      </c>
      <c r="BK134" s="216">
        <f>ROUND(I134*H134,2)</f>
        <v>0</v>
      </c>
      <c r="BL134" s="18" t="s">
        <v>145</v>
      </c>
      <c r="BM134" s="215" t="s">
        <v>785</v>
      </c>
    </row>
    <row r="135" spans="1:65" s="14" customFormat="1" ht="11.25">
      <c r="B135" s="229"/>
      <c r="C135" s="230"/>
      <c r="D135" s="219" t="s">
        <v>147</v>
      </c>
      <c r="E135" s="231" t="s">
        <v>1</v>
      </c>
      <c r="F135" s="232" t="s">
        <v>578</v>
      </c>
      <c r="G135" s="230"/>
      <c r="H135" s="231" t="s">
        <v>1</v>
      </c>
      <c r="I135" s="233"/>
      <c r="J135" s="230"/>
      <c r="K135" s="230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147</v>
      </c>
      <c r="AU135" s="238" t="s">
        <v>89</v>
      </c>
      <c r="AV135" s="14" t="s">
        <v>87</v>
      </c>
      <c r="AW135" s="14" t="s">
        <v>34</v>
      </c>
      <c r="AX135" s="14" t="s">
        <v>79</v>
      </c>
      <c r="AY135" s="238" t="s">
        <v>138</v>
      </c>
    </row>
    <row r="136" spans="1:65" s="13" customFormat="1" ht="11.25">
      <c r="B136" s="217"/>
      <c r="C136" s="218"/>
      <c r="D136" s="219" t="s">
        <v>147</v>
      </c>
      <c r="E136" s="220" t="s">
        <v>1</v>
      </c>
      <c r="F136" s="221" t="s">
        <v>786</v>
      </c>
      <c r="G136" s="218"/>
      <c r="H136" s="222">
        <v>29.658000000000001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87</v>
      </c>
      <c r="AY136" s="228" t="s">
        <v>138</v>
      </c>
    </row>
    <row r="137" spans="1:65" s="2" customFormat="1" ht="33" customHeight="1">
      <c r="A137" s="35"/>
      <c r="B137" s="36"/>
      <c r="C137" s="204" t="s">
        <v>169</v>
      </c>
      <c r="D137" s="204" t="s">
        <v>140</v>
      </c>
      <c r="E137" s="205" t="s">
        <v>580</v>
      </c>
      <c r="F137" s="206" t="s">
        <v>581</v>
      </c>
      <c r="G137" s="207" t="s">
        <v>143</v>
      </c>
      <c r="H137" s="208">
        <v>55.93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787</v>
      </c>
    </row>
    <row r="138" spans="1:65" s="14" customFormat="1" ht="11.25">
      <c r="B138" s="229"/>
      <c r="C138" s="230"/>
      <c r="D138" s="219" t="s">
        <v>147</v>
      </c>
      <c r="E138" s="231" t="s">
        <v>1</v>
      </c>
      <c r="F138" s="232" t="s">
        <v>578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147</v>
      </c>
      <c r="AU138" s="238" t="s">
        <v>89</v>
      </c>
      <c r="AV138" s="14" t="s">
        <v>87</v>
      </c>
      <c r="AW138" s="14" t="s">
        <v>34</v>
      </c>
      <c r="AX138" s="14" t="s">
        <v>79</v>
      </c>
      <c r="AY138" s="238" t="s">
        <v>138</v>
      </c>
    </row>
    <row r="139" spans="1:65" s="14" customFormat="1" ht="11.25">
      <c r="B139" s="229"/>
      <c r="C139" s="230"/>
      <c r="D139" s="219" t="s">
        <v>147</v>
      </c>
      <c r="E139" s="231" t="s">
        <v>1</v>
      </c>
      <c r="F139" s="232" t="s">
        <v>583</v>
      </c>
      <c r="G139" s="230"/>
      <c r="H139" s="231" t="s">
        <v>1</v>
      </c>
      <c r="I139" s="233"/>
      <c r="J139" s="230"/>
      <c r="K139" s="230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147</v>
      </c>
      <c r="AU139" s="238" t="s">
        <v>89</v>
      </c>
      <c r="AV139" s="14" t="s">
        <v>87</v>
      </c>
      <c r="AW139" s="14" t="s">
        <v>34</v>
      </c>
      <c r="AX139" s="14" t="s">
        <v>79</v>
      </c>
      <c r="AY139" s="238" t="s">
        <v>138</v>
      </c>
    </row>
    <row r="140" spans="1:65" s="14" customFormat="1" ht="11.25">
      <c r="B140" s="229"/>
      <c r="C140" s="230"/>
      <c r="D140" s="219" t="s">
        <v>147</v>
      </c>
      <c r="E140" s="231" t="s">
        <v>1</v>
      </c>
      <c r="F140" s="232" t="s">
        <v>153</v>
      </c>
      <c r="G140" s="230"/>
      <c r="H140" s="231" t="s">
        <v>1</v>
      </c>
      <c r="I140" s="233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147</v>
      </c>
      <c r="AU140" s="238" t="s">
        <v>89</v>
      </c>
      <c r="AV140" s="14" t="s">
        <v>87</v>
      </c>
      <c r="AW140" s="14" t="s">
        <v>34</v>
      </c>
      <c r="AX140" s="14" t="s">
        <v>79</v>
      </c>
      <c r="AY140" s="238" t="s">
        <v>138</v>
      </c>
    </row>
    <row r="141" spans="1:65" s="13" customFormat="1" ht="11.25">
      <c r="B141" s="217"/>
      <c r="C141" s="218"/>
      <c r="D141" s="219" t="s">
        <v>147</v>
      </c>
      <c r="E141" s="220" t="s">
        <v>1</v>
      </c>
      <c r="F141" s="221" t="s">
        <v>788</v>
      </c>
      <c r="G141" s="218"/>
      <c r="H141" s="222">
        <v>48.11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147</v>
      </c>
      <c r="AU141" s="228" t="s">
        <v>89</v>
      </c>
      <c r="AV141" s="13" t="s">
        <v>89</v>
      </c>
      <c r="AW141" s="13" t="s">
        <v>34</v>
      </c>
      <c r="AX141" s="13" t="s">
        <v>79</v>
      </c>
      <c r="AY141" s="228" t="s">
        <v>138</v>
      </c>
    </row>
    <row r="142" spans="1:65" s="13" customFormat="1" ht="11.25">
      <c r="B142" s="217"/>
      <c r="C142" s="218"/>
      <c r="D142" s="219" t="s">
        <v>147</v>
      </c>
      <c r="E142" s="220" t="s">
        <v>1</v>
      </c>
      <c r="F142" s="221" t="s">
        <v>789</v>
      </c>
      <c r="G142" s="218"/>
      <c r="H142" s="222">
        <v>7.82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147</v>
      </c>
      <c r="AU142" s="228" t="s">
        <v>89</v>
      </c>
      <c r="AV142" s="13" t="s">
        <v>89</v>
      </c>
      <c r="AW142" s="13" t="s">
        <v>34</v>
      </c>
      <c r="AX142" s="13" t="s">
        <v>79</v>
      </c>
      <c r="AY142" s="228" t="s">
        <v>138</v>
      </c>
    </row>
    <row r="143" spans="1:65" s="15" customFormat="1" ht="11.25">
      <c r="B143" s="239"/>
      <c r="C143" s="240"/>
      <c r="D143" s="219" t="s">
        <v>147</v>
      </c>
      <c r="E143" s="241" t="s">
        <v>1</v>
      </c>
      <c r="F143" s="242" t="s">
        <v>156</v>
      </c>
      <c r="G143" s="240"/>
      <c r="H143" s="243">
        <v>55.93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147</v>
      </c>
      <c r="AU143" s="249" t="s">
        <v>89</v>
      </c>
      <c r="AV143" s="15" t="s">
        <v>145</v>
      </c>
      <c r="AW143" s="15" t="s">
        <v>34</v>
      </c>
      <c r="AX143" s="15" t="s">
        <v>87</v>
      </c>
      <c r="AY143" s="249" t="s">
        <v>138</v>
      </c>
    </row>
    <row r="144" spans="1:65" s="2" customFormat="1" ht="44.25" customHeight="1">
      <c r="A144" s="35"/>
      <c r="B144" s="36"/>
      <c r="C144" s="204" t="s">
        <v>174</v>
      </c>
      <c r="D144" s="204" t="s">
        <v>140</v>
      </c>
      <c r="E144" s="205" t="s">
        <v>586</v>
      </c>
      <c r="F144" s="206" t="s">
        <v>587</v>
      </c>
      <c r="G144" s="207" t="s">
        <v>143</v>
      </c>
      <c r="H144" s="208">
        <v>16.779</v>
      </c>
      <c r="I144" s="209"/>
      <c r="J144" s="210">
        <f>ROUND(I144*H144,2)</f>
        <v>0</v>
      </c>
      <c r="K144" s="206" t="s">
        <v>144</v>
      </c>
      <c r="L144" s="40"/>
      <c r="M144" s="211" t="s">
        <v>1</v>
      </c>
      <c r="N144" s="212" t="s">
        <v>44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145</v>
      </c>
      <c r="AT144" s="215" t="s">
        <v>140</v>
      </c>
      <c r="AU144" s="215" t="s">
        <v>89</v>
      </c>
      <c r="AY144" s="18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87</v>
      </c>
      <c r="BK144" s="216">
        <f>ROUND(I144*H144,2)</f>
        <v>0</v>
      </c>
      <c r="BL144" s="18" t="s">
        <v>145</v>
      </c>
      <c r="BM144" s="215" t="s">
        <v>790</v>
      </c>
    </row>
    <row r="145" spans="1:65" s="2" customFormat="1" ht="19.5">
      <c r="A145" s="35"/>
      <c r="B145" s="36"/>
      <c r="C145" s="37"/>
      <c r="D145" s="219" t="s">
        <v>161</v>
      </c>
      <c r="E145" s="37"/>
      <c r="F145" s="250" t="s">
        <v>162</v>
      </c>
      <c r="G145" s="37"/>
      <c r="H145" s="37"/>
      <c r="I145" s="116"/>
      <c r="J145" s="37"/>
      <c r="K145" s="37"/>
      <c r="L145" s="40"/>
      <c r="M145" s="251"/>
      <c r="N145" s="252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161</v>
      </c>
      <c r="AU145" s="18" t="s">
        <v>89</v>
      </c>
    </row>
    <row r="146" spans="1:65" s="13" customFormat="1" ht="11.25">
      <c r="B146" s="217"/>
      <c r="C146" s="218"/>
      <c r="D146" s="219" t="s">
        <v>147</v>
      </c>
      <c r="E146" s="220" t="s">
        <v>1</v>
      </c>
      <c r="F146" s="221" t="s">
        <v>791</v>
      </c>
      <c r="G146" s="218"/>
      <c r="H146" s="222">
        <v>16.779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87</v>
      </c>
      <c r="AY146" s="228" t="s">
        <v>138</v>
      </c>
    </row>
    <row r="147" spans="1:65" s="2" customFormat="1" ht="33" customHeight="1">
      <c r="A147" s="35"/>
      <c r="B147" s="36"/>
      <c r="C147" s="204" t="s">
        <v>180</v>
      </c>
      <c r="D147" s="204" t="s">
        <v>140</v>
      </c>
      <c r="E147" s="205" t="s">
        <v>590</v>
      </c>
      <c r="F147" s="206" t="s">
        <v>591</v>
      </c>
      <c r="G147" s="207" t="s">
        <v>143</v>
      </c>
      <c r="H147" s="208">
        <v>55.93</v>
      </c>
      <c r="I147" s="209"/>
      <c r="J147" s="210">
        <f>ROUND(I147*H147,2)</f>
        <v>0</v>
      </c>
      <c r="K147" s="206" t="s">
        <v>144</v>
      </c>
      <c r="L147" s="40"/>
      <c r="M147" s="211" t="s">
        <v>1</v>
      </c>
      <c r="N147" s="212" t="s">
        <v>44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145</v>
      </c>
      <c r="AT147" s="215" t="s">
        <v>140</v>
      </c>
      <c r="AU147" s="215" t="s">
        <v>89</v>
      </c>
      <c r="AY147" s="18" t="s">
        <v>138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87</v>
      </c>
      <c r="BK147" s="216">
        <f>ROUND(I147*H147,2)</f>
        <v>0</v>
      </c>
      <c r="BL147" s="18" t="s">
        <v>145</v>
      </c>
      <c r="BM147" s="215" t="s">
        <v>792</v>
      </c>
    </row>
    <row r="148" spans="1:65" s="14" customFormat="1" ht="11.25">
      <c r="B148" s="229"/>
      <c r="C148" s="230"/>
      <c r="D148" s="219" t="s">
        <v>147</v>
      </c>
      <c r="E148" s="231" t="s">
        <v>1</v>
      </c>
      <c r="F148" s="232" t="s">
        <v>578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147</v>
      </c>
      <c r="AU148" s="238" t="s">
        <v>89</v>
      </c>
      <c r="AV148" s="14" t="s">
        <v>87</v>
      </c>
      <c r="AW148" s="14" t="s">
        <v>34</v>
      </c>
      <c r="AX148" s="14" t="s">
        <v>79</v>
      </c>
      <c r="AY148" s="238" t="s">
        <v>138</v>
      </c>
    </row>
    <row r="149" spans="1:65" s="14" customFormat="1" ht="11.25">
      <c r="B149" s="229"/>
      <c r="C149" s="230"/>
      <c r="D149" s="219" t="s">
        <v>147</v>
      </c>
      <c r="E149" s="231" t="s">
        <v>1</v>
      </c>
      <c r="F149" s="232" t="s">
        <v>583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147</v>
      </c>
      <c r="AU149" s="238" t="s">
        <v>89</v>
      </c>
      <c r="AV149" s="14" t="s">
        <v>87</v>
      </c>
      <c r="AW149" s="14" t="s">
        <v>34</v>
      </c>
      <c r="AX149" s="14" t="s">
        <v>79</v>
      </c>
      <c r="AY149" s="238" t="s">
        <v>138</v>
      </c>
    </row>
    <row r="150" spans="1:65" s="14" customFormat="1" ht="11.25">
      <c r="B150" s="229"/>
      <c r="C150" s="230"/>
      <c r="D150" s="219" t="s">
        <v>147</v>
      </c>
      <c r="E150" s="231" t="s">
        <v>1</v>
      </c>
      <c r="F150" s="232" t="s">
        <v>153</v>
      </c>
      <c r="G150" s="230"/>
      <c r="H150" s="231" t="s">
        <v>1</v>
      </c>
      <c r="I150" s="233"/>
      <c r="J150" s="230"/>
      <c r="K150" s="230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147</v>
      </c>
      <c r="AU150" s="238" t="s">
        <v>89</v>
      </c>
      <c r="AV150" s="14" t="s">
        <v>87</v>
      </c>
      <c r="AW150" s="14" t="s">
        <v>34</v>
      </c>
      <c r="AX150" s="14" t="s">
        <v>79</v>
      </c>
      <c r="AY150" s="238" t="s">
        <v>138</v>
      </c>
    </row>
    <row r="151" spans="1:65" s="13" customFormat="1" ht="11.25">
      <c r="B151" s="217"/>
      <c r="C151" s="218"/>
      <c r="D151" s="219" t="s">
        <v>147</v>
      </c>
      <c r="E151" s="220" t="s">
        <v>1</v>
      </c>
      <c r="F151" s="221" t="s">
        <v>788</v>
      </c>
      <c r="G151" s="218"/>
      <c r="H151" s="222">
        <v>48.11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147</v>
      </c>
      <c r="AU151" s="228" t="s">
        <v>89</v>
      </c>
      <c r="AV151" s="13" t="s">
        <v>89</v>
      </c>
      <c r="AW151" s="13" t="s">
        <v>34</v>
      </c>
      <c r="AX151" s="13" t="s">
        <v>79</v>
      </c>
      <c r="AY151" s="228" t="s">
        <v>138</v>
      </c>
    </row>
    <row r="152" spans="1:65" s="13" customFormat="1" ht="11.25">
      <c r="B152" s="217"/>
      <c r="C152" s="218"/>
      <c r="D152" s="219" t="s">
        <v>147</v>
      </c>
      <c r="E152" s="220" t="s">
        <v>1</v>
      </c>
      <c r="F152" s="221" t="s">
        <v>789</v>
      </c>
      <c r="G152" s="218"/>
      <c r="H152" s="222">
        <v>7.82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147</v>
      </c>
      <c r="AU152" s="228" t="s">
        <v>89</v>
      </c>
      <c r="AV152" s="13" t="s">
        <v>89</v>
      </c>
      <c r="AW152" s="13" t="s">
        <v>34</v>
      </c>
      <c r="AX152" s="13" t="s">
        <v>79</v>
      </c>
      <c r="AY152" s="228" t="s">
        <v>138</v>
      </c>
    </row>
    <row r="153" spans="1:65" s="15" customFormat="1" ht="11.25">
      <c r="B153" s="239"/>
      <c r="C153" s="240"/>
      <c r="D153" s="219" t="s">
        <v>147</v>
      </c>
      <c r="E153" s="241" t="s">
        <v>1</v>
      </c>
      <c r="F153" s="242" t="s">
        <v>156</v>
      </c>
      <c r="G153" s="240"/>
      <c r="H153" s="243">
        <v>55.93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147</v>
      </c>
      <c r="AU153" s="249" t="s">
        <v>89</v>
      </c>
      <c r="AV153" s="15" t="s">
        <v>145</v>
      </c>
      <c r="AW153" s="15" t="s">
        <v>34</v>
      </c>
      <c r="AX153" s="15" t="s">
        <v>87</v>
      </c>
      <c r="AY153" s="249" t="s">
        <v>138</v>
      </c>
    </row>
    <row r="154" spans="1:65" s="2" customFormat="1" ht="44.25" customHeight="1">
      <c r="A154" s="35"/>
      <c r="B154" s="36"/>
      <c r="C154" s="204" t="s">
        <v>188</v>
      </c>
      <c r="D154" s="204" t="s">
        <v>140</v>
      </c>
      <c r="E154" s="205" t="s">
        <v>593</v>
      </c>
      <c r="F154" s="206" t="s">
        <v>594</v>
      </c>
      <c r="G154" s="207" t="s">
        <v>143</v>
      </c>
      <c r="H154" s="208">
        <v>16.779</v>
      </c>
      <c r="I154" s="209"/>
      <c r="J154" s="210">
        <f>ROUND(I154*H154,2)</f>
        <v>0</v>
      </c>
      <c r="K154" s="206" t="s">
        <v>144</v>
      </c>
      <c r="L154" s="40"/>
      <c r="M154" s="211" t="s">
        <v>1</v>
      </c>
      <c r="N154" s="212" t="s">
        <v>44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145</v>
      </c>
      <c r="AT154" s="215" t="s">
        <v>140</v>
      </c>
      <c r="AU154" s="215" t="s">
        <v>89</v>
      </c>
      <c r="AY154" s="18" t="s">
        <v>138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87</v>
      </c>
      <c r="BK154" s="216">
        <f>ROUND(I154*H154,2)</f>
        <v>0</v>
      </c>
      <c r="BL154" s="18" t="s">
        <v>145</v>
      </c>
      <c r="BM154" s="215" t="s">
        <v>793</v>
      </c>
    </row>
    <row r="155" spans="1:65" s="2" customFormat="1" ht="19.5">
      <c r="A155" s="35"/>
      <c r="B155" s="36"/>
      <c r="C155" s="37"/>
      <c r="D155" s="219" t="s">
        <v>161</v>
      </c>
      <c r="E155" s="37"/>
      <c r="F155" s="250" t="s">
        <v>162</v>
      </c>
      <c r="G155" s="37"/>
      <c r="H155" s="37"/>
      <c r="I155" s="116"/>
      <c r="J155" s="37"/>
      <c r="K155" s="37"/>
      <c r="L155" s="40"/>
      <c r="M155" s="251"/>
      <c r="N155" s="252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161</v>
      </c>
      <c r="AU155" s="18" t="s">
        <v>89</v>
      </c>
    </row>
    <row r="156" spans="1:65" s="13" customFormat="1" ht="11.25">
      <c r="B156" s="217"/>
      <c r="C156" s="218"/>
      <c r="D156" s="219" t="s">
        <v>147</v>
      </c>
      <c r="E156" s="220" t="s">
        <v>1</v>
      </c>
      <c r="F156" s="221" t="s">
        <v>791</v>
      </c>
      <c r="G156" s="218"/>
      <c r="H156" s="222">
        <v>16.779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147</v>
      </c>
      <c r="AU156" s="228" t="s">
        <v>89</v>
      </c>
      <c r="AV156" s="13" t="s">
        <v>89</v>
      </c>
      <c r="AW156" s="13" t="s">
        <v>34</v>
      </c>
      <c r="AX156" s="13" t="s">
        <v>87</v>
      </c>
      <c r="AY156" s="228" t="s">
        <v>138</v>
      </c>
    </row>
    <row r="157" spans="1:65" s="2" customFormat="1" ht="33" customHeight="1">
      <c r="A157" s="35"/>
      <c r="B157" s="36"/>
      <c r="C157" s="204" t="s">
        <v>195</v>
      </c>
      <c r="D157" s="204" t="s">
        <v>140</v>
      </c>
      <c r="E157" s="205" t="s">
        <v>596</v>
      </c>
      <c r="F157" s="206" t="s">
        <v>597</v>
      </c>
      <c r="G157" s="207" t="s">
        <v>236</v>
      </c>
      <c r="H157" s="208">
        <v>229.75</v>
      </c>
      <c r="I157" s="209"/>
      <c r="J157" s="210">
        <f>ROUND(I157*H157,2)</f>
        <v>0</v>
      </c>
      <c r="K157" s="206" t="s">
        <v>144</v>
      </c>
      <c r="L157" s="40"/>
      <c r="M157" s="211" t="s">
        <v>1</v>
      </c>
      <c r="N157" s="212" t="s">
        <v>44</v>
      </c>
      <c r="O157" s="72"/>
      <c r="P157" s="213">
        <f>O157*H157</f>
        <v>0</v>
      </c>
      <c r="Q157" s="213">
        <v>5.8E-4</v>
      </c>
      <c r="R157" s="213">
        <f>Q157*H157</f>
        <v>0.13325500000000001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145</v>
      </c>
      <c r="AT157" s="215" t="s">
        <v>140</v>
      </c>
      <c r="AU157" s="215" t="s">
        <v>89</v>
      </c>
      <c r="AY157" s="18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87</v>
      </c>
      <c r="BK157" s="216">
        <f>ROUND(I157*H157,2)</f>
        <v>0</v>
      </c>
      <c r="BL157" s="18" t="s">
        <v>145</v>
      </c>
      <c r="BM157" s="215" t="s">
        <v>794</v>
      </c>
    </row>
    <row r="158" spans="1:65" s="14" customFormat="1" ht="11.25">
      <c r="B158" s="229"/>
      <c r="C158" s="230"/>
      <c r="D158" s="219" t="s">
        <v>147</v>
      </c>
      <c r="E158" s="231" t="s">
        <v>1</v>
      </c>
      <c r="F158" s="232" t="s">
        <v>578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1:65" s="14" customFormat="1" ht="11.25">
      <c r="B159" s="229"/>
      <c r="C159" s="230"/>
      <c r="D159" s="219" t="s">
        <v>147</v>
      </c>
      <c r="E159" s="231" t="s">
        <v>1</v>
      </c>
      <c r="F159" s="232" t="s">
        <v>153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1:65" s="13" customFormat="1" ht="11.25">
      <c r="B160" s="217"/>
      <c r="C160" s="218"/>
      <c r="D160" s="219" t="s">
        <v>147</v>
      </c>
      <c r="E160" s="220" t="s">
        <v>1</v>
      </c>
      <c r="F160" s="221" t="s">
        <v>795</v>
      </c>
      <c r="G160" s="218"/>
      <c r="H160" s="222">
        <v>229.75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147</v>
      </c>
      <c r="AU160" s="228" t="s">
        <v>89</v>
      </c>
      <c r="AV160" s="13" t="s">
        <v>89</v>
      </c>
      <c r="AW160" s="13" t="s">
        <v>34</v>
      </c>
      <c r="AX160" s="13" t="s">
        <v>87</v>
      </c>
      <c r="AY160" s="228" t="s">
        <v>138</v>
      </c>
    </row>
    <row r="161" spans="1:65" s="2" customFormat="1" ht="33" customHeight="1">
      <c r="A161" s="35"/>
      <c r="B161" s="36"/>
      <c r="C161" s="204" t="s">
        <v>201</v>
      </c>
      <c r="D161" s="204" t="s">
        <v>140</v>
      </c>
      <c r="E161" s="205" t="s">
        <v>600</v>
      </c>
      <c r="F161" s="206" t="s">
        <v>601</v>
      </c>
      <c r="G161" s="207" t="s">
        <v>236</v>
      </c>
      <c r="H161" s="208">
        <v>229.75</v>
      </c>
      <c r="I161" s="209"/>
      <c r="J161" s="210">
        <f>ROUND(I161*H161,2)</f>
        <v>0</v>
      </c>
      <c r="K161" s="206" t="s">
        <v>144</v>
      </c>
      <c r="L161" s="40"/>
      <c r="M161" s="211" t="s">
        <v>1</v>
      </c>
      <c r="N161" s="212" t="s">
        <v>44</v>
      </c>
      <c r="O161" s="72"/>
      <c r="P161" s="213">
        <f>O161*H161</f>
        <v>0</v>
      </c>
      <c r="Q161" s="213">
        <v>6.2E-4</v>
      </c>
      <c r="R161" s="213">
        <f>Q161*H161</f>
        <v>0.14244499999999999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145</v>
      </c>
      <c r="AT161" s="215" t="s">
        <v>140</v>
      </c>
      <c r="AU161" s="215" t="s">
        <v>89</v>
      </c>
      <c r="AY161" s="18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87</v>
      </c>
      <c r="BK161" s="216">
        <f>ROUND(I161*H161,2)</f>
        <v>0</v>
      </c>
      <c r="BL161" s="18" t="s">
        <v>145</v>
      </c>
      <c r="BM161" s="215" t="s">
        <v>796</v>
      </c>
    </row>
    <row r="162" spans="1:65" s="2" customFormat="1" ht="44.25" customHeight="1">
      <c r="A162" s="35"/>
      <c r="B162" s="36"/>
      <c r="C162" s="204" t="s">
        <v>208</v>
      </c>
      <c r="D162" s="204" t="s">
        <v>140</v>
      </c>
      <c r="E162" s="205" t="s">
        <v>175</v>
      </c>
      <c r="F162" s="206" t="s">
        <v>176</v>
      </c>
      <c r="G162" s="207" t="s">
        <v>143</v>
      </c>
      <c r="H162" s="208">
        <v>55.93</v>
      </c>
      <c r="I162" s="209"/>
      <c r="J162" s="210">
        <f>ROUND(I162*H162,2)</f>
        <v>0</v>
      </c>
      <c r="K162" s="206" t="s">
        <v>144</v>
      </c>
      <c r="L162" s="40"/>
      <c r="M162" s="211" t="s">
        <v>1</v>
      </c>
      <c r="N162" s="212" t="s">
        <v>44</v>
      </c>
      <c r="O162" s="7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145</v>
      </c>
      <c r="AT162" s="215" t="s">
        <v>140</v>
      </c>
      <c r="AU162" s="215" t="s">
        <v>89</v>
      </c>
      <c r="AY162" s="18" t="s">
        <v>138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87</v>
      </c>
      <c r="BK162" s="216">
        <f>ROUND(I162*H162,2)</f>
        <v>0</v>
      </c>
      <c r="BL162" s="18" t="s">
        <v>145</v>
      </c>
      <c r="BM162" s="215" t="s">
        <v>797</v>
      </c>
    </row>
    <row r="163" spans="1:65" s="2" customFormat="1" ht="39">
      <c r="A163" s="35"/>
      <c r="B163" s="36"/>
      <c r="C163" s="37"/>
      <c r="D163" s="219" t="s">
        <v>161</v>
      </c>
      <c r="E163" s="37"/>
      <c r="F163" s="250" t="s">
        <v>604</v>
      </c>
      <c r="G163" s="37"/>
      <c r="H163" s="37"/>
      <c r="I163" s="116"/>
      <c r="J163" s="37"/>
      <c r="K163" s="37"/>
      <c r="L163" s="40"/>
      <c r="M163" s="251"/>
      <c r="N163" s="252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161</v>
      </c>
      <c r="AU163" s="18" t="s">
        <v>89</v>
      </c>
    </row>
    <row r="164" spans="1:65" s="13" customFormat="1" ht="11.25">
      <c r="B164" s="217"/>
      <c r="C164" s="218"/>
      <c r="D164" s="219" t="s">
        <v>147</v>
      </c>
      <c r="E164" s="220" t="s">
        <v>1</v>
      </c>
      <c r="F164" s="221" t="s">
        <v>798</v>
      </c>
      <c r="G164" s="218"/>
      <c r="H164" s="222">
        <v>55.93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87</v>
      </c>
      <c r="AY164" s="228" t="s">
        <v>138</v>
      </c>
    </row>
    <row r="165" spans="1:65" s="2" customFormat="1" ht="44.25" customHeight="1">
      <c r="A165" s="35"/>
      <c r="B165" s="36"/>
      <c r="C165" s="204" t="s">
        <v>214</v>
      </c>
      <c r="D165" s="204" t="s">
        <v>140</v>
      </c>
      <c r="E165" s="205" t="s">
        <v>181</v>
      </c>
      <c r="F165" s="206" t="s">
        <v>182</v>
      </c>
      <c r="G165" s="207" t="s">
        <v>143</v>
      </c>
      <c r="H165" s="208">
        <v>123.758</v>
      </c>
      <c r="I165" s="209"/>
      <c r="J165" s="210">
        <f>ROUND(I165*H165,2)</f>
        <v>0</v>
      </c>
      <c r="K165" s="206" t="s">
        <v>144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145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145</v>
      </c>
      <c r="BM165" s="215" t="s">
        <v>799</v>
      </c>
    </row>
    <row r="166" spans="1:65" s="14" customFormat="1" ht="11.25">
      <c r="B166" s="229"/>
      <c r="C166" s="230"/>
      <c r="D166" s="219" t="s">
        <v>147</v>
      </c>
      <c r="E166" s="231" t="s">
        <v>1</v>
      </c>
      <c r="F166" s="232" t="s">
        <v>184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1:65" s="13" customFormat="1" ht="11.25">
      <c r="B167" s="217"/>
      <c r="C167" s="218"/>
      <c r="D167" s="219" t="s">
        <v>147</v>
      </c>
      <c r="E167" s="220" t="s">
        <v>1</v>
      </c>
      <c r="F167" s="221" t="s">
        <v>800</v>
      </c>
      <c r="G167" s="218"/>
      <c r="H167" s="222">
        <v>94.1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79</v>
      </c>
      <c r="AY167" s="228" t="s">
        <v>138</v>
      </c>
    </row>
    <row r="168" spans="1:65" s="14" customFormat="1" ht="11.25">
      <c r="B168" s="229"/>
      <c r="C168" s="230"/>
      <c r="D168" s="219" t="s">
        <v>147</v>
      </c>
      <c r="E168" s="231" t="s">
        <v>1</v>
      </c>
      <c r="F168" s="232" t="s">
        <v>186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1:65" s="13" customFormat="1" ht="11.25">
      <c r="B169" s="217"/>
      <c r="C169" s="218"/>
      <c r="D169" s="219" t="s">
        <v>147</v>
      </c>
      <c r="E169" s="220" t="s">
        <v>1</v>
      </c>
      <c r="F169" s="221" t="s">
        <v>801</v>
      </c>
      <c r="G169" s="218"/>
      <c r="H169" s="222">
        <v>29.658000000000001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79</v>
      </c>
      <c r="AY169" s="228" t="s">
        <v>138</v>
      </c>
    </row>
    <row r="170" spans="1:65" s="15" customFormat="1" ht="11.25">
      <c r="B170" s="239"/>
      <c r="C170" s="240"/>
      <c r="D170" s="219" t="s">
        <v>147</v>
      </c>
      <c r="E170" s="241" t="s">
        <v>1</v>
      </c>
      <c r="F170" s="242" t="s">
        <v>156</v>
      </c>
      <c r="G170" s="240"/>
      <c r="H170" s="243">
        <v>123.758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147</v>
      </c>
      <c r="AU170" s="249" t="s">
        <v>89</v>
      </c>
      <c r="AV170" s="15" t="s">
        <v>145</v>
      </c>
      <c r="AW170" s="15" t="s">
        <v>34</v>
      </c>
      <c r="AX170" s="15" t="s">
        <v>87</v>
      </c>
      <c r="AY170" s="249" t="s">
        <v>138</v>
      </c>
    </row>
    <row r="171" spans="1:65" s="2" customFormat="1" ht="44.25" customHeight="1">
      <c r="A171" s="35"/>
      <c r="B171" s="36"/>
      <c r="C171" s="204" t="s">
        <v>222</v>
      </c>
      <c r="D171" s="204" t="s">
        <v>140</v>
      </c>
      <c r="E171" s="205" t="s">
        <v>189</v>
      </c>
      <c r="F171" s="206" t="s">
        <v>190</v>
      </c>
      <c r="G171" s="207" t="s">
        <v>143</v>
      </c>
      <c r="H171" s="208">
        <v>64.81</v>
      </c>
      <c r="I171" s="209"/>
      <c r="J171" s="210">
        <f>ROUND(I171*H171,2)</f>
        <v>0</v>
      </c>
      <c r="K171" s="206" t="s">
        <v>144</v>
      </c>
      <c r="L171" s="40"/>
      <c r="M171" s="211" t="s">
        <v>1</v>
      </c>
      <c r="N171" s="212" t="s">
        <v>44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145</v>
      </c>
      <c r="AT171" s="215" t="s">
        <v>140</v>
      </c>
      <c r="AU171" s="215" t="s">
        <v>89</v>
      </c>
      <c r="AY171" s="18" t="s">
        <v>138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87</v>
      </c>
      <c r="BK171" s="216">
        <f>ROUND(I171*H171,2)</f>
        <v>0</v>
      </c>
      <c r="BL171" s="18" t="s">
        <v>145</v>
      </c>
      <c r="BM171" s="215" t="s">
        <v>802</v>
      </c>
    </row>
    <row r="172" spans="1:65" s="14" customFormat="1" ht="11.25">
      <c r="B172" s="229"/>
      <c r="C172" s="230"/>
      <c r="D172" s="219" t="s">
        <v>147</v>
      </c>
      <c r="E172" s="231" t="s">
        <v>1</v>
      </c>
      <c r="F172" s="232" t="s">
        <v>192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1:65" s="13" customFormat="1" ht="11.25">
      <c r="B173" s="217"/>
      <c r="C173" s="218"/>
      <c r="D173" s="219" t="s">
        <v>147</v>
      </c>
      <c r="E173" s="220" t="s">
        <v>1</v>
      </c>
      <c r="F173" s="221" t="s">
        <v>803</v>
      </c>
      <c r="G173" s="218"/>
      <c r="H173" s="222">
        <v>111.86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79</v>
      </c>
      <c r="AY173" s="228" t="s">
        <v>138</v>
      </c>
    </row>
    <row r="174" spans="1:65" s="13" customFormat="1" ht="11.25">
      <c r="B174" s="217"/>
      <c r="C174" s="218"/>
      <c r="D174" s="219" t="s">
        <v>147</v>
      </c>
      <c r="E174" s="220" t="s">
        <v>1</v>
      </c>
      <c r="F174" s="221" t="s">
        <v>804</v>
      </c>
      <c r="G174" s="218"/>
      <c r="H174" s="222">
        <v>-47.05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1:65" s="15" customFormat="1" ht="11.25">
      <c r="B175" s="239"/>
      <c r="C175" s="240"/>
      <c r="D175" s="219" t="s">
        <v>147</v>
      </c>
      <c r="E175" s="241" t="s">
        <v>1</v>
      </c>
      <c r="F175" s="242" t="s">
        <v>156</v>
      </c>
      <c r="G175" s="240"/>
      <c r="H175" s="243">
        <v>64.81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147</v>
      </c>
      <c r="AU175" s="249" t="s">
        <v>89</v>
      </c>
      <c r="AV175" s="15" t="s">
        <v>145</v>
      </c>
      <c r="AW175" s="15" t="s">
        <v>34</v>
      </c>
      <c r="AX175" s="15" t="s">
        <v>87</v>
      </c>
      <c r="AY175" s="249" t="s">
        <v>138</v>
      </c>
    </row>
    <row r="176" spans="1:65" s="2" customFormat="1" ht="55.5" customHeight="1">
      <c r="A176" s="35"/>
      <c r="B176" s="36"/>
      <c r="C176" s="204" t="s">
        <v>230</v>
      </c>
      <c r="D176" s="204" t="s">
        <v>140</v>
      </c>
      <c r="E176" s="205" t="s">
        <v>196</v>
      </c>
      <c r="F176" s="206" t="s">
        <v>197</v>
      </c>
      <c r="G176" s="207" t="s">
        <v>143</v>
      </c>
      <c r="H176" s="208">
        <v>324.05</v>
      </c>
      <c r="I176" s="209"/>
      <c r="J176" s="210">
        <f>ROUND(I176*H176,2)</f>
        <v>0</v>
      </c>
      <c r="K176" s="206" t="s">
        <v>144</v>
      </c>
      <c r="L176" s="40"/>
      <c r="M176" s="211" t="s">
        <v>1</v>
      </c>
      <c r="N176" s="212" t="s">
        <v>44</v>
      </c>
      <c r="O176" s="7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145</v>
      </c>
      <c r="AT176" s="215" t="s">
        <v>140</v>
      </c>
      <c r="AU176" s="215" t="s">
        <v>89</v>
      </c>
      <c r="AY176" s="18" t="s">
        <v>138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87</v>
      </c>
      <c r="BK176" s="216">
        <f>ROUND(I176*H176,2)</f>
        <v>0</v>
      </c>
      <c r="BL176" s="18" t="s">
        <v>145</v>
      </c>
      <c r="BM176" s="215" t="s">
        <v>805</v>
      </c>
    </row>
    <row r="177" spans="1:65" s="14" customFormat="1" ht="11.25">
      <c r="B177" s="229"/>
      <c r="C177" s="230"/>
      <c r="D177" s="219" t="s">
        <v>147</v>
      </c>
      <c r="E177" s="231" t="s">
        <v>1</v>
      </c>
      <c r="F177" s="232" t="s">
        <v>387</v>
      </c>
      <c r="G177" s="230"/>
      <c r="H177" s="231" t="s">
        <v>1</v>
      </c>
      <c r="I177" s="233"/>
      <c r="J177" s="230"/>
      <c r="K177" s="230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147</v>
      </c>
      <c r="AU177" s="238" t="s">
        <v>89</v>
      </c>
      <c r="AV177" s="14" t="s">
        <v>87</v>
      </c>
      <c r="AW177" s="14" t="s">
        <v>34</v>
      </c>
      <c r="AX177" s="14" t="s">
        <v>79</v>
      </c>
      <c r="AY177" s="238" t="s">
        <v>138</v>
      </c>
    </row>
    <row r="178" spans="1:65" s="13" customFormat="1" ht="11.25">
      <c r="B178" s="217"/>
      <c r="C178" s="218"/>
      <c r="D178" s="219" t="s">
        <v>147</v>
      </c>
      <c r="E178" s="220" t="s">
        <v>1</v>
      </c>
      <c r="F178" s="221" t="s">
        <v>806</v>
      </c>
      <c r="G178" s="218"/>
      <c r="H178" s="222">
        <v>324.05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147</v>
      </c>
      <c r="AU178" s="228" t="s">
        <v>89</v>
      </c>
      <c r="AV178" s="13" t="s">
        <v>89</v>
      </c>
      <c r="AW178" s="13" t="s">
        <v>34</v>
      </c>
      <c r="AX178" s="13" t="s">
        <v>87</v>
      </c>
      <c r="AY178" s="228" t="s">
        <v>138</v>
      </c>
    </row>
    <row r="179" spans="1:65" s="2" customFormat="1" ht="33" customHeight="1">
      <c r="A179" s="35"/>
      <c r="B179" s="36"/>
      <c r="C179" s="204" t="s">
        <v>8</v>
      </c>
      <c r="D179" s="204" t="s">
        <v>140</v>
      </c>
      <c r="E179" s="205" t="s">
        <v>209</v>
      </c>
      <c r="F179" s="206" t="s">
        <v>210</v>
      </c>
      <c r="G179" s="207" t="s">
        <v>143</v>
      </c>
      <c r="H179" s="208">
        <v>76.707999999999998</v>
      </c>
      <c r="I179" s="209"/>
      <c r="J179" s="210">
        <f>ROUND(I179*H179,2)</f>
        <v>0</v>
      </c>
      <c r="K179" s="206" t="s">
        <v>144</v>
      </c>
      <c r="L179" s="40"/>
      <c r="M179" s="211" t="s">
        <v>1</v>
      </c>
      <c r="N179" s="212" t="s">
        <v>44</v>
      </c>
      <c r="O179" s="7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145</v>
      </c>
      <c r="AT179" s="215" t="s">
        <v>140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807</v>
      </c>
    </row>
    <row r="180" spans="1:65" s="13" customFormat="1" ht="11.25">
      <c r="B180" s="217"/>
      <c r="C180" s="218"/>
      <c r="D180" s="219" t="s">
        <v>147</v>
      </c>
      <c r="E180" s="220" t="s">
        <v>1</v>
      </c>
      <c r="F180" s="221" t="s">
        <v>808</v>
      </c>
      <c r="G180" s="218"/>
      <c r="H180" s="222">
        <v>29.658000000000001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147</v>
      </c>
      <c r="AU180" s="228" t="s">
        <v>89</v>
      </c>
      <c r="AV180" s="13" t="s">
        <v>89</v>
      </c>
      <c r="AW180" s="13" t="s">
        <v>34</v>
      </c>
      <c r="AX180" s="13" t="s">
        <v>79</v>
      </c>
      <c r="AY180" s="228" t="s">
        <v>138</v>
      </c>
    </row>
    <row r="181" spans="1:65" s="13" customFormat="1" ht="11.25">
      <c r="B181" s="217"/>
      <c r="C181" s="218"/>
      <c r="D181" s="219" t="s">
        <v>147</v>
      </c>
      <c r="E181" s="220" t="s">
        <v>1</v>
      </c>
      <c r="F181" s="221" t="s">
        <v>809</v>
      </c>
      <c r="G181" s="218"/>
      <c r="H181" s="222">
        <v>47.05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147</v>
      </c>
      <c r="AU181" s="228" t="s">
        <v>89</v>
      </c>
      <c r="AV181" s="13" t="s">
        <v>89</v>
      </c>
      <c r="AW181" s="13" t="s">
        <v>34</v>
      </c>
      <c r="AX181" s="13" t="s">
        <v>79</v>
      </c>
      <c r="AY181" s="228" t="s">
        <v>138</v>
      </c>
    </row>
    <row r="182" spans="1:65" s="15" customFormat="1" ht="11.25">
      <c r="B182" s="239"/>
      <c r="C182" s="240"/>
      <c r="D182" s="219" t="s">
        <v>147</v>
      </c>
      <c r="E182" s="241" t="s">
        <v>1</v>
      </c>
      <c r="F182" s="242" t="s">
        <v>156</v>
      </c>
      <c r="G182" s="240"/>
      <c r="H182" s="243">
        <v>76.707999999999998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147</v>
      </c>
      <c r="AU182" s="249" t="s">
        <v>89</v>
      </c>
      <c r="AV182" s="15" t="s">
        <v>145</v>
      </c>
      <c r="AW182" s="15" t="s">
        <v>34</v>
      </c>
      <c r="AX182" s="15" t="s">
        <v>87</v>
      </c>
      <c r="AY182" s="249" t="s">
        <v>138</v>
      </c>
    </row>
    <row r="183" spans="1:65" s="2" customFormat="1" ht="33" customHeight="1">
      <c r="A183" s="35"/>
      <c r="B183" s="36"/>
      <c r="C183" s="204" t="s">
        <v>239</v>
      </c>
      <c r="D183" s="204" t="s">
        <v>140</v>
      </c>
      <c r="E183" s="205" t="s">
        <v>215</v>
      </c>
      <c r="F183" s="206" t="s">
        <v>216</v>
      </c>
      <c r="G183" s="207" t="s">
        <v>217</v>
      </c>
      <c r="H183" s="208">
        <v>123.139</v>
      </c>
      <c r="I183" s="209"/>
      <c r="J183" s="210">
        <f>ROUND(I183*H183,2)</f>
        <v>0</v>
      </c>
      <c r="K183" s="206" t="s">
        <v>144</v>
      </c>
      <c r="L183" s="40"/>
      <c r="M183" s="211" t="s">
        <v>1</v>
      </c>
      <c r="N183" s="212" t="s">
        <v>44</v>
      </c>
      <c r="O183" s="7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145</v>
      </c>
      <c r="AT183" s="215" t="s">
        <v>140</v>
      </c>
      <c r="AU183" s="215" t="s">
        <v>89</v>
      </c>
      <c r="AY183" s="18" t="s">
        <v>138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87</v>
      </c>
      <c r="BK183" s="216">
        <f>ROUND(I183*H183,2)</f>
        <v>0</v>
      </c>
      <c r="BL183" s="18" t="s">
        <v>145</v>
      </c>
      <c r="BM183" s="215" t="s">
        <v>810</v>
      </c>
    </row>
    <row r="184" spans="1:65" s="2" customFormat="1" ht="19.5">
      <c r="A184" s="35"/>
      <c r="B184" s="36"/>
      <c r="C184" s="37"/>
      <c r="D184" s="219" t="s">
        <v>161</v>
      </c>
      <c r="E184" s="37"/>
      <c r="F184" s="250" t="s">
        <v>219</v>
      </c>
      <c r="G184" s="37"/>
      <c r="H184" s="37"/>
      <c r="I184" s="116"/>
      <c r="J184" s="37"/>
      <c r="K184" s="37"/>
      <c r="L184" s="40"/>
      <c r="M184" s="251"/>
      <c r="N184" s="252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161</v>
      </c>
      <c r="AU184" s="18" t="s">
        <v>89</v>
      </c>
    </row>
    <row r="185" spans="1:65" s="13" customFormat="1" ht="11.25">
      <c r="B185" s="217"/>
      <c r="C185" s="218"/>
      <c r="D185" s="219" t="s">
        <v>147</v>
      </c>
      <c r="E185" s="220" t="s">
        <v>1</v>
      </c>
      <c r="F185" s="221" t="s">
        <v>811</v>
      </c>
      <c r="G185" s="218"/>
      <c r="H185" s="222">
        <v>123.139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147</v>
      </c>
      <c r="AU185" s="228" t="s">
        <v>89</v>
      </c>
      <c r="AV185" s="13" t="s">
        <v>89</v>
      </c>
      <c r="AW185" s="13" t="s">
        <v>34</v>
      </c>
      <c r="AX185" s="13" t="s">
        <v>87</v>
      </c>
      <c r="AY185" s="228" t="s">
        <v>138</v>
      </c>
    </row>
    <row r="186" spans="1:65" s="2" customFormat="1" ht="33" customHeight="1">
      <c r="A186" s="35"/>
      <c r="B186" s="36"/>
      <c r="C186" s="204" t="s">
        <v>245</v>
      </c>
      <c r="D186" s="204" t="s">
        <v>140</v>
      </c>
      <c r="E186" s="205" t="s">
        <v>223</v>
      </c>
      <c r="F186" s="206" t="s">
        <v>224</v>
      </c>
      <c r="G186" s="207" t="s">
        <v>143</v>
      </c>
      <c r="H186" s="208">
        <v>47.05</v>
      </c>
      <c r="I186" s="209"/>
      <c r="J186" s="210">
        <f>ROUND(I186*H186,2)</f>
        <v>0</v>
      </c>
      <c r="K186" s="206" t="s">
        <v>144</v>
      </c>
      <c r="L186" s="40"/>
      <c r="M186" s="211" t="s">
        <v>1</v>
      </c>
      <c r="N186" s="212" t="s">
        <v>44</v>
      </c>
      <c r="O186" s="7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145</v>
      </c>
      <c r="AT186" s="215" t="s">
        <v>140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812</v>
      </c>
    </row>
    <row r="187" spans="1:65" s="14" customFormat="1" ht="11.25">
      <c r="B187" s="229"/>
      <c r="C187" s="230"/>
      <c r="D187" s="219" t="s">
        <v>147</v>
      </c>
      <c r="E187" s="231" t="s">
        <v>1</v>
      </c>
      <c r="F187" s="232" t="s">
        <v>578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147</v>
      </c>
      <c r="AU187" s="238" t="s">
        <v>89</v>
      </c>
      <c r="AV187" s="14" t="s">
        <v>87</v>
      </c>
      <c r="AW187" s="14" t="s">
        <v>34</v>
      </c>
      <c r="AX187" s="14" t="s">
        <v>79</v>
      </c>
      <c r="AY187" s="238" t="s">
        <v>138</v>
      </c>
    </row>
    <row r="188" spans="1:65" s="14" customFormat="1" ht="11.25">
      <c r="B188" s="229"/>
      <c r="C188" s="230"/>
      <c r="D188" s="219" t="s">
        <v>147</v>
      </c>
      <c r="E188" s="231" t="s">
        <v>1</v>
      </c>
      <c r="F188" s="232" t="s">
        <v>226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147</v>
      </c>
      <c r="AU188" s="238" t="s">
        <v>89</v>
      </c>
      <c r="AV188" s="14" t="s">
        <v>87</v>
      </c>
      <c r="AW188" s="14" t="s">
        <v>34</v>
      </c>
      <c r="AX188" s="14" t="s">
        <v>79</v>
      </c>
      <c r="AY188" s="238" t="s">
        <v>138</v>
      </c>
    </row>
    <row r="189" spans="1:65" s="14" customFormat="1" ht="11.25">
      <c r="B189" s="229"/>
      <c r="C189" s="230"/>
      <c r="D189" s="219" t="s">
        <v>147</v>
      </c>
      <c r="E189" s="231" t="s">
        <v>1</v>
      </c>
      <c r="F189" s="232" t="s">
        <v>153</v>
      </c>
      <c r="G189" s="230"/>
      <c r="H189" s="231" t="s">
        <v>1</v>
      </c>
      <c r="I189" s="233"/>
      <c r="J189" s="230"/>
      <c r="K189" s="230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147</v>
      </c>
      <c r="AU189" s="238" t="s">
        <v>89</v>
      </c>
      <c r="AV189" s="14" t="s">
        <v>87</v>
      </c>
      <c r="AW189" s="14" t="s">
        <v>34</v>
      </c>
      <c r="AX189" s="14" t="s">
        <v>79</v>
      </c>
      <c r="AY189" s="238" t="s">
        <v>138</v>
      </c>
    </row>
    <row r="190" spans="1:65" s="13" customFormat="1" ht="11.25">
      <c r="B190" s="217"/>
      <c r="C190" s="218"/>
      <c r="D190" s="219" t="s">
        <v>147</v>
      </c>
      <c r="E190" s="220" t="s">
        <v>1</v>
      </c>
      <c r="F190" s="221" t="s">
        <v>813</v>
      </c>
      <c r="G190" s="218"/>
      <c r="H190" s="222">
        <v>47.05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147</v>
      </c>
      <c r="AU190" s="228" t="s">
        <v>89</v>
      </c>
      <c r="AV190" s="13" t="s">
        <v>89</v>
      </c>
      <c r="AW190" s="13" t="s">
        <v>34</v>
      </c>
      <c r="AX190" s="13" t="s">
        <v>87</v>
      </c>
      <c r="AY190" s="228" t="s">
        <v>138</v>
      </c>
    </row>
    <row r="191" spans="1:65" s="2" customFormat="1" ht="44.25" customHeight="1">
      <c r="A191" s="35"/>
      <c r="B191" s="36"/>
      <c r="C191" s="204" t="s">
        <v>249</v>
      </c>
      <c r="D191" s="204" t="s">
        <v>140</v>
      </c>
      <c r="E191" s="205" t="s">
        <v>231</v>
      </c>
      <c r="F191" s="206" t="s">
        <v>232</v>
      </c>
      <c r="G191" s="207" t="s">
        <v>143</v>
      </c>
      <c r="H191" s="208">
        <v>29.658000000000001</v>
      </c>
      <c r="I191" s="209"/>
      <c r="J191" s="210">
        <f>ROUND(I191*H191,2)</f>
        <v>0</v>
      </c>
      <c r="K191" s="206" t="s">
        <v>1</v>
      </c>
      <c r="L191" s="40"/>
      <c r="M191" s="211" t="s">
        <v>1</v>
      </c>
      <c r="N191" s="212" t="s">
        <v>44</v>
      </c>
      <c r="O191" s="7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145</v>
      </c>
      <c r="AT191" s="215" t="s">
        <v>140</v>
      </c>
      <c r="AU191" s="215" t="s">
        <v>89</v>
      </c>
      <c r="AY191" s="18" t="s">
        <v>138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87</v>
      </c>
      <c r="BK191" s="216">
        <f>ROUND(I191*H191,2)</f>
        <v>0</v>
      </c>
      <c r="BL191" s="18" t="s">
        <v>145</v>
      </c>
      <c r="BM191" s="215" t="s">
        <v>814</v>
      </c>
    </row>
    <row r="192" spans="1:65" s="2" customFormat="1" ht="55.5" customHeight="1">
      <c r="A192" s="35"/>
      <c r="B192" s="36"/>
      <c r="C192" s="204" t="s">
        <v>257</v>
      </c>
      <c r="D192" s="204" t="s">
        <v>140</v>
      </c>
      <c r="E192" s="205" t="s">
        <v>622</v>
      </c>
      <c r="F192" s="206" t="s">
        <v>623</v>
      </c>
      <c r="G192" s="207" t="s">
        <v>143</v>
      </c>
      <c r="H192" s="208">
        <v>37.17</v>
      </c>
      <c r="I192" s="209"/>
      <c r="J192" s="210">
        <f>ROUND(I192*H192,2)</f>
        <v>0</v>
      </c>
      <c r="K192" s="206" t="s">
        <v>144</v>
      </c>
      <c r="L192" s="40"/>
      <c r="M192" s="211" t="s">
        <v>1</v>
      </c>
      <c r="N192" s="212" t="s">
        <v>44</v>
      </c>
      <c r="O192" s="7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145</v>
      </c>
      <c r="AT192" s="215" t="s">
        <v>140</v>
      </c>
      <c r="AU192" s="215" t="s">
        <v>89</v>
      </c>
      <c r="AY192" s="18" t="s">
        <v>138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87</v>
      </c>
      <c r="BK192" s="216">
        <f>ROUND(I192*H192,2)</f>
        <v>0</v>
      </c>
      <c r="BL192" s="18" t="s">
        <v>145</v>
      </c>
      <c r="BM192" s="215" t="s">
        <v>815</v>
      </c>
    </row>
    <row r="193" spans="1:65" s="14" customFormat="1" ht="11.25">
      <c r="B193" s="229"/>
      <c r="C193" s="230"/>
      <c r="D193" s="219" t="s">
        <v>147</v>
      </c>
      <c r="E193" s="231" t="s">
        <v>1</v>
      </c>
      <c r="F193" s="232" t="s">
        <v>625</v>
      </c>
      <c r="G193" s="230"/>
      <c r="H193" s="231" t="s">
        <v>1</v>
      </c>
      <c r="I193" s="233"/>
      <c r="J193" s="230"/>
      <c r="K193" s="230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147</v>
      </c>
      <c r="AU193" s="238" t="s">
        <v>89</v>
      </c>
      <c r="AV193" s="14" t="s">
        <v>87</v>
      </c>
      <c r="AW193" s="14" t="s">
        <v>34</v>
      </c>
      <c r="AX193" s="14" t="s">
        <v>79</v>
      </c>
      <c r="AY193" s="238" t="s">
        <v>138</v>
      </c>
    </row>
    <row r="194" spans="1:65" s="14" customFormat="1" ht="11.25">
      <c r="B194" s="229"/>
      <c r="C194" s="230"/>
      <c r="D194" s="219" t="s">
        <v>147</v>
      </c>
      <c r="E194" s="231" t="s">
        <v>1</v>
      </c>
      <c r="F194" s="232" t="s">
        <v>153</v>
      </c>
      <c r="G194" s="230"/>
      <c r="H194" s="231" t="s">
        <v>1</v>
      </c>
      <c r="I194" s="233"/>
      <c r="J194" s="230"/>
      <c r="K194" s="230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147</v>
      </c>
      <c r="AU194" s="238" t="s">
        <v>89</v>
      </c>
      <c r="AV194" s="14" t="s">
        <v>87</v>
      </c>
      <c r="AW194" s="14" t="s">
        <v>34</v>
      </c>
      <c r="AX194" s="14" t="s">
        <v>79</v>
      </c>
      <c r="AY194" s="238" t="s">
        <v>138</v>
      </c>
    </row>
    <row r="195" spans="1:65" s="13" customFormat="1" ht="11.25">
      <c r="B195" s="217"/>
      <c r="C195" s="218"/>
      <c r="D195" s="219" t="s">
        <v>147</v>
      </c>
      <c r="E195" s="220" t="s">
        <v>1</v>
      </c>
      <c r="F195" s="221" t="s">
        <v>816</v>
      </c>
      <c r="G195" s="218"/>
      <c r="H195" s="222">
        <v>37.17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147</v>
      </c>
      <c r="AU195" s="228" t="s">
        <v>89</v>
      </c>
      <c r="AV195" s="13" t="s">
        <v>89</v>
      </c>
      <c r="AW195" s="13" t="s">
        <v>34</v>
      </c>
      <c r="AX195" s="13" t="s">
        <v>87</v>
      </c>
      <c r="AY195" s="228" t="s">
        <v>138</v>
      </c>
    </row>
    <row r="196" spans="1:65" s="2" customFormat="1" ht="16.5" customHeight="1">
      <c r="A196" s="35"/>
      <c r="B196" s="36"/>
      <c r="C196" s="253" t="s">
        <v>264</v>
      </c>
      <c r="D196" s="253" t="s">
        <v>250</v>
      </c>
      <c r="E196" s="254" t="s">
        <v>627</v>
      </c>
      <c r="F196" s="255" t="s">
        <v>628</v>
      </c>
      <c r="G196" s="256" t="s">
        <v>217</v>
      </c>
      <c r="H196" s="257">
        <v>74.34</v>
      </c>
      <c r="I196" s="258"/>
      <c r="J196" s="259">
        <f>ROUND(I196*H196,2)</f>
        <v>0</v>
      </c>
      <c r="K196" s="255" t="s">
        <v>144</v>
      </c>
      <c r="L196" s="260"/>
      <c r="M196" s="261" t="s">
        <v>1</v>
      </c>
      <c r="N196" s="262" t="s">
        <v>44</v>
      </c>
      <c r="O196" s="72"/>
      <c r="P196" s="213">
        <f>O196*H196</f>
        <v>0</v>
      </c>
      <c r="Q196" s="213">
        <v>1</v>
      </c>
      <c r="R196" s="213">
        <f>Q196*H196</f>
        <v>74.34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188</v>
      </c>
      <c r="AT196" s="215" t="s">
        <v>250</v>
      </c>
      <c r="AU196" s="215" t="s">
        <v>89</v>
      </c>
      <c r="AY196" s="18" t="s">
        <v>138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87</v>
      </c>
      <c r="BK196" s="216">
        <f>ROUND(I196*H196,2)</f>
        <v>0</v>
      </c>
      <c r="BL196" s="18" t="s">
        <v>145</v>
      </c>
      <c r="BM196" s="215" t="s">
        <v>817</v>
      </c>
    </row>
    <row r="197" spans="1:65" s="2" customFormat="1" ht="19.5">
      <c r="A197" s="35"/>
      <c r="B197" s="36"/>
      <c r="C197" s="37"/>
      <c r="D197" s="219" t="s">
        <v>161</v>
      </c>
      <c r="E197" s="37"/>
      <c r="F197" s="250" t="s">
        <v>405</v>
      </c>
      <c r="G197" s="37"/>
      <c r="H197" s="37"/>
      <c r="I197" s="116"/>
      <c r="J197" s="37"/>
      <c r="K197" s="37"/>
      <c r="L197" s="40"/>
      <c r="M197" s="251"/>
      <c r="N197" s="252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161</v>
      </c>
      <c r="AU197" s="18" t="s">
        <v>89</v>
      </c>
    </row>
    <row r="198" spans="1:65" s="13" customFormat="1" ht="11.25">
      <c r="B198" s="217"/>
      <c r="C198" s="218"/>
      <c r="D198" s="219" t="s">
        <v>147</v>
      </c>
      <c r="E198" s="218"/>
      <c r="F198" s="221" t="s">
        <v>818</v>
      </c>
      <c r="G198" s="218"/>
      <c r="H198" s="222">
        <v>74.34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147</v>
      </c>
      <c r="AU198" s="228" t="s">
        <v>89</v>
      </c>
      <c r="AV198" s="13" t="s">
        <v>89</v>
      </c>
      <c r="AW198" s="13" t="s">
        <v>4</v>
      </c>
      <c r="AX198" s="13" t="s">
        <v>87</v>
      </c>
      <c r="AY198" s="228" t="s">
        <v>138</v>
      </c>
    </row>
    <row r="199" spans="1:65" s="2" customFormat="1" ht="44.25" customHeight="1">
      <c r="A199" s="35"/>
      <c r="B199" s="36"/>
      <c r="C199" s="204" t="s">
        <v>7</v>
      </c>
      <c r="D199" s="204" t="s">
        <v>140</v>
      </c>
      <c r="E199" s="205" t="s">
        <v>234</v>
      </c>
      <c r="F199" s="206" t="s">
        <v>235</v>
      </c>
      <c r="G199" s="207" t="s">
        <v>236</v>
      </c>
      <c r="H199" s="208">
        <v>197.72</v>
      </c>
      <c r="I199" s="209"/>
      <c r="J199" s="210">
        <f>ROUND(I199*H199,2)</f>
        <v>0</v>
      </c>
      <c r="K199" s="206" t="s">
        <v>144</v>
      </c>
      <c r="L199" s="40"/>
      <c r="M199" s="211" t="s">
        <v>1</v>
      </c>
      <c r="N199" s="212" t="s">
        <v>44</v>
      </c>
      <c r="O199" s="7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145</v>
      </c>
      <c r="AT199" s="215" t="s">
        <v>140</v>
      </c>
      <c r="AU199" s="215" t="s">
        <v>89</v>
      </c>
      <c r="AY199" s="18" t="s">
        <v>138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87</v>
      </c>
      <c r="BK199" s="216">
        <f>ROUND(I199*H199,2)</f>
        <v>0</v>
      </c>
      <c r="BL199" s="18" t="s">
        <v>145</v>
      </c>
      <c r="BM199" s="215" t="s">
        <v>819</v>
      </c>
    </row>
    <row r="200" spans="1:65" s="13" customFormat="1" ht="11.25">
      <c r="B200" s="217"/>
      <c r="C200" s="218"/>
      <c r="D200" s="219" t="s">
        <v>147</v>
      </c>
      <c r="E200" s="220" t="s">
        <v>1</v>
      </c>
      <c r="F200" s="221" t="s">
        <v>820</v>
      </c>
      <c r="G200" s="218"/>
      <c r="H200" s="222">
        <v>197.72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147</v>
      </c>
      <c r="AU200" s="228" t="s">
        <v>89</v>
      </c>
      <c r="AV200" s="13" t="s">
        <v>89</v>
      </c>
      <c r="AW200" s="13" t="s">
        <v>34</v>
      </c>
      <c r="AX200" s="13" t="s">
        <v>87</v>
      </c>
      <c r="AY200" s="228" t="s">
        <v>138</v>
      </c>
    </row>
    <row r="201" spans="1:65" s="2" customFormat="1" ht="33" customHeight="1">
      <c r="A201" s="35"/>
      <c r="B201" s="36"/>
      <c r="C201" s="204" t="s">
        <v>274</v>
      </c>
      <c r="D201" s="204" t="s">
        <v>140</v>
      </c>
      <c r="E201" s="205" t="s">
        <v>633</v>
      </c>
      <c r="F201" s="206" t="s">
        <v>634</v>
      </c>
      <c r="G201" s="207" t="s">
        <v>236</v>
      </c>
      <c r="H201" s="208">
        <v>98.86</v>
      </c>
      <c r="I201" s="209"/>
      <c r="J201" s="210">
        <f>ROUND(I201*H201,2)</f>
        <v>0</v>
      </c>
      <c r="K201" s="206" t="s">
        <v>144</v>
      </c>
      <c r="L201" s="40"/>
      <c r="M201" s="211" t="s">
        <v>1</v>
      </c>
      <c r="N201" s="212" t="s">
        <v>44</v>
      </c>
      <c r="O201" s="7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145</v>
      </c>
      <c r="AT201" s="215" t="s">
        <v>140</v>
      </c>
      <c r="AU201" s="215" t="s">
        <v>89</v>
      </c>
      <c r="AY201" s="18" t="s">
        <v>138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8" t="s">
        <v>87</v>
      </c>
      <c r="BK201" s="216">
        <f>ROUND(I201*H201,2)</f>
        <v>0</v>
      </c>
      <c r="BL201" s="18" t="s">
        <v>145</v>
      </c>
      <c r="BM201" s="215" t="s">
        <v>821</v>
      </c>
    </row>
    <row r="202" spans="1:65" s="14" customFormat="1" ht="11.25">
      <c r="B202" s="229"/>
      <c r="C202" s="230"/>
      <c r="D202" s="219" t="s">
        <v>147</v>
      </c>
      <c r="E202" s="231" t="s">
        <v>1</v>
      </c>
      <c r="F202" s="232" t="s">
        <v>243</v>
      </c>
      <c r="G202" s="230"/>
      <c r="H202" s="231" t="s">
        <v>1</v>
      </c>
      <c r="I202" s="233"/>
      <c r="J202" s="230"/>
      <c r="K202" s="230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147</v>
      </c>
      <c r="AU202" s="238" t="s">
        <v>89</v>
      </c>
      <c r="AV202" s="14" t="s">
        <v>87</v>
      </c>
      <c r="AW202" s="14" t="s">
        <v>34</v>
      </c>
      <c r="AX202" s="14" t="s">
        <v>79</v>
      </c>
      <c r="AY202" s="238" t="s">
        <v>138</v>
      </c>
    </row>
    <row r="203" spans="1:65" s="13" customFormat="1" ht="11.25">
      <c r="B203" s="217"/>
      <c r="C203" s="218"/>
      <c r="D203" s="219" t="s">
        <v>147</v>
      </c>
      <c r="E203" s="220" t="s">
        <v>1</v>
      </c>
      <c r="F203" s="221" t="s">
        <v>822</v>
      </c>
      <c r="G203" s="218"/>
      <c r="H203" s="222">
        <v>98.86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147</v>
      </c>
      <c r="AU203" s="228" t="s">
        <v>89</v>
      </c>
      <c r="AV203" s="13" t="s">
        <v>89</v>
      </c>
      <c r="AW203" s="13" t="s">
        <v>34</v>
      </c>
      <c r="AX203" s="13" t="s">
        <v>87</v>
      </c>
      <c r="AY203" s="228" t="s">
        <v>138</v>
      </c>
    </row>
    <row r="204" spans="1:65" s="2" customFormat="1" ht="33" customHeight="1">
      <c r="A204" s="35"/>
      <c r="B204" s="36"/>
      <c r="C204" s="204" t="s">
        <v>280</v>
      </c>
      <c r="D204" s="204" t="s">
        <v>140</v>
      </c>
      <c r="E204" s="205" t="s">
        <v>246</v>
      </c>
      <c r="F204" s="206" t="s">
        <v>247</v>
      </c>
      <c r="G204" s="207" t="s">
        <v>236</v>
      </c>
      <c r="H204" s="208">
        <v>296.58</v>
      </c>
      <c r="I204" s="209"/>
      <c r="J204" s="210">
        <f>ROUND(I204*H204,2)</f>
        <v>0</v>
      </c>
      <c r="K204" s="206" t="s">
        <v>144</v>
      </c>
      <c r="L204" s="40"/>
      <c r="M204" s="211" t="s">
        <v>1</v>
      </c>
      <c r="N204" s="212" t="s">
        <v>44</v>
      </c>
      <c r="O204" s="72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145</v>
      </c>
      <c r="AT204" s="215" t="s">
        <v>140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823</v>
      </c>
    </row>
    <row r="205" spans="1:65" s="13" customFormat="1" ht="11.25">
      <c r="B205" s="217"/>
      <c r="C205" s="218"/>
      <c r="D205" s="219" t="s">
        <v>147</v>
      </c>
      <c r="E205" s="220" t="s">
        <v>1</v>
      </c>
      <c r="F205" s="221" t="s">
        <v>824</v>
      </c>
      <c r="G205" s="218"/>
      <c r="H205" s="222">
        <v>296.58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147</v>
      </c>
      <c r="AU205" s="228" t="s">
        <v>89</v>
      </c>
      <c r="AV205" s="13" t="s">
        <v>89</v>
      </c>
      <c r="AW205" s="13" t="s">
        <v>34</v>
      </c>
      <c r="AX205" s="13" t="s">
        <v>87</v>
      </c>
      <c r="AY205" s="228" t="s">
        <v>138</v>
      </c>
    </row>
    <row r="206" spans="1:65" s="2" customFormat="1" ht="16.5" customHeight="1">
      <c r="A206" s="35"/>
      <c r="B206" s="36"/>
      <c r="C206" s="253" t="s">
        <v>284</v>
      </c>
      <c r="D206" s="253" t="s">
        <v>250</v>
      </c>
      <c r="E206" s="254" t="s">
        <v>251</v>
      </c>
      <c r="F206" s="255" t="s">
        <v>252</v>
      </c>
      <c r="G206" s="256" t="s">
        <v>253</v>
      </c>
      <c r="H206" s="257">
        <v>6.11</v>
      </c>
      <c r="I206" s="258"/>
      <c r="J206" s="259">
        <f>ROUND(I206*H206,2)</f>
        <v>0</v>
      </c>
      <c r="K206" s="255" t="s">
        <v>144</v>
      </c>
      <c r="L206" s="260"/>
      <c r="M206" s="261" t="s">
        <v>1</v>
      </c>
      <c r="N206" s="262" t="s">
        <v>44</v>
      </c>
      <c r="O206" s="72"/>
      <c r="P206" s="213">
        <f>O206*H206</f>
        <v>0</v>
      </c>
      <c r="Q206" s="213">
        <v>1E-3</v>
      </c>
      <c r="R206" s="213">
        <f>Q206*H206</f>
        <v>6.1100000000000008E-3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188</v>
      </c>
      <c r="AT206" s="215" t="s">
        <v>250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825</v>
      </c>
    </row>
    <row r="207" spans="1:65" s="13" customFormat="1" ht="11.25">
      <c r="B207" s="217"/>
      <c r="C207" s="218"/>
      <c r="D207" s="219" t="s">
        <v>147</v>
      </c>
      <c r="E207" s="220" t="s">
        <v>1</v>
      </c>
      <c r="F207" s="221" t="s">
        <v>826</v>
      </c>
      <c r="G207" s="218"/>
      <c r="H207" s="222">
        <v>6.11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147</v>
      </c>
      <c r="AU207" s="228" t="s">
        <v>89</v>
      </c>
      <c r="AV207" s="13" t="s">
        <v>89</v>
      </c>
      <c r="AW207" s="13" t="s">
        <v>34</v>
      </c>
      <c r="AX207" s="13" t="s">
        <v>87</v>
      </c>
      <c r="AY207" s="228" t="s">
        <v>138</v>
      </c>
    </row>
    <row r="208" spans="1:65" s="12" customFormat="1" ht="22.9" customHeight="1">
      <c r="B208" s="188"/>
      <c r="C208" s="189"/>
      <c r="D208" s="190" t="s">
        <v>78</v>
      </c>
      <c r="E208" s="202" t="s">
        <v>89</v>
      </c>
      <c r="F208" s="202" t="s">
        <v>256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SUM(P209:P215)</f>
        <v>0</v>
      </c>
      <c r="Q208" s="196"/>
      <c r="R208" s="197">
        <f>SUM(R209:R215)</f>
        <v>27.190947099999999</v>
      </c>
      <c r="S208" s="196"/>
      <c r="T208" s="198">
        <f>SUM(T209:T215)</f>
        <v>0</v>
      </c>
      <c r="AR208" s="199" t="s">
        <v>87</v>
      </c>
      <c r="AT208" s="200" t="s">
        <v>78</v>
      </c>
      <c r="AU208" s="200" t="s">
        <v>87</v>
      </c>
      <c r="AY208" s="199" t="s">
        <v>138</v>
      </c>
      <c r="BK208" s="201">
        <f>SUM(BK209:BK215)</f>
        <v>0</v>
      </c>
    </row>
    <row r="209" spans="1:65" s="2" customFormat="1" ht="33" customHeight="1">
      <c r="A209" s="35"/>
      <c r="B209" s="36"/>
      <c r="C209" s="204" t="s">
        <v>290</v>
      </c>
      <c r="D209" s="204" t="s">
        <v>140</v>
      </c>
      <c r="E209" s="205" t="s">
        <v>641</v>
      </c>
      <c r="F209" s="206" t="s">
        <v>642</v>
      </c>
      <c r="G209" s="207" t="s">
        <v>143</v>
      </c>
      <c r="H209" s="208">
        <v>15.641</v>
      </c>
      <c r="I209" s="209"/>
      <c r="J209" s="210">
        <f>ROUND(I209*H209,2)</f>
        <v>0</v>
      </c>
      <c r="K209" s="206" t="s">
        <v>144</v>
      </c>
      <c r="L209" s="40"/>
      <c r="M209" s="211" t="s">
        <v>1</v>
      </c>
      <c r="N209" s="212" t="s">
        <v>44</v>
      </c>
      <c r="O209" s="72"/>
      <c r="P209" s="213">
        <f>O209*H209</f>
        <v>0</v>
      </c>
      <c r="Q209" s="213">
        <v>1.63</v>
      </c>
      <c r="R209" s="213">
        <f>Q209*H209</f>
        <v>25.494829999999997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145</v>
      </c>
      <c r="AT209" s="215" t="s">
        <v>140</v>
      </c>
      <c r="AU209" s="215" t="s">
        <v>89</v>
      </c>
      <c r="AY209" s="18" t="s">
        <v>138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87</v>
      </c>
      <c r="BK209" s="216">
        <f>ROUND(I209*H209,2)</f>
        <v>0</v>
      </c>
      <c r="BL209" s="18" t="s">
        <v>145</v>
      </c>
      <c r="BM209" s="215" t="s">
        <v>827</v>
      </c>
    </row>
    <row r="210" spans="1:65" s="14" customFormat="1" ht="11.25">
      <c r="B210" s="229"/>
      <c r="C210" s="230"/>
      <c r="D210" s="219" t="s">
        <v>147</v>
      </c>
      <c r="E210" s="231" t="s">
        <v>1</v>
      </c>
      <c r="F210" s="232" t="s">
        <v>578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1:65" s="13" customFormat="1" ht="11.25">
      <c r="B211" s="217"/>
      <c r="C211" s="218"/>
      <c r="D211" s="219" t="s">
        <v>147</v>
      </c>
      <c r="E211" s="220" t="s">
        <v>1</v>
      </c>
      <c r="F211" s="221" t="s">
        <v>828</v>
      </c>
      <c r="G211" s="218"/>
      <c r="H211" s="222">
        <v>15.641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21.75" customHeight="1">
      <c r="A212" s="35"/>
      <c r="B212" s="36"/>
      <c r="C212" s="204" t="s">
        <v>298</v>
      </c>
      <c r="D212" s="204" t="s">
        <v>140</v>
      </c>
      <c r="E212" s="205" t="s">
        <v>645</v>
      </c>
      <c r="F212" s="206" t="s">
        <v>646</v>
      </c>
      <c r="G212" s="207" t="s">
        <v>260</v>
      </c>
      <c r="H212" s="208">
        <v>104.27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7.2999999999999996E-4</v>
      </c>
      <c r="R212" s="213">
        <f>Q212*H212</f>
        <v>7.6117099999999993E-2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829</v>
      </c>
    </row>
    <row r="213" spans="1:65" s="2" customFormat="1" ht="21.75" customHeight="1">
      <c r="A213" s="35"/>
      <c r="B213" s="36"/>
      <c r="C213" s="204" t="s">
        <v>304</v>
      </c>
      <c r="D213" s="204" t="s">
        <v>140</v>
      </c>
      <c r="E213" s="205" t="s">
        <v>830</v>
      </c>
      <c r="F213" s="206" t="s">
        <v>831</v>
      </c>
      <c r="G213" s="207" t="s">
        <v>236</v>
      </c>
      <c r="H213" s="208">
        <v>15</v>
      </c>
      <c r="I213" s="209"/>
      <c r="J213" s="210">
        <f>ROUND(I213*H213,2)</f>
        <v>0</v>
      </c>
      <c r="K213" s="206" t="s">
        <v>144</v>
      </c>
      <c r="L213" s="40"/>
      <c r="M213" s="211" t="s">
        <v>1</v>
      </c>
      <c r="N213" s="212" t="s">
        <v>44</v>
      </c>
      <c r="O213" s="72"/>
      <c r="P213" s="213">
        <f>O213*H213</f>
        <v>0</v>
      </c>
      <c r="Q213" s="213">
        <v>0.108</v>
      </c>
      <c r="R213" s="213">
        <f>Q213*H213</f>
        <v>1.6199999999999999</v>
      </c>
      <c r="S213" s="213">
        <v>0</v>
      </c>
      <c r="T213" s="21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145</v>
      </c>
      <c r="AT213" s="215" t="s">
        <v>140</v>
      </c>
      <c r="AU213" s="215" t="s">
        <v>89</v>
      </c>
      <c r="AY213" s="18" t="s">
        <v>138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87</v>
      </c>
      <c r="BK213" s="216">
        <f>ROUND(I213*H213,2)</f>
        <v>0</v>
      </c>
      <c r="BL213" s="18" t="s">
        <v>145</v>
      </c>
      <c r="BM213" s="215" t="s">
        <v>832</v>
      </c>
    </row>
    <row r="214" spans="1:65" s="14" customFormat="1" ht="11.25">
      <c r="B214" s="229"/>
      <c r="C214" s="230"/>
      <c r="D214" s="219" t="s">
        <v>147</v>
      </c>
      <c r="E214" s="231" t="s">
        <v>1</v>
      </c>
      <c r="F214" s="232" t="s">
        <v>833</v>
      </c>
      <c r="G214" s="230"/>
      <c r="H214" s="231" t="s">
        <v>1</v>
      </c>
      <c r="I214" s="233"/>
      <c r="J214" s="230"/>
      <c r="K214" s="230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147</v>
      </c>
      <c r="AU214" s="238" t="s">
        <v>89</v>
      </c>
      <c r="AV214" s="14" t="s">
        <v>87</v>
      </c>
      <c r="AW214" s="14" t="s">
        <v>34</v>
      </c>
      <c r="AX214" s="14" t="s">
        <v>79</v>
      </c>
      <c r="AY214" s="238" t="s">
        <v>138</v>
      </c>
    </row>
    <row r="215" spans="1:65" s="13" customFormat="1" ht="11.25">
      <c r="B215" s="217"/>
      <c r="C215" s="218"/>
      <c r="D215" s="219" t="s">
        <v>147</v>
      </c>
      <c r="E215" s="220" t="s">
        <v>1</v>
      </c>
      <c r="F215" s="221" t="s">
        <v>834</v>
      </c>
      <c r="G215" s="218"/>
      <c r="H215" s="222">
        <v>15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147</v>
      </c>
      <c r="AU215" s="228" t="s">
        <v>89</v>
      </c>
      <c r="AV215" s="13" t="s">
        <v>89</v>
      </c>
      <c r="AW215" s="13" t="s">
        <v>34</v>
      </c>
      <c r="AX215" s="13" t="s">
        <v>87</v>
      </c>
      <c r="AY215" s="228" t="s">
        <v>138</v>
      </c>
    </row>
    <row r="216" spans="1:65" s="12" customFormat="1" ht="22.9" customHeight="1">
      <c r="B216" s="188"/>
      <c r="C216" s="189"/>
      <c r="D216" s="190" t="s">
        <v>78</v>
      </c>
      <c r="E216" s="202" t="s">
        <v>157</v>
      </c>
      <c r="F216" s="202" t="s">
        <v>434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SUM(P217:P222)</f>
        <v>0</v>
      </c>
      <c r="Q216" s="196"/>
      <c r="R216" s="197">
        <f>SUM(R217:R222)</f>
        <v>0.72870000000000001</v>
      </c>
      <c r="S216" s="196"/>
      <c r="T216" s="198">
        <f>SUM(T217:T222)</f>
        <v>0</v>
      </c>
      <c r="AR216" s="199" t="s">
        <v>87</v>
      </c>
      <c r="AT216" s="200" t="s">
        <v>78</v>
      </c>
      <c r="AU216" s="200" t="s">
        <v>87</v>
      </c>
      <c r="AY216" s="199" t="s">
        <v>138</v>
      </c>
      <c r="BK216" s="201">
        <f>SUM(BK217:BK222)</f>
        <v>0</v>
      </c>
    </row>
    <row r="217" spans="1:65" s="2" customFormat="1" ht="21.75" customHeight="1">
      <c r="A217" s="35"/>
      <c r="B217" s="36"/>
      <c r="C217" s="204" t="s">
        <v>309</v>
      </c>
      <c r="D217" s="204" t="s">
        <v>140</v>
      </c>
      <c r="E217" s="205" t="s">
        <v>835</v>
      </c>
      <c r="F217" s="206" t="s">
        <v>836</v>
      </c>
      <c r="G217" s="207" t="s">
        <v>488</v>
      </c>
      <c r="H217" s="208">
        <v>2</v>
      </c>
      <c r="I217" s="209"/>
      <c r="J217" s="210">
        <f>ROUND(I217*H217,2)</f>
        <v>0</v>
      </c>
      <c r="K217" s="206" t="s">
        <v>144</v>
      </c>
      <c r="L217" s="40"/>
      <c r="M217" s="211" t="s">
        <v>1</v>
      </c>
      <c r="N217" s="212" t="s">
        <v>44</v>
      </c>
      <c r="O217" s="72"/>
      <c r="P217" s="213">
        <f>O217*H217</f>
        <v>0</v>
      </c>
      <c r="Q217" s="213">
        <v>0.36435000000000001</v>
      </c>
      <c r="R217" s="213">
        <f>Q217*H217</f>
        <v>0.72870000000000001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145</v>
      </c>
      <c r="AT217" s="215" t="s">
        <v>140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837</v>
      </c>
    </row>
    <row r="218" spans="1:65" s="14" customFormat="1" ht="11.25">
      <c r="B218" s="229"/>
      <c r="C218" s="230"/>
      <c r="D218" s="219" t="s">
        <v>147</v>
      </c>
      <c r="E218" s="231" t="s">
        <v>1</v>
      </c>
      <c r="F218" s="232" t="s">
        <v>838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1:65" s="13" customFormat="1" ht="11.25">
      <c r="B219" s="217"/>
      <c r="C219" s="218"/>
      <c r="D219" s="219" t="s">
        <v>147</v>
      </c>
      <c r="E219" s="220" t="s">
        <v>1</v>
      </c>
      <c r="F219" s="221" t="s">
        <v>89</v>
      </c>
      <c r="G219" s="218"/>
      <c r="H219" s="222">
        <v>2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147</v>
      </c>
      <c r="AU219" s="228" t="s">
        <v>89</v>
      </c>
      <c r="AV219" s="13" t="s">
        <v>89</v>
      </c>
      <c r="AW219" s="13" t="s">
        <v>34</v>
      </c>
      <c r="AX219" s="13" t="s">
        <v>87</v>
      </c>
      <c r="AY219" s="228" t="s">
        <v>138</v>
      </c>
    </row>
    <row r="220" spans="1:65" s="2" customFormat="1" ht="21.75" customHeight="1">
      <c r="A220" s="35"/>
      <c r="B220" s="36"/>
      <c r="C220" s="204" t="s">
        <v>316</v>
      </c>
      <c r="D220" s="204" t="s">
        <v>140</v>
      </c>
      <c r="E220" s="205" t="s">
        <v>839</v>
      </c>
      <c r="F220" s="206" t="s">
        <v>840</v>
      </c>
      <c r="G220" s="207" t="s">
        <v>260</v>
      </c>
      <c r="H220" s="208">
        <v>5</v>
      </c>
      <c r="I220" s="209"/>
      <c r="J220" s="210">
        <f>ROUND(I220*H220,2)</f>
        <v>0</v>
      </c>
      <c r="K220" s="206" t="s">
        <v>144</v>
      </c>
      <c r="L220" s="40"/>
      <c r="M220" s="211" t="s">
        <v>1</v>
      </c>
      <c r="N220" s="212" t="s">
        <v>44</v>
      </c>
      <c r="O220" s="72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145</v>
      </c>
      <c r="AT220" s="215" t="s">
        <v>140</v>
      </c>
      <c r="AU220" s="215" t="s">
        <v>89</v>
      </c>
      <c r="AY220" s="18" t="s">
        <v>138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87</v>
      </c>
      <c r="BK220" s="216">
        <f>ROUND(I220*H220,2)</f>
        <v>0</v>
      </c>
      <c r="BL220" s="18" t="s">
        <v>145</v>
      </c>
      <c r="BM220" s="215" t="s">
        <v>841</v>
      </c>
    </row>
    <row r="221" spans="1:65" s="14" customFormat="1" ht="11.25">
      <c r="B221" s="229"/>
      <c r="C221" s="230"/>
      <c r="D221" s="219" t="s">
        <v>147</v>
      </c>
      <c r="E221" s="231" t="s">
        <v>1</v>
      </c>
      <c r="F221" s="232" t="s">
        <v>842</v>
      </c>
      <c r="G221" s="230"/>
      <c r="H221" s="231" t="s">
        <v>1</v>
      </c>
      <c r="I221" s="233"/>
      <c r="J221" s="230"/>
      <c r="K221" s="230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147</v>
      </c>
      <c r="AU221" s="238" t="s">
        <v>89</v>
      </c>
      <c r="AV221" s="14" t="s">
        <v>87</v>
      </c>
      <c r="AW221" s="14" t="s">
        <v>34</v>
      </c>
      <c r="AX221" s="14" t="s">
        <v>79</v>
      </c>
      <c r="AY221" s="238" t="s">
        <v>138</v>
      </c>
    </row>
    <row r="222" spans="1:65" s="13" customFormat="1" ht="11.25">
      <c r="B222" s="217"/>
      <c r="C222" s="218"/>
      <c r="D222" s="219" t="s">
        <v>147</v>
      </c>
      <c r="E222" s="220" t="s">
        <v>1</v>
      </c>
      <c r="F222" s="221" t="s">
        <v>843</v>
      </c>
      <c r="G222" s="218"/>
      <c r="H222" s="222">
        <v>5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147</v>
      </c>
      <c r="AU222" s="228" t="s">
        <v>89</v>
      </c>
      <c r="AV222" s="13" t="s">
        <v>89</v>
      </c>
      <c r="AW222" s="13" t="s">
        <v>34</v>
      </c>
      <c r="AX222" s="13" t="s">
        <v>87</v>
      </c>
      <c r="AY222" s="228" t="s">
        <v>138</v>
      </c>
    </row>
    <row r="223" spans="1:65" s="12" customFormat="1" ht="22.9" customHeight="1">
      <c r="B223" s="188"/>
      <c r="C223" s="189"/>
      <c r="D223" s="190" t="s">
        <v>78</v>
      </c>
      <c r="E223" s="202" t="s">
        <v>145</v>
      </c>
      <c r="F223" s="202" t="s">
        <v>326</v>
      </c>
      <c r="G223" s="189"/>
      <c r="H223" s="189"/>
      <c r="I223" s="192"/>
      <c r="J223" s="203">
        <f>BK223</f>
        <v>0</v>
      </c>
      <c r="K223" s="189"/>
      <c r="L223" s="194"/>
      <c r="M223" s="195"/>
      <c r="N223" s="196"/>
      <c r="O223" s="196"/>
      <c r="P223" s="197">
        <f>SUM(P224:P230)</f>
        <v>0</v>
      </c>
      <c r="Q223" s="196"/>
      <c r="R223" s="197">
        <f>SUM(R224:R230)</f>
        <v>0</v>
      </c>
      <c r="S223" s="196"/>
      <c r="T223" s="198">
        <f>SUM(T224:T230)</f>
        <v>0</v>
      </c>
      <c r="AR223" s="199" t="s">
        <v>87</v>
      </c>
      <c r="AT223" s="200" t="s">
        <v>78</v>
      </c>
      <c r="AU223" s="200" t="s">
        <v>87</v>
      </c>
      <c r="AY223" s="199" t="s">
        <v>138</v>
      </c>
      <c r="BK223" s="201">
        <f>SUM(BK224:BK230)</f>
        <v>0</v>
      </c>
    </row>
    <row r="224" spans="1:65" s="2" customFormat="1" ht="21.75" customHeight="1">
      <c r="A224" s="35"/>
      <c r="B224" s="36"/>
      <c r="C224" s="204" t="s">
        <v>322</v>
      </c>
      <c r="D224" s="204" t="s">
        <v>140</v>
      </c>
      <c r="E224" s="205" t="s">
        <v>648</v>
      </c>
      <c r="F224" s="206" t="s">
        <v>649</v>
      </c>
      <c r="G224" s="207" t="s">
        <v>143</v>
      </c>
      <c r="H224" s="208">
        <v>10.33</v>
      </c>
      <c r="I224" s="209"/>
      <c r="J224" s="210">
        <f>ROUND(I224*H224,2)</f>
        <v>0</v>
      </c>
      <c r="K224" s="206" t="s">
        <v>144</v>
      </c>
      <c r="L224" s="40"/>
      <c r="M224" s="211" t="s">
        <v>1</v>
      </c>
      <c r="N224" s="212" t="s">
        <v>44</v>
      </c>
      <c r="O224" s="7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5" t="s">
        <v>145</v>
      </c>
      <c r="AT224" s="215" t="s">
        <v>140</v>
      </c>
      <c r="AU224" s="215" t="s">
        <v>89</v>
      </c>
      <c r="AY224" s="18" t="s">
        <v>138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87</v>
      </c>
      <c r="BK224" s="216">
        <f>ROUND(I224*H224,2)</f>
        <v>0</v>
      </c>
      <c r="BL224" s="18" t="s">
        <v>145</v>
      </c>
      <c r="BM224" s="215" t="s">
        <v>844</v>
      </c>
    </row>
    <row r="225" spans="1:65" s="14" customFormat="1" ht="11.25">
      <c r="B225" s="229"/>
      <c r="C225" s="230"/>
      <c r="D225" s="219" t="s">
        <v>147</v>
      </c>
      <c r="E225" s="231" t="s">
        <v>1</v>
      </c>
      <c r="F225" s="232" t="s">
        <v>578</v>
      </c>
      <c r="G225" s="230"/>
      <c r="H225" s="231" t="s">
        <v>1</v>
      </c>
      <c r="I225" s="233"/>
      <c r="J225" s="230"/>
      <c r="K225" s="230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147</v>
      </c>
      <c r="AU225" s="238" t="s">
        <v>89</v>
      </c>
      <c r="AV225" s="14" t="s">
        <v>87</v>
      </c>
      <c r="AW225" s="14" t="s">
        <v>34</v>
      </c>
      <c r="AX225" s="14" t="s">
        <v>79</v>
      </c>
      <c r="AY225" s="238" t="s">
        <v>138</v>
      </c>
    </row>
    <row r="226" spans="1:65" s="14" customFormat="1" ht="11.25">
      <c r="B226" s="229"/>
      <c r="C226" s="230"/>
      <c r="D226" s="219" t="s">
        <v>147</v>
      </c>
      <c r="E226" s="231" t="s">
        <v>1</v>
      </c>
      <c r="F226" s="232" t="s">
        <v>153</v>
      </c>
      <c r="G226" s="230"/>
      <c r="H226" s="231" t="s">
        <v>1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147</v>
      </c>
      <c r="AU226" s="238" t="s">
        <v>89</v>
      </c>
      <c r="AV226" s="14" t="s">
        <v>87</v>
      </c>
      <c r="AW226" s="14" t="s">
        <v>34</v>
      </c>
      <c r="AX226" s="14" t="s">
        <v>79</v>
      </c>
      <c r="AY226" s="238" t="s">
        <v>138</v>
      </c>
    </row>
    <row r="227" spans="1:65" s="13" customFormat="1" ht="11.25">
      <c r="B227" s="217"/>
      <c r="C227" s="218"/>
      <c r="D227" s="219" t="s">
        <v>147</v>
      </c>
      <c r="E227" s="220" t="s">
        <v>1</v>
      </c>
      <c r="F227" s="221" t="s">
        <v>845</v>
      </c>
      <c r="G227" s="218"/>
      <c r="H227" s="222">
        <v>10.33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147</v>
      </c>
      <c r="AU227" s="228" t="s">
        <v>89</v>
      </c>
      <c r="AV227" s="13" t="s">
        <v>89</v>
      </c>
      <c r="AW227" s="13" t="s">
        <v>34</v>
      </c>
      <c r="AX227" s="13" t="s">
        <v>87</v>
      </c>
      <c r="AY227" s="228" t="s">
        <v>138</v>
      </c>
    </row>
    <row r="228" spans="1:65" s="2" customFormat="1" ht="33" customHeight="1">
      <c r="A228" s="35"/>
      <c r="B228" s="36"/>
      <c r="C228" s="204" t="s">
        <v>327</v>
      </c>
      <c r="D228" s="204" t="s">
        <v>140</v>
      </c>
      <c r="E228" s="205" t="s">
        <v>846</v>
      </c>
      <c r="F228" s="206" t="s">
        <v>847</v>
      </c>
      <c r="G228" s="207" t="s">
        <v>143</v>
      </c>
      <c r="H228" s="208">
        <v>0.154</v>
      </c>
      <c r="I228" s="209"/>
      <c r="J228" s="210">
        <f>ROUND(I228*H228,2)</f>
        <v>0</v>
      </c>
      <c r="K228" s="206" t="s">
        <v>144</v>
      </c>
      <c r="L228" s="40"/>
      <c r="M228" s="211" t="s">
        <v>1</v>
      </c>
      <c r="N228" s="212" t="s">
        <v>44</v>
      </c>
      <c r="O228" s="7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145</v>
      </c>
      <c r="AT228" s="215" t="s">
        <v>140</v>
      </c>
      <c r="AU228" s="215" t="s">
        <v>89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87</v>
      </c>
      <c r="BK228" s="216">
        <f>ROUND(I228*H228,2)</f>
        <v>0</v>
      </c>
      <c r="BL228" s="18" t="s">
        <v>145</v>
      </c>
      <c r="BM228" s="215" t="s">
        <v>848</v>
      </c>
    </row>
    <row r="229" spans="1:65" s="14" customFormat="1" ht="11.25">
      <c r="B229" s="229"/>
      <c r="C229" s="230"/>
      <c r="D229" s="219" t="s">
        <v>147</v>
      </c>
      <c r="E229" s="231" t="s">
        <v>1</v>
      </c>
      <c r="F229" s="232" t="s">
        <v>849</v>
      </c>
      <c r="G229" s="230"/>
      <c r="H229" s="231" t="s">
        <v>1</v>
      </c>
      <c r="I229" s="233"/>
      <c r="J229" s="230"/>
      <c r="K229" s="230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147</v>
      </c>
      <c r="AU229" s="238" t="s">
        <v>89</v>
      </c>
      <c r="AV229" s="14" t="s">
        <v>87</v>
      </c>
      <c r="AW229" s="14" t="s">
        <v>34</v>
      </c>
      <c r="AX229" s="14" t="s">
        <v>79</v>
      </c>
      <c r="AY229" s="238" t="s">
        <v>138</v>
      </c>
    </row>
    <row r="230" spans="1:65" s="13" customFormat="1" ht="11.25">
      <c r="B230" s="217"/>
      <c r="C230" s="218"/>
      <c r="D230" s="219" t="s">
        <v>147</v>
      </c>
      <c r="E230" s="220" t="s">
        <v>1</v>
      </c>
      <c r="F230" s="221" t="s">
        <v>850</v>
      </c>
      <c r="G230" s="218"/>
      <c r="H230" s="222">
        <v>0.154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147</v>
      </c>
      <c r="AU230" s="228" t="s">
        <v>89</v>
      </c>
      <c r="AV230" s="13" t="s">
        <v>89</v>
      </c>
      <c r="AW230" s="13" t="s">
        <v>34</v>
      </c>
      <c r="AX230" s="13" t="s">
        <v>87</v>
      </c>
      <c r="AY230" s="228" t="s">
        <v>138</v>
      </c>
    </row>
    <row r="231" spans="1:65" s="12" customFormat="1" ht="22.9" customHeight="1">
      <c r="B231" s="188"/>
      <c r="C231" s="189"/>
      <c r="D231" s="190" t="s">
        <v>78</v>
      </c>
      <c r="E231" s="202" t="s">
        <v>188</v>
      </c>
      <c r="F231" s="202" t="s">
        <v>477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SUM(P232:P261)</f>
        <v>0</v>
      </c>
      <c r="Q231" s="196"/>
      <c r="R231" s="197">
        <f>SUM(R232:R261)</f>
        <v>0.52936404000000004</v>
      </c>
      <c r="S231" s="196"/>
      <c r="T231" s="198">
        <f>SUM(T232:T261)</f>
        <v>0</v>
      </c>
      <c r="AR231" s="199" t="s">
        <v>87</v>
      </c>
      <c r="AT231" s="200" t="s">
        <v>78</v>
      </c>
      <c r="AU231" s="200" t="s">
        <v>87</v>
      </c>
      <c r="AY231" s="199" t="s">
        <v>138</v>
      </c>
      <c r="BK231" s="201">
        <f>SUM(BK232:BK261)</f>
        <v>0</v>
      </c>
    </row>
    <row r="232" spans="1:65" s="2" customFormat="1" ht="33" customHeight="1">
      <c r="A232" s="35"/>
      <c r="B232" s="36"/>
      <c r="C232" s="204" t="s">
        <v>333</v>
      </c>
      <c r="D232" s="204" t="s">
        <v>140</v>
      </c>
      <c r="E232" s="205" t="s">
        <v>851</v>
      </c>
      <c r="F232" s="206" t="s">
        <v>852</v>
      </c>
      <c r="G232" s="207" t="s">
        <v>260</v>
      </c>
      <c r="H232" s="208">
        <v>104.27</v>
      </c>
      <c r="I232" s="209"/>
      <c r="J232" s="210">
        <f>ROUND(I232*H232,2)</f>
        <v>0</v>
      </c>
      <c r="K232" s="206" t="s">
        <v>144</v>
      </c>
      <c r="L232" s="40"/>
      <c r="M232" s="211" t="s">
        <v>1</v>
      </c>
      <c r="N232" s="212" t="s">
        <v>44</v>
      </c>
      <c r="O232" s="7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145</v>
      </c>
      <c r="AT232" s="215" t="s">
        <v>140</v>
      </c>
      <c r="AU232" s="215" t="s">
        <v>89</v>
      </c>
      <c r="AY232" s="18" t="s">
        <v>138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87</v>
      </c>
      <c r="BK232" s="216">
        <f>ROUND(I232*H232,2)</f>
        <v>0</v>
      </c>
      <c r="BL232" s="18" t="s">
        <v>145</v>
      </c>
      <c r="BM232" s="215" t="s">
        <v>853</v>
      </c>
    </row>
    <row r="233" spans="1:65" s="2" customFormat="1" ht="21.75" customHeight="1">
      <c r="A233" s="35"/>
      <c r="B233" s="36"/>
      <c r="C233" s="253" t="s">
        <v>339</v>
      </c>
      <c r="D233" s="253" t="s">
        <v>250</v>
      </c>
      <c r="E233" s="254" t="s">
        <v>854</v>
      </c>
      <c r="F233" s="255" t="s">
        <v>855</v>
      </c>
      <c r="G233" s="256" t="s">
        <v>260</v>
      </c>
      <c r="H233" s="257">
        <v>105.834</v>
      </c>
      <c r="I233" s="258"/>
      <c r="J233" s="259">
        <f>ROUND(I233*H233,2)</f>
        <v>0</v>
      </c>
      <c r="K233" s="255" t="s">
        <v>1</v>
      </c>
      <c r="L233" s="260"/>
      <c r="M233" s="261" t="s">
        <v>1</v>
      </c>
      <c r="N233" s="262" t="s">
        <v>44</v>
      </c>
      <c r="O233" s="72"/>
      <c r="P233" s="213">
        <f>O233*H233</f>
        <v>0</v>
      </c>
      <c r="Q233" s="213">
        <v>1.06E-3</v>
      </c>
      <c r="R233" s="213">
        <f>Q233*H233</f>
        <v>0.11218404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188</v>
      </c>
      <c r="AT233" s="215" t="s">
        <v>250</v>
      </c>
      <c r="AU233" s="215" t="s">
        <v>89</v>
      </c>
      <c r="AY233" s="18" t="s">
        <v>138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87</v>
      </c>
      <c r="BK233" s="216">
        <f>ROUND(I233*H233,2)</f>
        <v>0</v>
      </c>
      <c r="BL233" s="18" t="s">
        <v>145</v>
      </c>
      <c r="BM233" s="215" t="s">
        <v>856</v>
      </c>
    </row>
    <row r="234" spans="1:65" s="2" customFormat="1" ht="19.5">
      <c r="A234" s="35"/>
      <c r="B234" s="36"/>
      <c r="C234" s="37"/>
      <c r="D234" s="219" t="s">
        <v>161</v>
      </c>
      <c r="E234" s="37"/>
      <c r="F234" s="250" t="s">
        <v>857</v>
      </c>
      <c r="G234" s="37"/>
      <c r="H234" s="37"/>
      <c r="I234" s="116"/>
      <c r="J234" s="37"/>
      <c r="K234" s="37"/>
      <c r="L234" s="40"/>
      <c r="M234" s="251"/>
      <c r="N234" s="252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161</v>
      </c>
      <c r="AU234" s="18" t="s">
        <v>89</v>
      </c>
    </row>
    <row r="235" spans="1:65" s="13" customFormat="1" ht="11.25">
      <c r="B235" s="217"/>
      <c r="C235" s="218"/>
      <c r="D235" s="219" t="s">
        <v>147</v>
      </c>
      <c r="E235" s="218"/>
      <c r="F235" s="221" t="s">
        <v>858</v>
      </c>
      <c r="G235" s="218"/>
      <c r="H235" s="222">
        <v>105.834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147</v>
      </c>
      <c r="AU235" s="228" t="s">
        <v>89</v>
      </c>
      <c r="AV235" s="13" t="s">
        <v>89</v>
      </c>
      <c r="AW235" s="13" t="s">
        <v>4</v>
      </c>
      <c r="AX235" s="13" t="s">
        <v>87</v>
      </c>
      <c r="AY235" s="228" t="s">
        <v>138</v>
      </c>
    </row>
    <row r="236" spans="1:65" s="2" customFormat="1" ht="33" customHeight="1">
      <c r="A236" s="35"/>
      <c r="B236" s="36"/>
      <c r="C236" s="204" t="s">
        <v>346</v>
      </c>
      <c r="D236" s="204" t="s">
        <v>140</v>
      </c>
      <c r="E236" s="205" t="s">
        <v>859</v>
      </c>
      <c r="F236" s="206" t="s">
        <v>860</v>
      </c>
      <c r="G236" s="207" t="s">
        <v>260</v>
      </c>
      <c r="H236" s="208">
        <v>6</v>
      </c>
      <c r="I236" s="209"/>
      <c r="J236" s="210">
        <f>ROUND(I236*H236,2)</f>
        <v>0</v>
      </c>
      <c r="K236" s="206" t="s">
        <v>144</v>
      </c>
      <c r="L236" s="40"/>
      <c r="M236" s="211" t="s">
        <v>1</v>
      </c>
      <c r="N236" s="212" t="s">
        <v>44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145</v>
      </c>
      <c r="AT236" s="215" t="s">
        <v>140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861</v>
      </c>
    </row>
    <row r="237" spans="1:65" s="2" customFormat="1" ht="21.75" customHeight="1">
      <c r="A237" s="35"/>
      <c r="B237" s="36"/>
      <c r="C237" s="253" t="s">
        <v>485</v>
      </c>
      <c r="D237" s="253" t="s">
        <v>250</v>
      </c>
      <c r="E237" s="254" t="s">
        <v>862</v>
      </c>
      <c r="F237" s="255" t="s">
        <v>863</v>
      </c>
      <c r="G237" s="256" t="s">
        <v>260</v>
      </c>
      <c r="H237" s="257">
        <v>6</v>
      </c>
      <c r="I237" s="258"/>
      <c r="J237" s="259">
        <f>ROUND(I237*H237,2)</f>
        <v>0</v>
      </c>
      <c r="K237" s="255" t="s">
        <v>144</v>
      </c>
      <c r="L237" s="260"/>
      <c r="M237" s="261" t="s">
        <v>1</v>
      </c>
      <c r="N237" s="262" t="s">
        <v>44</v>
      </c>
      <c r="O237" s="72"/>
      <c r="P237" s="213">
        <f>O237*H237</f>
        <v>0</v>
      </c>
      <c r="Q237" s="213">
        <v>3.1800000000000001E-3</v>
      </c>
      <c r="R237" s="213">
        <f>Q237*H237</f>
        <v>1.908E-2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188</v>
      </c>
      <c r="AT237" s="215" t="s">
        <v>250</v>
      </c>
      <c r="AU237" s="215" t="s">
        <v>89</v>
      </c>
      <c r="AY237" s="18" t="s">
        <v>138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87</v>
      </c>
      <c r="BK237" s="216">
        <f>ROUND(I237*H237,2)</f>
        <v>0</v>
      </c>
      <c r="BL237" s="18" t="s">
        <v>145</v>
      </c>
      <c r="BM237" s="215" t="s">
        <v>864</v>
      </c>
    </row>
    <row r="238" spans="1:65" s="13" customFormat="1" ht="11.25">
      <c r="B238" s="217"/>
      <c r="C238" s="218"/>
      <c r="D238" s="219" t="s">
        <v>147</v>
      </c>
      <c r="E238" s="220" t="s">
        <v>1</v>
      </c>
      <c r="F238" s="221" t="s">
        <v>865</v>
      </c>
      <c r="G238" s="218"/>
      <c r="H238" s="222">
        <v>6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147</v>
      </c>
      <c r="AU238" s="228" t="s">
        <v>89</v>
      </c>
      <c r="AV238" s="13" t="s">
        <v>89</v>
      </c>
      <c r="AW238" s="13" t="s">
        <v>34</v>
      </c>
      <c r="AX238" s="13" t="s">
        <v>87</v>
      </c>
      <c r="AY238" s="228" t="s">
        <v>138</v>
      </c>
    </row>
    <row r="239" spans="1:65" s="2" customFormat="1" ht="33" customHeight="1">
      <c r="A239" s="35"/>
      <c r="B239" s="36"/>
      <c r="C239" s="204" t="s">
        <v>490</v>
      </c>
      <c r="D239" s="204" t="s">
        <v>140</v>
      </c>
      <c r="E239" s="205" t="s">
        <v>866</v>
      </c>
      <c r="F239" s="206" t="s">
        <v>867</v>
      </c>
      <c r="G239" s="207" t="s">
        <v>488</v>
      </c>
      <c r="H239" s="208">
        <v>2</v>
      </c>
      <c r="I239" s="209"/>
      <c r="J239" s="210">
        <f>ROUND(I239*H239,2)</f>
        <v>0</v>
      </c>
      <c r="K239" s="206" t="s">
        <v>144</v>
      </c>
      <c r="L239" s="40"/>
      <c r="M239" s="211" t="s">
        <v>1</v>
      </c>
      <c r="N239" s="212" t="s">
        <v>44</v>
      </c>
      <c r="O239" s="7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145</v>
      </c>
      <c r="AT239" s="215" t="s">
        <v>140</v>
      </c>
      <c r="AU239" s="215" t="s">
        <v>89</v>
      </c>
      <c r="AY239" s="18" t="s">
        <v>138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87</v>
      </c>
      <c r="BK239" s="216">
        <f>ROUND(I239*H239,2)</f>
        <v>0</v>
      </c>
      <c r="BL239" s="18" t="s">
        <v>145</v>
      </c>
      <c r="BM239" s="215" t="s">
        <v>868</v>
      </c>
    </row>
    <row r="240" spans="1:65" s="2" customFormat="1" ht="16.5" customHeight="1">
      <c r="A240" s="35"/>
      <c r="B240" s="36"/>
      <c r="C240" s="253" t="s">
        <v>494</v>
      </c>
      <c r="D240" s="253" t="s">
        <v>250</v>
      </c>
      <c r="E240" s="254" t="s">
        <v>869</v>
      </c>
      <c r="F240" s="255" t="s">
        <v>870</v>
      </c>
      <c r="G240" s="256" t="s">
        <v>488</v>
      </c>
      <c r="H240" s="257">
        <v>2</v>
      </c>
      <c r="I240" s="258"/>
      <c r="J240" s="259">
        <f>ROUND(I240*H240,2)</f>
        <v>0</v>
      </c>
      <c r="K240" s="255" t="s">
        <v>144</v>
      </c>
      <c r="L240" s="260"/>
      <c r="M240" s="261" t="s">
        <v>1</v>
      </c>
      <c r="N240" s="262" t="s">
        <v>44</v>
      </c>
      <c r="O240" s="72"/>
      <c r="P240" s="213">
        <f>O240*H240</f>
        <v>0</v>
      </c>
      <c r="Q240" s="213">
        <v>5.0000000000000002E-5</v>
      </c>
      <c r="R240" s="213">
        <f>Q240*H240</f>
        <v>1E-4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188</v>
      </c>
      <c r="AT240" s="215" t="s">
        <v>250</v>
      </c>
      <c r="AU240" s="215" t="s">
        <v>89</v>
      </c>
      <c r="AY240" s="18" t="s">
        <v>138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87</v>
      </c>
      <c r="BK240" s="216">
        <f>ROUND(I240*H240,2)</f>
        <v>0</v>
      </c>
      <c r="BL240" s="18" t="s">
        <v>145</v>
      </c>
      <c r="BM240" s="215" t="s">
        <v>871</v>
      </c>
    </row>
    <row r="241" spans="1:65" s="2" customFormat="1" ht="33" customHeight="1">
      <c r="A241" s="35"/>
      <c r="B241" s="36"/>
      <c r="C241" s="204" t="s">
        <v>498</v>
      </c>
      <c r="D241" s="204" t="s">
        <v>140</v>
      </c>
      <c r="E241" s="205" t="s">
        <v>872</v>
      </c>
      <c r="F241" s="206" t="s">
        <v>873</v>
      </c>
      <c r="G241" s="207" t="s">
        <v>488</v>
      </c>
      <c r="H241" s="208">
        <v>21</v>
      </c>
      <c r="I241" s="209"/>
      <c r="J241" s="210">
        <f>ROUND(I241*H241,2)</f>
        <v>0</v>
      </c>
      <c r="K241" s="206" t="s">
        <v>144</v>
      </c>
      <c r="L241" s="40"/>
      <c r="M241" s="211" t="s">
        <v>1</v>
      </c>
      <c r="N241" s="212" t="s">
        <v>44</v>
      </c>
      <c r="O241" s="7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145</v>
      </c>
      <c r="AT241" s="215" t="s">
        <v>140</v>
      </c>
      <c r="AU241" s="215" t="s">
        <v>89</v>
      </c>
      <c r="AY241" s="18" t="s">
        <v>138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87</v>
      </c>
      <c r="BK241" s="216">
        <f>ROUND(I241*H241,2)</f>
        <v>0</v>
      </c>
      <c r="BL241" s="18" t="s">
        <v>145</v>
      </c>
      <c r="BM241" s="215" t="s">
        <v>874</v>
      </c>
    </row>
    <row r="242" spans="1:65" s="13" customFormat="1" ht="11.25">
      <c r="B242" s="217"/>
      <c r="C242" s="218"/>
      <c r="D242" s="219" t="s">
        <v>147</v>
      </c>
      <c r="E242" s="220" t="s">
        <v>1</v>
      </c>
      <c r="F242" s="221" t="s">
        <v>875</v>
      </c>
      <c r="G242" s="218"/>
      <c r="H242" s="222">
        <v>21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147</v>
      </c>
      <c r="AU242" s="228" t="s">
        <v>89</v>
      </c>
      <c r="AV242" s="13" t="s">
        <v>89</v>
      </c>
      <c r="AW242" s="13" t="s">
        <v>34</v>
      </c>
      <c r="AX242" s="13" t="s">
        <v>87</v>
      </c>
      <c r="AY242" s="228" t="s">
        <v>138</v>
      </c>
    </row>
    <row r="243" spans="1:65" s="2" customFormat="1" ht="16.5" customHeight="1">
      <c r="A243" s="35"/>
      <c r="B243" s="36"/>
      <c r="C243" s="253" t="s">
        <v>502</v>
      </c>
      <c r="D243" s="253" t="s">
        <v>250</v>
      </c>
      <c r="E243" s="254" t="s">
        <v>876</v>
      </c>
      <c r="F243" s="255" t="s">
        <v>877</v>
      </c>
      <c r="G243" s="256" t="s">
        <v>488</v>
      </c>
      <c r="H243" s="257">
        <v>12</v>
      </c>
      <c r="I243" s="258"/>
      <c r="J243" s="259">
        <f>ROUND(I243*H243,2)</f>
        <v>0</v>
      </c>
      <c r="K243" s="255" t="s">
        <v>144</v>
      </c>
      <c r="L243" s="260"/>
      <c r="M243" s="261" t="s">
        <v>1</v>
      </c>
      <c r="N243" s="262" t="s">
        <v>44</v>
      </c>
      <c r="O243" s="72"/>
      <c r="P243" s="213">
        <f>O243*H243</f>
        <v>0</v>
      </c>
      <c r="Q243" s="213">
        <v>1.7000000000000001E-4</v>
      </c>
      <c r="R243" s="213">
        <f>Q243*H243</f>
        <v>2.0400000000000001E-3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188</v>
      </c>
      <c r="AT243" s="215" t="s">
        <v>250</v>
      </c>
      <c r="AU243" s="215" t="s">
        <v>89</v>
      </c>
      <c r="AY243" s="18" t="s">
        <v>138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87</v>
      </c>
      <c r="BK243" s="216">
        <f>ROUND(I243*H243,2)</f>
        <v>0</v>
      </c>
      <c r="BL243" s="18" t="s">
        <v>145</v>
      </c>
      <c r="BM243" s="215" t="s">
        <v>878</v>
      </c>
    </row>
    <row r="244" spans="1:65" s="2" customFormat="1" ht="16.5" customHeight="1">
      <c r="A244" s="35"/>
      <c r="B244" s="36"/>
      <c r="C244" s="253" t="s">
        <v>506</v>
      </c>
      <c r="D244" s="253" t="s">
        <v>250</v>
      </c>
      <c r="E244" s="254" t="s">
        <v>879</v>
      </c>
      <c r="F244" s="255" t="s">
        <v>880</v>
      </c>
      <c r="G244" s="256" t="s">
        <v>488</v>
      </c>
      <c r="H244" s="257">
        <v>2</v>
      </c>
      <c r="I244" s="258"/>
      <c r="J244" s="259">
        <f>ROUND(I244*H244,2)</f>
        <v>0</v>
      </c>
      <c r="K244" s="255" t="s">
        <v>144</v>
      </c>
      <c r="L244" s="260"/>
      <c r="M244" s="261" t="s">
        <v>1</v>
      </c>
      <c r="N244" s="262" t="s">
        <v>44</v>
      </c>
      <c r="O244" s="72"/>
      <c r="P244" s="213">
        <f>O244*H244</f>
        <v>0</v>
      </c>
      <c r="Q244" s="213">
        <v>1.9000000000000001E-4</v>
      </c>
      <c r="R244" s="213">
        <f>Q244*H244</f>
        <v>3.8000000000000002E-4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188</v>
      </c>
      <c r="AT244" s="215" t="s">
        <v>250</v>
      </c>
      <c r="AU244" s="215" t="s">
        <v>89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87</v>
      </c>
      <c r="BK244" s="216">
        <f>ROUND(I244*H244,2)</f>
        <v>0</v>
      </c>
      <c r="BL244" s="18" t="s">
        <v>145</v>
      </c>
      <c r="BM244" s="215" t="s">
        <v>881</v>
      </c>
    </row>
    <row r="245" spans="1:65" s="2" customFormat="1" ht="16.5" customHeight="1">
      <c r="A245" s="35"/>
      <c r="B245" s="36"/>
      <c r="C245" s="253" t="s">
        <v>512</v>
      </c>
      <c r="D245" s="253" t="s">
        <v>250</v>
      </c>
      <c r="E245" s="254" t="s">
        <v>882</v>
      </c>
      <c r="F245" s="255" t="s">
        <v>883</v>
      </c>
      <c r="G245" s="256" t="s">
        <v>488</v>
      </c>
      <c r="H245" s="257">
        <v>2</v>
      </c>
      <c r="I245" s="258"/>
      <c r="J245" s="259">
        <f>ROUND(I245*H245,2)</f>
        <v>0</v>
      </c>
      <c r="K245" s="255" t="s">
        <v>1</v>
      </c>
      <c r="L245" s="260"/>
      <c r="M245" s="261" t="s">
        <v>1</v>
      </c>
      <c r="N245" s="262" t="s">
        <v>44</v>
      </c>
      <c r="O245" s="72"/>
      <c r="P245" s="213">
        <f>O245*H245</f>
        <v>0</v>
      </c>
      <c r="Q245" s="213">
        <v>1.08E-3</v>
      </c>
      <c r="R245" s="213">
        <f>Q245*H245</f>
        <v>2.16E-3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188</v>
      </c>
      <c r="AT245" s="215" t="s">
        <v>250</v>
      </c>
      <c r="AU245" s="215" t="s">
        <v>89</v>
      </c>
      <c r="AY245" s="18" t="s">
        <v>138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87</v>
      </c>
      <c r="BK245" s="216">
        <f>ROUND(I245*H245,2)</f>
        <v>0</v>
      </c>
      <c r="BL245" s="18" t="s">
        <v>145</v>
      </c>
      <c r="BM245" s="215" t="s">
        <v>884</v>
      </c>
    </row>
    <row r="246" spans="1:65" s="2" customFormat="1" ht="29.25">
      <c r="A246" s="35"/>
      <c r="B246" s="36"/>
      <c r="C246" s="37"/>
      <c r="D246" s="219" t="s">
        <v>161</v>
      </c>
      <c r="E246" s="37"/>
      <c r="F246" s="250" t="s">
        <v>885</v>
      </c>
      <c r="G246" s="37"/>
      <c r="H246" s="37"/>
      <c r="I246" s="116"/>
      <c r="J246" s="37"/>
      <c r="K246" s="37"/>
      <c r="L246" s="40"/>
      <c r="M246" s="251"/>
      <c r="N246" s="252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161</v>
      </c>
      <c r="AU246" s="18" t="s">
        <v>89</v>
      </c>
    </row>
    <row r="247" spans="1:65" s="2" customFormat="1" ht="16.5" customHeight="1">
      <c r="A247" s="35"/>
      <c r="B247" s="36"/>
      <c r="C247" s="253" t="s">
        <v>516</v>
      </c>
      <c r="D247" s="253" t="s">
        <v>250</v>
      </c>
      <c r="E247" s="254" t="s">
        <v>886</v>
      </c>
      <c r="F247" s="255" t="s">
        <v>887</v>
      </c>
      <c r="G247" s="256" t="s">
        <v>488</v>
      </c>
      <c r="H247" s="257">
        <v>1</v>
      </c>
      <c r="I247" s="258"/>
      <c r="J247" s="259">
        <f>ROUND(I247*H247,2)</f>
        <v>0</v>
      </c>
      <c r="K247" s="255" t="s">
        <v>1</v>
      </c>
      <c r="L247" s="260"/>
      <c r="M247" s="261" t="s">
        <v>1</v>
      </c>
      <c r="N247" s="262" t="s">
        <v>44</v>
      </c>
      <c r="O247" s="72"/>
      <c r="P247" s="213">
        <f>O247*H247</f>
        <v>0</v>
      </c>
      <c r="Q247" s="213">
        <v>4.2000000000000002E-4</v>
      </c>
      <c r="R247" s="213">
        <f>Q247*H247</f>
        <v>4.2000000000000002E-4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188</v>
      </c>
      <c r="AT247" s="215" t="s">
        <v>250</v>
      </c>
      <c r="AU247" s="215" t="s">
        <v>89</v>
      </c>
      <c r="AY247" s="18" t="s">
        <v>138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87</v>
      </c>
      <c r="BK247" s="216">
        <f>ROUND(I247*H247,2)</f>
        <v>0</v>
      </c>
      <c r="BL247" s="18" t="s">
        <v>145</v>
      </c>
      <c r="BM247" s="215" t="s">
        <v>888</v>
      </c>
    </row>
    <row r="248" spans="1:65" s="2" customFormat="1" ht="29.25">
      <c r="A248" s="35"/>
      <c r="B248" s="36"/>
      <c r="C248" s="37"/>
      <c r="D248" s="219" t="s">
        <v>161</v>
      </c>
      <c r="E248" s="37"/>
      <c r="F248" s="250" t="s">
        <v>889</v>
      </c>
      <c r="G248" s="37"/>
      <c r="H248" s="37"/>
      <c r="I248" s="116"/>
      <c r="J248" s="37"/>
      <c r="K248" s="37"/>
      <c r="L248" s="40"/>
      <c r="M248" s="251"/>
      <c r="N248" s="252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161</v>
      </c>
      <c r="AU248" s="18" t="s">
        <v>89</v>
      </c>
    </row>
    <row r="249" spans="1:65" s="2" customFormat="1" ht="16.5" customHeight="1">
      <c r="A249" s="35"/>
      <c r="B249" s="36"/>
      <c r="C249" s="253" t="s">
        <v>520</v>
      </c>
      <c r="D249" s="253" t="s">
        <v>250</v>
      </c>
      <c r="E249" s="254" t="s">
        <v>890</v>
      </c>
      <c r="F249" s="255" t="s">
        <v>891</v>
      </c>
      <c r="G249" s="256" t="s">
        <v>488</v>
      </c>
      <c r="H249" s="257">
        <v>1</v>
      </c>
      <c r="I249" s="258"/>
      <c r="J249" s="259">
        <f>ROUND(I249*H249,2)</f>
        <v>0</v>
      </c>
      <c r="K249" s="255" t="s">
        <v>1</v>
      </c>
      <c r="L249" s="260"/>
      <c r="M249" s="261" t="s">
        <v>1</v>
      </c>
      <c r="N249" s="262" t="s">
        <v>44</v>
      </c>
      <c r="O249" s="72"/>
      <c r="P249" s="213">
        <f>O249*H249</f>
        <v>0</v>
      </c>
      <c r="Q249" s="213">
        <v>4.0000000000000002E-4</v>
      </c>
      <c r="R249" s="213">
        <f>Q249*H249</f>
        <v>4.0000000000000002E-4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188</v>
      </c>
      <c r="AT249" s="215" t="s">
        <v>250</v>
      </c>
      <c r="AU249" s="215" t="s">
        <v>89</v>
      </c>
      <c r="AY249" s="18" t="s">
        <v>138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87</v>
      </c>
      <c r="BK249" s="216">
        <f>ROUND(I249*H249,2)</f>
        <v>0</v>
      </c>
      <c r="BL249" s="18" t="s">
        <v>145</v>
      </c>
      <c r="BM249" s="215" t="s">
        <v>892</v>
      </c>
    </row>
    <row r="250" spans="1:65" s="2" customFormat="1" ht="29.25">
      <c r="A250" s="35"/>
      <c r="B250" s="36"/>
      <c r="C250" s="37"/>
      <c r="D250" s="219" t="s">
        <v>161</v>
      </c>
      <c r="E250" s="37"/>
      <c r="F250" s="250" t="s">
        <v>893</v>
      </c>
      <c r="G250" s="37"/>
      <c r="H250" s="37"/>
      <c r="I250" s="116"/>
      <c r="J250" s="37"/>
      <c r="K250" s="37"/>
      <c r="L250" s="40"/>
      <c r="M250" s="251"/>
      <c r="N250" s="252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161</v>
      </c>
      <c r="AU250" s="18" t="s">
        <v>89</v>
      </c>
    </row>
    <row r="251" spans="1:65" s="2" customFormat="1" ht="16.5" customHeight="1">
      <c r="A251" s="35"/>
      <c r="B251" s="36"/>
      <c r="C251" s="253" t="s">
        <v>526</v>
      </c>
      <c r="D251" s="253" t="s">
        <v>250</v>
      </c>
      <c r="E251" s="254" t="s">
        <v>894</v>
      </c>
      <c r="F251" s="255" t="s">
        <v>895</v>
      </c>
      <c r="G251" s="256" t="s">
        <v>488</v>
      </c>
      <c r="H251" s="257">
        <v>1</v>
      </c>
      <c r="I251" s="258"/>
      <c r="J251" s="259">
        <f>ROUND(I251*H251,2)</f>
        <v>0</v>
      </c>
      <c r="K251" s="255" t="s">
        <v>1</v>
      </c>
      <c r="L251" s="260"/>
      <c r="M251" s="261" t="s">
        <v>1</v>
      </c>
      <c r="N251" s="262" t="s">
        <v>44</v>
      </c>
      <c r="O251" s="72"/>
      <c r="P251" s="213">
        <f>O251*H251</f>
        <v>0</v>
      </c>
      <c r="Q251" s="213">
        <v>4.0000000000000002E-4</v>
      </c>
      <c r="R251" s="213">
        <f>Q251*H251</f>
        <v>4.0000000000000002E-4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87</v>
      </c>
      <c r="BK251" s="216">
        <f>ROUND(I251*H251,2)</f>
        <v>0</v>
      </c>
      <c r="BL251" s="18" t="s">
        <v>145</v>
      </c>
      <c r="BM251" s="215" t="s">
        <v>896</v>
      </c>
    </row>
    <row r="252" spans="1:65" s="2" customFormat="1" ht="29.25">
      <c r="A252" s="35"/>
      <c r="B252" s="36"/>
      <c r="C252" s="37"/>
      <c r="D252" s="219" t="s">
        <v>161</v>
      </c>
      <c r="E252" s="37"/>
      <c r="F252" s="250" t="s">
        <v>897</v>
      </c>
      <c r="G252" s="37"/>
      <c r="H252" s="37"/>
      <c r="I252" s="116"/>
      <c r="J252" s="37"/>
      <c r="K252" s="37"/>
      <c r="L252" s="40"/>
      <c r="M252" s="251"/>
      <c r="N252" s="252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161</v>
      </c>
      <c r="AU252" s="18" t="s">
        <v>89</v>
      </c>
    </row>
    <row r="253" spans="1:65" s="2" customFormat="1" ht="16.5" customHeight="1">
      <c r="A253" s="35"/>
      <c r="B253" s="36"/>
      <c r="C253" s="253" t="s">
        <v>531</v>
      </c>
      <c r="D253" s="253" t="s">
        <v>250</v>
      </c>
      <c r="E253" s="254" t="s">
        <v>898</v>
      </c>
      <c r="F253" s="255" t="s">
        <v>899</v>
      </c>
      <c r="G253" s="256" t="s">
        <v>488</v>
      </c>
      <c r="H253" s="257">
        <v>2</v>
      </c>
      <c r="I253" s="258"/>
      <c r="J253" s="259">
        <f>ROUND(I253*H253,2)</f>
        <v>0</v>
      </c>
      <c r="K253" s="255" t="s">
        <v>1</v>
      </c>
      <c r="L253" s="260"/>
      <c r="M253" s="261" t="s">
        <v>1</v>
      </c>
      <c r="N253" s="262" t="s">
        <v>44</v>
      </c>
      <c r="O253" s="72"/>
      <c r="P253" s="213">
        <f>O253*H253</f>
        <v>0</v>
      </c>
      <c r="Q253" s="213">
        <v>1.1E-4</v>
      </c>
      <c r="R253" s="213">
        <f>Q253*H253</f>
        <v>2.2000000000000001E-4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188</v>
      </c>
      <c r="AT253" s="215" t="s">
        <v>250</v>
      </c>
      <c r="AU253" s="215" t="s">
        <v>89</v>
      </c>
      <c r="AY253" s="18" t="s">
        <v>138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87</v>
      </c>
      <c r="BK253" s="216">
        <f>ROUND(I253*H253,2)</f>
        <v>0</v>
      </c>
      <c r="BL253" s="18" t="s">
        <v>145</v>
      </c>
      <c r="BM253" s="215" t="s">
        <v>900</v>
      </c>
    </row>
    <row r="254" spans="1:65" s="2" customFormat="1" ht="29.25">
      <c r="A254" s="35"/>
      <c r="B254" s="36"/>
      <c r="C254" s="37"/>
      <c r="D254" s="219" t="s">
        <v>161</v>
      </c>
      <c r="E254" s="37"/>
      <c r="F254" s="250" t="s">
        <v>901</v>
      </c>
      <c r="G254" s="37"/>
      <c r="H254" s="37"/>
      <c r="I254" s="116"/>
      <c r="J254" s="37"/>
      <c r="K254" s="37"/>
      <c r="L254" s="40"/>
      <c r="M254" s="251"/>
      <c r="N254" s="252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161</v>
      </c>
      <c r="AU254" s="18" t="s">
        <v>89</v>
      </c>
    </row>
    <row r="255" spans="1:65" s="2" customFormat="1" ht="33" customHeight="1">
      <c r="A255" s="35"/>
      <c r="B255" s="36"/>
      <c r="C255" s="204" t="s">
        <v>536</v>
      </c>
      <c r="D255" s="204" t="s">
        <v>140</v>
      </c>
      <c r="E255" s="205" t="s">
        <v>902</v>
      </c>
      <c r="F255" s="206" t="s">
        <v>903</v>
      </c>
      <c r="G255" s="207" t="s">
        <v>488</v>
      </c>
      <c r="H255" s="208">
        <v>1</v>
      </c>
      <c r="I255" s="209"/>
      <c r="J255" s="210">
        <f t="shared" ref="J255:J261" si="0">ROUND(I255*H255,2)</f>
        <v>0</v>
      </c>
      <c r="K255" s="206" t="s">
        <v>144</v>
      </c>
      <c r="L255" s="40"/>
      <c r="M255" s="211" t="s">
        <v>1</v>
      </c>
      <c r="N255" s="212" t="s">
        <v>44</v>
      </c>
      <c r="O255" s="72"/>
      <c r="P255" s="213">
        <f t="shared" ref="P255:P261" si="1">O255*H255</f>
        <v>0</v>
      </c>
      <c r="Q255" s="213">
        <v>0</v>
      </c>
      <c r="R255" s="213">
        <f t="shared" ref="R255:R261" si="2">Q255*H255</f>
        <v>0</v>
      </c>
      <c r="S255" s="213">
        <v>0</v>
      </c>
      <c r="T255" s="214">
        <f t="shared" ref="T255:T261" si="3"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145</v>
      </c>
      <c r="AT255" s="215" t="s">
        <v>140</v>
      </c>
      <c r="AU255" s="215" t="s">
        <v>89</v>
      </c>
      <c r="AY255" s="18" t="s">
        <v>138</v>
      </c>
      <c r="BE255" s="216">
        <f t="shared" ref="BE255:BE261" si="4">IF(N255="základní",J255,0)</f>
        <v>0</v>
      </c>
      <c r="BF255" s="216">
        <f t="shared" ref="BF255:BF261" si="5">IF(N255="snížená",J255,0)</f>
        <v>0</v>
      </c>
      <c r="BG255" s="216">
        <f t="shared" ref="BG255:BG261" si="6">IF(N255="zákl. přenesená",J255,0)</f>
        <v>0</v>
      </c>
      <c r="BH255" s="216">
        <f t="shared" ref="BH255:BH261" si="7">IF(N255="sníž. přenesená",J255,0)</f>
        <v>0</v>
      </c>
      <c r="BI255" s="216">
        <f t="shared" ref="BI255:BI261" si="8">IF(N255="nulová",J255,0)</f>
        <v>0</v>
      </c>
      <c r="BJ255" s="18" t="s">
        <v>87</v>
      </c>
      <c r="BK255" s="216">
        <f t="shared" ref="BK255:BK261" si="9">ROUND(I255*H255,2)</f>
        <v>0</v>
      </c>
      <c r="BL255" s="18" t="s">
        <v>145</v>
      </c>
      <c r="BM255" s="215" t="s">
        <v>904</v>
      </c>
    </row>
    <row r="256" spans="1:65" s="2" customFormat="1" ht="16.5" customHeight="1">
      <c r="A256" s="35"/>
      <c r="B256" s="36"/>
      <c r="C256" s="253" t="s">
        <v>541</v>
      </c>
      <c r="D256" s="253" t="s">
        <v>250</v>
      </c>
      <c r="E256" s="254" t="s">
        <v>905</v>
      </c>
      <c r="F256" s="255" t="s">
        <v>906</v>
      </c>
      <c r="G256" s="256" t="s">
        <v>488</v>
      </c>
      <c r="H256" s="257">
        <v>1</v>
      </c>
      <c r="I256" s="258"/>
      <c r="J256" s="259">
        <f t="shared" si="0"/>
        <v>0</v>
      </c>
      <c r="K256" s="255" t="s">
        <v>144</v>
      </c>
      <c r="L256" s="260"/>
      <c r="M256" s="261" t="s">
        <v>1</v>
      </c>
      <c r="N256" s="262" t="s">
        <v>44</v>
      </c>
      <c r="O256" s="72"/>
      <c r="P256" s="213">
        <f t="shared" si="1"/>
        <v>0</v>
      </c>
      <c r="Q256" s="213">
        <v>3.2000000000000003E-4</v>
      </c>
      <c r="R256" s="213">
        <f t="shared" si="2"/>
        <v>3.2000000000000003E-4</v>
      </c>
      <c r="S256" s="213">
        <v>0</v>
      </c>
      <c r="T256" s="214">
        <f t="shared" si="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188</v>
      </c>
      <c r="AT256" s="215" t="s">
        <v>250</v>
      </c>
      <c r="AU256" s="215" t="s">
        <v>89</v>
      </c>
      <c r="AY256" s="18" t="s">
        <v>138</v>
      </c>
      <c r="BE256" s="216">
        <f t="shared" si="4"/>
        <v>0</v>
      </c>
      <c r="BF256" s="216">
        <f t="shared" si="5"/>
        <v>0</v>
      </c>
      <c r="BG256" s="216">
        <f t="shared" si="6"/>
        <v>0</v>
      </c>
      <c r="BH256" s="216">
        <f t="shared" si="7"/>
        <v>0</v>
      </c>
      <c r="BI256" s="216">
        <f t="shared" si="8"/>
        <v>0</v>
      </c>
      <c r="BJ256" s="18" t="s">
        <v>87</v>
      </c>
      <c r="BK256" s="216">
        <f t="shared" si="9"/>
        <v>0</v>
      </c>
      <c r="BL256" s="18" t="s">
        <v>145</v>
      </c>
      <c r="BM256" s="215" t="s">
        <v>907</v>
      </c>
    </row>
    <row r="257" spans="1:65" s="2" customFormat="1" ht="16.5" customHeight="1">
      <c r="A257" s="35"/>
      <c r="B257" s="36"/>
      <c r="C257" s="204" t="s">
        <v>546</v>
      </c>
      <c r="D257" s="204" t="s">
        <v>140</v>
      </c>
      <c r="E257" s="205" t="s">
        <v>908</v>
      </c>
      <c r="F257" s="206" t="s">
        <v>909</v>
      </c>
      <c r="G257" s="207" t="s">
        <v>260</v>
      </c>
      <c r="H257" s="208">
        <v>104.27</v>
      </c>
      <c r="I257" s="209"/>
      <c r="J257" s="210">
        <f t="shared" si="0"/>
        <v>0</v>
      </c>
      <c r="K257" s="206" t="s">
        <v>144</v>
      </c>
      <c r="L257" s="40"/>
      <c r="M257" s="211" t="s">
        <v>1</v>
      </c>
      <c r="N257" s="212" t="s">
        <v>44</v>
      </c>
      <c r="O257" s="72"/>
      <c r="P257" s="213">
        <f t="shared" si="1"/>
        <v>0</v>
      </c>
      <c r="Q257" s="213">
        <v>0</v>
      </c>
      <c r="R257" s="213">
        <f t="shared" si="2"/>
        <v>0</v>
      </c>
      <c r="S257" s="213">
        <v>0</v>
      </c>
      <c r="T257" s="214">
        <f t="shared" si="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145</v>
      </c>
      <c r="AT257" s="215" t="s">
        <v>140</v>
      </c>
      <c r="AU257" s="215" t="s">
        <v>89</v>
      </c>
      <c r="AY257" s="18" t="s">
        <v>138</v>
      </c>
      <c r="BE257" s="216">
        <f t="shared" si="4"/>
        <v>0</v>
      </c>
      <c r="BF257" s="216">
        <f t="shared" si="5"/>
        <v>0</v>
      </c>
      <c r="BG257" s="216">
        <f t="shared" si="6"/>
        <v>0</v>
      </c>
      <c r="BH257" s="216">
        <f t="shared" si="7"/>
        <v>0</v>
      </c>
      <c r="BI257" s="216">
        <f t="shared" si="8"/>
        <v>0</v>
      </c>
      <c r="BJ257" s="18" t="s">
        <v>87</v>
      </c>
      <c r="BK257" s="216">
        <f t="shared" si="9"/>
        <v>0</v>
      </c>
      <c r="BL257" s="18" t="s">
        <v>145</v>
      </c>
      <c r="BM257" s="215" t="s">
        <v>910</v>
      </c>
    </row>
    <row r="258" spans="1:65" s="2" customFormat="1" ht="33" customHeight="1">
      <c r="A258" s="35"/>
      <c r="B258" s="36"/>
      <c r="C258" s="204" t="s">
        <v>553</v>
      </c>
      <c r="D258" s="204" t="s">
        <v>140</v>
      </c>
      <c r="E258" s="205" t="s">
        <v>911</v>
      </c>
      <c r="F258" s="206" t="s">
        <v>912</v>
      </c>
      <c r="G258" s="207" t="s">
        <v>488</v>
      </c>
      <c r="H258" s="208">
        <v>1</v>
      </c>
      <c r="I258" s="209"/>
      <c r="J258" s="210">
        <f t="shared" si="0"/>
        <v>0</v>
      </c>
      <c r="K258" s="206" t="s">
        <v>144</v>
      </c>
      <c r="L258" s="40"/>
      <c r="M258" s="211" t="s">
        <v>1</v>
      </c>
      <c r="N258" s="212" t="s">
        <v>44</v>
      </c>
      <c r="O258" s="72"/>
      <c r="P258" s="213">
        <f t="shared" si="1"/>
        <v>0</v>
      </c>
      <c r="Q258" s="213">
        <v>0.32169999999999999</v>
      </c>
      <c r="R258" s="213">
        <f t="shared" si="2"/>
        <v>0.32169999999999999</v>
      </c>
      <c r="S258" s="213">
        <v>0</v>
      </c>
      <c r="T258" s="214">
        <f t="shared" si="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145</v>
      </c>
      <c r="AT258" s="215" t="s">
        <v>140</v>
      </c>
      <c r="AU258" s="215" t="s">
        <v>89</v>
      </c>
      <c r="AY258" s="18" t="s">
        <v>138</v>
      </c>
      <c r="BE258" s="216">
        <f t="shared" si="4"/>
        <v>0</v>
      </c>
      <c r="BF258" s="216">
        <f t="shared" si="5"/>
        <v>0</v>
      </c>
      <c r="BG258" s="216">
        <f t="shared" si="6"/>
        <v>0</v>
      </c>
      <c r="BH258" s="216">
        <f t="shared" si="7"/>
        <v>0</v>
      </c>
      <c r="BI258" s="216">
        <f t="shared" si="8"/>
        <v>0</v>
      </c>
      <c r="BJ258" s="18" t="s">
        <v>87</v>
      </c>
      <c r="BK258" s="216">
        <f t="shared" si="9"/>
        <v>0</v>
      </c>
      <c r="BL258" s="18" t="s">
        <v>145</v>
      </c>
      <c r="BM258" s="215" t="s">
        <v>913</v>
      </c>
    </row>
    <row r="259" spans="1:65" s="2" customFormat="1" ht="16.5" customHeight="1">
      <c r="A259" s="35"/>
      <c r="B259" s="36"/>
      <c r="C259" s="253" t="s">
        <v>561</v>
      </c>
      <c r="D259" s="253" t="s">
        <v>250</v>
      </c>
      <c r="E259" s="254" t="s">
        <v>914</v>
      </c>
      <c r="F259" s="255" t="s">
        <v>915</v>
      </c>
      <c r="G259" s="256" t="s">
        <v>488</v>
      </c>
      <c r="H259" s="257">
        <v>1</v>
      </c>
      <c r="I259" s="258"/>
      <c r="J259" s="259">
        <f t="shared" si="0"/>
        <v>0</v>
      </c>
      <c r="K259" s="255" t="s">
        <v>144</v>
      </c>
      <c r="L259" s="260"/>
      <c r="M259" s="261" t="s">
        <v>1</v>
      </c>
      <c r="N259" s="262" t="s">
        <v>44</v>
      </c>
      <c r="O259" s="72"/>
      <c r="P259" s="213">
        <f t="shared" si="1"/>
        <v>0</v>
      </c>
      <c r="Q259" s="213">
        <v>6.9000000000000006E-2</v>
      </c>
      <c r="R259" s="213">
        <f t="shared" si="2"/>
        <v>6.9000000000000006E-2</v>
      </c>
      <c r="S259" s="213">
        <v>0</v>
      </c>
      <c r="T259" s="214">
        <f t="shared" si="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188</v>
      </c>
      <c r="AT259" s="215" t="s">
        <v>250</v>
      </c>
      <c r="AU259" s="215" t="s">
        <v>89</v>
      </c>
      <c r="AY259" s="18" t="s">
        <v>138</v>
      </c>
      <c r="BE259" s="216">
        <f t="shared" si="4"/>
        <v>0</v>
      </c>
      <c r="BF259" s="216">
        <f t="shared" si="5"/>
        <v>0</v>
      </c>
      <c r="BG259" s="216">
        <f t="shared" si="6"/>
        <v>0</v>
      </c>
      <c r="BH259" s="216">
        <f t="shared" si="7"/>
        <v>0</v>
      </c>
      <c r="BI259" s="216">
        <f t="shared" si="8"/>
        <v>0</v>
      </c>
      <c r="BJ259" s="18" t="s">
        <v>87</v>
      </c>
      <c r="BK259" s="216">
        <f t="shared" si="9"/>
        <v>0</v>
      </c>
      <c r="BL259" s="18" t="s">
        <v>145</v>
      </c>
      <c r="BM259" s="215" t="s">
        <v>916</v>
      </c>
    </row>
    <row r="260" spans="1:65" s="2" customFormat="1" ht="33" customHeight="1">
      <c r="A260" s="35"/>
      <c r="B260" s="36"/>
      <c r="C260" s="204" t="s">
        <v>565</v>
      </c>
      <c r="D260" s="204" t="s">
        <v>140</v>
      </c>
      <c r="E260" s="205" t="s">
        <v>917</v>
      </c>
      <c r="F260" s="206" t="s">
        <v>918</v>
      </c>
      <c r="G260" s="207" t="s">
        <v>488</v>
      </c>
      <c r="H260" s="208">
        <v>7</v>
      </c>
      <c r="I260" s="209"/>
      <c r="J260" s="210">
        <f t="shared" si="0"/>
        <v>0</v>
      </c>
      <c r="K260" s="206" t="s">
        <v>144</v>
      </c>
      <c r="L260" s="40"/>
      <c r="M260" s="211" t="s">
        <v>1</v>
      </c>
      <c r="N260" s="212" t="s">
        <v>44</v>
      </c>
      <c r="O260" s="72"/>
      <c r="P260" s="213">
        <f t="shared" si="1"/>
        <v>0</v>
      </c>
      <c r="Q260" s="213">
        <v>8.0000000000000007E-5</v>
      </c>
      <c r="R260" s="213">
        <f t="shared" si="2"/>
        <v>5.6000000000000006E-4</v>
      </c>
      <c r="S260" s="213">
        <v>0</v>
      </c>
      <c r="T260" s="214">
        <f t="shared" si="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145</v>
      </c>
      <c r="AT260" s="215" t="s">
        <v>140</v>
      </c>
      <c r="AU260" s="215" t="s">
        <v>89</v>
      </c>
      <c r="AY260" s="18" t="s">
        <v>138</v>
      </c>
      <c r="BE260" s="216">
        <f t="shared" si="4"/>
        <v>0</v>
      </c>
      <c r="BF260" s="216">
        <f t="shared" si="5"/>
        <v>0</v>
      </c>
      <c r="BG260" s="216">
        <f t="shared" si="6"/>
        <v>0</v>
      </c>
      <c r="BH260" s="216">
        <f t="shared" si="7"/>
        <v>0</v>
      </c>
      <c r="BI260" s="216">
        <f t="shared" si="8"/>
        <v>0</v>
      </c>
      <c r="BJ260" s="18" t="s">
        <v>87</v>
      </c>
      <c r="BK260" s="216">
        <f t="shared" si="9"/>
        <v>0</v>
      </c>
      <c r="BL260" s="18" t="s">
        <v>145</v>
      </c>
      <c r="BM260" s="215" t="s">
        <v>919</v>
      </c>
    </row>
    <row r="261" spans="1:65" s="2" customFormat="1" ht="21.75" customHeight="1">
      <c r="A261" s="35"/>
      <c r="B261" s="36"/>
      <c r="C261" s="204" t="s">
        <v>569</v>
      </c>
      <c r="D261" s="204" t="s">
        <v>140</v>
      </c>
      <c r="E261" s="205" t="s">
        <v>920</v>
      </c>
      <c r="F261" s="206" t="s">
        <v>921</v>
      </c>
      <c r="G261" s="207" t="s">
        <v>488</v>
      </c>
      <c r="H261" s="208">
        <v>2</v>
      </c>
      <c r="I261" s="209"/>
      <c r="J261" s="210">
        <f t="shared" si="0"/>
        <v>0</v>
      </c>
      <c r="K261" s="206" t="s">
        <v>144</v>
      </c>
      <c r="L261" s="40"/>
      <c r="M261" s="211" t="s">
        <v>1</v>
      </c>
      <c r="N261" s="212" t="s">
        <v>44</v>
      </c>
      <c r="O261" s="72"/>
      <c r="P261" s="213">
        <f t="shared" si="1"/>
        <v>0</v>
      </c>
      <c r="Q261" s="213">
        <v>2.0000000000000001E-4</v>
      </c>
      <c r="R261" s="213">
        <f t="shared" si="2"/>
        <v>4.0000000000000002E-4</v>
      </c>
      <c r="S261" s="213">
        <v>0</v>
      </c>
      <c r="T261" s="214">
        <f t="shared" si="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145</v>
      </c>
      <c r="AT261" s="215" t="s">
        <v>140</v>
      </c>
      <c r="AU261" s="215" t="s">
        <v>89</v>
      </c>
      <c r="AY261" s="18" t="s">
        <v>138</v>
      </c>
      <c r="BE261" s="216">
        <f t="shared" si="4"/>
        <v>0</v>
      </c>
      <c r="BF261" s="216">
        <f t="shared" si="5"/>
        <v>0</v>
      </c>
      <c r="BG261" s="216">
        <f t="shared" si="6"/>
        <v>0</v>
      </c>
      <c r="BH261" s="216">
        <f t="shared" si="7"/>
        <v>0</v>
      </c>
      <c r="BI261" s="216">
        <f t="shared" si="8"/>
        <v>0</v>
      </c>
      <c r="BJ261" s="18" t="s">
        <v>87</v>
      </c>
      <c r="BK261" s="216">
        <f t="shared" si="9"/>
        <v>0</v>
      </c>
      <c r="BL261" s="18" t="s">
        <v>145</v>
      </c>
      <c r="BM261" s="215" t="s">
        <v>922</v>
      </c>
    </row>
    <row r="262" spans="1:65" s="12" customFormat="1" ht="22.9" customHeight="1">
      <c r="B262" s="188"/>
      <c r="C262" s="189"/>
      <c r="D262" s="190" t="s">
        <v>78</v>
      </c>
      <c r="E262" s="202" t="s">
        <v>195</v>
      </c>
      <c r="F262" s="202" t="s">
        <v>332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SUM(P263:P265)</f>
        <v>0</v>
      </c>
      <c r="Q262" s="196"/>
      <c r="R262" s="197">
        <f>SUM(R263:R265)</f>
        <v>0</v>
      </c>
      <c r="S262" s="196"/>
      <c r="T262" s="198">
        <f>SUM(T263:T265)</f>
        <v>0.1467</v>
      </c>
      <c r="AR262" s="199" t="s">
        <v>87</v>
      </c>
      <c r="AT262" s="200" t="s">
        <v>78</v>
      </c>
      <c r="AU262" s="200" t="s">
        <v>87</v>
      </c>
      <c r="AY262" s="199" t="s">
        <v>138</v>
      </c>
      <c r="BK262" s="201">
        <f>SUM(BK263:BK265)</f>
        <v>0</v>
      </c>
    </row>
    <row r="263" spans="1:65" s="2" customFormat="1" ht="21.75" customHeight="1">
      <c r="A263" s="35"/>
      <c r="B263" s="36"/>
      <c r="C263" s="204" t="s">
        <v>737</v>
      </c>
      <c r="D263" s="204" t="s">
        <v>140</v>
      </c>
      <c r="E263" s="205" t="s">
        <v>923</v>
      </c>
      <c r="F263" s="206" t="s">
        <v>924</v>
      </c>
      <c r="G263" s="207" t="s">
        <v>488</v>
      </c>
      <c r="H263" s="208">
        <v>2</v>
      </c>
      <c r="I263" s="209"/>
      <c r="J263" s="210">
        <f>ROUND(I263*H263,2)</f>
        <v>0</v>
      </c>
      <c r="K263" s="206" t="s">
        <v>144</v>
      </c>
      <c r="L263" s="40"/>
      <c r="M263" s="211" t="s">
        <v>1</v>
      </c>
      <c r="N263" s="212" t="s">
        <v>44</v>
      </c>
      <c r="O263" s="72"/>
      <c r="P263" s="213">
        <f>O263*H263</f>
        <v>0</v>
      </c>
      <c r="Q263" s="213">
        <v>0</v>
      </c>
      <c r="R263" s="213">
        <f>Q263*H263</f>
        <v>0</v>
      </c>
      <c r="S263" s="213">
        <v>6.8400000000000002E-2</v>
      </c>
      <c r="T263" s="214">
        <f>S263*H263</f>
        <v>0.1368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145</v>
      </c>
      <c r="AT263" s="215" t="s">
        <v>140</v>
      </c>
      <c r="AU263" s="215" t="s">
        <v>89</v>
      </c>
      <c r="AY263" s="18" t="s">
        <v>138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87</v>
      </c>
      <c r="BK263" s="216">
        <f>ROUND(I263*H263,2)</f>
        <v>0</v>
      </c>
      <c r="BL263" s="18" t="s">
        <v>145</v>
      </c>
      <c r="BM263" s="215" t="s">
        <v>925</v>
      </c>
    </row>
    <row r="264" spans="1:65" s="2" customFormat="1" ht="21.75" customHeight="1">
      <c r="A264" s="35"/>
      <c r="B264" s="36"/>
      <c r="C264" s="204" t="s">
        <v>741</v>
      </c>
      <c r="D264" s="204" t="s">
        <v>140</v>
      </c>
      <c r="E264" s="205" t="s">
        <v>926</v>
      </c>
      <c r="F264" s="206" t="s">
        <v>927</v>
      </c>
      <c r="G264" s="207" t="s">
        <v>260</v>
      </c>
      <c r="H264" s="208">
        <v>5</v>
      </c>
      <c r="I264" s="209"/>
      <c r="J264" s="210">
        <f>ROUND(I264*H264,2)</f>
        <v>0</v>
      </c>
      <c r="K264" s="206" t="s">
        <v>144</v>
      </c>
      <c r="L264" s="40"/>
      <c r="M264" s="211" t="s">
        <v>1</v>
      </c>
      <c r="N264" s="212" t="s">
        <v>44</v>
      </c>
      <c r="O264" s="72"/>
      <c r="P264" s="213">
        <f>O264*H264</f>
        <v>0</v>
      </c>
      <c r="Q264" s="213">
        <v>0</v>
      </c>
      <c r="R264" s="213">
        <f>Q264*H264</f>
        <v>0</v>
      </c>
      <c r="S264" s="213">
        <v>1.98E-3</v>
      </c>
      <c r="T264" s="214">
        <f>S264*H264</f>
        <v>9.8999999999999991E-3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5" t="s">
        <v>145</v>
      </c>
      <c r="AT264" s="215" t="s">
        <v>140</v>
      </c>
      <c r="AU264" s="215" t="s">
        <v>89</v>
      </c>
      <c r="AY264" s="18" t="s">
        <v>138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8" t="s">
        <v>87</v>
      </c>
      <c r="BK264" s="216">
        <f>ROUND(I264*H264,2)</f>
        <v>0</v>
      </c>
      <c r="BL264" s="18" t="s">
        <v>145</v>
      </c>
      <c r="BM264" s="215" t="s">
        <v>928</v>
      </c>
    </row>
    <row r="265" spans="1:65" s="2" customFormat="1" ht="55.5" customHeight="1">
      <c r="A265" s="35"/>
      <c r="B265" s="36"/>
      <c r="C265" s="204" t="s">
        <v>743</v>
      </c>
      <c r="D265" s="204" t="s">
        <v>140</v>
      </c>
      <c r="E265" s="205" t="s">
        <v>929</v>
      </c>
      <c r="F265" s="206" t="s">
        <v>930</v>
      </c>
      <c r="G265" s="207" t="s">
        <v>236</v>
      </c>
      <c r="H265" s="208">
        <v>15</v>
      </c>
      <c r="I265" s="209"/>
      <c r="J265" s="210">
        <f>ROUND(I265*H265,2)</f>
        <v>0</v>
      </c>
      <c r="K265" s="206" t="s">
        <v>144</v>
      </c>
      <c r="L265" s="40"/>
      <c r="M265" s="211" t="s">
        <v>1</v>
      </c>
      <c r="N265" s="212" t="s">
        <v>44</v>
      </c>
      <c r="O265" s="72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145</v>
      </c>
      <c r="AT265" s="215" t="s">
        <v>140</v>
      </c>
      <c r="AU265" s="215" t="s">
        <v>89</v>
      </c>
      <c r="AY265" s="18" t="s">
        <v>138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87</v>
      </c>
      <c r="BK265" s="216">
        <f>ROUND(I265*H265,2)</f>
        <v>0</v>
      </c>
      <c r="BL265" s="18" t="s">
        <v>145</v>
      </c>
      <c r="BM265" s="215" t="s">
        <v>931</v>
      </c>
    </row>
    <row r="266" spans="1:65" s="12" customFormat="1" ht="22.9" customHeight="1">
      <c r="B266" s="188"/>
      <c r="C266" s="189"/>
      <c r="D266" s="190" t="s">
        <v>78</v>
      </c>
      <c r="E266" s="202" t="s">
        <v>344</v>
      </c>
      <c r="F266" s="202" t="s">
        <v>345</v>
      </c>
      <c r="G266" s="189"/>
      <c r="H266" s="189"/>
      <c r="I266" s="192"/>
      <c r="J266" s="203">
        <f>BK266</f>
        <v>0</v>
      </c>
      <c r="K266" s="189"/>
      <c r="L266" s="194"/>
      <c r="M266" s="195"/>
      <c r="N266" s="196"/>
      <c r="O266" s="196"/>
      <c r="P266" s="197">
        <f>P267</f>
        <v>0</v>
      </c>
      <c r="Q266" s="196"/>
      <c r="R266" s="197">
        <f>R267</f>
        <v>0</v>
      </c>
      <c r="S266" s="196"/>
      <c r="T266" s="198">
        <f>T267</f>
        <v>0</v>
      </c>
      <c r="AR266" s="199" t="s">
        <v>87</v>
      </c>
      <c r="AT266" s="200" t="s">
        <v>78</v>
      </c>
      <c r="AU266" s="200" t="s">
        <v>87</v>
      </c>
      <c r="AY266" s="199" t="s">
        <v>138</v>
      </c>
      <c r="BK266" s="201">
        <f>BK267</f>
        <v>0</v>
      </c>
    </row>
    <row r="267" spans="1:65" s="2" customFormat="1" ht="44.25" customHeight="1">
      <c r="A267" s="35"/>
      <c r="B267" s="36"/>
      <c r="C267" s="204" t="s">
        <v>747</v>
      </c>
      <c r="D267" s="204" t="s">
        <v>140</v>
      </c>
      <c r="E267" s="205" t="s">
        <v>773</v>
      </c>
      <c r="F267" s="206" t="s">
        <v>774</v>
      </c>
      <c r="G267" s="207" t="s">
        <v>217</v>
      </c>
      <c r="H267" s="208">
        <v>103.071</v>
      </c>
      <c r="I267" s="209"/>
      <c r="J267" s="210">
        <f>ROUND(I267*H267,2)</f>
        <v>0</v>
      </c>
      <c r="K267" s="206" t="s">
        <v>144</v>
      </c>
      <c r="L267" s="40"/>
      <c r="M267" s="211" t="s">
        <v>1</v>
      </c>
      <c r="N267" s="212" t="s">
        <v>44</v>
      </c>
      <c r="O267" s="72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5" t="s">
        <v>145</v>
      </c>
      <c r="AT267" s="215" t="s">
        <v>140</v>
      </c>
      <c r="AU267" s="215" t="s">
        <v>89</v>
      </c>
      <c r="AY267" s="18" t="s">
        <v>138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8" t="s">
        <v>87</v>
      </c>
      <c r="BK267" s="216">
        <f>ROUND(I267*H267,2)</f>
        <v>0</v>
      </c>
      <c r="BL267" s="18" t="s">
        <v>145</v>
      </c>
      <c r="BM267" s="215" t="s">
        <v>932</v>
      </c>
    </row>
    <row r="268" spans="1:65" s="12" customFormat="1" ht="25.9" customHeight="1">
      <c r="B268" s="188"/>
      <c r="C268" s="189"/>
      <c r="D268" s="190" t="s">
        <v>78</v>
      </c>
      <c r="E268" s="191" t="s">
        <v>557</v>
      </c>
      <c r="F268" s="191" t="s">
        <v>558</v>
      </c>
      <c r="G268" s="189"/>
      <c r="H268" s="189"/>
      <c r="I268" s="192"/>
      <c r="J268" s="193">
        <f>BK268</f>
        <v>0</v>
      </c>
      <c r="K268" s="189"/>
      <c r="L268" s="194"/>
      <c r="M268" s="195"/>
      <c r="N268" s="196"/>
      <c r="O268" s="196"/>
      <c r="P268" s="197">
        <f>P269+P276</f>
        <v>0</v>
      </c>
      <c r="Q268" s="196"/>
      <c r="R268" s="197">
        <f>R269+R276</f>
        <v>3.0510000000000003E-3</v>
      </c>
      <c r="S268" s="196"/>
      <c r="T268" s="198">
        <f>T269+T276</f>
        <v>0</v>
      </c>
      <c r="AR268" s="199" t="s">
        <v>89</v>
      </c>
      <c r="AT268" s="200" t="s">
        <v>78</v>
      </c>
      <c r="AU268" s="200" t="s">
        <v>79</v>
      </c>
      <c r="AY268" s="199" t="s">
        <v>138</v>
      </c>
      <c r="BK268" s="201">
        <f>BK269+BK276</f>
        <v>0</v>
      </c>
    </row>
    <row r="269" spans="1:65" s="12" customFormat="1" ht="22.9" customHeight="1">
      <c r="B269" s="188"/>
      <c r="C269" s="189"/>
      <c r="D269" s="190" t="s">
        <v>78</v>
      </c>
      <c r="E269" s="202" t="s">
        <v>933</v>
      </c>
      <c r="F269" s="202" t="s">
        <v>934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SUM(P270:P275)</f>
        <v>0</v>
      </c>
      <c r="Q269" s="196"/>
      <c r="R269" s="197">
        <f>SUM(R270:R275)</f>
        <v>3.0400000000000002E-3</v>
      </c>
      <c r="S269" s="196"/>
      <c r="T269" s="198">
        <f>SUM(T270:T275)</f>
        <v>0</v>
      </c>
      <c r="AR269" s="199" t="s">
        <v>89</v>
      </c>
      <c r="AT269" s="200" t="s">
        <v>78</v>
      </c>
      <c r="AU269" s="200" t="s">
        <v>87</v>
      </c>
      <c r="AY269" s="199" t="s">
        <v>138</v>
      </c>
      <c r="BK269" s="201">
        <f>SUM(BK270:BK275)</f>
        <v>0</v>
      </c>
    </row>
    <row r="270" spans="1:65" s="2" customFormat="1" ht="21.75" customHeight="1">
      <c r="A270" s="35"/>
      <c r="B270" s="36"/>
      <c r="C270" s="204" t="s">
        <v>749</v>
      </c>
      <c r="D270" s="204" t="s">
        <v>140</v>
      </c>
      <c r="E270" s="205" t="s">
        <v>935</v>
      </c>
      <c r="F270" s="206" t="s">
        <v>936</v>
      </c>
      <c r="G270" s="207" t="s">
        <v>253</v>
      </c>
      <c r="H270" s="208">
        <v>3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6.9999999999999994E-5</v>
      </c>
      <c r="R270" s="213">
        <f>Q270*H270</f>
        <v>2.0999999999999998E-4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239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239</v>
      </c>
      <c r="BM270" s="215" t="s">
        <v>937</v>
      </c>
    </row>
    <row r="271" spans="1:65" s="14" customFormat="1" ht="11.25">
      <c r="B271" s="229"/>
      <c r="C271" s="230"/>
      <c r="D271" s="219" t="s">
        <v>147</v>
      </c>
      <c r="E271" s="231" t="s">
        <v>1</v>
      </c>
      <c r="F271" s="232" t="s">
        <v>938</v>
      </c>
      <c r="G271" s="230"/>
      <c r="H271" s="231" t="s">
        <v>1</v>
      </c>
      <c r="I271" s="233"/>
      <c r="J271" s="230"/>
      <c r="K271" s="230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147</v>
      </c>
      <c r="AU271" s="238" t="s">
        <v>89</v>
      </c>
      <c r="AV271" s="14" t="s">
        <v>87</v>
      </c>
      <c r="AW271" s="14" t="s">
        <v>34</v>
      </c>
      <c r="AX271" s="14" t="s">
        <v>79</v>
      </c>
      <c r="AY271" s="238" t="s">
        <v>138</v>
      </c>
    </row>
    <row r="272" spans="1:65" s="14" customFormat="1" ht="11.25">
      <c r="B272" s="229"/>
      <c r="C272" s="230"/>
      <c r="D272" s="219" t="s">
        <v>147</v>
      </c>
      <c r="E272" s="231" t="s">
        <v>1</v>
      </c>
      <c r="F272" s="232" t="s">
        <v>939</v>
      </c>
      <c r="G272" s="230"/>
      <c r="H272" s="231" t="s">
        <v>1</v>
      </c>
      <c r="I272" s="233"/>
      <c r="J272" s="230"/>
      <c r="K272" s="230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147</v>
      </c>
      <c r="AU272" s="238" t="s">
        <v>89</v>
      </c>
      <c r="AV272" s="14" t="s">
        <v>87</v>
      </c>
      <c r="AW272" s="14" t="s">
        <v>34</v>
      </c>
      <c r="AX272" s="14" t="s">
        <v>79</v>
      </c>
      <c r="AY272" s="238" t="s">
        <v>138</v>
      </c>
    </row>
    <row r="273" spans="1:65" s="13" customFormat="1" ht="11.25">
      <c r="B273" s="217"/>
      <c r="C273" s="218"/>
      <c r="D273" s="219" t="s">
        <v>147</v>
      </c>
      <c r="E273" s="220" t="s">
        <v>1</v>
      </c>
      <c r="F273" s="221" t="s">
        <v>157</v>
      </c>
      <c r="G273" s="218"/>
      <c r="H273" s="222">
        <v>3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147</v>
      </c>
      <c r="AU273" s="228" t="s">
        <v>89</v>
      </c>
      <c r="AV273" s="13" t="s">
        <v>89</v>
      </c>
      <c r="AW273" s="13" t="s">
        <v>34</v>
      </c>
      <c r="AX273" s="13" t="s">
        <v>87</v>
      </c>
      <c r="AY273" s="228" t="s">
        <v>138</v>
      </c>
    </row>
    <row r="274" spans="1:65" s="2" customFormat="1" ht="21.75" customHeight="1">
      <c r="A274" s="35"/>
      <c r="B274" s="36"/>
      <c r="C274" s="253" t="s">
        <v>751</v>
      </c>
      <c r="D274" s="253" t="s">
        <v>250</v>
      </c>
      <c r="E274" s="254" t="s">
        <v>940</v>
      </c>
      <c r="F274" s="255" t="s">
        <v>941</v>
      </c>
      <c r="G274" s="256" t="s">
        <v>488</v>
      </c>
      <c r="H274" s="257">
        <v>1</v>
      </c>
      <c r="I274" s="258"/>
      <c r="J274" s="259">
        <f>ROUND(I274*H274,2)</f>
        <v>0</v>
      </c>
      <c r="K274" s="255" t="s">
        <v>144</v>
      </c>
      <c r="L274" s="260"/>
      <c r="M274" s="261" t="s">
        <v>1</v>
      </c>
      <c r="N274" s="262" t="s">
        <v>44</v>
      </c>
      <c r="O274" s="72"/>
      <c r="P274" s="213">
        <f>O274*H274</f>
        <v>0</v>
      </c>
      <c r="Q274" s="213">
        <v>2.8300000000000001E-3</v>
      </c>
      <c r="R274" s="213">
        <f>Q274*H274</f>
        <v>2.8300000000000001E-3</v>
      </c>
      <c r="S274" s="213">
        <v>0</v>
      </c>
      <c r="T274" s="21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333</v>
      </c>
      <c r="AT274" s="215" t="s">
        <v>250</v>
      </c>
      <c r="AU274" s="215" t="s">
        <v>89</v>
      </c>
      <c r="AY274" s="18" t="s">
        <v>138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87</v>
      </c>
      <c r="BK274" s="216">
        <f>ROUND(I274*H274,2)</f>
        <v>0</v>
      </c>
      <c r="BL274" s="18" t="s">
        <v>239</v>
      </c>
      <c r="BM274" s="215" t="s">
        <v>942</v>
      </c>
    </row>
    <row r="275" spans="1:65" s="2" customFormat="1" ht="33" customHeight="1">
      <c r="A275" s="35"/>
      <c r="B275" s="36"/>
      <c r="C275" s="204" t="s">
        <v>755</v>
      </c>
      <c r="D275" s="204" t="s">
        <v>140</v>
      </c>
      <c r="E275" s="205" t="s">
        <v>943</v>
      </c>
      <c r="F275" s="206" t="s">
        <v>944</v>
      </c>
      <c r="G275" s="207" t="s">
        <v>217</v>
      </c>
      <c r="H275" s="208">
        <v>3.0000000000000001E-3</v>
      </c>
      <c r="I275" s="209"/>
      <c r="J275" s="210">
        <f>ROUND(I275*H275,2)</f>
        <v>0</v>
      </c>
      <c r="K275" s="206" t="s">
        <v>144</v>
      </c>
      <c r="L275" s="40"/>
      <c r="M275" s="211" t="s">
        <v>1</v>
      </c>
      <c r="N275" s="212" t="s">
        <v>44</v>
      </c>
      <c r="O275" s="72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5" t="s">
        <v>239</v>
      </c>
      <c r="AT275" s="215" t="s">
        <v>140</v>
      </c>
      <c r="AU275" s="215" t="s">
        <v>89</v>
      </c>
      <c r="AY275" s="18" t="s">
        <v>138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87</v>
      </c>
      <c r="BK275" s="216">
        <f>ROUND(I275*H275,2)</f>
        <v>0</v>
      </c>
      <c r="BL275" s="18" t="s">
        <v>239</v>
      </c>
      <c r="BM275" s="215" t="s">
        <v>945</v>
      </c>
    </row>
    <row r="276" spans="1:65" s="12" customFormat="1" ht="22.9" customHeight="1">
      <c r="B276" s="188"/>
      <c r="C276" s="189"/>
      <c r="D276" s="190" t="s">
        <v>78</v>
      </c>
      <c r="E276" s="202" t="s">
        <v>946</v>
      </c>
      <c r="F276" s="202" t="s">
        <v>947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SUM(P277:P282)</f>
        <v>0</v>
      </c>
      <c r="Q276" s="196"/>
      <c r="R276" s="197">
        <f>SUM(R277:R282)</f>
        <v>1.1E-5</v>
      </c>
      <c r="S276" s="196"/>
      <c r="T276" s="198">
        <f>SUM(T277:T282)</f>
        <v>0</v>
      </c>
      <c r="AR276" s="199" t="s">
        <v>89</v>
      </c>
      <c r="AT276" s="200" t="s">
        <v>78</v>
      </c>
      <c r="AU276" s="200" t="s">
        <v>87</v>
      </c>
      <c r="AY276" s="199" t="s">
        <v>138</v>
      </c>
      <c r="BK276" s="201">
        <f>SUM(BK277:BK282)</f>
        <v>0</v>
      </c>
    </row>
    <row r="277" spans="1:65" s="2" customFormat="1" ht="33" customHeight="1">
      <c r="A277" s="35"/>
      <c r="B277" s="36"/>
      <c r="C277" s="204" t="s">
        <v>759</v>
      </c>
      <c r="D277" s="204" t="s">
        <v>140</v>
      </c>
      <c r="E277" s="205" t="s">
        <v>948</v>
      </c>
      <c r="F277" s="206" t="s">
        <v>949</v>
      </c>
      <c r="G277" s="207" t="s">
        <v>236</v>
      </c>
      <c r="H277" s="208">
        <v>0.05</v>
      </c>
      <c r="I277" s="209"/>
      <c r="J277" s="210">
        <f>ROUND(I277*H277,2)</f>
        <v>0</v>
      </c>
      <c r="K277" s="206" t="s">
        <v>144</v>
      </c>
      <c r="L277" s="40"/>
      <c r="M277" s="211" t="s">
        <v>1</v>
      </c>
      <c r="N277" s="212" t="s">
        <v>44</v>
      </c>
      <c r="O277" s="7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5" t="s">
        <v>239</v>
      </c>
      <c r="AT277" s="215" t="s">
        <v>140</v>
      </c>
      <c r="AU277" s="215" t="s">
        <v>89</v>
      </c>
      <c r="AY277" s="18" t="s">
        <v>138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87</v>
      </c>
      <c r="BK277" s="216">
        <f>ROUND(I277*H277,2)</f>
        <v>0</v>
      </c>
      <c r="BL277" s="18" t="s">
        <v>239</v>
      </c>
      <c r="BM277" s="215" t="s">
        <v>950</v>
      </c>
    </row>
    <row r="278" spans="1:65" s="14" customFormat="1" ht="11.25">
      <c r="B278" s="229"/>
      <c r="C278" s="230"/>
      <c r="D278" s="219" t="s">
        <v>147</v>
      </c>
      <c r="E278" s="231" t="s">
        <v>1</v>
      </c>
      <c r="F278" s="232" t="s">
        <v>951</v>
      </c>
      <c r="G278" s="230"/>
      <c r="H278" s="231" t="s">
        <v>1</v>
      </c>
      <c r="I278" s="233"/>
      <c r="J278" s="230"/>
      <c r="K278" s="230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147</v>
      </c>
      <c r="AU278" s="238" t="s">
        <v>89</v>
      </c>
      <c r="AV278" s="14" t="s">
        <v>87</v>
      </c>
      <c r="AW278" s="14" t="s">
        <v>34</v>
      </c>
      <c r="AX278" s="14" t="s">
        <v>79</v>
      </c>
      <c r="AY278" s="238" t="s">
        <v>138</v>
      </c>
    </row>
    <row r="279" spans="1:65" s="13" customFormat="1" ht="11.25">
      <c r="B279" s="217"/>
      <c r="C279" s="218"/>
      <c r="D279" s="219" t="s">
        <v>147</v>
      </c>
      <c r="E279" s="220" t="s">
        <v>1</v>
      </c>
      <c r="F279" s="221" t="s">
        <v>952</v>
      </c>
      <c r="G279" s="218"/>
      <c r="H279" s="222">
        <v>0.05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147</v>
      </c>
      <c r="AU279" s="228" t="s">
        <v>89</v>
      </c>
      <c r="AV279" s="13" t="s">
        <v>89</v>
      </c>
      <c r="AW279" s="13" t="s">
        <v>34</v>
      </c>
      <c r="AX279" s="13" t="s">
        <v>87</v>
      </c>
      <c r="AY279" s="228" t="s">
        <v>138</v>
      </c>
    </row>
    <row r="280" spans="1:65" s="2" customFormat="1" ht="16.5" customHeight="1">
      <c r="A280" s="35"/>
      <c r="B280" s="36"/>
      <c r="C280" s="253" t="s">
        <v>764</v>
      </c>
      <c r="D280" s="253" t="s">
        <v>250</v>
      </c>
      <c r="E280" s="254" t="s">
        <v>953</v>
      </c>
      <c r="F280" s="255" t="s">
        <v>954</v>
      </c>
      <c r="G280" s="256" t="s">
        <v>253</v>
      </c>
      <c r="H280" s="257">
        <v>1.0999999999999999E-2</v>
      </c>
      <c r="I280" s="258"/>
      <c r="J280" s="259">
        <f>ROUND(I280*H280,2)</f>
        <v>0</v>
      </c>
      <c r="K280" s="255" t="s">
        <v>1</v>
      </c>
      <c r="L280" s="260"/>
      <c r="M280" s="261" t="s">
        <v>1</v>
      </c>
      <c r="N280" s="262" t="s">
        <v>44</v>
      </c>
      <c r="O280" s="72"/>
      <c r="P280" s="213">
        <f>O280*H280</f>
        <v>0</v>
      </c>
      <c r="Q280" s="213">
        <v>1E-3</v>
      </c>
      <c r="R280" s="213">
        <f>Q280*H280</f>
        <v>1.1E-5</v>
      </c>
      <c r="S280" s="213">
        <v>0</v>
      </c>
      <c r="T280" s="21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5" t="s">
        <v>333</v>
      </c>
      <c r="AT280" s="215" t="s">
        <v>250</v>
      </c>
      <c r="AU280" s="215" t="s">
        <v>89</v>
      </c>
      <c r="AY280" s="18" t="s">
        <v>138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8" t="s">
        <v>87</v>
      </c>
      <c r="BK280" s="216">
        <f>ROUND(I280*H280,2)</f>
        <v>0</v>
      </c>
      <c r="BL280" s="18" t="s">
        <v>239</v>
      </c>
      <c r="BM280" s="215" t="s">
        <v>955</v>
      </c>
    </row>
    <row r="281" spans="1:65" s="2" customFormat="1" ht="19.5">
      <c r="A281" s="35"/>
      <c r="B281" s="36"/>
      <c r="C281" s="37"/>
      <c r="D281" s="219" t="s">
        <v>161</v>
      </c>
      <c r="E281" s="37"/>
      <c r="F281" s="250" t="s">
        <v>956</v>
      </c>
      <c r="G281" s="37"/>
      <c r="H281" s="37"/>
      <c r="I281" s="116"/>
      <c r="J281" s="37"/>
      <c r="K281" s="37"/>
      <c r="L281" s="40"/>
      <c r="M281" s="251"/>
      <c r="N281" s="252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161</v>
      </c>
      <c r="AU281" s="18" t="s">
        <v>89</v>
      </c>
    </row>
    <row r="282" spans="1:65" s="13" customFormat="1" ht="11.25">
      <c r="B282" s="217"/>
      <c r="C282" s="218"/>
      <c r="D282" s="219" t="s">
        <v>147</v>
      </c>
      <c r="E282" s="220" t="s">
        <v>1</v>
      </c>
      <c r="F282" s="221" t="s">
        <v>957</v>
      </c>
      <c r="G282" s="218"/>
      <c r="H282" s="222">
        <v>1.0999999999999999E-2</v>
      </c>
      <c r="I282" s="223"/>
      <c r="J282" s="218"/>
      <c r="K282" s="218"/>
      <c r="L282" s="224"/>
      <c r="M282" s="279"/>
      <c r="N282" s="280"/>
      <c r="O282" s="280"/>
      <c r="P282" s="280"/>
      <c r="Q282" s="280"/>
      <c r="R282" s="280"/>
      <c r="S282" s="280"/>
      <c r="T282" s="281"/>
      <c r="AT282" s="228" t="s">
        <v>147</v>
      </c>
      <c r="AU282" s="228" t="s">
        <v>89</v>
      </c>
      <c r="AV282" s="13" t="s">
        <v>89</v>
      </c>
      <c r="AW282" s="13" t="s">
        <v>34</v>
      </c>
      <c r="AX282" s="13" t="s">
        <v>87</v>
      </c>
      <c r="AY282" s="228" t="s">
        <v>138</v>
      </c>
    </row>
    <row r="283" spans="1:65" s="2" customFormat="1" ht="6.95" customHeight="1">
      <c r="A283" s="35"/>
      <c r="B283" s="55"/>
      <c r="C283" s="56"/>
      <c r="D283" s="56"/>
      <c r="E283" s="56"/>
      <c r="F283" s="56"/>
      <c r="G283" s="56"/>
      <c r="H283" s="56"/>
      <c r="I283" s="153"/>
      <c r="J283" s="56"/>
      <c r="K283" s="56"/>
      <c r="L283" s="40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algorithmName="SHA-512" hashValue="H4dECZGmz9uxobF0P8mQ5qOEj/+FMirzBj86XTtkHVgG7s6O+zG0aR2Bd5rnNGPE1SQ/pae96rvdZjr9CM0bGg==" saltValue="ZaDwGIWOMgL1DoxhW9D4cyLH2iucKuQsr1hEIvSyw0ZBlA6uF09XgZI5gimykw9Xnj5zuHgiKj3/8urIRRmQfg==" spinCount="100000" sheet="1" objects="1" scenarios="1" formatColumns="0" formatRows="0" autoFilter="0"/>
  <autoFilter ref="C126:K28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958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ROUND((SUM(BE123:BE173)),  2)</f>
        <v>0</v>
      </c>
      <c r="G33" s="35"/>
      <c r="H33" s="35"/>
      <c r="I33" s="132">
        <v>0.21</v>
      </c>
      <c r="J33" s="131">
        <f>ROUND(((SUM(BE123:BE173))*I33),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ROUND((SUM(BF123:BF173)),  2)</f>
        <v>0</v>
      </c>
      <c r="G34" s="35"/>
      <c r="H34" s="35"/>
      <c r="I34" s="132">
        <v>0.15</v>
      </c>
      <c r="J34" s="131">
        <f>ROUND(((SUM(BF123:BF173))*I34),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ROUND((SUM(BG123:BG173)),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ROUND((SUM(BH123:BH173)),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ROUND((SUM(BI123:BI173)),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PS 01 - Vystrojení akumulační šachty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353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122</v>
      </c>
      <c r="E99" s="172"/>
      <c r="F99" s="172"/>
      <c r="G99" s="172"/>
      <c r="H99" s="172"/>
      <c r="I99" s="173"/>
      <c r="J99" s="174">
        <f>J136</f>
        <v>0</v>
      </c>
      <c r="K99" s="170"/>
      <c r="L99" s="175"/>
    </row>
    <row r="100" spans="1:31" s="9" customFormat="1" ht="24.95" customHeight="1">
      <c r="B100" s="162"/>
      <c r="C100" s="163"/>
      <c r="D100" s="164" t="s">
        <v>354</v>
      </c>
      <c r="E100" s="165"/>
      <c r="F100" s="165"/>
      <c r="G100" s="165"/>
      <c r="H100" s="165"/>
      <c r="I100" s="166"/>
      <c r="J100" s="167">
        <f>J138</f>
        <v>0</v>
      </c>
      <c r="K100" s="163"/>
      <c r="L100" s="168"/>
    </row>
    <row r="101" spans="1:31" s="10" customFormat="1" ht="19.899999999999999" customHeight="1">
      <c r="B101" s="169"/>
      <c r="C101" s="170"/>
      <c r="D101" s="171" t="s">
        <v>777</v>
      </c>
      <c r="E101" s="172"/>
      <c r="F101" s="172"/>
      <c r="G101" s="172"/>
      <c r="H101" s="172"/>
      <c r="I101" s="173"/>
      <c r="J101" s="174">
        <f>J139</f>
        <v>0</v>
      </c>
      <c r="K101" s="170"/>
      <c r="L101" s="175"/>
    </row>
    <row r="102" spans="1:31" s="9" customFormat="1" ht="24.95" customHeight="1">
      <c r="B102" s="162"/>
      <c r="C102" s="163"/>
      <c r="D102" s="164" t="s">
        <v>959</v>
      </c>
      <c r="E102" s="165"/>
      <c r="F102" s="165"/>
      <c r="G102" s="165"/>
      <c r="H102" s="165"/>
      <c r="I102" s="166"/>
      <c r="J102" s="167">
        <f>J151</f>
        <v>0</v>
      </c>
      <c r="K102" s="163"/>
      <c r="L102" s="168"/>
    </row>
    <row r="103" spans="1:31" s="10" customFormat="1" ht="19.899999999999999" customHeight="1">
      <c r="B103" s="169"/>
      <c r="C103" s="170"/>
      <c r="D103" s="171" t="s">
        <v>960</v>
      </c>
      <c r="E103" s="172"/>
      <c r="F103" s="172"/>
      <c r="G103" s="172"/>
      <c r="H103" s="172"/>
      <c r="I103" s="173"/>
      <c r="J103" s="174">
        <f>J152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123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30" t="str">
        <f>E7</f>
        <v>Projektové práce a inženýrská činnost na pilotní lokalitě Meziboří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110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282" t="str">
        <f>E9</f>
        <v>PS 01 - Vystrojení akumulační šachty</v>
      </c>
      <c r="F115" s="332"/>
      <c r="G115" s="332"/>
      <c r="H115" s="332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Meziboří</v>
      </c>
      <c r="G117" s="37"/>
      <c r="H117" s="37"/>
      <c r="I117" s="118" t="s">
        <v>22</v>
      </c>
      <c r="J117" s="67" t="str">
        <f>IF(J12="","",J12)</f>
        <v>18. 5. 2020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VÚV TGM, v.v.i., Podbabská 2582/30, 160 00 Praha 6</v>
      </c>
      <c r="G119" s="37"/>
      <c r="H119" s="37"/>
      <c r="I119" s="118" t="s">
        <v>30</v>
      </c>
      <c r="J119" s="33" t="str">
        <f>E21</f>
        <v>ŠINDLAR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35</v>
      </c>
      <c r="J120" s="33" t="str">
        <f>E24</f>
        <v>Roman Bárta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76"/>
      <c r="B122" s="177"/>
      <c r="C122" s="178" t="s">
        <v>124</v>
      </c>
      <c r="D122" s="179" t="s">
        <v>64</v>
      </c>
      <c r="E122" s="179" t="s">
        <v>60</v>
      </c>
      <c r="F122" s="179" t="s">
        <v>61</v>
      </c>
      <c r="G122" s="179" t="s">
        <v>125</v>
      </c>
      <c r="H122" s="179" t="s">
        <v>126</v>
      </c>
      <c r="I122" s="180" t="s">
        <v>127</v>
      </c>
      <c r="J122" s="179" t="s">
        <v>114</v>
      </c>
      <c r="K122" s="181" t="s">
        <v>128</v>
      </c>
      <c r="L122" s="182"/>
      <c r="M122" s="76" t="s">
        <v>1</v>
      </c>
      <c r="N122" s="77" t="s">
        <v>43</v>
      </c>
      <c r="O122" s="77" t="s">
        <v>129</v>
      </c>
      <c r="P122" s="77" t="s">
        <v>130</v>
      </c>
      <c r="Q122" s="77" t="s">
        <v>131</v>
      </c>
      <c r="R122" s="77" t="s">
        <v>132</v>
      </c>
      <c r="S122" s="77" t="s">
        <v>133</v>
      </c>
      <c r="T122" s="78" t="s">
        <v>134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9" customHeight="1">
      <c r="A123" s="35"/>
      <c r="B123" s="36"/>
      <c r="C123" s="83" t="s">
        <v>135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P124+P138+P151</f>
        <v>0</v>
      </c>
      <c r="Q123" s="80"/>
      <c r="R123" s="185">
        <f>R124+R138+R151</f>
        <v>0.19991000000000003</v>
      </c>
      <c r="S123" s="80"/>
      <c r="T123" s="186">
        <f>T124+T138+T151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78</v>
      </c>
      <c r="AU123" s="18" t="s">
        <v>116</v>
      </c>
      <c r="BK123" s="187">
        <f>BK124+BK138+BK151</f>
        <v>0</v>
      </c>
    </row>
    <row r="124" spans="1:65" s="12" customFormat="1" ht="25.9" customHeight="1">
      <c r="B124" s="188"/>
      <c r="C124" s="189"/>
      <c r="D124" s="190" t="s">
        <v>78</v>
      </c>
      <c r="E124" s="191" t="s">
        <v>136</v>
      </c>
      <c r="F124" s="191" t="s">
        <v>137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P125+P136</f>
        <v>0</v>
      </c>
      <c r="Q124" s="196"/>
      <c r="R124" s="197">
        <f>R125+R136</f>
        <v>0.15246000000000001</v>
      </c>
      <c r="S124" s="196"/>
      <c r="T124" s="198">
        <f>T125+T136</f>
        <v>0</v>
      </c>
      <c r="AR124" s="199" t="s">
        <v>87</v>
      </c>
      <c r="AT124" s="200" t="s">
        <v>78</v>
      </c>
      <c r="AU124" s="200" t="s">
        <v>79</v>
      </c>
      <c r="AY124" s="199" t="s">
        <v>138</v>
      </c>
      <c r="BK124" s="201">
        <f>BK125+BK136</f>
        <v>0</v>
      </c>
    </row>
    <row r="125" spans="1:65" s="12" customFormat="1" ht="22.9" customHeight="1">
      <c r="B125" s="188"/>
      <c r="C125" s="189"/>
      <c r="D125" s="190" t="s">
        <v>78</v>
      </c>
      <c r="E125" s="202" t="s">
        <v>188</v>
      </c>
      <c r="F125" s="202" t="s">
        <v>477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SUM(P126:P135)</f>
        <v>0</v>
      </c>
      <c r="Q125" s="196"/>
      <c r="R125" s="197">
        <f>SUM(R126:R135)</f>
        <v>0.15246000000000001</v>
      </c>
      <c r="S125" s="196"/>
      <c r="T125" s="198">
        <f>SUM(T126:T135)</f>
        <v>0</v>
      </c>
      <c r="AR125" s="199" t="s">
        <v>87</v>
      </c>
      <c r="AT125" s="200" t="s">
        <v>78</v>
      </c>
      <c r="AU125" s="200" t="s">
        <v>87</v>
      </c>
      <c r="AY125" s="199" t="s">
        <v>138</v>
      </c>
      <c r="BK125" s="201">
        <f>SUM(BK126:BK135)</f>
        <v>0</v>
      </c>
    </row>
    <row r="126" spans="1:65" s="2" customFormat="1" ht="33" customHeight="1">
      <c r="A126" s="35"/>
      <c r="B126" s="36"/>
      <c r="C126" s="204" t="s">
        <v>87</v>
      </c>
      <c r="D126" s="204" t="s">
        <v>140</v>
      </c>
      <c r="E126" s="205" t="s">
        <v>961</v>
      </c>
      <c r="F126" s="206" t="s">
        <v>962</v>
      </c>
      <c r="G126" s="207" t="s">
        <v>488</v>
      </c>
      <c r="H126" s="208">
        <v>1</v>
      </c>
      <c r="I126" s="209"/>
      <c r="J126" s="210">
        <f t="shared" ref="J126:J135" si="0">ROUND(I126*H126,2)</f>
        <v>0</v>
      </c>
      <c r="K126" s="206" t="s">
        <v>1</v>
      </c>
      <c r="L126" s="40"/>
      <c r="M126" s="211" t="s">
        <v>1</v>
      </c>
      <c r="N126" s="212" t="s">
        <v>44</v>
      </c>
      <c r="O126" s="72"/>
      <c r="P126" s="213">
        <f t="shared" ref="P126:P135" si="1">O126*H126</f>
        <v>0</v>
      </c>
      <c r="Q126" s="213">
        <v>1.67E-3</v>
      </c>
      <c r="R126" s="213">
        <f t="shared" ref="R126:R135" si="2">Q126*H126</f>
        <v>1.67E-3</v>
      </c>
      <c r="S126" s="213">
        <v>0</v>
      </c>
      <c r="T126" s="214">
        <f t="shared" ref="T126:T135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145</v>
      </c>
      <c r="AT126" s="215" t="s">
        <v>140</v>
      </c>
      <c r="AU126" s="215" t="s">
        <v>89</v>
      </c>
      <c r="AY126" s="18" t="s">
        <v>138</v>
      </c>
      <c r="BE126" s="216">
        <f t="shared" ref="BE126:BE135" si="4">IF(N126="základní",J126,0)</f>
        <v>0</v>
      </c>
      <c r="BF126" s="216">
        <f t="shared" ref="BF126:BF135" si="5">IF(N126="snížená",J126,0)</f>
        <v>0</v>
      </c>
      <c r="BG126" s="216">
        <f t="shared" ref="BG126:BG135" si="6">IF(N126="zákl. přenesená",J126,0)</f>
        <v>0</v>
      </c>
      <c r="BH126" s="216">
        <f t="shared" ref="BH126:BH135" si="7">IF(N126="sníž. přenesená",J126,0)</f>
        <v>0</v>
      </c>
      <c r="BI126" s="216">
        <f t="shared" ref="BI126:BI135" si="8">IF(N126="nulová",J126,0)</f>
        <v>0</v>
      </c>
      <c r="BJ126" s="18" t="s">
        <v>87</v>
      </c>
      <c r="BK126" s="216">
        <f t="shared" ref="BK126:BK135" si="9">ROUND(I126*H126,2)</f>
        <v>0</v>
      </c>
      <c r="BL126" s="18" t="s">
        <v>145</v>
      </c>
      <c r="BM126" s="215" t="s">
        <v>963</v>
      </c>
    </row>
    <row r="127" spans="1:65" s="2" customFormat="1" ht="16.5" customHeight="1">
      <c r="A127" s="35"/>
      <c r="B127" s="36"/>
      <c r="C127" s="253" t="s">
        <v>89</v>
      </c>
      <c r="D127" s="253" t="s">
        <v>250</v>
      </c>
      <c r="E127" s="254" t="s">
        <v>964</v>
      </c>
      <c r="F127" s="255" t="s">
        <v>965</v>
      </c>
      <c r="G127" s="256" t="s">
        <v>488</v>
      </c>
      <c r="H127" s="257">
        <v>1</v>
      </c>
      <c r="I127" s="258"/>
      <c r="J127" s="259">
        <f t="shared" si="0"/>
        <v>0</v>
      </c>
      <c r="K127" s="255" t="s">
        <v>1</v>
      </c>
      <c r="L127" s="260"/>
      <c r="M127" s="261" t="s">
        <v>1</v>
      </c>
      <c r="N127" s="262" t="s">
        <v>44</v>
      </c>
      <c r="O127" s="72"/>
      <c r="P127" s="213">
        <f t="shared" si="1"/>
        <v>0</v>
      </c>
      <c r="Q127" s="213">
        <v>1.0000000000000001E-5</v>
      </c>
      <c r="R127" s="213">
        <f t="shared" si="2"/>
        <v>1.0000000000000001E-5</v>
      </c>
      <c r="S127" s="213">
        <v>0</v>
      </c>
      <c r="T127" s="21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188</v>
      </c>
      <c r="AT127" s="215" t="s">
        <v>250</v>
      </c>
      <c r="AU127" s="215" t="s">
        <v>89</v>
      </c>
      <c r="AY127" s="18" t="s">
        <v>138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8" t="s">
        <v>87</v>
      </c>
      <c r="BK127" s="216">
        <f t="shared" si="9"/>
        <v>0</v>
      </c>
      <c r="BL127" s="18" t="s">
        <v>145</v>
      </c>
      <c r="BM127" s="215" t="s">
        <v>966</v>
      </c>
    </row>
    <row r="128" spans="1:65" s="2" customFormat="1" ht="16.5" customHeight="1">
      <c r="A128" s="35"/>
      <c r="B128" s="36"/>
      <c r="C128" s="253" t="s">
        <v>157</v>
      </c>
      <c r="D128" s="253" t="s">
        <v>250</v>
      </c>
      <c r="E128" s="254" t="s">
        <v>967</v>
      </c>
      <c r="F128" s="255" t="s">
        <v>968</v>
      </c>
      <c r="G128" s="256" t="s">
        <v>488</v>
      </c>
      <c r="H128" s="257">
        <v>1</v>
      </c>
      <c r="I128" s="258"/>
      <c r="J128" s="259">
        <f t="shared" si="0"/>
        <v>0</v>
      </c>
      <c r="K128" s="255" t="s">
        <v>1</v>
      </c>
      <c r="L128" s="260"/>
      <c r="M128" s="261" t="s">
        <v>1</v>
      </c>
      <c r="N128" s="262" t="s">
        <v>44</v>
      </c>
      <c r="O128" s="72"/>
      <c r="P128" s="213">
        <f t="shared" si="1"/>
        <v>0</v>
      </c>
      <c r="Q128" s="213">
        <v>1.0000000000000001E-5</v>
      </c>
      <c r="R128" s="213">
        <f t="shared" si="2"/>
        <v>1.0000000000000001E-5</v>
      </c>
      <c r="S128" s="213">
        <v>0</v>
      </c>
      <c r="T128" s="21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188</v>
      </c>
      <c r="AT128" s="215" t="s">
        <v>250</v>
      </c>
      <c r="AU128" s="215" t="s">
        <v>89</v>
      </c>
      <c r="AY128" s="18" t="s">
        <v>138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8" t="s">
        <v>87</v>
      </c>
      <c r="BK128" s="216">
        <f t="shared" si="9"/>
        <v>0</v>
      </c>
      <c r="BL128" s="18" t="s">
        <v>145</v>
      </c>
      <c r="BM128" s="215" t="s">
        <v>969</v>
      </c>
    </row>
    <row r="129" spans="1:65" s="2" customFormat="1" ht="33" customHeight="1">
      <c r="A129" s="35"/>
      <c r="B129" s="36"/>
      <c r="C129" s="204" t="s">
        <v>145</v>
      </c>
      <c r="D129" s="204" t="s">
        <v>140</v>
      </c>
      <c r="E129" s="205" t="s">
        <v>970</v>
      </c>
      <c r="F129" s="206" t="s">
        <v>971</v>
      </c>
      <c r="G129" s="207" t="s">
        <v>488</v>
      </c>
      <c r="H129" s="208">
        <v>1</v>
      </c>
      <c r="I129" s="209"/>
      <c r="J129" s="210">
        <f t="shared" si="0"/>
        <v>0</v>
      </c>
      <c r="K129" s="206" t="s">
        <v>1</v>
      </c>
      <c r="L129" s="40"/>
      <c r="M129" s="211" t="s">
        <v>1</v>
      </c>
      <c r="N129" s="212" t="s">
        <v>44</v>
      </c>
      <c r="O129" s="72"/>
      <c r="P129" s="213">
        <f t="shared" si="1"/>
        <v>0</v>
      </c>
      <c r="Q129" s="213">
        <v>1.7099999999999999E-3</v>
      </c>
      <c r="R129" s="213">
        <f t="shared" si="2"/>
        <v>1.7099999999999999E-3</v>
      </c>
      <c r="S129" s="213">
        <v>0</v>
      </c>
      <c r="T129" s="21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145</v>
      </c>
      <c r="AT129" s="215" t="s">
        <v>140</v>
      </c>
      <c r="AU129" s="215" t="s">
        <v>89</v>
      </c>
      <c r="AY129" s="18" t="s">
        <v>138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8" t="s">
        <v>87</v>
      </c>
      <c r="BK129" s="216">
        <f t="shared" si="9"/>
        <v>0</v>
      </c>
      <c r="BL129" s="18" t="s">
        <v>145</v>
      </c>
      <c r="BM129" s="215" t="s">
        <v>972</v>
      </c>
    </row>
    <row r="130" spans="1:65" s="2" customFormat="1" ht="16.5" customHeight="1">
      <c r="A130" s="35"/>
      <c r="B130" s="36"/>
      <c r="C130" s="253" t="s">
        <v>169</v>
      </c>
      <c r="D130" s="253" t="s">
        <v>250</v>
      </c>
      <c r="E130" s="254" t="s">
        <v>973</v>
      </c>
      <c r="F130" s="255" t="s">
        <v>974</v>
      </c>
      <c r="G130" s="256" t="s">
        <v>488</v>
      </c>
      <c r="H130" s="257">
        <v>1</v>
      </c>
      <c r="I130" s="258"/>
      <c r="J130" s="259">
        <f t="shared" si="0"/>
        <v>0</v>
      </c>
      <c r="K130" s="255" t="s">
        <v>1</v>
      </c>
      <c r="L130" s="260"/>
      <c r="M130" s="261" t="s">
        <v>1</v>
      </c>
      <c r="N130" s="262" t="s">
        <v>44</v>
      </c>
      <c r="O130" s="72"/>
      <c r="P130" s="213">
        <f t="shared" si="1"/>
        <v>0</v>
      </c>
      <c r="Q130" s="213">
        <v>1.0000000000000001E-5</v>
      </c>
      <c r="R130" s="213">
        <f t="shared" si="2"/>
        <v>1.0000000000000001E-5</v>
      </c>
      <c r="S130" s="213">
        <v>0</v>
      </c>
      <c r="T130" s="21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188</v>
      </c>
      <c r="AT130" s="215" t="s">
        <v>250</v>
      </c>
      <c r="AU130" s="215" t="s">
        <v>89</v>
      </c>
      <c r="AY130" s="18" t="s">
        <v>138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8" t="s">
        <v>87</v>
      </c>
      <c r="BK130" s="216">
        <f t="shared" si="9"/>
        <v>0</v>
      </c>
      <c r="BL130" s="18" t="s">
        <v>145</v>
      </c>
      <c r="BM130" s="215" t="s">
        <v>975</v>
      </c>
    </row>
    <row r="131" spans="1:65" s="2" customFormat="1" ht="44.25" customHeight="1">
      <c r="A131" s="35"/>
      <c r="B131" s="36"/>
      <c r="C131" s="204" t="s">
        <v>174</v>
      </c>
      <c r="D131" s="204" t="s">
        <v>140</v>
      </c>
      <c r="E131" s="205" t="s">
        <v>976</v>
      </c>
      <c r="F131" s="206" t="s">
        <v>977</v>
      </c>
      <c r="G131" s="207" t="s">
        <v>488</v>
      </c>
      <c r="H131" s="208">
        <v>1</v>
      </c>
      <c r="I131" s="209"/>
      <c r="J131" s="210">
        <f t="shared" si="0"/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 t="shared" si="1"/>
        <v>0</v>
      </c>
      <c r="Q131" s="213">
        <v>7.2000000000000005E-4</v>
      </c>
      <c r="R131" s="213">
        <f t="shared" si="2"/>
        <v>7.2000000000000005E-4</v>
      </c>
      <c r="S131" s="213">
        <v>0</v>
      </c>
      <c r="T131" s="21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8" t="s">
        <v>87</v>
      </c>
      <c r="BK131" s="216">
        <f t="shared" si="9"/>
        <v>0</v>
      </c>
      <c r="BL131" s="18" t="s">
        <v>145</v>
      </c>
      <c r="BM131" s="215" t="s">
        <v>978</v>
      </c>
    </row>
    <row r="132" spans="1:65" s="2" customFormat="1" ht="21.75" customHeight="1">
      <c r="A132" s="35"/>
      <c r="B132" s="36"/>
      <c r="C132" s="253" t="s">
        <v>180</v>
      </c>
      <c r="D132" s="253" t="s">
        <v>250</v>
      </c>
      <c r="E132" s="254" t="s">
        <v>979</v>
      </c>
      <c r="F132" s="255" t="s">
        <v>980</v>
      </c>
      <c r="G132" s="256" t="s">
        <v>488</v>
      </c>
      <c r="H132" s="257">
        <v>1</v>
      </c>
      <c r="I132" s="258"/>
      <c r="J132" s="259">
        <f t="shared" si="0"/>
        <v>0</v>
      </c>
      <c r="K132" s="255" t="s">
        <v>144</v>
      </c>
      <c r="L132" s="260"/>
      <c r="M132" s="261" t="s">
        <v>1</v>
      </c>
      <c r="N132" s="262" t="s">
        <v>44</v>
      </c>
      <c r="O132" s="72"/>
      <c r="P132" s="213">
        <f t="shared" si="1"/>
        <v>0</v>
      </c>
      <c r="Q132" s="213">
        <v>1.2E-2</v>
      </c>
      <c r="R132" s="213">
        <f t="shared" si="2"/>
        <v>1.2E-2</v>
      </c>
      <c r="S132" s="213">
        <v>0</v>
      </c>
      <c r="T132" s="214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188</v>
      </c>
      <c r="AT132" s="215" t="s">
        <v>250</v>
      </c>
      <c r="AU132" s="215" t="s">
        <v>89</v>
      </c>
      <c r="AY132" s="18" t="s">
        <v>138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8" t="s">
        <v>87</v>
      </c>
      <c r="BK132" s="216">
        <f t="shared" si="9"/>
        <v>0</v>
      </c>
      <c r="BL132" s="18" t="s">
        <v>145</v>
      </c>
      <c r="BM132" s="215" t="s">
        <v>981</v>
      </c>
    </row>
    <row r="133" spans="1:65" s="2" customFormat="1" ht="21.75" customHeight="1">
      <c r="A133" s="35"/>
      <c r="B133" s="36"/>
      <c r="C133" s="253" t="s">
        <v>188</v>
      </c>
      <c r="D133" s="253" t="s">
        <v>250</v>
      </c>
      <c r="E133" s="254" t="s">
        <v>982</v>
      </c>
      <c r="F133" s="255" t="s">
        <v>983</v>
      </c>
      <c r="G133" s="256" t="s">
        <v>488</v>
      </c>
      <c r="H133" s="257">
        <v>1</v>
      </c>
      <c r="I133" s="258"/>
      <c r="J133" s="259">
        <f t="shared" si="0"/>
        <v>0</v>
      </c>
      <c r="K133" s="255" t="s">
        <v>1</v>
      </c>
      <c r="L133" s="260"/>
      <c r="M133" s="261" t="s">
        <v>1</v>
      </c>
      <c r="N133" s="262" t="s">
        <v>44</v>
      </c>
      <c r="O133" s="72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188</v>
      </c>
      <c r="AT133" s="215" t="s">
        <v>250</v>
      </c>
      <c r="AU133" s="215" t="s">
        <v>89</v>
      </c>
      <c r="AY133" s="18" t="s">
        <v>138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8" t="s">
        <v>87</v>
      </c>
      <c r="BK133" s="216">
        <f t="shared" si="9"/>
        <v>0</v>
      </c>
      <c r="BL133" s="18" t="s">
        <v>145</v>
      </c>
      <c r="BM133" s="215" t="s">
        <v>984</v>
      </c>
    </row>
    <row r="134" spans="1:65" s="2" customFormat="1" ht="16.5" customHeight="1">
      <c r="A134" s="35"/>
      <c r="B134" s="36"/>
      <c r="C134" s="204" t="s">
        <v>195</v>
      </c>
      <c r="D134" s="204" t="s">
        <v>140</v>
      </c>
      <c r="E134" s="205" t="s">
        <v>752</v>
      </c>
      <c r="F134" s="206" t="s">
        <v>753</v>
      </c>
      <c r="G134" s="207" t="s">
        <v>488</v>
      </c>
      <c r="H134" s="208">
        <v>1</v>
      </c>
      <c r="I134" s="209"/>
      <c r="J134" s="210">
        <f t="shared" si="0"/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 t="shared" si="1"/>
        <v>0</v>
      </c>
      <c r="Q134" s="213">
        <v>0.12303</v>
      </c>
      <c r="R134" s="213">
        <f t="shared" si="2"/>
        <v>0.12303</v>
      </c>
      <c r="S134" s="213">
        <v>0</v>
      </c>
      <c r="T134" s="214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8" t="s">
        <v>87</v>
      </c>
      <c r="BK134" s="216">
        <f t="shared" si="9"/>
        <v>0</v>
      </c>
      <c r="BL134" s="18" t="s">
        <v>145</v>
      </c>
      <c r="BM134" s="215" t="s">
        <v>985</v>
      </c>
    </row>
    <row r="135" spans="1:65" s="2" customFormat="1" ht="21.75" customHeight="1">
      <c r="A135" s="35"/>
      <c r="B135" s="36"/>
      <c r="C135" s="253" t="s">
        <v>201</v>
      </c>
      <c r="D135" s="253" t="s">
        <v>250</v>
      </c>
      <c r="E135" s="254" t="s">
        <v>756</v>
      </c>
      <c r="F135" s="255" t="s">
        <v>757</v>
      </c>
      <c r="G135" s="256" t="s">
        <v>488</v>
      </c>
      <c r="H135" s="257">
        <v>1</v>
      </c>
      <c r="I135" s="258"/>
      <c r="J135" s="259">
        <f t="shared" si="0"/>
        <v>0</v>
      </c>
      <c r="K135" s="255" t="s">
        <v>144</v>
      </c>
      <c r="L135" s="260"/>
      <c r="M135" s="261" t="s">
        <v>1</v>
      </c>
      <c r="N135" s="262" t="s">
        <v>44</v>
      </c>
      <c r="O135" s="72"/>
      <c r="P135" s="213">
        <f t="shared" si="1"/>
        <v>0</v>
      </c>
      <c r="Q135" s="213">
        <v>1.3299999999999999E-2</v>
      </c>
      <c r="R135" s="213">
        <f t="shared" si="2"/>
        <v>1.3299999999999999E-2</v>
      </c>
      <c r="S135" s="213">
        <v>0</v>
      </c>
      <c r="T135" s="21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188</v>
      </c>
      <c r="AT135" s="215" t="s">
        <v>250</v>
      </c>
      <c r="AU135" s="215" t="s">
        <v>89</v>
      </c>
      <c r="AY135" s="18" t="s">
        <v>138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8" t="s">
        <v>87</v>
      </c>
      <c r="BK135" s="216">
        <f t="shared" si="9"/>
        <v>0</v>
      </c>
      <c r="BL135" s="18" t="s">
        <v>145</v>
      </c>
      <c r="BM135" s="215" t="s">
        <v>986</v>
      </c>
    </row>
    <row r="136" spans="1:65" s="12" customFormat="1" ht="22.9" customHeight="1">
      <c r="B136" s="188"/>
      <c r="C136" s="189"/>
      <c r="D136" s="190" t="s">
        <v>78</v>
      </c>
      <c r="E136" s="202" t="s">
        <v>344</v>
      </c>
      <c r="F136" s="202" t="s">
        <v>345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P137</f>
        <v>0</v>
      </c>
      <c r="Q136" s="196"/>
      <c r="R136" s="197">
        <f>R137</f>
        <v>0</v>
      </c>
      <c r="S136" s="196"/>
      <c r="T136" s="198">
        <f>T137</f>
        <v>0</v>
      </c>
      <c r="AR136" s="199" t="s">
        <v>87</v>
      </c>
      <c r="AT136" s="200" t="s">
        <v>78</v>
      </c>
      <c r="AU136" s="200" t="s">
        <v>87</v>
      </c>
      <c r="AY136" s="199" t="s">
        <v>138</v>
      </c>
      <c r="BK136" s="201">
        <f>BK137</f>
        <v>0</v>
      </c>
    </row>
    <row r="137" spans="1:65" s="2" customFormat="1" ht="33" customHeight="1">
      <c r="A137" s="35"/>
      <c r="B137" s="36"/>
      <c r="C137" s="204" t="s">
        <v>208</v>
      </c>
      <c r="D137" s="204" t="s">
        <v>140</v>
      </c>
      <c r="E137" s="205" t="s">
        <v>987</v>
      </c>
      <c r="F137" s="206" t="s">
        <v>988</v>
      </c>
      <c r="G137" s="207" t="s">
        <v>217</v>
      </c>
      <c r="H137" s="208">
        <v>0.152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989</v>
      </c>
    </row>
    <row r="138" spans="1:65" s="12" customFormat="1" ht="25.9" customHeight="1">
      <c r="B138" s="188"/>
      <c r="C138" s="189"/>
      <c r="D138" s="190" t="s">
        <v>78</v>
      </c>
      <c r="E138" s="191" t="s">
        <v>557</v>
      </c>
      <c r="F138" s="191" t="s">
        <v>558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</f>
        <v>0</v>
      </c>
      <c r="Q138" s="196"/>
      <c r="R138" s="197">
        <f>R139</f>
        <v>1.525E-2</v>
      </c>
      <c r="S138" s="196"/>
      <c r="T138" s="198">
        <f>T139</f>
        <v>0</v>
      </c>
      <c r="AR138" s="199" t="s">
        <v>89</v>
      </c>
      <c r="AT138" s="200" t="s">
        <v>78</v>
      </c>
      <c r="AU138" s="200" t="s">
        <v>79</v>
      </c>
      <c r="AY138" s="199" t="s">
        <v>138</v>
      </c>
      <c r="BK138" s="201">
        <f>BK139</f>
        <v>0</v>
      </c>
    </row>
    <row r="139" spans="1:65" s="12" customFormat="1" ht="22.9" customHeight="1">
      <c r="B139" s="188"/>
      <c r="C139" s="189"/>
      <c r="D139" s="190" t="s">
        <v>78</v>
      </c>
      <c r="E139" s="202" t="s">
        <v>933</v>
      </c>
      <c r="F139" s="202" t="s">
        <v>934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SUM(P140:P150)</f>
        <v>0</v>
      </c>
      <c r="Q139" s="196"/>
      <c r="R139" s="197">
        <f>SUM(R140:R150)</f>
        <v>1.525E-2</v>
      </c>
      <c r="S139" s="196"/>
      <c r="T139" s="198">
        <f>SUM(T140:T150)</f>
        <v>0</v>
      </c>
      <c r="AR139" s="199" t="s">
        <v>89</v>
      </c>
      <c r="AT139" s="200" t="s">
        <v>78</v>
      </c>
      <c r="AU139" s="200" t="s">
        <v>87</v>
      </c>
      <c r="AY139" s="199" t="s">
        <v>138</v>
      </c>
      <c r="BK139" s="201">
        <f>SUM(BK140:BK150)</f>
        <v>0</v>
      </c>
    </row>
    <row r="140" spans="1:65" s="2" customFormat="1" ht="21.75" customHeight="1">
      <c r="A140" s="35"/>
      <c r="B140" s="36"/>
      <c r="C140" s="204" t="s">
        <v>214</v>
      </c>
      <c r="D140" s="204" t="s">
        <v>140</v>
      </c>
      <c r="E140" s="205" t="s">
        <v>990</v>
      </c>
      <c r="F140" s="206" t="s">
        <v>936</v>
      </c>
      <c r="G140" s="207" t="s">
        <v>253</v>
      </c>
      <c r="H140" s="208">
        <v>52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6.9999999999999994E-5</v>
      </c>
      <c r="R140" s="213">
        <f>Q140*H140</f>
        <v>3.6399999999999996E-3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239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239</v>
      </c>
      <c r="BM140" s="215" t="s">
        <v>991</v>
      </c>
    </row>
    <row r="141" spans="1:65" s="14" customFormat="1" ht="11.25">
      <c r="B141" s="229"/>
      <c r="C141" s="230"/>
      <c r="D141" s="219" t="s">
        <v>147</v>
      </c>
      <c r="E141" s="231" t="s">
        <v>1</v>
      </c>
      <c r="F141" s="232" t="s">
        <v>481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1:65" s="14" customFormat="1" ht="11.25">
      <c r="B142" s="229"/>
      <c r="C142" s="230"/>
      <c r="D142" s="219" t="s">
        <v>147</v>
      </c>
      <c r="E142" s="231" t="s">
        <v>1</v>
      </c>
      <c r="F142" s="232" t="s">
        <v>992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1:65" s="14" customFormat="1" ht="11.25">
      <c r="B143" s="229"/>
      <c r="C143" s="230"/>
      <c r="D143" s="219" t="s">
        <v>147</v>
      </c>
      <c r="E143" s="231" t="s">
        <v>1</v>
      </c>
      <c r="F143" s="232" t="s">
        <v>695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1:65" s="14" customFormat="1" ht="22.5">
      <c r="B144" s="229"/>
      <c r="C144" s="230"/>
      <c r="D144" s="219" t="s">
        <v>147</v>
      </c>
      <c r="E144" s="231" t="s">
        <v>1</v>
      </c>
      <c r="F144" s="232" t="s">
        <v>993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1:65" s="13" customFormat="1" ht="11.25">
      <c r="B145" s="217"/>
      <c r="C145" s="218"/>
      <c r="D145" s="219" t="s">
        <v>147</v>
      </c>
      <c r="E145" s="220" t="s">
        <v>1</v>
      </c>
      <c r="F145" s="221" t="s">
        <v>994</v>
      </c>
      <c r="G145" s="218"/>
      <c r="H145" s="222">
        <v>52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87</v>
      </c>
      <c r="AY145" s="228" t="s">
        <v>138</v>
      </c>
    </row>
    <row r="146" spans="1:65" s="2" customFormat="1" ht="21.75" customHeight="1">
      <c r="A146" s="35"/>
      <c r="B146" s="36"/>
      <c r="C146" s="253" t="s">
        <v>222</v>
      </c>
      <c r="D146" s="253" t="s">
        <v>250</v>
      </c>
      <c r="E146" s="254" t="s">
        <v>995</v>
      </c>
      <c r="F146" s="255" t="s">
        <v>996</v>
      </c>
      <c r="G146" s="256" t="s">
        <v>260</v>
      </c>
      <c r="H146" s="257">
        <v>4.4000000000000004</v>
      </c>
      <c r="I146" s="258"/>
      <c r="J146" s="259">
        <f>ROUND(I146*H146,2)</f>
        <v>0</v>
      </c>
      <c r="K146" s="255" t="s">
        <v>144</v>
      </c>
      <c r="L146" s="260"/>
      <c r="M146" s="261" t="s">
        <v>1</v>
      </c>
      <c r="N146" s="262" t="s">
        <v>44</v>
      </c>
      <c r="O146" s="72"/>
      <c r="P146" s="213">
        <f>O146*H146</f>
        <v>0</v>
      </c>
      <c r="Q146" s="213">
        <v>2.0999999999999999E-3</v>
      </c>
      <c r="R146" s="213">
        <f>Q146*H146</f>
        <v>9.2399999999999999E-3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333</v>
      </c>
      <c r="AT146" s="215" t="s">
        <v>250</v>
      </c>
      <c r="AU146" s="215" t="s">
        <v>89</v>
      </c>
      <c r="AY146" s="18" t="s">
        <v>138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239</v>
      </c>
      <c r="BM146" s="215" t="s">
        <v>997</v>
      </c>
    </row>
    <row r="147" spans="1:65" s="13" customFormat="1" ht="11.25">
      <c r="B147" s="217"/>
      <c r="C147" s="218"/>
      <c r="D147" s="219" t="s">
        <v>147</v>
      </c>
      <c r="E147" s="220" t="s">
        <v>1</v>
      </c>
      <c r="F147" s="221" t="s">
        <v>998</v>
      </c>
      <c r="G147" s="218"/>
      <c r="H147" s="222">
        <v>4.4000000000000004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147</v>
      </c>
      <c r="AU147" s="228" t="s">
        <v>89</v>
      </c>
      <c r="AV147" s="13" t="s">
        <v>89</v>
      </c>
      <c r="AW147" s="13" t="s">
        <v>34</v>
      </c>
      <c r="AX147" s="13" t="s">
        <v>87</v>
      </c>
      <c r="AY147" s="228" t="s">
        <v>138</v>
      </c>
    </row>
    <row r="148" spans="1:65" s="2" customFormat="1" ht="21.75" customHeight="1">
      <c r="A148" s="35"/>
      <c r="B148" s="36"/>
      <c r="C148" s="253" t="s">
        <v>230</v>
      </c>
      <c r="D148" s="253" t="s">
        <v>250</v>
      </c>
      <c r="E148" s="254" t="s">
        <v>999</v>
      </c>
      <c r="F148" s="255" t="s">
        <v>1000</v>
      </c>
      <c r="G148" s="256" t="s">
        <v>488</v>
      </c>
      <c r="H148" s="257">
        <v>2</v>
      </c>
      <c r="I148" s="258"/>
      <c r="J148" s="259">
        <f>ROUND(I148*H148,2)</f>
        <v>0</v>
      </c>
      <c r="K148" s="255" t="s">
        <v>144</v>
      </c>
      <c r="L148" s="260"/>
      <c r="M148" s="261" t="s">
        <v>1</v>
      </c>
      <c r="N148" s="262" t="s">
        <v>44</v>
      </c>
      <c r="O148" s="72"/>
      <c r="P148" s="213">
        <f>O148*H148</f>
        <v>0</v>
      </c>
      <c r="Q148" s="213">
        <v>3.1E-4</v>
      </c>
      <c r="R148" s="213">
        <f>Q148*H148</f>
        <v>6.2E-4</v>
      </c>
      <c r="S148" s="213">
        <v>0</v>
      </c>
      <c r="T148" s="21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333</v>
      </c>
      <c r="AT148" s="215" t="s">
        <v>250</v>
      </c>
      <c r="AU148" s="215" t="s">
        <v>89</v>
      </c>
      <c r="AY148" s="18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87</v>
      </c>
      <c r="BK148" s="216">
        <f>ROUND(I148*H148,2)</f>
        <v>0</v>
      </c>
      <c r="BL148" s="18" t="s">
        <v>239</v>
      </c>
      <c r="BM148" s="215" t="s">
        <v>1001</v>
      </c>
    </row>
    <row r="149" spans="1:65" s="2" customFormat="1" ht="21.75" customHeight="1">
      <c r="A149" s="35"/>
      <c r="B149" s="36"/>
      <c r="C149" s="253" t="s">
        <v>8</v>
      </c>
      <c r="D149" s="253" t="s">
        <v>250</v>
      </c>
      <c r="E149" s="254" t="s">
        <v>1002</v>
      </c>
      <c r="F149" s="255" t="s">
        <v>1003</v>
      </c>
      <c r="G149" s="256" t="s">
        <v>488</v>
      </c>
      <c r="H149" s="257">
        <v>5</v>
      </c>
      <c r="I149" s="258"/>
      <c r="J149" s="259">
        <f>ROUND(I149*H149,2)</f>
        <v>0</v>
      </c>
      <c r="K149" s="255" t="s">
        <v>1</v>
      </c>
      <c r="L149" s="260"/>
      <c r="M149" s="261" t="s">
        <v>1</v>
      </c>
      <c r="N149" s="262" t="s">
        <v>44</v>
      </c>
      <c r="O149" s="72"/>
      <c r="P149" s="213">
        <f>O149*H149</f>
        <v>0</v>
      </c>
      <c r="Q149" s="213">
        <v>3.5E-4</v>
      </c>
      <c r="R149" s="213">
        <f>Q149*H149</f>
        <v>1.75E-3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333</v>
      </c>
      <c r="AT149" s="215" t="s">
        <v>250</v>
      </c>
      <c r="AU149" s="215" t="s">
        <v>89</v>
      </c>
      <c r="AY149" s="18" t="s">
        <v>138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87</v>
      </c>
      <c r="BK149" s="216">
        <f>ROUND(I149*H149,2)</f>
        <v>0</v>
      </c>
      <c r="BL149" s="18" t="s">
        <v>239</v>
      </c>
      <c r="BM149" s="215" t="s">
        <v>1004</v>
      </c>
    </row>
    <row r="150" spans="1:65" s="2" customFormat="1" ht="33" customHeight="1">
      <c r="A150" s="35"/>
      <c r="B150" s="36"/>
      <c r="C150" s="204" t="s">
        <v>239</v>
      </c>
      <c r="D150" s="204" t="s">
        <v>140</v>
      </c>
      <c r="E150" s="205" t="s">
        <v>943</v>
      </c>
      <c r="F150" s="206" t="s">
        <v>944</v>
      </c>
      <c r="G150" s="207" t="s">
        <v>217</v>
      </c>
      <c r="H150" s="208">
        <v>5.1999999999999998E-2</v>
      </c>
      <c r="I150" s="209"/>
      <c r="J150" s="210">
        <f>ROUND(I150*H150,2)</f>
        <v>0</v>
      </c>
      <c r="K150" s="206" t="s">
        <v>144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239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239</v>
      </c>
      <c r="BM150" s="215" t="s">
        <v>1005</v>
      </c>
    </row>
    <row r="151" spans="1:65" s="12" customFormat="1" ht="25.9" customHeight="1">
      <c r="B151" s="188"/>
      <c r="C151" s="189"/>
      <c r="D151" s="190" t="s">
        <v>78</v>
      </c>
      <c r="E151" s="191" t="s">
        <v>250</v>
      </c>
      <c r="F151" s="191" t="s">
        <v>1006</v>
      </c>
      <c r="G151" s="189"/>
      <c r="H151" s="189"/>
      <c r="I151" s="192"/>
      <c r="J151" s="193">
        <f>BK151</f>
        <v>0</v>
      </c>
      <c r="K151" s="189"/>
      <c r="L151" s="194"/>
      <c r="M151" s="195"/>
      <c r="N151" s="196"/>
      <c r="O151" s="196"/>
      <c r="P151" s="197">
        <f>P152</f>
        <v>0</v>
      </c>
      <c r="Q151" s="196"/>
      <c r="R151" s="197">
        <f>R152</f>
        <v>3.2199999999999999E-2</v>
      </c>
      <c r="S151" s="196"/>
      <c r="T151" s="198">
        <f>T152</f>
        <v>0</v>
      </c>
      <c r="AR151" s="199" t="s">
        <v>157</v>
      </c>
      <c r="AT151" s="200" t="s">
        <v>78</v>
      </c>
      <c r="AU151" s="200" t="s">
        <v>79</v>
      </c>
      <c r="AY151" s="199" t="s">
        <v>138</v>
      </c>
      <c r="BK151" s="201">
        <f>BK152</f>
        <v>0</v>
      </c>
    </row>
    <row r="152" spans="1:65" s="12" customFormat="1" ht="22.9" customHeight="1">
      <c r="B152" s="188"/>
      <c r="C152" s="189"/>
      <c r="D152" s="190" t="s">
        <v>78</v>
      </c>
      <c r="E152" s="202" t="s">
        <v>1007</v>
      </c>
      <c r="F152" s="202" t="s">
        <v>1008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SUM(P153:P173)</f>
        <v>0</v>
      </c>
      <c r="Q152" s="196"/>
      <c r="R152" s="197">
        <f>SUM(R153:R173)</f>
        <v>3.2199999999999999E-2</v>
      </c>
      <c r="S152" s="196"/>
      <c r="T152" s="198">
        <f>SUM(T153:T173)</f>
        <v>0</v>
      </c>
      <c r="AR152" s="199" t="s">
        <v>157</v>
      </c>
      <c r="AT152" s="200" t="s">
        <v>78</v>
      </c>
      <c r="AU152" s="200" t="s">
        <v>87</v>
      </c>
      <c r="AY152" s="199" t="s">
        <v>138</v>
      </c>
      <c r="BK152" s="201">
        <f>SUM(BK153:BK173)</f>
        <v>0</v>
      </c>
    </row>
    <row r="153" spans="1:65" s="2" customFormat="1" ht="16.5" customHeight="1">
      <c r="A153" s="35"/>
      <c r="B153" s="36"/>
      <c r="C153" s="204" t="s">
        <v>245</v>
      </c>
      <c r="D153" s="204" t="s">
        <v>140</v>
      </c>
      <c r="E153" s="205" t="s">
        <v>1009</v>
      </c>
      <c r="F153" s="206" t="s">
        <v>1010</v>
      </c>
      <c r="G153" s="207" t="s">
        <v>488</v>
      </c>
      <c r="H153" s="208">
        <v>1</v>
      </c>
      <c r="I153" s="209"/>
      <c r="J153" s="210">
        <f>ROUND(I153*H153,2)</f>
        <v>0</v>
      </c>
      <c r="K153" s="206" t="s">
        <v>1</v>
      </c>
      <c r="L153" s="40"/>
      <c r="M153" s="211" t="s">
        <v>1</v>
      </c>
      <c r="N153" s="212" t="s">
        <v>44</v>
      </c>
      <c r="O153" s="72"/>
      <c r="P153" s="213">
        <f>O153*H153</f>
        <v>0</v>
      </c>
      <c r="Q153" s="213">
        <v>2.0000000000000001E-4</v>
      </c>
      <c r="R153" s="213">
        <f>Q153*H153</f>
        <v>2.0000000000000001E-4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239</v>
      </c>
      <c r="AT153" s="215" t="s">
        <v>140</v>
      </c>
      <c r="AU153" s="215" t="s">
        <v>89</v>
      </c>
      <c r="AY153" s="18" t="s">
        <v>138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87</v>
      </c>
      <c r="BK153" s="216">
        <f>ROUND(I153*H153,2)</f>
        <v>0</v>
      </c>
      <c r="BL153" s="18" t="s">
        <v>239</v>
      </c>
      <c r="BM153" s="215" t="s">
        <v>1011</v>
      </c>
    </row>
    <row r="154" spans="1:65" s="14" customFormat="1" ht="11.25">
      <c r="B154" s="229"/>
      <c r="C154" s="230"/>
      <c r="D154" s="219" t="s">
        <v>147</v>
      </c>
      <c r="E154" s="231" t="s">
        <v>1</v>
      </c>
      <c r="F154" s="232" t="s">
        <v>481</v>
      </c>
      <c r="G154" s="230"/>
      <c r="H154" s="231" t="s">
        <v>1</v>
      </c>
      <c r="I154" s="233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147</v>
      </c>
      <c r="AU154" s="238" t="s">
        <v>89</v>
      </c>
      <c r="AV154" s="14" t="s">
        <v>87</v>
      </c>
      <c r="AW154" s="14" t="s">
        <v>34</v>
      </c>
      <c r="AX154" s="14" t="s">
        <v>79</v>
      </c>
      <c r="AY154" s="238" t="s">
        <v>138</v>
      </c>
    </row>
    <row r="155" spans="1:65" s="13" customFormat="1" ht="11.25">
      <c r="B155" s="217"/>
      <c r="C155" s="218"/>
      <c r="D155" s="219" t="s">
        <v>147</v>
      </c>
      <c r="E155" s="220" t="s">
        <v>1</v>
      </c>
      <c r="F155" s="221" t="s">
        <v>87</v>
      </c>
      <c r="G155" s="218"/>
      <c r="H155" s="222">
        <v>1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147</v>
      </c>
      <c r="AU155" s="228" t="s">
        <v>89</v>
      </c>
      <c r="AV155" s="13" t="s">
        <v>89</v>
      </c>
      <c r="AW155" s="13" t="s">
        <v>34</v>
      </c>
      <c r="AX155" s="13" t="s">
        <v>87</v>
      </c>
      <c r="AY155" s="228" t="s">
        <v>138</v>
      </c>
    </row>
    <row r="156" spans="1:65" s="2" customFormat="1" ht="21.75" customHeight="1">
      <c r="A156" s="35"/>
      <c r="B156" s="36"/>
      <c r="C156" s="253" t="s">
        <v>249</v>
      </c>
      <c r="D156" s="253" t="s">
        <v>250</v>
      </c>
      <c r="E156" s="254" t="s">
        <v>1012</v>
      </c>
      <c r="F156" s="255" t="s">
        <v>1013</v>
      </c>
      <c r="G156" s="256" t="s">
        <v>488</v>
      </c>
      <c r="H156" s="257">
        <v>1</v>
      </c>
      <c r="I156" s="258"/>
      <c r="J156" s="259">
        <f>ROUND(I156*H156,2)</f>
        <v>0</v>
      </c>
      <c r="K156" s="255" t="s">
        <v>144</v>
      </c>
      <c r="L156" s="260"/>
      <c r="M156" s="261" t="s">
        <v>1</v>
      </c>
      <c r="N156" s="262" t="s">
        <v>44</v>
      </c>
      <c r="O156" s="72"/>
      <c r="P156" s="213">
        <f>O156*H156</f>
        <v>0</v>
      </c>
      <c r="Q156" s="213">
        <v>3.2000000000000001E-2</v>
      </c>
      <c r="R156" s="213">
        <f>Q156*H156</f>
        <v>3.2000000000000001E-2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1014</v>
      </c>
      <c r="AT156" s="215" t="s">
        <v>250</v>
      </c>
      <c r="AU156" s="215" t="s">
        <v>89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87</v>
      </c>
      <c r="BK156" s="216">
        <f>ROUND(I156*H156,2)</f>
        <v>0</v>
      </c>
      <c r="BL156" s="18" t="s">
        <v>1014</v>
      </c>
      <c r="BM156" s="215" t="s">
        <v>1015</v>
      </c>
    </row>
    <row r="157" spans="1:65" s="14" customFormat="1" ht="11.25">
      <c r="B157" s="229"/>
      <c r="C157" s="230"/>
      <c r="D157" s="219" t="s">
        <v>147</v>
      </c>
      <c r="E157" s="231" t="s">
        <v>1</v>
      </c>
      <c r="F157" s="232" t="s">
        <v>1016</v>
      </c>
      <c r="G157" s="230"/>
      <c r="H157" s="231" t="s">
        <v>1</v>
      </c>
      <c r="I157" s="233"/>
      <c r="J157" s="230"/>
      <c r="K157" s="230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147</v>
      </c>
      <c r="AU157" s="238" t="s">
        <v>89</v>
      </c>
      <c r="AV157" s="14" t="s">
        <v>87</v>
      </c>
      <c r="AW157" s="14" t="s">
        <v>34</v>
      </c>
      <c r="AX157" s="14" t="s">
        <v>79</v>
      </c>
      <c r="AY157" s="238" t="s">
        <v>138</v>
      </c>
    </row>
    <row r="158" spans="1:65" s="14" customFormat="1" ht="11.25">
      <c r="B158" s="229"/>
      <c r="C158" s="230"/>
      <c r="D158" s="219" t="s">
        <v>147</v>
      </c>
      <c r="E158" s="231" t="s">
        <v>1</v>
      </c>
      <c r="F158" s="232" t="s">
        <v>1017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1:65" s="14" customFormat="1" ht="11.25">
      <c r="B159" s="229"/>
      <c r="C159" s="230"/>
      <c r="D159" s="219" t="s">
        <v>147</v>
      </c>
      <c r="E159" s="231" t="s">
        <v>1</v>
      </c>
      <c r="F159" s="232" t="s">
        <v>1018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1:65" s="14" customFormat="1" ht="11.25">
      <c r="B160" s="229"/>
      <c r="C160" s="230"/>
      <c r="D160" s="219" t="s">
        <v>147</v>
      </c>
      <c r="E160" s="231" t="s">
        <v>1</v>
      </c>
      <c r="F160" s="232" t="s">
        <v>1019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1:51" s="14" customFormat="1" ht="11.25">
      <c r="B161" s="229"/>
      <c r="C161" s="230"/>
      <c r="D161" s="219" t="s">
        <v>147</v>
      </c>
      <c r="E161" s="231" t="s">
        <v>1</v>
      </c>
      <c r="F161" s="232" t="s">
        <v>1020</v>
      </c>
      <c r="G161" s="230"/>
      <c r="H161" s="231" t="s">
        <v>1</v>
      </c>
      <c r="I161" s="233"/>
      <c r="J161" s="230"/>
      <c r="K161" s="230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147</v>
      </c>
      <c r="AU161" s="238" t="s">
        <v>89</v>
      </c>
      <c r="AV161" s="14" t="s">
        <v>87</v>
      </c>
      <c r="AW161" s="14" t="s">
        <v>34</v>
      </c>
      <c r="AX161" s="14" t="s">
        <v>79</v>
      </c>
      <c r="AY161" s="238" t="s">
        <v>138</v>
      </c>
    </row>
    <row r="162" spans="1:51" s="14" customFormat="1" ht="11.25">
      <c r="B162" s="229"/>
      <c r="C162" s="230"/>
      <c r="D162" s="219" t="s">
        <v>147</v>
      </c>
      <c r="E162" s="231" t="s">
        <v>1</v>
      </c>
      <c r="F162" s="232" t="s">
        <v>1021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1:51" s="14" customFormat="1" ht="11.25">
      <c r="B163" s="229"/>
      <c r="C163" s="230"/>
      <c r="D163" s="219" t="s">
        <v>147</v>
      </c>
      <c r="E163" s="231" t="s">
        <v>1</v>
      </c>
      <c r="F163" s="232" t="s">
        <v>1022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147</v>
      </c>
      <c r="AU163" s="238" t="s">
        <v>89</v>
      </c>
      <c r="AV163" s="14" t="s">
        <v>87</v>
      </c>
      <c r="AW163" s="14" t="s">
        <v>34</v>
      </c>
      <c r="AX163" s="14" t="s">
        <v>79</v>
      </c>
      <c r="AY163" s="238" t="s">
        <v>138</v>
      </c>
    </row>
    <row r="164" spans="1:51" s="14" customFormat="1" ht="11.25">
      <c r="B164" s="229"/>
      <c r="C164" s="230"/>
      <c r="D164" s="219" t="s">
        <v>147</v>
      </c>
      <c r="E164" s="231" t="s">
        <v>1</v>
      </c>
      <c r="F164" s="232" t="s">
        <v>1023</v>
      </c>
      <c r="G164" s="230"/>
      <c r="H164" s="231" t="s">
        <v>1</v>
      </c>
      <c r="I164" s="233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147</v>
      </c>
      <c r="AU164" s="238" t="s">
        <v>89</v>
      </c>
      <c r="AV164" s="14" t="s">
        <v>87</v>
      </c>
      <c r="AW164" s="14" t="s">
        <v>34</v>
      </c>
      <c r="AX164" s="14" t="s">
        <v>79</v>
      </c>
      <c r="AY164" s="238" t="s">
        <v>138</v>
      </c>
    </row>
    <row r="165" spans="1:51" s="14" customFormat="1" ht="11.25">
      <c r="B165" s="229"/>
      <c r="C165" s="230"/>
      <c r="D165" s="219" t="s">
        <v>147</v>
      </c>
      <c r="E165" s="231" t="s">
        <v>1</v>
      </c>
      <c r="F165" s="232" t="s">
        <v>1024</v>
      </c>
      <c r="G165" s="230"/>
      <c r="H165" s="231" t="s">
        <v>1</v>
      </c>
      <c r="I165" s="233"/>
      <c r="J165" s="230"/>
      <c r="K165" s="230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147</v>
      </c>
      <c r="AU165" s="238" t="s">
        <v>89</v>
      </c>
      <c r="AV165" s="14" t="s">
        <v>87</v>
      </c>
      <c r="AW165" s="14" t="s">
        <v>34</v>
      </c>
      <c r="AX165" s="14" t="s">
        <v>79</v>
      </c>
      <c r="AY165" s="238" t="s">
        <v>138</v>
      </c>
    </row>
    <row r="166" spans="1:51" s="14" customFormat="1" ht="11.25">
      <c r="B166" s="229"/>
      <c r="C166" s="230"/>
      <c r="D166" s="219" t="s">
        <v>147</v>
      </c>
      <c r="E166" s="231" t="s">
        <v>1</v>
      </c>
      <c r="F166" s="232" t="s">
        <v>1025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1:51" s="14" customFormat="1" ht="11.25">
      <c r="B167" s="229"/>
      <c r="C167" s="230"/>
      <c r="D167" s="219" t="s">
        <v>147</v>
      </c>
      <c r="E167" s="231" t="s">
        <v>1</v>
      </c>
      <c r="F167" s="232" t="s">
        <v>1026</v>
      </c>
      <c r="G167" s="230"/>
      <c r="H167" s="231" t="s">
        <v>1</v>
      </c>
      <c r="I167" s="233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147</v>
      </c>
      <c r="AU167" s="238" t="s">
        <v>89</v>
      </c>
      <c r="AV167" s="14" t="s">
        <v>87</v>
      </c>
      <c r="AW167" s="14" t="s">
        <v>34</v>
      </c>
      <c r="AX167" s="14" t="s">
        <v>79</v>
      </c>
      <c r="AY167" s="238" t="s">
        <v>138</v>
      </c>
    </row>
    <row r="168" spans="1:51" s="14" customFormat="1" ht="11.25">
      <c r="B168" s="229"/>
      <c r="C168" s="230"/>
      <c r="D168" s="219" t="s">
        <v>147</v>
      </c>
      <c r="E168" s="231" t="s">
        <v>1</v>
      </c>
      <c r="F168" s="232" t="s">
        <v>1027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1:51" s="14" customFormat="1" ht="11.25">
      <c r="B169" s="229"/>
      <c r="C169" s="230"/>
      <c r="D169" s="219" t="s">
        <v>147</v>
      </c>
      <c r="E169" s="231" t="s">
        <v>1</v>
      </c>
      <c r="F169" s="232" t="s">
        <v>1028</v>
      </c>
      <c r="G169" s="230"/>
      <c r="H169" s="231" t="s">
        <v>1</v>
      </c>
      <c r="I169" s="233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147</v>
      </c>
      <c r="AU169" s="238" t="s">
        <v>89</v>
      </c>
      <c r="AV169" s="14" t="s">
        <v>87</v>
      </c>
      <c r="AW169" s="14" t="s">
        <v>34</v>
      </c>
      <c r="AX169" s="14" t="s">
        <v>79</v>
      </c>
      <c r="AY169" s="238" t="s">
        <v>138</v>
      </c>
    </row>
    <row r="170" spans="1:51" s="14" customFormat="1" ht="11.25">
      <c r="B170" s="229"/>
      <c r="C170" s="230"/>
      <c r="D170" s="219" t="s">
        <v>147</v>
      </c>
      <c r="E170" s="231" t="s">
        <v>1</v>
      </c>
      <c r="F170" s="232" t="s">
        <v>1029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147</v>
      </c>
      <c r="AU170" s="238" t="s">
        <v>89</v>
      </c>
      <c r="AV170" s="14" t="s">
        <v>87</v>
      </c>
      <c r="AW170" s="14" t="s">
        <v>34</v>
      </c>
      <c r="AX170" s="14" t="s">
        <v>79</v>
      </c>
      <c r="AY170" s="238" t="s">
        <v>138</v>
      </c>
    </row>
    <row r="171" spans="1:51" s="14" customFormat="1" ht="11.25">
      <c r="B171" s="229"/>
      <c r="C171" s="230"/>
      <c r="D171" s="219" t="s">
        <v>147</v>
      </c>
      <c r="E171" s="231" t="s">
        <v>1</v>
      </c>
      <c r="F171" s="232" t="s">
        <v>1030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1:51" s="14" customFormat="1" ht="11.25">
      <c r="B172" s="229"/>
      <c r="C172" s="230"/>
      <c r="D172" s="219" t="s">
        <v>147</v>
      </c>
      <c r="E172" s="231" t="s">
        <v>1</v>
      </c>
      <c r="F172" s="232" t="s">
        <v>1031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1:51" s="13" customFormat="1" ht="11.25">
      <c r="B173" s="217"/>
      <c r="C173" s="218"/>
      <c r="D173" s="219" t="s">
        <v>147</v>
      </c>
      <c r="E173" s="220" t="s">
        <v>1</v>
      </c>
      <c r="F173" s="221" t="s">
        <v>87</v>
      </c>
      <c r="G173" s="218"/>
      <c r="H173" s="222">
        <v>1</v>
      </c>
      <c r="I173" s="223"/>
      <c r="J173" s="218"/>
      <c r="K173" s="218"/>
      <c r="L173" s="224"/>
      <c r="M173" s="279"/>
      <c r="N173" s="280"/>
      <c r="O173" s="280"/>
      <c r="P173" s="280"/>
      <c r="Q173" s="280"/>
      <c r="R173" s="280"/>
      <c r="S173" s="280"/>
      <c r="T173" s="281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87</v>
      </c>
      <c r="AY173" s="228" t="s">
        <v>138</v>
      </c>
    </row>
    <row r="174" spans="1:51" s="2" customFormat="1" ht="6.95" customHeight="1">
      <c r="A174" s="35"/>
      <c r="B174" s="55"/>
      <c r="C174" s="56"/>
      <c r="D174" s="56"/>
      <c r="E174" s="56"/>
      <c r="F174" s="56"/>
      <c r="G174" s="56"/>
      <c r="H174" s="56"/>
      <c r="I174" s="153"/>
      <c r="J174" s="56"/>
      <c r="K174" s="56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Aigi68BWcPJFeyGX13zNRSf4ef3PKxszGTOVYxxr2f3hj80NOGOjgmProgZ3cLm5YvvUYf4auYS0Uvp6M1q/iA==" saltValue="6lLaoEuVGbhPkOWAZbr8OTKniH3BvDdsmLilCg901xYpW8Hp5UNG61Z5QAYYj0X5uPKOP88SekiessMxKmDP6g==" spinCount="100000" sheet="1" objects="1" scenarios="1" formatColumns="0" formatRows="0" autoFilter="0"/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1032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ROUND((SUM(BE118:BE124)),  2)</f>
        <v>0</v>
      </c>
      <c r="G33" s="35"/>
      <c r="H33" s="35"/>
      <c r="I33" s="132">
        <v>0.21</v>
      </c>
      <c r="J33" s="131">
        <f>ROUND(((SUM(BE118:BE124))*I33),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ROUND((SUM(BF118:BF124)),  2)</f>
        <v>0</v>
      </c>
      <c r="G34" s="35"/>
      <c r="H34" s="35"/>
      <c r="I34" s="132">
        <v>0.15</v>
      </c>
      <c r="J34" s="131">
        <f>ROUND(((SUM(BF118:BF124))*I34),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ROUND((SUM(BG118:BG124)),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ROUND((SUM(BH118:BH124)),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ROUND((SUM(BI118:BI124)),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PS 02 - Elekktropřípojka a řízení procesů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354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1033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123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30" t="str">
        <f>E7</f>
        <v>Projektové práce a inženýrská činnost na pilotní lokalitě Meziboří</v>
      </c>
      <c r="F108" s="331"/>
      <c r="G108" s="331"/>
      <c r="H108" s="331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2" t="str">
        <f>E9</f>
        <v>PS 02 - Elekktropřípojka a řízení procesů</v>
      </c>
      <c r="F110" s="332"/>
      <c r="G110" s="332"/>
      <c r="H110" s="332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Meziboří</v>
      </c>
      <c r="G112" s="37"/>
      <c r="H112" s="37"/>
      <c r="I112" s="118" t="s">
        <v>22</v>
      </c>
      <c r="J112" s="67" t="str">
        <f>IF(J12="","",J12)</f>
        <v>18. 5. 2020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VÚV TGM, v.v.i., Podbabská 2582/30, 160 00 Praha 6</v>
      </c>
      <c r="G114" s="37"/>
      <c r="H114" s="37"/>
      <c r="I114" s="118" t="s">
        <v>30</v>
      </c>
      <c r="J114" s="33" t="str">
        <f>E21</f>
        <v>ŠINDLAR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118" t="s">
        <v>35</v>
      </c>
      <c r="J115" s="33" t="str">
        <f>E24</f>
        <v>Roman Bárta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76"/>
      <c r="B117" s="177"/>
      <c r="C117" s="178" t="s">
        <v>124</v>
      </c>
      <c r="D117" s="179" t="s">
        <v>64</v>
      </c>
      <c r="E117" s="179" t="s">
        <v>60</v>
      </c>
      <c r="F117" s="179" t="s">
        <v>61</v>
      </c>
      <c r="G117" s="179" t="s">
        <v>125</v>
      </c>
      <c r="H117" s="179" t="s">
        <v>126</v>
      </c>
      <c r="I117" s="180" t="s">
        <v>127</v>
      </c>
      <c r="J117" s="179" t="s">
        <v>114</v>
      </c>
      <c r="K117" s="181" t="s">
        <v>128</v>
      </c>
      <c r="L117" s="182"/>
      <c r="M117" s="76" t="s">
        <v>1</v>
      </c>
      <c r="N117" s="77" t="s">
        <v>43</v>
      </c>
      <c r="O117" s="77" t="s">
        <v>129</v>
      </c>
      <c r="P117" s="77" t="s">
        <v>130</v>
      </c>
      <c r="Q117" s="77" t="s">
        <v>131</v>
      </c>
      <c r="R117" s="77" t="s">
        <v>132</v>
      </c>
      <c r="S117" s="77" t="s">
        <v>133</v>
      </c>
      <c r="T117" s="78" t="s">
        <v>134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5" s="2" customFormat="1" ht="22.9" customHeight="1">
      <c r="A118" s="35"/>
      <c r="B118" s="36"/>
      <c r="C118" s="83" t="s">
        <v>135</v>
      </c>
      <c r="D118" s="37"/>
      <c r="E118" s="37"/>
      <c r="F118" s="37"/>
      <c r="G118" s="37"/>
      <c r="H118" s="37"/>
      <c r="I118" s="116"/>
      <c r="J118" s="183">
        <f>BK118</f>
        <v>0</v>
      </c>
      <c r="K118" s="37"/>
      <c r="L118" s="40"/>
      <c r="M118" s="79"/>
      <c r="N118" s="184"/>
      <c r="O118" s="80"/>
      <c r="P118" s="185">
        <f>P119</f>
        <v>0</v>
      </c>
      <c r="Q118" s="80"/>
      <c r="R118" s="185">
        <f>R119</f>
        <v>0</v>
      </c>
      <c r="S118" s="80"/>
      <c r="T118" s="186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116</v>
      </c>
      <c r="BK118" s="187">
        <f>BK119</f>
        <v>0</v>
      </c>
    </row>
    <row r="119" spans="1:65" s="12" customFormat="1" ht="25.9" customHeight="1">
      <c r="B119" s="188"/>
      <c r="C119" s="189"/>
      <c r="D119" s="190" t="s">
        <v>78</v>
      </c>
      <c r="E119" s="191" t="s">
        <v>557</v>
      </c>
      <c r="F119" s="191" t="s">
        <v>558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89</v>
      </c>
      <c r="AT119" s="200" t="s">
        <v>78</v>
      </c>
      <c r="AU119" s="200" t="s">
        <v>79</v>
      </c>
      <c r="AY119" s="199" t="s">
        <v>138</v>
      </c>
      <c r="BK119" s="201">
        <f>BK120</f>
        <v>0</v>
      </c>
    </row>
    <row r="120" spans="1:65" s="12" customFormat="1" ht="22.9" customHeight="1">
      <c r="B120" s="188"/>
      <c r="C120" s="189"/>
      <c r="D120" s="190" t="s">
        <v>78</v>
      </c>
      <c r="E120" s="202" t="s">
        <v>1034</v>
      </c>
      <c r="F120" s="202" t="s">
        <v>1035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SUM(P121:P124)</f>
        <v>0</v>
      </c>
      <c r="Q120" s="196"/>
      <c r="R120" s="197">
        <f>SUM(R121:R124)</f>
        <v>0</v>
      </c>
      <c r="S120" s="196"/>
      <c r="T120" s="198">
        <f>SUM(T121:T124)</f>
        <v>0</v>
      </c>
      <c r="AR120" s="199" t="s">
        <v>89</v>
      </c>
      <c r="AT120" s="200" t="s">
        <v>78</v>
      </c>
      <c r="AU120" s="200" t="s">
        <v>87</v>
      </c>
      <c r="AY120" s="199" t="s">
        <v>138</v>
      </c>
      <c r="BK120" s="201">
        <f>SUM(BK121:BK124)</f>
        <v>0</v>
      </c>
    </row>
    <row r="121" spans="1:65" s="2" customFormat="1" ht="16.5" customHeight="1">
      <c r="A121" s="35"/>
      <c r="B121" s="36"/>
      <c r="C121" s="204" t="s">
        <v>87</v>
      </c>
      <c r="D121" s="204" t="s">
        <v>140</v>
      </c>
      <c r="E121" s="205" t="s">
        <v>1036</v>
      </c>
      <c r="F121" s="206" t="s">
        <v>1037</v>
      </c>
      <c r="G121" s="207" t="s">
        <v>1038</v>
      </c>
      <c r="H121" s="208">
        <v>1</v>
      </c>
      <c r="I121" s="209"/>
      <c r="J121" s="210">
        <f>ROUND(I121*H121,2)</f>
        <v>0</v>
      </c>
      <c r="K121" s="206" t="s">
        <v>1</v>
      </c>
      <c r="L121" s="40"/>
      <c r="M121" s="211" t="s">
        <v>1</v>
      </c>
      <c r="N121" s="212" t="s">
        <v>44</v>
      </c>
      <c r="O121" s="7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5" t="s">
        <v>239</v>
      </c>
      <c r="AT121" s="215" t="s">
        <v>140</v>
      </c>
      <c r="AU121" s="215" t="s">
        <v>89</v>
      </c>
      <c r="AY121" s="18" t="s">
        <v>138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87</v>
      </c>
      <c r="BK121" s="216">
        <f>ROUND(I121*H121,2)</f>
        <v>0</v>
      </c>
      <c r="BL121" s="18" t="s">
        <v>239</v>
      </c>
      <c r="BM121" s="215" t="s">
        <v>1039</v>
      </c>
    </row>
    <row r="122" spans="1:65" s="14" customFormat="1" ht="22.5">
      <c r="B122" s="229"/>
      <c r="C122" s="230"/>
      <c r="D122" s="219" t="s">
        <v>147</v>
      </c>
      <c r="E122" s="231" t="s">
        <v>1</v>
      </c>
      <c r="F122" s="232" t="s">
        <v>1040</v>
      </c>
      <c r="G122" s="230"/>
      <c r="H122" s="231" t="s">
        <v>1</v>
      </c>
      <c r="I122" s="233"/>
      <c r="J122" s="230"/>
      <c r="K122" s="230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147</v>
      </c>
      <c r="AU122" s="238" t="s">
        <v>89</v>
      </c>
      <c r="AV122" s="14" t="s">
        <v>87</v>
      </c>
      <c r="AW122" s="14" t="s">
        <v>34</v>
      </c>
      <c r="AX122" s="14" t="s">
        <v>79</v>
      </c>
      <c r="AY122" s="238" t="s">
        <v>138</v>
      </c>
    </row>
    <row r="123" spans="1:65" s="14" customFormat="1" ht="33.75">
      <c r="B123" s="229"/>
      <c r="C123" s="230"/>
      <c r="D123" s="219" t="s">
        <v>147</v>
      </c>
      <c r="E123" s="231" t="s">
        <v>1</v>
      </c>
      <c r="F123" s="232" t="s">
        <v>1041</v>
      </c>
      <c r="G123" s="230"/>
      <c r="H123" s="231" t="s">
        <v>1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147</v>
      </c>
      <c r="AU123" s="238" t="s">
        <v>89</v>
      </c>
      <c r="AV123" s="14" t="s">
        <v>87</v>
      </c>
      <c r="AW123" s="14" t="s">
        <v>34</v>
      </c>
      <c r="AX123" s="14" t="s">
        <v>79</v>
      </c>
      <c r="AY123" s="238" t="s">
        <v>138</v>
      </c>
    </row>
    <row r="124" spans="1:65" s="13" customFormat="1" ht="11.25">
      <c r="B124" s="217"/>
      <c r="C124" s="218"/>
      <c r="D124" s="219" t="s">
        <v>147</v>
      </c>
      <c r="E124" s="220" t="s">
        <v>1</v>
      </c>
      <c r="F124" s="221" t="s">
        <v>87</v>
      </c>
      <c r="G124" s="218"/>
      <c r="H124" s="222">
        <v>1</v>
      </c>
      <c r="I124" s="223"/>
      <c r="J124" s="218"/>
      <c r="K124" s="218"/>
      <c r="L124" s="224"/>
      <c r="M124" s="279"/>
      <c r="N124" s="280"/>
      <c r="O124" s="280"/>
      <c r="P124" s="280"/>
      <c r="Q124" s="280"/>
      <c r="R124" s="280"/>
      <c r="S124" s="280"/>
      <c r="T124" s="281"/>
      <c r="AT124" s="228" t="s">
        <v>147</v>
      </c>
      <c r="AU124" s="228" t="s">
        <v>89</v>
      </c>
      <c r="AV124" s="13" t="s">
        <v>89</v>
      </c>
      <c r="AW124" s="13" t="s">
        <v>34</v>
      </c>
      <c r="AX124" s="13" t="s">
        <v>87</v>
      </c>
      <c r="AY124" s="228" t="s">
        <v>138</v>
      </c>
    </row>
    <row r="125" spans="1:65" s="2" customFormat="1" ht="6.95" customHeight="1">
      <c r="A125" s="35"/>
      <c r="B125" s="55"/>
      <c r="C125" s="56"/>
      <c r="D125" s="56"/>
      <c r="E125" s="56"/>
      <c r="F125" s="56"/>
      <c r="G125" s="56"/>
      <c r="H125" s="56"/>
      <c r="I125" s="153"/>
      <c r="J125" s="56"/>
      <c r="K125" s="56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5dFlBRkJbZy9g+o+uRY3Jfx1fSmkjCae33FmQQBpoTavIO80pxAdQMtRnFrVH/9txz8sqtvopyWGxbaL3uUWhw==" saltValue="4cKy5FFspGLIztDU1TVHKsjjhQiv2WgIznUO5PvSJ3E+zS+yE5yR+pVs9op5s8vD2dKBy8GAgbiXoBRHGXNRkg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46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1042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108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ROUND((SUM(BE118:BE177)),  2)</f>
        <v>0</v>
      </c>
      <c r="G33" s="35"/>
      <c r="H33" s="35"/>
      <c r="I33" s="132">
        <v>0.21</v>
      </c>
      <c r="J33" s="131">
        <f>ROUND(((SUM(BE118:BE177))*I33),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ROUND((SUM(BF118:BF177)),  2)</f>
        <v>0</v>
      </c>
      <c r="G34" s="35"/>
      <c r="H34" s="35"/>
      <c r="I34" s="132">
        <v>0.15</v>
      </c>
      <c r="J34" s="131">
        <f>ROUND(((SUM(BF118:BF177))*I34),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ROUND((SUM(BG118:BG177)),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ROUND((SUM(BH118:BH177)),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ROUND((SUM(BI118:BI177)),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2" t="str">
        <f>E9</f>
        <v>07 - Ostatní a vedlejší náklady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1:31" s="9" customFormat="1" ht="24.95" customHeight="1">
      <c r="B97" s="162"/>
      <c r="C97" s="163"/>
      <c r="D97" s="164" t="s">
        <v>1043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1044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123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30" t="str">
        <f>E7</f>
        <v>Projektové práce a inženýrská činnost na pilotní lokalitě Meziboří</v>
      </c>
      <c r="F108" s="331"/>
      <c r="G108" s="331"/>
      <c r="H108" s="331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2" t="str">
        <f>E9</f>
        <v>07 - Ostatní a vedlejší náklady</v>
      </c>
      <c r="F110" s="332"/>
      <c r="G110" s="332"/>
      <c r="H110" s="332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Meziboří</v>
      </c>
      <c r="G112" s="37"/>
      <c r="H112" s="37"/>
      <c r="I112" s="118" t="s">
        <v>22</v>
      </c>
      <c r="J112" s="67" t="str">
        <f>IF(J12="","",J12)</f>
        <v>18. 5. 2020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VÚV TGM, v.v.i., Podbabská 2582/30, 160 00 Praha 6</v>
      </c>
      <c r="G114" s="37"/>
      <c r="H114" s="37"/>
      <c r="I114" s="118" t="s">
        <v>30</v>
      </c>
      <c r="J114" s="33" t="str">
        <f>E21</f>
        <v>ŠINDLAR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118" t="s">
        <v>35</v>
      </c>
      <c r="J115" s="33" t="str">
        <f>E24</f>
        <v>Roman Bárta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76"/>
      <c r="B117" s="177"/>
      <c r="C117" s="178" t="s">
        <v>124</v>
      </c>
      <c r="D117" s="179" t="s">
        <v>64</v>
      </c>
      <c r="E117" s="179" t="s">
        <v>60</v>
      </c>
      <c r="F117" s="179" t="s">
        <v>61</v>
      </c>
      <c r="G117" s="179" t="s">
        <v>125</v>
      </c>
      <c r="H117" s="179" t="s">
        <v>126</v>
      </c>
      <c r="I117" s="180" t="s">
        <v>127</v>
      </c>
      <c r="J117" s="179" t="s">
        <v>114</v>
      </c>
      <c r="K117" s="181" t="s">
        <v>128</v>
      </c>
      <c r="L117" s="182"/>
      <c r="M117" s="76" t="s">
        <v>1</v>
      </c>
      <c r="N117" s="77" t="s">
        <v>43</v>
      </c>
      <c r="O117" s="77" t="s">
        <v>129</v>
      </c>
      <c r="P117" s="77" t="s">
        <v>130</v>
      </c>
      <c r="Q117" s="77" t="s">
        <v>131</v>
      </c>
      <c r="R117" s="77" t="s">
        <v>132</v>
      </c>
      <c r="S117" s="77" t="s">
        <v>133</v>
      </c>
      <c r="T117" s="78" t="s">
        <v>134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5" s="2" customFormat="1" ht="22.9" customHeight="1">
      <c r="A118" s="35"/>
      <c r="B118" s="36"/>
      <c r="C118" s="83" t="s">
        <v>135</v>
      </c>
      <c r="D118" s="37"/>
      <c r="E118" s="37"/>
      <c r="F118" s="37"/>
      <c r="G118" s="37"/>
      <c r="H118" s="37"/>
      <c r="I118" s="116"/>
      <c r="J118" s="183">
        <f>BK118</f>
        <v>0</v>
      </c>
      <c r="K118" s="37"/>
      <c r="L118" s="40"/>
      <c r="M118" s="79"/>
      <c r="N118" s="184"/>
      <c r="O118" s="80"/>
      <c r="P118" s="185">
        <f>P119</f>
        <v>0</v>
      </c>
      <c r="Q118" s="80"/>
      <c r="R118" s="185">
        <f>R119</f>
        <v>0</v>
      </c>
      <c r="S118" s="80"/>
      <c r="T118" s="186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116</v>
      </c>
      <c r="BK118" s="187">
        <f>BK119</f>
        <v>0</v>
      </c>
    </row>
    <row r="119" spans="1:65" s="12" customFormat="1" ht="25.9" customHeight="1">
      <c r="B119" s="188"/>
      <c r="C119" s="189"/>
      <c r="D119" s="190" t="s">
        <v>78</v>
      </c>
      <c r="E119" s="191" t="s">
        <v>1045</v>
      </c>
      <c r="F119" s="191" t="s">
        <v>1046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145</v>
      </c>
      <c r="AT119" s="200" t="s">
        <v>78</v>
      </c>
      <c r="AU119" s="200" t="s">
        <v>79</v>
      </c>
      <c r="AY119" s="199" t="s">
        <v>138</v>
      </c>
      <c r="BK119" s="201">
        <f>BK120</f>
        <v>0</v>
      </c>
    </row>
    <row r="120" spans="1:65" s="12" customFormat="1" ht="22.9" customHeight="1">
      <c r="B120" s="188"/>
      <c r="C120" s="189"/>
      <c r="D120" s="190" t="s">
        <v>78</v>
      </c>
      <c r="E120" s="202" t="s">
        <v>1047</v>
      </c>
      <c r="F120" s="202" t="s">
        <v>1048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SUM(P121:P177)</f>
        <v>0</v>
      </c>
      <c r="Q120" s="196"/>
      <c r="R120" s="197">
        <f>SUM(R121:R177)</f>
        <v>0</v>
      </c>
      <c r="S120" s="196"/>
      <c r="T120" s="198">
        <f>SUM(T121:T177)</f>
        <v>0</v>
      </c>
      <c r="AR120" s="199" t="s">
        <v>145</v>
      </c>
      <c r="AT120" s="200" t="s">
        <v>78</v>
      </c>
      <c r="AU120" s="200" t="s">
        <v>87</v>
      </c>
      <c r="AY120" s="199" t="s">
        <v>138</v>
      </c>
      <c r="BK120" s="201">
        <f>SUM(BK121:BK177)</f>
        <v>0</v>
      </c>
    </row>
    <row r="121" spans="1:65" s="2" customFormat="1" ht="16.5" customHeight="1">
      <c r="A121" s="35"/>
      <c r="B121" s="36"/>
      <c r="C121" s="204" t="s">
        <v>87</v>
      </c>
      <c r="D121" s="204" t="s">
        <v>140</v>
      </c>
      <c r="E121" s="205" t="s">
        <v>1049</v>
      </c>
      <c r="F121" s="206" t="s">
        <v>1050</v>
      </c>
      <c r="G121" s="207" t="s">
        <v>1051</v>
      </c>
      <c r="H121" s="208">
        <v>1</v>
      </c>
      <c r="I121" s="209"/>
      <c r="J121" s="210">
        <f>ROUND(I121*H121,2)</f>
        <v>0</v>
      </c>
      <c r="K121" s="206" t="s">
        <v>1</v>
      </c>
      <c r="L121" s="40"/>
      <c r="M121" s="211" t="s">
        <v>1</v>
      </c>
      <c r="N121" s="212" t="s">
        <v>44</v>
      </c>
      <c r="O121" s="7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5" t="s">
        <v>1052</v>
      </c>
      <c r="AT121" s="215" t="s">
        <v>140</v>
      </c>
      <c r="AU121" s="215" t="s">
        <v>89</v>
      </c>
      <c r="AY121" s="18" t="s">
        <v>138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87</v>
      </c>
      <c r="BK121" s="216">
        <f>ROUND(I121*H121,2)</f>
        <v>0</v>
      </c>
      <c r="BL121" s="18" t="s">
        <v>1052</v>
      </c>
      <c r="BM121" s="215" t="s">
        <v>1053</v>
      </c>
    </row>
    <row r="122" spans="1:65" s="14" customFormat="1" ht="11.25">
      <c r="B122" s="229"/>
      <c r="C122" s="230"/>
      <c r="D122" s="219" t="s">
        <v>147</v>
      </c>
      <c r="E122" s="231" t="s">
        <v>1</v>
      </c>
      <c r="F122" s="232" t="s">
        <v>1054</v>
      </c>
      <c r="G122" s="230"/>
      <c r="H122" s="231" t="s">
        <v>1</v>
      </c>
      <c r="I122" s="233"/>
      <c r="J122" s="230"/>
      <c r="K122" s="230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147</v>
      </c>
      <c r="AU122" s="238" t="s">
        <v>89</v>
      </c>
      <c r="AV122" s="14" t="s">
        <v>87</v>
      </c>
      <c r="AW122" s="14" t="s">
        <v>34</v>
      </c>
      <c r="AX122" s="14" t="s">
        <v>79</v>
      </c>
      <c r="AY122" s="238" t="s">
        <v>138</v>
      </c>
    </row>
    <row r="123" spans="1:65" s="14" customFormat="1" ht="11.25">
      <c r="B123" s="229"/>
      <c r="C123" s="230"/>
      <c r="D123" s="219" t="s">
        <v>147</v>
      </c>
      <c r="E123" s="231" t="s">
        <v>1</v>
      </c>
      <c r="F123" s="232" t="s">
        <v>1055</v>
      </c>
      <c r="G123" s="230"/>
      <c r="H123" s="231" t="s">
        <v>1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147</v>
      </c>
      <c r="AU123" s="238" t="s">
        <v>89</v>
      </c>
      <c r="AV123" s="14" t="s">
        <v>87</v>
      </c>
      <c r="AW123" s="14" t="s">
        <v>34</v>
      </c>
      <c r="AX123" s="14" t="s">
        <v>79</v>
      </c>
      <c r="AY123" s="238" t="s">
        <v>138</v>
      </c>
    </row>
    <row r="124" spans="1:65" s="14" customFormat="1" ht="11.25">
      <c r="B124" s="229"/>
      <c r="C124" s="230"/>
      <c r="D124" s="219" t="s">
        <v>147</v>
      </c>
      <c r="E124" s="231" t="s">
        <v>1</v>
      </c>
      <c r="F124" s="232" t="s">
        <v>1056</v>
      </c>
      <c r="G124" s="230"/>
      <c r="H124" s="231" t="s">
        <v>1</v>
      </c>
      <c r="I124" s="233"/>
      <c r="J124" s="230"/>
      <c r="K124" s="230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147</v>
      </c>
      <c r="AU124" s="238" t="s">
        <v>89</v>
      </c>
      <c r="AV124" s="14" t="s">
        <v>87</v>
      </c>
      <c r="AW124" s="14" t="s">
        <v>34</v>
      </c>
      <c r="AX124" s="14" t="s">
        <v>79</v>
      </c>
      <c r="AY124" s="238" t="s">
        <v>138</v>
      </c>
    </row>
    <row r="125" spans="1:65" s="14" customFormat="1" ht="22.5">
      <c r="B125" s="229"/>
      <c r="C125" s="230"/>
      <c r="D125" s="219" t="s">
        <v>147</v>
      </c>
      <c r="E125" s="231" t="s">
        <v>1</v>
      </c>
      <c r="F125" s="232" t="s">
        <v>1057</v>
      </c>
      <c r="G125" s="230"/>
      <c r="H125" s="231" t="s">
        <v>1</v>
      </c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147</v>
      </c>
      <c r="AU125" s="238" t="s">
        <v>89</v>
      </c>
      <c r="AV125" s="14" t="s">
        <v>87</v>
      </c>
      <c r="AW125" s="14" t="s">
        <v>34</v>
      </c>
      <c r="AX125" s="14" t="s">
        <v>79</v>
      </c>
      <c r="AY125" s="238" t="s">
        <v>138</v>
      </c>
    </row>
    <row r="126" spans="1:65" s="14" customFormat="1" ht="11.25">
      <c r="B126" s="229"/>
      <c r="C126" s="230"/>
      <c r="D126" s="219" t="s">
        <v>147</v>
      </c>
      <c r="E126" s="231" t="s">
        <v>1</v>
      </c>
      <c r="F126" s="232" t="s">
        <v>1058</v>
      </c>
      <c r="G126" s="230"/>
      <c r="H126" s="231" t="s">
        <v>1</v>
      </c>
      <c r="I126" s="233"/>
      <c r="J126" s="230"/>
      <c r="K126" s="230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147</v>
      </c>
      <c r="AU126" s="238" t="s">
        <v>89</v>
      </c>
      <c r="AV126" s="14" t="s">
        <v>87</v>
      </c>
      <c r="AW126" s="14" t="s">
        <v>34</v>
      </c>
      <c r="AX126" s="14" t="s">
        <v>79</v>
      </c>
      <c r="AY126" s="238" t="s">
        <v>138</v>
      </c>
    </row>
    <row r="127" spans="1:65" s="14" customFormat="1" ht="11.25">
      <c r="B127" s="229"/>
      <c r="C127" s="230"/>
      <c r="D127" s="219" t="s">
        <v>147</v>
      </c>
      <c r="E127" s="231" t="s">
        <v>1</v>
      </c>
      <c r="F127" s="232" t="s">
        <v>1059</v>
      </c>
      <c r="G127" s="230"/>
      <c r="H127" s="231" t="s">
        <v>1</v>
      </c>
      <c r="I127" s="233"/>
      <c r="J127" s="230"/>
      <c r="K127" s="230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147</v>
      </c>
      <c r="AU127" s="238" t="s">
        <v>89</v>
      </c>
      <c r="AV127" s="14" t="s">
        <v>87</v>
      </c>
      <c r="AW127" s="14" t="s">
        <v>34</v>
      </c>
      <c r="AX127" s="14" t="s">
        <v>79</v>
      </c>
      <c r="AY127" s="238" t="s">
        <v>138</v>
      </c>
    </row>
    <row r="128" spans="1:65" s="14" customFormat="1" ht="11.25">
      <c r="B128" s="229"/>
      <c r="C128" s="230"/>
      <c r="D128" s="219" t="s">
        <v>147</v>
      </c>
      <c r="E128" s="231" t="s">
        <v>1</v>
      </c>
      <c r="F128" s="232" t="s">
        <v>1060</v>
      </c>
      <c r="G128" s="230"/>
      <c r="H128" s="231" t="s">
        <v>1</v>
      </c>
      <c r="I128" s="233"/>
      <c r="J128" s="230"/>
      <c r="K128" s="230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147</v>
      </c>
      <c r="AU128" s="238" t="s">
        <v>89</v>
      </c>
      <c r="AV128" s="14" t="s">
        <v>87</v>
      </c>
      <c r="AW128" s="14" t="s">
        <v>34</v>
      </c>
      <c r="AX128" s="14" t="s">
        <v>79</v>
      </c>
      <c r="AY128" s="238" t="s">
        <v>138</v>
      </c>
    </row>
    <row r="129" spans="1:65" s="14" customFormat="1" ht="11.25">
      <c r="B129" s="229"/>
      <c r="C129" s="230"/>
      <c r="D129" s="219" t="s">
        <v>147</v>
      </c>
      <c r="E129" s="231" t="s">
        <v>1</v>
      </c>
      <c r="F129" s="232" t="s">
        <v>1061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1:65" s="14" customFormat="1" ht="22.5">
      <c r="B130" s="229"/>
      <c r="C130" s="230"/>
      <c r="D130" s="219" t="s">
        <v>147</v>
      </c>
      <c r="E130" s="231" t="s">
        <v>1</v>
      </c>
      <c r="F130" s="232" t="s">
        <v>1062</v>
      </c>
      <c r="G130" s="230"/>
      <c r="H130" s="231" t="s">
        <v>1</v>
      </c>
      <c r="I130" s="233"/>
      <c r="J130" s="230"/>
      <c r="K130" s="230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147</v>
      </c>
      <c r="AU130" s="238" t="s">
        <v>89</v>
      </c>
      <c r="AV130" s="14" t="s">
        <v>87</v>
      </c>
      <c r="AW130" s="14" t="s">
        <v>34</v>
      </c>
      <c r="AX130" s="14" t="s">
        <v>79</v>
      </c>
      <c r="AY130" s="238" t="s">
        <v>138</v>
      </c>
    </row>
    <row r="131" spans="1:65" s="14" customFormat="1" ht="22.5">
      <c r="B131" s="229"/>
      <c r="C131" s="230"/>
      <c r="D131" s="219" t="s">
        <v>147</v>
      </c>
      <c r="E131" s="231" t="s">
        <v>1</v>
      </c>
      <c r="F131" s="232" t="s">
        <v>1063</v>
      </c>
      <c r="G131" s="230"/>
      <c r="H131" s="231" t="s">
        <v>1</v>
      </c>
      <c r="I131" s="233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147</v>
      </c>
      <c r="AU131" s="238" t="s">
        <v>89</v>
      </c>
      <c r="AV131" s="14" t="s">
        <v>87</v>
      </c>
      <c r="AW131" s="14" t="s">
        <v>34</v>
      </c>
      <c r="AX131" s="14" t="s">
        <v>79</v>
      </c>
      <c r="AY131" s="238" t="s">
        <v>138</v>
      </c>
    </row>
    <row r="132" spans="1:65" s="14" customFormat="1" ht="33.75">
      <c r="B132" s="229"/>
      <c r="C132" s="230"/>
      <c r="D132" s="219" t="s">
        <v>147</v>
      </c>
      <c r="E132" s="231" t="s">
        <v>1</v>
      </c>
      <c r="F132" s="232" t="s">
        <v>1064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147</v>
      </c>
      <c r="AU132" s="238" t="s">
        <v>89</v>
      </c>
      <c r="AV132" s="14" t="s">
        <v>87</v>
      </c>
      <c r="AW132" s="14" t="s">
        <v>34</v>
      </c>
      <c r="AX132" s="14" t="s">
        <v>79</v>
      </c>
      <c r="AY132" s="238" t="s">
        <v>138</v>
      </c>
    </row>
    <row r="133" spans="1:65" s="14" customFormat="1" ht="33.75">
      <c r="B133" s="229"/>
      <c r="C133" s="230"/>
      <c r="D133" s="219" t="s">
        <v>147</v>
      </c>
      <c r="E133" s="231" t="s">
        <v>1</v>
      </c>
      <c r="F133" s="232" t="s">
        <v>1065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147</v>
      </c>
      <c r="AU133" s="238" t="s">
        <v>89</v>
      </c>
      <c r="AV133" s="14" t="s">
        <v>87</v>
      </c>
      <c r="AW133" s="14" t="s">
        <v>34</v>
      </c>
      <c r="AX133" s="14" t="s">
        <v>79</v>
      </c>
      <c r="AY133" s="238" t="s">
        <v>138</v>
      </c>
    </row>
    <row r="134" spans="1:65" s="13" customFormat="1" ht="11.25">
      <c r="B134" s="217"/>
      <c r="C134" s="218"/>
      <c r="D134" s="219" t="s">
        <v>147</v>
      </c>
      <c r="E134" s="220" t="s">
        <v>1</v>
      </c>
      <c r="F134" s="221" t="s">
        <v>87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147</v>
      </c>
      <c r="AU134" s="228" t="s">
        <v>89</v>
      </c>
      <c r="AV134" s="13" t="s">
        <v>89</v>
      </c>
      <c r="AW134" s="13" t="s">
        <v>34</v>
      </c>
      <c r="AX134" s="13" t="s">
        <v>87</v>
      </c>
      <c r="AY134" s="228" t="s">
        <v>138</v>
      </c>
    </row>
    <row r="135" spans="1:65" s="2" customFormat="1" ht="16.5" customHeight="1">
      <c r="A135" s="35"/>
      <c r="B135" s="36"/>
      <c r="C135" s="204" t="s">
        <v>89</v>
      </c>
      <c r="D135" s="204" t="s">
        <v>140</v>
      </c>
      <c r="E135" s="205" t="s">
        <v>1066</v>
      </c>
      <c r="F135" s="206" t="s">
        <v>1067</v>
      </c>
      <c r="G135" s="207" t="s">
        <v>1051</v>
      </c>
      <c r="H135" s="208">
        <v>1</v>
      </c>
      <c r="I135" s="209"/>
      <c r="J135" s="210">
        <f>ROUND(I135*H135,2)</f>
        <v>0</v>
      </c>
      <c r="K135" s="206" t="s">
        <v>1</v>
      </c>
      <c r="L135" s="40"/>
      <c r="M135" s="211" t="s">
        <v>1</v>
      </c>
      <c r="N135" s="212" t="s">
        <v>44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1052</v>
      </c>
      <c r="AT135" s="215" t="s">
        <v>140</v>
      </c>
      <c r="AU135" s="215" t="s">
        <v>89</v>
      </c>
      <c r="AY135" s="18" t="s">
        <v>138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87</v>
      </c>
      <c r="BK135" s="216">
        <f>ROUND(I135*H135,2)</f>
        <v>0</v>
      </c>
      <c r="BL135" s="18" t="s">
        <v>1052</v>
      </c>
      <c r="BM135" s="215" t="s">
        <v>1068</v>
      </c>
    </row>
    <row r="136" spans="1:65" s="14" customFormat="1" ht="22.5">
      <c r="B136" s="229"/>
      <c r="C136" s="230"/>
      <c r="D136" s="219" t="s">
        <v>147</v>
      </c>
      <c r="E136" s="231" t="s">
        <v>1</v>
      </c>
      <c r="F136" s="232" t="s">
        <v>1069</v>
      </c>
      <c r="G136" s="230"/>
      <c r="H136" s="231" t="s">
        <v>1</v>
      </c>
      <c r="I136" s="233"/>
      <c r="J136" s="230"/>
      <c r="K136" s="230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147</v>
      </c>
      <c r="AU136" s="238" t="s">
        <v>89</v>
      </c>
      <c r="AV136" s="14" t="s">
        <v>87</v>
      </c>
      <c r="AW136" s="14" t="s">
        <v>34</v>
      </c>
      <c r="AX136" s="14" t="s">
        <v>79</v>
      </c>
      <c r="AY136" s="238" t="s">
        <v>138</v>
      </c>
    </row>
    <row r="137" spans="1:65" s="14" customFormat="1" ht="22.5">
      <c r="B137" s="229"/>
      <c r="C137" s="230"/>
      <c r="D137" s="219" t="s">
        <v>147</v>
      </c>
      <c r="E137" s="231" t="s">
        <v>1</v>
      </c>
      <c r="F137" s="232" t="s">
        <v>1070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147</v>
      </c>
      <c r="AU137" s="238" t="s">
        <v>89</v>
      </c>
      <c r="AV137" s="14" t="s">
        <v>87</v>
      </c>
      <c r="AW137" s="14" t="s">
        <v>34</v>
      </c>
      <c r="AX137" s="14" t="s">
        <v>79</v>
      </c>
      <c r="AY137" s="238" t="s">
        <v>138</v>
      </c>
    </row>
    <row r="138" spans="1:65" s="14" customFormat="1" ht="11.25">
      <c r="B138" s="229"/>
      <c r="C138" s="230"/>
      <c r="D138" s="219" t="s">
        <v>147</v>
      </c>
      <c r="E138" s="231" t="s">
        <v>1</v>
      </c>
      <c r="F138" s="232" t="s">
        <v>1071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147</v>
      </c>
      <c r="AU138" s="238" t="s">
        <v>89</v>
      </c>
      <c r="AV138" s="14" t="s">
        <v>87</v>
      </c>
      <c r="AW138" s="14" t="s">
        <v>34</v>
      </c>
      <c r="AX138" s="14" t="s">
        <v>79</v>
      </c>
      <c r="AY138" s="238" t="s">
        <v>138</v>
      </c>
    </row>
    <row r="139" spans="1:65" s="13" customFormat="1" ht="11.25">
      <c r="B139" s="217"/>
      <c r="C139" s="218"/>
      <c r="D139" s="219" t="s">
        <v>147</v>
      </c>
      <c r="E139" s="220" t="s">
        <v>1</v>
      </c>
      <c r="F139" s="221" t="s">
        <v>87</v>
      </c>
      <c r="G139" s="218"/>
      <c r="H139" s="222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147</v>
      </c>
      <c r="AU139" s="228" t="s">
        <v>89</v>
      </c>
      <c r="AV139" s="13" t="s">
        <v>89</v>
      </c>
      <c r="AW139" s="13" t="s">
        <v>34</v>
      </c>
      <c r="AX139" s="13" t="s">
        <v>87</v>
      </c>
      <c r="AY139" s="228" t="s">
        <v>138</v>
      </c>
    </row>
    <row r="140" spans="1:65" s="2" customFormat="1" ht="16.5" customHeight="1">
      <c r="A140" s="35"/>
      <c r="B140" s="36"/>
      <c r="C140" s="204" t="s">
        <v>157</v>
      </c>
      <c r="D140" s="204" t="s">
        <v>140</v>
      </c>
      <c r="E140" s="205" t="s">
        <v>1072</v>
      </c>
      <c r="F140" s="206" t="s">
        <v>1073</v>
      </c>
      <c r="G140" s="207" t="s">
        <v>1051</v>
      </c>
      <c r="H140" s="208">
        <v>1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1052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1052</v>
      </c>
      <c r="BM140" s="215" t="s">
        <v>1074</v>
      </c>
    </row>
    <row r="141" spans="1:65" s="14" customFormat="1" ht="22.5">
      <c r="B141" s="229"/>
      <c r="C141" s="230"/>
      <c r="D141" s="219" t="s">
        <v>147</v>
      </c>
      <c r="E141" s="231" t="s">
        <v>1</v>
      </c>
      <c r="F141" s="232" t="s">
        <v>1075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1:65" s="14" customFormat="1" ht="11.25">
      <c r="B142" s="229"/>
      <c r="C142" s="230"/>
      <c r="D142" s="219" t="s">
        <v>147</v>
      </c>
      <c r="E142" s="231" t="s">
        <v>1</v>
      </c>
      <c r="F142" s="232" t="s">
        <v>1076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1:65" s="14" customFormat="1" ht="22.5">
      <c r="B143" s="229"/>
      <c r="C143" s="230"/>
      <c r="D143" s="219" t="s">
        <v>147</v>
      </c>
      <c r="E143" s="231" t="s">
        <v>1</v>
      </c>
      <c r="F143" s="232" t="s">
        <v>1077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1:65" s="14" customFormat="1" ht="22.5">
      <c r="B144" s="229"/>
      <c r="C144" s="230"/>
      <c r="D144" s="219" t="s">
        <v>147</v>
      </c>
      <c r="E144" s="231" t="s">
        <v>1</v>
      </c>
      <c r="F144" s="232" t="s">
        <v>1078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1:65" s="14" customFormat="1" ht="22.5">
      <c r="B145" s="229"/>
      <c r="C145" s="230"/>
      <c r="D145" s="219" t="s">
        <v>147</v>
      </c>
      <c r="E145" s="231" t="s">
        <v>1</v>
      </c>
      <c r="F145" s="232" t="s">
        <v>1079</v>
      </c>
      <c r="G145" s="230"/>
      <c r="H145" s="231" t="s">
        <v>1</v>
      </c>
      <c r="I145" s="233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147</v>
      </c>
      <c r="AU145" s="238" t="s">
        <v>89</v>
      </c>
      <c r="AV145" s="14" t="s">
        <v>87</v>
      </c>
      <c r="AW145" s="14" t="s">
        <v>34</v>
      </c>
      <c r="AX145" s="14" t="s">
        <v>79</v>
      </c>
      <c r="AY145" s="238" t="s">
        <v>138</v>
      </c>
    </row>
    <row r="146" spans="1:65" s="13" customFormat="1" ht="11.25">
      <c r="B146" s="217"/>
      <c r="C146" s="218"/>
      <c r="D146" s="219" t="s">
        <v>147</v>
      </c>
      <c r="E146" s="220" t="s">
        <v>1</v>
      </c>
      <c r="F146" s="221" t="s">
        <v>87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87</v>
      </c>
      <c r="AY146" s="228" t="s">
        <v>138</v>
      </c>
    </row>
    <row r="147" spans="1:65" s="2" customFormat="1" ht="16.5" customHeight="1">
      <c r="A147" s="35"/>
      <c r="B147" s="36"/>
      <c r="C147" s="204" t="s">
        <v>145</v>
      </c>
      <c r="D147" s="204" t="s">
        <v>140</v>
      </c>
      <c r="E147" s="205" t="s">
        <v>1080</v>
      </c>
      <c r="F147" s="206" t="s">
        <v>1081</v>
      </c>
      <c r="G147" s="207" t="s">
        <v>1051</v>
      </c>
      <c r="H147" s="208">
        <v>1</v>
      </c>
      <c r="I147" s="209"/>
      <c r="J147" s="210">
        <f>ROUND(I147*H147,2)</f>
        <v>0</v>
      </c>
      <c r="K147" s="206" t="s">
        <v>1</v>
      </c>
      <c r="L147" s="40"/>
      <c r="M147" s="211" t="s">
        <v>1</v>
      </c>
      <c r="N147" s="212" t="s">
        <v>44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1052</v>
      </c>
      <c r="AT147" s="215" t="s">
        <v>140</v>
      </c>
      <c r="AU147" s="215" t="s">
        <v>89</v>
      </c>
      <c r="AY147" s="18" t="s">
        <v>138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87</v>
      </c>
      <c r="BK147" s="216">
        <f>ROUND(I147*H147,2)</f>
        <v>0</v>
      </c>
      <c r="BL147" s="18" t="s">
        <v>1052</v>
      </c>
      <c r="BM147" s="215" t="s">
        <v>1082</v>
      </c>
    </row>
    <row r="148" spans="1:65" s="14" customFormat="1" ht="11.25">
      <c r="B148" s="229"/>
      <c r="C148" s="230"/>
      <c r="D148" s="219" t="s">
        <v>147</v>
      </c>
      <c r="E148" s="231" t="s">
        <v>1</v>
      </c>
      <c r="F148" s="232" t="s">
        <v>1083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147</v>
      </c>
      <c r="AU148" s="238" t="s">
        <v>89</v>
      </c>
      <c r="AV148" s="14" t="s">
        <v>87</v>
      </c>
      <c r="AW148" s="14" t="s">
        <v>34</v>
      </c>
      <c r="AX148" s="14" t="s">
        <v>79</v>
      </c>
      <c r="AY148" s="238" t="s">
        <v>138</v>
      </c>
    </row>
    <row r="149" spans="1:65" s="13" customFormat="1" ht="11.25">
      <c r="B149" s="217"/>
      <c r="C149" s="218"/>
      <c r="D149" s="219" t="s">
        <v>147</v>
      </c>
      <c r="E149" s="220" t="s">
        <v>1</v>
      </c>
      <c r="F149" s="221" t="s">
        <v>87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147</v>
      </c>
      <c r="AU149" s="228" t="s">
        <v>89</v>
      </c>
      <c r="AV149" s="13" t="s">
        <v>89</v>
      </c>
      <c r="AW149" s="13" t="s">
        <v>34</v>
      </c>
      <c r="AX149" s="13" t="s">
        <v>87</v>
      </c>
      <c r="AY149" s="228" t="s">
        <v>138</v>
      </c>
    </row>
    <row r="150" spans="1:65" s="2" customFormat="1" ht="16.5" customHeight="1">
      <c r="A150" s="35"/>
      <c r="B150" s="36"/>
      <c r="C150" s="204" t="s">
        <v>169</v>
      </c>
      <c r="D150" s="204" t="s">
        <v>140</v>
      </c>
      <c r="E150" s="205" t="s">
        <v>1084</v>
      </c>
      <c r="F150" s="206" t="s">
        <v>1085</v>
      </c>
      <c r="G150" s="207" t="s">
        <v>1051</v>
      </c>
      <c r="H150" s="208">
        <v>1</v>
      </c>
      <c r="I150" s="209"/>
      <c r="J150" s="210">
        <f>ROUND(I150*H150,2)</f>
        <v>0</v>
      </c>
      <c r="K150" s="206" t="s">
        <v>1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1052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1052</v>
      </c>
      <c r="BM150" s="215" t="s">
        <v>1086</v>
      </c>
    </row>
    <row r="151" spans="1:65" s="14" customFormat="1" ht="11.25">
      <c r="B151" s="229"/>
      <c r="C151" s="230"/>
      <c r="D151" s="219" t="s">
        <v>147</v>
      </c>
      <c r="E151" s="231" t="s">
        <v>1</v>
      </c>
      <c r="F151" s="232" t="s">
        <v>1087</v>
      </c>
      <c r="G151" s="230"/>
      <c r="H151" s="231" t="s">
        <v>1</v>
      </c>
      <c r="I151" s="233"/>
      <c r="J151" s="230"/>
      <c r="K151" s="230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147</v>
      </c>
      <c r="AU151" s="238" t="s">
        <v>89</v>
      </c>
      <c r="AV151" s="14" t="s">
        <v>87</v>
      </c>
      <c r="AW151" s="14" t="s">
        <v>34</v>
      </c>
      <c r="AX151" s="14" t="s">
        <v>79</v>
      </c>
      <c r="AY151" s="238" t="s">
        <v>138</v>
      </c>
    </row>
    <row r="152" spans="1:65" s="14" customFormat="1" ht="22.5">
      <c r="B152" s="229"/>
      <c r="C152" s="230"/>
      <c r="D152" s="219" t="s">
        <v>147</v>
      </c>
      <c r="E152" s="231" t="s">
        <v>1</v>
      </c>
      <c r="F152" s="232" t="s">
        <v>1088</v>
      </c>
      <c r="G152" s="230"/>
      <c r="H152" s="231" t="s">
        <v>1</v>
      </c>
      <c r="I152" s="233"/>
      <c r="J152" s="230"/>
      <c r="K152" s="230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147</v>
      </c>
      <c r="AU152" s="238" t="s">
        <v>89</v>
      </c>
      <c r="AV152" s="14" t="s">
        <v>87</v>
      </c>
      <c r="AW152" s="14" t="s">
        <v>34</v>
      </c>
      <c r="AX152" s="14" t="s">
        <v>79</v>
      </c>
      <c r="AY152" s="238" t="s">
        <v>138</v>
      </c>
    </row>
    <row r="153" spans="1:65" s="14" customFormat="1" ht="22.5">
      <c r="B153" s="229"/>
      <c r="C153" s="230"/>
      <c r="D153" s="219" t="s">
        <v>147</v>
      </c>
      <c r="E153" s="231" t="s">
        <v>1</v>
      </c>
      <c r="F153" s="232" t="s">
        <v>1089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1:65" s="13" customFormat="1" ht="11.25">
      <c r="B154" s="217"/>
      <c r="C154" s="218"/>
      <c r="D154" s="219" t="s">
        <v>147</v>
      </c>
      <c r="E154" s="220" t="s">
        <v>1</v>
      </c>
      <c r="F154" s="221" t="s">
        <v>87</v>
      </c>
      <c r="G154" s="218"/>
      <c r="H154" s="222">
        <v>1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87</v>
      </c>
      <c r="AY154" s="228" t="s">
        <v>138</v>
      </c>
    </row>
    <row r="155" spans="1:65" s="2" customFormat="1" ht="16.5" customHeight="1">
      <c r="A155" s="35"/>
      <c r="B155" s="36"/>
      <c r="C155" s="204" t="s">
        <v>174</v>
      </c>
      <c r="D155" s="204" t="s">
        <v>140</v>
      </c>
      <c r="E155" s="205" t="s">
        <v>1090</v>
      </c>
      <c r="F155" s="206" t="s">
        <v>1091</v>
      </c>
      <c r="G155" s="207" t="s">
        <v>1092</v>
      </c>
      <c r="H155" s="208">
        <v>4</v>
      </c>
      <c r="I155" s="209"/>
      <c r="J155" s="210">
        <f>ROUND(I155*H155,2)</f>
        <v>0</v>
      </c>
      <c r="K155" s="206" t="s">
        <v>1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1052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1052</v>
      </c>
      <c r="BM155" s="215" t="s">
        <v>1093</v>
      </c>
    </row>
    <row r="156" spans="1:65" s="14" customFormat="1" ht="22.5">
      <c r="B156" s="229"/>
      <c r="C156" s="230"/>
      <c r="D156" s="219" t="s">
        <v>147</v>
      </c>
      <c r="E156" s="231" t="s">
        <v>1</v>
      </c>
      <c r="F156" s="232" t="s">
        <v>1094</v>
      </c>
      <c r="G156" s="230"/>
      <c r="H156" s="231" t="s">
        <v>1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147</v>
      </c>
      <c r="AU156" s="238" t="s">
        <v>89</v>
      </c>
      <c r="AV156" s="14" t="s">
        <v>87</v>
      </c>
      <c r="AW156" s="14" t="s">
        <v>34</v>
      </c>
      <c r="AX156" s="14" t="s">
        <v>79</v>
      </c>
      <c r="AY156" s="238" t="s">
        <v>138</v>
      </c>
    </row>
    <row r="157" spans="1:65" s="14" customFormat="1" ht="22.5">
      <c r="B157" s="229"/>
      <c r="C157" s="230"/>
      <c r="D157" s="219" t="s">
        <v>147</v>
      </c>
      <c r="E157" s="231" t="s">
        <v>1</v>
      </c>
      <c r="F157" s="232" t="s">
        <v>1095</v>
      </c>
      <c r="G157" s="230"/>
      <c r="H157" s="231" t="s">
        <v>1</v>
      </c>
      <c r="I157" s="233"/>
      <c r="J157" s="230"/>
      <c r="K157" s="230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147</v>
      </c>
      <c r="AU157" s="238" t="s">
        <v>89</v>
      </c>
      <c r="AV157" s="14" t="s">
        <v>87</v>
      </c>
      <c r="AW157" s="14" t="s">
        <v>34</v>
      </c>
      <c r="AX157" s="14" t="s">
        <v>79</v>
      </c>
      <c r="AY157" s="238" t="s">
        <v>138</v>
      </c>
    </row>
    <row r="158" spans="1:65" s="14" customFormat="1" ht="22.5">
      <c r="B158" s="229"/>
      <c r="C158" s="230"/>
      <c r="D158" s="219" t="s">
        <v>147</v>
      </c>
      <c r="E158" s="231" t="s">
        <v>1</v>
      </c>
      <c r="F158" s="232" t="s">
        <v>1096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1:65" s="14" customFormat="1" ht="22.5">
      <c r="B159" s="229"/>
      <c r="C159" s="230"/>
      <c r="D159" s="219" t="s">
        <v>147</v>
      </c>
      <c r="E159" s="231" t="s">
        <v>1</v>
      </c>
      <c r="F159" s="232" t="s">
        <v>1097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1:65" s="13" customFormat="1" ht="11.25">
      <c r="B160" s="217"/>
      <c r="C160" s="218"/>
      <c r="D160" s="219" t="s">
        <v>147</v>
      </c>
      <c r="E160" s="220" t="s">
        <v>1</v>
      </c>
      <c r="F160" s="221" t="s">
        <v>145</v>
      </c>
      <c r="G160" s="218"/>
      <c r="H160" s="222">
        <v>4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147</v>
      </c>
      <c r="AU160" s="228" t="s">
        <v>89</v>
      </c>
      <c r="AV160" s="13" t="s">
        <v>89</v>
      </c>
      <c r="AW160" s="13" t="s">
        <v>34</v>
      </c>
      <c r="AX160" s="13" t="s">
        <v>87</v>
      </c>
      <c r="AY160" s="228" t="s">
        <v>138</v>
      </c>
    </row>
    <row r="161" spans="1:65" s="2" customFormat="1" ht="16.5" customHeight="1">
      <c r="A161" s="35"/>
      <c r="B161" s="36"/>
      <c r="C161" s="204" t="s">
        <v>180</v>
      </c>
      <c r="D161" s="204" t="s">
        <v>140</v>
      </c>
      <c r="E161" s="205" t="s">
        <v>1098</v>
      </c>
      <c r="F161" s="206" t="s">
        <v>1099</v>
      </c>
      <c r="G161" s="207" t="s">
        <v>1051</v>
      </c>
      <c r="H161" s="208">
        <v>1</v>
      </c>
      <c r="I161" s="209"/>
      <c r="J161" s="210">
        <f>ROUND(I161*H161,2)</f>
        <v>0</v>
      </c>
      <c r="K161" s="206" t="s">
        <v>1</v>
      </c>
      <c r="L161" s="40"/>
      <c r="M161" s="211" t="s">
        <v>1</v>
      </c>
      <c r="N161" s="212" t="s">
        <v>44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1052</v>
      </c>
      <c r="AT161" s="215" t="s">
        <v>140</v>
      </c>
      <c r="AU161" s="215" t="s">
        <v>89</v>
      </c>
      <c r="AY161" s="18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87</v>
      </c>
      <c r="BK161" s="216">
        <f>ROUND(I161*H161,2)</f>
        <v>0</v>
      </c>
      <c r="BL161" s="18" t="s">
        <v>1052</v>
      </c>
      <c r="BM161" s="215" t="s">
        <v>1100</v>
      </c>
    </row>
    <row r="162" spans="1:65" s="14" customFormat="1" ht="22.5">
      <c r="B162" s="229"/>
      <c r="C162" s="230"/>
      <c r="D162" s="219" t="s">
        <v>147</v>
      </c>
      <c r="E162" s="231" t="s">
        <v>1</v>
      </c>
      <c r="F162" s="232" t="s">
        <v>1101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1:65" s="14" customFormat="1" ht="11.25">
      <c r="B163" s="229"/>
      <c r="C163" s="230"/>
      <c r="D163" s="219" t="s">
        <v>147</v>
      </c>
      <c r="E163" s="231" t="s">
        <v>1</v>
      </c>
      <c r="F163" s="232" t="s">
        <v>1102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147</v>
      </c>
      <c r="AU163" s="238" t="s">
        <v>89</v>
      </c>
      <c r="AV163" s="14" t="s">
        <v>87</v>
      </c>
      <c r="AW163" s="14" t="s">
        <v>34</v>
      </c>
      <c r="AX163" s="14" t="s">
        <v>79</v>
      </c>
      <c r="AY163" s="238" t="s">
        <v>138</v>
      </c>
    </row>
    <row r="164" spans="1:65" s="13" customFormat="1" ht="11.25">
      <c r="B164" s="217"/>
      <c r="C164" s="218"/>
      <c r="D164" s="219" t="s">
        <v>147</v>
      </c>
      <c r="E164" s="220" t="s">
        <v>1</v>
      </c>
      <c r="F164" s="221" t="s">
        <v>87</v>
      </c>
      <c r="G164" s="218"/>
      <c r="H164" s="222">
        <v>1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87</v>
      </c>
      <c r="AY164" s="228" t="s">
        <v>138</v>
      </c>
    </row>
    <row r="165" spans="1:65" s="2" customFormat="1" ht="16.5" customHeight="1">
      <c r="A165" s="35"/>
      <c r="B165" s="36"/>
      <c r="C165" s="204" t="s">
        <v>188</v>
      </c>
      <c r="D165" s="204" t="s">
        <v>140</v>
      </c>
      <c r="E165" s="205" t="s">
        <v>1103</v>
      </c>
      <c r="F165" s="206" t="s">
        <v>1104</v>
      </c>
      <c r="G165" s="207" t="s">
        <v>1051</v>
      </c>
      <c r="H165" s="208">
        <v>1</v>
      </c>
      <c r="I165" s="209"/>
      <c r="J165" s="210">
        <f>ROUND(I165*H165,2)</f>
        <v>0</v>
      </c>
      <c r="K165" s="206" t="s">
        <v>1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1052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1052</v>
      </c>
      <c r="BM165" s="215" t="s">
        <v>1105</v>
      </c>
    </row>
    <row r="166" spans="1:65" s="14" customFormat="1" ht="11.25">
      <c r="B166" s="229"/>
      <c r="C166" s="230"/>
      <c r="D166" s="219" t="s">
        <v>147</v>
      </c>
      <c r="E166" s="231" t="s">
        <v>1</v>
      </c>
      <c r="F166" s="232" t="s">
        <v>1106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1:65" s="13" customFormat="1" ht="11.25">
      <c r="B167" s="217"/>
      <c r="C167" s="218"/>
      <c r="D167" s="219" t="s">
        <v>147</v>
      </c>
      <c r="E167" s="220" t="s">
        <v>1</v>
      </c>
      <c r="F167" s="221" t="s">
        <v>87</v>
      </c>
      <c r="G167" s="218"/>
      <c r="H167" s="222">
        <v>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87</v>
      </c>
      <c r="AY167" s="228" t="s">
        <v>138</v>
      </c>
    </row>
    <row r="168" spans="1:65" s="2" customFormat="1" ht="16.5" customHeight="1">
      <c r="A168" s="35"/>
      <c r="B168" s="36"/>
      <c r="C168" s="204" t="s">
        <v>195</v>
      </c>
      <c r="D168" s="204" t="s">
        <v>140</v>
      </c>
      <c r="E168" s="205" t="s">
        <v>1107</v>
      </c>
      <c r="F168" s="206" t="s">
        <v>1108</v>
      </c>
      <c r="G168" s="207" t="s">
        <v>1051</v>
      </c>
      <c r="H168" s="208">
        <v>1</v>
      </c>
      <c r="I168" s="209"/>
      <c r="J168" s="210">
        <f>ROUND(I168*H168,2)</f>
        <v>0</v>
      </c>
      <c r="K168" s="206" t="s">
        <v>1</v>
      </c>
      <c r="L168" s="40"/>
      <c r="M168" s="211" t="s">
        <v>1</v>
      </c>
      <c r="N168" s="212" t="s">
        <v>44</v>
      </c>
      <c r="O168" s="7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1052</v>
      </c>
      <c r="AT168" s="215" t="s">
        <v>140</v>
      </c>
      <c r="AU168" s="215" t="s">
        <v>89</v>
      </c>
      <c r="AY168" s="18" t="s">
        <v>138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8" t="s">
        <v>87</v>
      </c>
      <c r="BK168" s="216">
        <f>ROUND(I168*H168,2)</f>
        <v>0</v>
      </c>
      <c r="BL168" s="18" t="s">
        <v>1052</v>
      </c>
      <c r="BM168" s="215" t="s">
        <v>1109</v>
      </c>
    </row>
    <row r="169" spans="1:65" s="13" customFormat="1" ht="11.25">
      <c r="B169" s="217"/>
      <c r="C169" s="218"/>
      <c r="D169" s="219" t="s">
        <v>147</v>
      </c>
      <c r="E169" s="220" t="s">
        <v>1</v>
      </c>
      <c r="F169" s="221" t="s">
        <v>87</v>
      </c>
      <c r="G169" s="218"/>
      <c r="H169" s="222">
        <v>1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87</v>
      </c>
      <c r="AY169" s="228" t="s">
        <v>138</v>
      </c>
    </row>
    <row r="170" spans="1:65" s="2" customFormat="1" ht="16.5" customHeight="1">
      <c r="A170" s="35"/>
      <c r="B170" s="36"/>
      <c r="C170" s="204" t="s">
        <v>201</v>
      </c>
      <c r="D170" s="204" t="s">
        <v>140</v>
      </c>
      <c r="E170" s="205" t="s">
        <v>1110</v>
      </c>
      <c r="F170" s="206" t="s">
        <v>1111</v>
      </c>
      <c r="G170" s="207" t="s">
        <v>1051</v>
      </c>
      <c r="H170" s="208">
        <v>1</v>
      </c>
      <c r="I170" s="209"/>
      <c r="J170" s="210">
        <f>ROUND(I170*H170,2)</f>
        <v>0</v>
      </c>
      <c r="K170" s="206" t="s">
        <v>1</v>
      </c>
      <c r="L170" s="40"/>
      <c r="M170" s="211" t="s">
        <v>1</v>
      </c>
      <c r="N170" s="212" t="s">
        <v>44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1052</v>
      </c>
      <c r="AT170" s="215" t="s">
        <v>140</v>
      </c>
      <c r="AU170" s="215" t="s">
        <v>89</v>
      </c>
      <c r="AY170" s="18" t="s">
        <v>138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87</v>
      </c>
      <c r="BK170" s="216">
        <f>ROUND(I170*H170,2)</f>
        <v>0</v>
      </c>
      <c r="BL170" s="18" t="s">
        <v>1052</v>
      </c>
      <c r="BM170" s="215" t="s">
        <v>1112</v>
      </c>
    </row>
    <row r="171" spans="1:65" s="14" customFormat="1" ht="11.25">
      <c r="B171" s="229"/>
      <c r="C171" s="230"/>
      <c r="D171" s="219" t="s">
        <v>147</v>
      </c>
      <c r="E171" s="231" t="s">
        <v>1</v>
      </c>
      <c r="F171" s="232" t="s">
        <v>1113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1:65" s="14" customFormat="1" ht="11.25">
      <c r="B172" s="229"/>
      <c r="C172" s="230"/>
      <c r="D172" s="219" t="s">
        <v>147</v>
      </c>
      <c r="E172" s="231" t="s">
        <v>1</v>
      </c>
      <c r="F172" s="232" t="s">
        <v>1114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1:65" s="14" customFormat="1" ht="11.25">
      <c r="B173" s="229"/>
      <c r="C173" s="230"/>
      <c r="D173" s="219" t="s">
        <v>147</v>
      </c>
      <c r="E173" s="231" t="s">
        <v>1</v>
      </c>
      <c r="F173" s="232" t="s">
        <v>1115</v>
      </c>
      <c r="G173" s="230"/>
      <c r="H173" s="231" t="s">
        <v>1</v>
      </c>
      <c r="I173" s="233"/>
      <c r="J173" s="230"/>
      <c r="K173" s="230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147</v>
      </c>
      <c r="AU173" s="238" t="s">
        <v>89</v>
      </c>
      <c r="AV173" s="14" t="s">
        <v>87</v>
      </c>
      <c r="AW173" s="14" t="s">
        <v>34</v>
      </c>
      <c r="AX173" s="14" t="s">
        <v>79</v>
      </c>
      <c r="AY173" s="238" t="s">
        <v>138</v>
      </c>
    </row>
    <row r="174" spans="1:65" s="13" customFormat="1" ht="11.25">
      <c r="B174" s="217"/>
      <c r="C174" s="218"/>
      <c r="D174" s="219" t="s">
        <v>147</v>
      </c>
      <c r="E174" s="220" t="s">
        <v>1</v>
      </c>
      <c r="F174" s="221" t="s">
        <v>87</v>
      </c>
      <c r="G174" s="218"/>
      <c r="H174" s="222">
        <v>1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87</v>
      </c>
      <c r="AY174" s="228" t="s">
        <v>138</v>
      </c>
    </row>
    <row r="175" spans="1:65" s="2" customFormat="1" ht="16.5" customHeight="1">
      <c r="A175" s="35"/>
      <c r="B175" s="36"/>
      <c r="C175" s="204" t="s">
        <v>208</v>
      </c>
      <c r="D175" s="204" t="s">
        <v>140</v>
      </c>
      <c r="E175" s="205" t="s">
        <v>1116</v>
      </c>
      <c r="F175" s="206" t="s">
        <v>1117</v>
      </c>
      <c r="G175" s="207" t="s">
        <v>1051</v>
      </c>
      <c r="H175" s="208">
        <v>1</v>
      </c>
      <c r="I175" s="209"/>
      <c r="J175" s="210">
        <f>ROUND(I175*H175,2)</f>
        <v>0</v>
      </c>
      <c r="K175" s="206" t="s">
        <v>1</v>
      </c>
      <c r="L175" s="40"/>
      <c r="M175" s="211" t="s">
        <v>1</v>
      </c>
      <c r="N175" s="212" t="s">
        <v>44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1052</v>
      </c>
      <c r="AT175" s="215" t="s">
        <v>140</v>
      </c>
      <c r="AU175" s="215" t="s">
        <v>89</v>
      </c>
      <c r="AY175" s="18" t="s">
        <v>138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87</v>
      </c>
      <c r="BK175" s="216">
        <f>ROUND(I175*H175,2)</f>
        <v>0</v>
      </c>
      <c r="BL175" s="18" t="s">
        <v>1052</v>
      </c>
      <c r="BM175" s="215" t="s">
        <v>1118</v>
      </c>
    </row>
    <row r="176" spans="1:65" s="14" customFormat="1" ht="11.25">
      <c r="B176" s="229"/>
      <c r="C176" s="230"/>
      <c r="D176" s="219" t="s">
        <v>147</v>
      </c>
      <c r="E176" s="231" t="s">
        <v>1</v>
      </c>
      <c r="F176" s="232" t="s">
        <v>1119</v>
      </c>
      <c r="G176" s="230"/>
      <c r="H176" s="231" t="s">
        <v>1</v>
      </c>
      <c r="I176" s="233"/>
      <c r="J176" s="230"/>
      <c r="K176" s="230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147</v>
      </c>
      <c r="AU176" s="238" t="s">
        <v>89</v>
      </c>
      <c r="AV176" s="14" t="s">
        <v>87</v>
      </c>
      <c r="AW176" s="14" t="s">
        <v>34</v>
      </c>
      <c r="AX176" s="14" t="s">
        <v>79</v>
      </c>
      <c r="AY176" s="238" t="s">
        <v>138</v>
      </c>
    </row>
    <row r="177" spans="1:51" s="13" customFormat="1" ht="11.25">
      <c r="B177" s="217"/>
      <c r="C177" s="218"/>
      <c r="D177" s="219" t="s">
        <v>147</v>
      </c>
      <c r="E177" s="220" t="s">
        <v>1</v>
      </c>
      <c r="F177" s="221" t="s">
        <v>87</v>
      </c>
      <c r="G177" s="218"/>
      <c r="H177" s="222">
        <v>1</v>
      </c>
      <c r="I177" s="223"/>
      <c r="J177" s="218"/>
      <c r="K177" s="218"/>
      <c r="L177" s="224"/>
      <c r="M177" s="279"/>
      <c r="N177" s="280"/>
      <c r="O177" s="280"/>
      <c r="P177" s="280"/>
      <c r="Q177" s="280"/>
      <c r="R177" s="280"/>
      <c r="S177" s="280"/>
      <c r="T177" s="281"/>
      <c r="AT177" s="228" t="s">
        <v>147</v>
      </c>
      <c r="AU177" s="228" t="s">
        <v>89</v>
      </c>
      <c r="AV177" s="13" t="s">
        <v>89</v>
      </c>
      <c r="AW177" s="13" t="s">
        <v>34</v>
      </c>
      <c r="AX177" s="13" t="s">
        <v>87</v>
      </c>
      <c r="AY177" s="228" t="s">
        <v>138</v>
      </c>
    </row>
    <row r="178" spans="1:51" s="2" customFormat="1" ht="6.95" customHeight="1">
      <c r="A178" s="35"/>
      <c r="B178" s="55"/>
      <c r="C178" s="56"/>
      <c r="D178" s="56"/>
      <c r="E178" s="56"/>
      <c r="F178" s="56"/>
      <c r="G178" s="56"/>
      <c r="H178" s="56"/>
      <c r="I178" s="153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OzrP/nyp+iW1uEt1jr2Jrg6vshKztxqLdyTILtucn82ieQ+8RH07ozfujOZ497hgeuUet2BQZpCQ4yHGeTRqaQ==" saltValue="ySRASBocpQvbn4vCkbX1s8tfoDP22i+1Ek6fQxCwGgqR1ij6gxMotIswKjtIH07HwTkZDt38CqO52GfcJgPvZg==" spinCount="100000" sheet="1" objects="1" scenarios="1" formatColumns="0" formatRows="0" autoFilter="0"/>
  <autoFilter ref="C117:K17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01 - Těsnící clona</vt:lpstr>
      <vt:lpstr>SO 02 - Akumulační šachta</vt:lpstr>
      <vt:lpstr>SO 03 - Odpadní potrubí</vt:lpstr>
      <vt:lpstr>SO 04 - Výtlačné potrubí</vt:lpstr>
      <vt:lpstr>PS 01 - Vystrojení akumul...</vt:lpstr>
      <vt:lpstr>PS 02 - Elekktropřípojka ...</vt:lpstr>
      <vt:lpstr>07 - Ostatní a vedlejší n...</vt:lpstr>
      <vt:lpstr>'07 - Ostatní a vedlejší n...'!Názvy_tisku</vt:lpstr>
      <vt:lpstr>'PS 01 - Vystrojení akumul...'!Názvy_tisku</vt:lpstr>
      <vt:lpstr>'PS 02 - Elekktropřípojka ...'!Názvy_tisku</vt:lpstr>
      <vt:lpstr>'Rekapitulace stavby'!Názvy_tisku</vt:lpstr>
      <vt:lpstr>'SO 01 - Těsnící clona'!Názvy_tisku</vt:lpstr>
      <vt:lpstr>'SO 02 - Akumulační šachta'!Názvy_tisku</vt:lpstr>
      <vt:lpstr>'SO 03 - Odpadní potrubí'!Názvy_tisku</vt:lpstr>
      <vt:lpstr>'SO 04 - Výtlačné potrubí'!Názvy_tisku</vt:lpstr>
      <vt:lpstr>'07 - Ostatní a vedlejší n...'!Oblast_tisku</vt:lpstr>
      <vt:lpstr>'PS 01 - Vystrojení akumul...'!Oblast_tisku</vt:lpstr>
      <vt:lpstr>'PS 02 - Elekktropřípojka ...'!Oblast_tisku</vt:lpstr>
      <vt:lpstr>'Rekapitulace stavby'!Oblast_tisku</vt:lpstr>
      <vt:lpstr>'SO 01 - Těsnící clona'!Oblast_tisku</vt:lpstr>
      <vt:lpstr>'SO 02 - Akumulační šachta'!Oblast_tisku</vt:lpstr>
      <vt:lpstr>'SO 03 - Odpadní potrubí'!Oblast_tisku</vt:lpstr>
      <vt:lpstr>'SO 04 - Výtlačné potrubí'!Oblast_tisku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Barta</dc:creator>
  <cp:lastModifiedBy>Vohadlo Jiří</cp:lastModifiedBy>
  <dcterms:created xsi:type="dcterms:W3CDTF">2020-06-08T09:50:46Z</dcterms:created>
  <dcterms:modified xsi:type="dcterms:W3CDTF">2021-01-05T09:01:53Z</dcterms:modified>
</cp:coreProperties>
</file>