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hadlo.TGM_VUV\Documents\Veřejné_zakázky\VZ_2020\Podlimitní_VZ_2020\Liniová_stavba_Meziboří\Zadávací_dokumentace_stavba_Meziboří\"/>
    </mc:Choice>
  </mc:AlternateContent>
  <bookViews>
    <workbookView xWindow="0" yWindow="0" windowWidth="28800" windowHeight="11700" firstSheet="3" activeTab="6"/>
  </bookViews>
  <sheets>
    <sheet name="Rekapitulace stavby" sheetId="1" r:id="rId1"/>
    <sheet name="SO 01 - Těsnící clona" sheetId="2" r:id="rId2"/>
    <sheet name="SO 02 - Akumulační šachta" sheetId="3" r:id="rId3"/>
    <sheet name="SO 03 - Odpadní potrubí" sheetId="4" r:id="rId4"/>
    <sheet name="SO 04 - Výtlačné potrubí" sheetId="5" r:id="rId5"/>
    <sheet name="PS 01 - Vystrojení akumul..." sheetId="6" r:id="rId6"/>
    <sheet name="PS 02 - Elekktropřípojka ..." sheetId="7" r:id="rId7"/>
    <sheet name="07 - Ostatní a vedlejší n..." sheetId="8" r:id="rId8"/>
  </sheets>
  <definedNames>
    <definedName name="_xlnm._FilterDatabase" localSheetId="7" hidden="1">'07 - Ostatní a vedlejší n...'!$C$117:$K$181</definedName>
    <definedName name="_xlnm._FilterDatabase" localSheetId="5" hidden="1">'PS 01 - Vystrojení akumul...'!$C$122:$K$173</definedName>
    <definedName name="_xlnm._FilterDatabase" localSheetId="6" hidden="1">'PS 02 - Elekktropřípojka ...'!$C$117:$K$124</definedName>
    <definedName name="_xlnm._FilterDatabase" localSheetId="1" hidden="1">'SO 01 - Těsnící clona'!$C$121:$K$237</definedName>
    <definedName name="_xlnm._FilterDatabase" localSheetId="2" hidden="1">'SO 02 - Akumulační šachta'!$C$126:$K$297</definedName>
    <definedName name="_xlnm._FilterDatabase" localSheetId="3" hidden="1">'SO 03 - Odpadní potrubí'!$C$122:$K$278</definedName>
    <definedName name="_xlnm._FilterDatabase" localSheetId="4" hidden="1">'SO 04 - Výtlačné potrubí'!$C$126:$K$282</definedName>
    <definedName name="_xlnm.Print_Titles" localSheetId="7">'07 - Ostatní a vedlejší n...'!$117:$117</definedName>
    <definedName name="_xlnm.Print_Titles" localSheetId="5">'PS 01 - Vystrojení akumul...'!$122:$122</definedName>
    <definedName name="_xlnm.Print_Titles" localSheetId="6">'PS 02 - Elekktropřípojka ...'!$117:$117</definedName>
    <definedName name="_xlnm.Print_Titles" localSheetId="0">'Rekapitulace stavby'!$92:$92</definedName>
    <definedName name="_xlnm.Print_Titles" localSheetId="1">'SO 01 - Těsnící clona'!$121:$121</definedName>
    <definedName name="_xlnm.Print_Titles" localSheetId="2">'SO 02 - Akumulační šachta'!$126:$126</definedName>
    <definedName name="_xlnm.Print_Titles" localSheetId="3">'SO 03 - Odpadní potrubí'!$122:$122</definedName>
    <definedName name="_xlnm.Print_Titles" localSheetId="4">'SO 04 - Výtlačné potrubí'!$126:$126</definedName>
    <definedName name="_xlnm.Print_Area" localSheetId="7">'07 - Ostatní a vedlejší n...'!$C$4:$J$76,'07 - Ostatní a vedlejší n...'!$C$82:$J$99,'07 - Ostatní a vedlejší n...'!$C$105:$U$181</definedName>
    <definedName name="_xlnm.Print_Area" localSheetId="5">'PS 01 - Vystrojení akumul...'!$C$4:$J$76,'PS 01 - Vystrojení akumul...'!$C$82:$J$104,'PS 01 - Vystrojení akumul...'!$C$110:$U$173</definedName>
    <definedName name="_xlnm.Print_Area" localSheetId="6">'PS 02 - Elekktropřípojka ...'!$C$4:$J$76,'PS 02 - Elekktropřípojka ...'!$C$82:$J$99,'PS 02 - Elekktropřípojka ...'!$C$105:$U$124</definedName>
    <definedName name="_xlnm.Print_Area" localSheetId="0">'Rekapitulace stavby'!$D$4:$AO$76,'Rekapitulace stavby'!$C$82:$AQ$102</definedName>
    <definedName name="_xlnm.Print_Area" localSheetId="1">'SO 01 - Těsnící clona'!$C$4:$J$76,'SO 01 - Těsnící clona'!$C$82:$J$103,'SO 01 - Těsnící clona'!$C$109:$U$237</definedName>
    <definedName name="_xlnm.Print_Area" localSheetId="2">'SO 02 - Akumulační šachta'!$C$4:$J$76,'SO 02 - Akumulační šachta'!$C$82:$J$108,'SO 02 - Akumulační šachta'!$C$114:$U$297</definedName>
    <definedName name="_xlnm.Print_Area" localSheetId="3">'SO 03 - Odpadní potrubí'!$C$4:$J$76,'SO 03 - Odpadní potrubí'!$C$82:$J$104,'SO 03 - Odpadní potrubí'!$C$110:$U$278</definedName>
    <definedName name="_xlnm.Print_Area" localSheetId="4">'SO 04 - Výtlačné potrubí'!$C$4:$J$76,'SO 04 - Výtlačné potrubí'!$C$82:$J$108,'SO 04 - Výtlačné potrubí'!$C$114:$U$282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179" i="8"/>
  <c r="BH179" i="8"/>
  <c r="BG179" i="8"/>
  <c r="BF179" i="8"/>
  <c r="T179" i="8"/>
  <c r="R179" i="8"/>
  <c r="P179" i="8"/>
  <c r="BK179" i="8"/>
  <c r="J179" i="8"/>
  <c r="BE179" i="8" s="1"/>
  <c r="BI174" i="8"/>
  <c r="BH174" i="8"/>
  <c r="BG174" i="8"/>
  <c r="BF174" i="8"/>
  <c r="T174" i="8"/>
  <c r="R174" i="8"/>
  <c r="P174" i="8"/>
  <c r="BK174" i="8"/>
  <c r="J174" i="8"/>
  <c r="BE174" i="8" s="1"/>
  <c r="BI172" i="8"/>
  <c r="BH172" i="8"/>
  <c r="BG172" i="8"/>
  <c r="BF172" i="8"/>
  <c r="T172" i="8"/>
  <c r="R172" i="8"/>
  <c r="P172" i="8"/>
  <c r="BK172" i="8"/>
  <c r="J172" i="8"/>
  <c r="BE172" i="8" s="1"/>
  <c r="BI169" i="8"/>
  <c r="BH169" i="8"/>
  <c r="BG169" i="8"/>
  <c r="BF169" i="8"/>
  <c r="T169" i="8"/>
  <c r="R169" i="8"/>
  <c r="P169" i="8"/>
  <c r="BK169" i="8"/>
  <c r="J169" i="8"/>
  <c r="BE169" i="8"/>
  <c r="BI165" i="8"/>
  <c r="BH165" i="8"/>
  <c r="BG165" i="8"/>
  <c r="BF165" i="8"/>
  <c r="T165" i="8"/>
  <c r="R165" i="8"/>
  <c r="P165" i="8"/>
  <c r="BK165" i="8"/>
  <c r="J165" i="8"/>
  <c r="BE165" i="8" s="1"/>
  <c r="BI159" i="8"/>
  <c r="BH159" i="8"/>
  <c r="BG159" i="8"/>
  <c r="BF159" i="8"/>
  <c r="T159" i="8"/>
  <c r="R159" i="8"/>
  <c r="P159" i="8"/>
  <c r="BK159" i="8"/>
  <c r="J159" i="8"/>
  <c r="BE159" i="8" s="1"/>
  <c r="BI155" i="8"/>
  <c r="BH155" i="8"/>
  <c r="BG155" i="8"/>
  <c r="BF155" i="8"/>
  <c r="T155" i="8"/>
  <c r="R155" i="8"/>
  <c r="P155" i="8"/>
  <c r="BK155" i="8"/>
  <c r="J155" i="8"/>
  <c r="BE155" i="8" s="1"/>
  <c r="BI150" i="8"/>
  <c r="BH150" i="8"/>
  <c r="BG150" i="8"/>
  <c r="BF150" i="8"/>
  <c r="T150" i="8"/>
  <c r="R150" i="8"/>
  <c r="P150" i="8"/>
  <c r="BK150" i="8"/>
  <c r="J150" i="8"/>
  <c r="BE150" i="8"/>
  <c r="BI147" i="8"/>
  <c r="BH147" i="8"/>
  <c r="BG147" i="8"/>
  <c r="BF147" i="8"/>
  <c r="T147" i="8"/>
  <c r="R147" i="8"/>
  <c r="P147" i="8"/>
  <c r="BK147" i="8"/>
  <c r="J147" i="8"/>
  <c r="BE147" i="8" s="1"/>
  <c r="BI140" i="8"/>
  <c r="BH140" i="8"/>
  <c r="BG140" i="8"/>
  <c r="BF140" i="8"/>
  <c r="T140" i="8"/>
  <c r="R140" i="8"/>
  <c r="P140" i="8"/>
  <c r="BK140" i="8"/>
  <c r="J140" i="8"/>
  <c r="BE140" i="8" s="1"/>
  <c r="BI135" i="8"/>
  <c r="F37" i="8" s="1"/>
  <c r="BD101" i="1" s="1"/>
  <c r="BH135" i="8"/>
  <c r="BG135" i="8"/>
  <c r="BF135" i="8"/>
  <c r="T135" i="8"/>
  <c r="R135" i="8"/>
  <c r="P135" i="8"/>
  <c r="BK135" i="8"/>
  <c r="J135" i="8"/>
  <c r="BE135" i="8" s="1"/>
  <c r="BI121" i="8"/>
  <c r="BH121" i="8"/>
  <c r="F36" i="8" s="1"/>
  <c r="BC101" i="1" s="1"/>
  <c r="BG121" i="8"/>
  <c r="BF121" i="8"/>
  <c r="F34" i="8" s="1"/>
  <c r="BA101" i="1" s="1"/>
  <c r="T121" i="8"/>
  <c r="R121" i="8"/>
  <c r="R120" i="8" s="1"/>
  <c r="R119" i="8" s="1"/>
  <c r="R118" i="8" s="1"/>
  <c r="P121" i="8"/>
  <c r="BK121" i="8"/>
  <c r="J121" i="8"/>
  <c r="BE121" i="8"/>
  <c r="J115" i="8"/>
  <c r="F115" i="8"/>
  <c r="J114" i="8"/>
  <c r="F114" i="8"/>
  <c r="F112" i="8"/>
  <c r="E110" i="8"/>
  <c r="J92" i="8"/>
  <c r="F92" i="8"/>
  <c r="J91" i="8"/>
  <c r="F91" i="8"/>
  <c r="F89" i="8"/>
  <c r="E87" i="8"/>
  <c r="J12" i="8"/>
  <c r="E7" i="8"/>
  <c r="E85" i="8" s="1"/>
  <c r="J37" i="7"/>
  <c r="J36" i="7"/>
  <c r="AY100" i="1"/>
  <c r="J35" i="7"/>
  <c r="AX100" i="1" s="1"/>
  <c r="BI121" i="7"/>
  <c r="F37" i="7" s="1"/>
  <c r="BD100" i="1" s="1"/>
  <c r="BH121" i="7"/>
  <c r="F36" i="7" s="1"/>
  <c r="BC100" i="1" s="1"/>
  <c r="BG121" i="7"/>
  <c r="F35" i="7" s="1"/>
  <c r="BB100" i="1" s="1"/>
  <c r="BF121" i="7"/>
  <c r="T121" i="7"/>
  <c r="T120" i="7"/>
  <c r="T119" i="7" s="1"/>
  <c r="T118" i="7" s="1"/>
  <c r="R121" i="7"/>
  <c r="R120" i="7" s="1"/>
  <c r="R119" i="7" s="1"/>
  <c r="R118" i="7" s="1"/>
  <c r="P121" i="7"/>
  <c r="P120" i="7"/>
  <c r="P119" i="7" s="1"/>
  <c r="P118" i="7" s="1"/>
  <c r="AU100" i="1" s="1"/>
  <c r="BK121" i="7"/>
  <c r="BK120" i="7" s="1"/>
  <c r="BK119" i="7" s="1"/>
  <c r="J121" i="7"/>
  <c r="BE121" i="7" s="1"/>
  <c r="J33" i="7" s="1"/>
  <c r="AV100" i="1" s="1"/>
  <c r="F33" i="7"/>
  <c r="AZ100" i="1" s="1"/>
  <c r="J115" i="7"/>
  <c r="F115" i="7"/>
  <c r="J114" i="7"/>
  <c r="F114" i="7"/>
  <c r="F112" i="7"/>
  <c r="E110" i="7"/>
  <c r="J92" i="7"/>
  <c r="F92" i="7"/>
  <c r="J91" i="7"/>
  <c r="F91" i="7"/>
  <c r="F89" i="7"/>
  <c r="E87" i="7"/>
  <c r="J12" i="7"/>
  <c r="J89" i="7" s="1"/>
  <c r="E7" i="7"/>
  <c r="J37" i="6"/>
  <c r="J36" i="6"/>
  <c r="AY99" i="1" s="1"/>
  <c r="J35" i="6"/>
  <c r="AX99" i="1" s="1"/>
  <c r="BI156" i="6"/>
  <c r="BH156" i="6"/>
  <c r="BG156" i="6"/>
  <c r="BF156" i="6"/>
  <c r="T156" i="6"/>
  <c r="R156" i="6"/>
  <c r="P156" i="6"/>
  <c r="BK156" i="6"/>
  <c r="J156" i="6"/>
  <c r="BE156" i="6" s="1"/>
  <c r="BI153" i="6"/>
  <c r="BH153" i="6"/>
  <c r="BG153" i="6"/>
  <c r="BF153" i="6"/>
  <c r="T153" i="6"/>
  <c r="R153" i="6"/>
  <c r="R152" i="6"/>
  <c r="R151" i="6" s="1"/>
  <c r="P153" i="6"/>
  <c r="P152" i="6" s="1"/>
  <c r="P151" i="6" s="1"/>
  <c r="BK153" i="6"/>
  <c r="BK152" i="6" s="1"/>
  <c r="J153" i="6"/>
  <c r="BE153" i="6" s="1"/>
  <c r="BI150" i="6"/>
  <c r="BH150" i="6"/>
  <c r="BG150" i="6"/>
  <c r="BF150" i="6"/>
  <c r="T150" i="6"/>
  <c r="R150" i="6"/>
  <c r="P150" i="6"/>
  <c r="BK150" i="6"/>
  <c r="J150" i="6"/>
  <c r="BE150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 s="1"/>
  <c r="BI146" i="6"/>
  <c r="BH146" i="6"/>
  <c r="BG146" i="6"/>
  <c r="BF146" i="6"/>
  <c r="T146" i="6"/>
  <c r="R146" i="6"/>
  <c r="P146" i="6"/>
  <c r="BK146" i="6"/>
  <c r="J146" i="6"/>
  <c r="BE146" i="6"/>
  <c r="BI140" i="6"/>
  <c r="BH140" i="6"/>
  <c r="BG140" i="6"/>
  <c r="BF140" i="6"/>
  <c r="T140" i="6"/>
  <c r="T139" i="6" s="1"/>
  <c r="T138" i="6" s="1"/>
  <c r="R140" i="6"/>
  <c r="R139" i="6"/>
  <c r="R138" i="6" s="1"/>
  <c r="P140" i="6"/>
  <c r="BK140" i="6"/>
  <c r="BK139" i="6" s="1"/>
  <c r="J139" i="6" s="1"/>
  <c r="J101" i="6" s="1"/>
  <c r="J140" i="6"/>
  <c r="BE140" i="6"/>
  <c r="BI137" i="6"/>
  <c r="BH137" i="6"/>
  <c r="BG137" i="6"/>
  <c r="BF137" i="6"/>
  <c r="T137" i="6"/>
  <c r="T136" i="6"/>
  <c r="R137" i="6"/>
  <c r="R136" i="6" s="1"/>
  <c r="P137" i="6"/>
  <c r="P136" i="6"/>
  <c r="BK137" i="6"/>
  <c r="BK136" i="6" s="1"/>
  <c r="J136" i="6" s="1"/>
  <c r="J99" i="6" s="1"/>
  <c r="J137" i="6"/>
  <c r="BE137" i="6"/>
  <c r="BI135" i="6"/>
  <c r="BH135" i="6"/>
  <c r="BG135" i="6"/>
  <c r="BF135" i="6"/>
  <c r="T135" i="6"/>
  <c r="R135" i="6"/>
  <c r="P135" i="6"/>
  <c r="BK135" i="6"/>
  <c r="J135" i="6"/>
  <c r="BE135" i="6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BG132" i="6"/>
  <c r="BF132" i="6"/>
  <c r="T132" i="6"/>
  <c r="R132" i="6"/>
  <c r="P132" i="6"/>
  <c r="BK132" i="6"/>
  <c r="J132" i="6"/>
  <c r="BE132" i="6" s="1"/>
  <c r="BI131" i="6"/>
  <c r="BH131" i="6"/>
  <c r="BG131" i="6"/>
  <c r="BF131" i="6"/>
  <c r="T131" i="6"/>
  <c r="R131" i="6"/>
  <c r="P131" i="6"/>
  <c r="BK131" i="6"/>
  <c r="J131" i="6"/>
  <c r="BE131" i="6"/>
  <c r="BI130" i="6"/>
  <c r="BH130" i="6"/>
  <c r="BG130" i="6"/>
  <c r="BF130" i="6"/>
  <c r="T130" i="6"/>
  <c r="R130" i="6"/>
  <c r="P130" i="6"/>
  <c r="BK130" i="6"/>
  <c r="J130" i="6"/>
  <c r="BE130" i="6" s="1"/>
  <c r="BI129" i="6"/>
  <c r="BH129" i="6"/>
  <c r="BG129" i="6"/>
  <c r="BF129" i="6"/>
  <c r="T129" i="6"/>
  <c r="R129" i="6"/>
  <c r="P129" i="6"/>
  <c r="BK129" i="6"/>
  <c r="J129" i="6"/>
  <c r="BE129" i="6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P125" i="6" s="1"/>
  <c r="P124" i="6" s="1"/>
  <c r="BK127" i="6"/>
  <c r="J127" i="6"/>
  <c r="BE127" i="6"/>
  <c r="BI126" i="6"/>
  <c r="BH126" i="6"/>
  <c r="F36" i="6" s="1"/>
  <c r="BC99" i="1" s="1"/>
  <c r="BG126" i="6"/>
  <c r="BF126" i="6"/>
  <c r="J34" i="6" s="1"/>
  <c r="AW99" i="1" s="1"/>
  <c r="T126" i="6"/>
  <c r="R126" i="6"/>
  <c r="R125" i="6"/>
  <c r="R124" i="6"/>
  <c r="R123" i="6" s="1"/>
  <c r="P126" i="6"/>
  <c r="BK126" i="6"/>
  <c r="BK125" i="6"/>
  <c r="J126" i="6"/>
  <c r="BE126" i="6"/>
  <c r="J120" i="6"/>
  <c r="F120" i="6"/>
  <c r="J119" i="6"/>
  <c r="F119" i="6"/>
  <c r="F117" i="6"/>
  <c r="E115" i="6"/>
  <c r="J92" i="6"/>
  <c r="F92" i="6"/>
  <c r="J91" i="6"/>
  <c r="F91" i="6"/>
  <c r="F89" i="6"/>
  <c r="E87" i="6"/>
  <c r="J12" i="6"/>
  <c r="J117" i="6" s="1"/>
  <c r="J89" i="6"/>
  <c r="E7" i="6"/>
  <c r="E85" i="6" s="1"/>
  <c r="J37" i="5"/>
  <c r="J36" i="5"/>
  <c r="AY98" i="1"/>
  <c r="J35" i="5"/>
  <c r="AX98" i="1"/>
  <c r="BI280" i="5"/>
  <c r="BH280" i="5"/>
  <c r="BG280" i="5"/>
  <c r="BF280" i="5"/>
  <c r="T280" i="5"/>
  <c r="R280" i="5"/>
  <c r="P280" i="5"/>
  <c r="BK280" i="5"/>
  <c r="J280" i="5"/>
  <c r="BE280" i="5" s="1"/>
  <c r="BI277" i="5"/>
  <c r="BH277" i="5"/>
  <c r="BG277" i="5"/>
  <c r="BF277" i="5"/>
  <c r="T277" i="5"/>
  <c r="T276" i="5"/>
  <c r="R277" i="5"/>
  <c r="R276" i="5"/>
  <c r="P277" i="5"/>
  <c r="P276" i="5"/>
  <c r="BK277" i="5"/>
  <c r="J277" i="5"/>
  <c r="BE277" i="5" s="1"/>
  <c r="BI275" i="5"/>
  <c r="BH275" i="5"/>
  <c r="BG275" i="5"/>
  <c r="BF275" i="5"/>
  <c r="T275" i="5"/>
  <c r="R275" i="5"/>
  <c r="P275" i="5"/>
  <c r="BK275" i="5"/>
  <c r="J275" i="5"/>
  <c r="BE275" i="5" s="1"/>
  <c r="BI274" i="5"/>
  <c r="BH274" i="5"/>
  <c r="BG274" i="5"/>
  <c r="BF274" i="5"/>
  <c r="T274" i="5"/>
  <c r="R274" i="5"/>
  <c r="P274" i="5"/>
  <c r="BK274" i="5"/>
  <c r="J274" i="5"/>
  <c r="BE274" i="5" s="1"/>
  <c r="BI270" i="5"/>
  <c r="BH270" i="5"/>
  <c r="BG270" i="5"/>
  <c r="BF270" i="5"/>
  <c r="T270" i="5"/>
  <c r="T269" i="5"/>
  <c r="T268" i="5" s="1"/>
  <c r="R270" i="5"/>
  <c r="P270" i="5"/>
  <c r="P269" i="5"/>
  <c r="P268" i="5" s="1"/>
  <c r="BK270" i="5"/>
  <c r="J270" i="5"/>
  <c r="BE270" i="5" s="1"/>
  <c r="BI267" i="5"/>
  <c r="BH267" i="5"/>
  <c r="BG267" i="5"/>
  <c r="BF267" i="5"/>
  <c r="T267" i="5"/>
  <c r="T266" i="5"/>
  <c r="R267" i="5"/>
  <c r="R266" i="5"/>
  <c r="P267" i="5"/>
  <c r="P266" i="5"/>
  <c r="BK267" i="5"/>
  <c r="BK266" i="5" s="1"/>
  <c r="J266" i="5" s="1"/>
  <c r="J104" i="5" s="1"/>
  <c r="J267" i="5"/>
  <c r="BE267" i="5" s="1"/>
  <c r="BI265" i="5"/>
  <c r="BH265" i="5"/>
  <c r="BG265" i="5"/>
  <c r="BF265" i="5"/>
  <c r="T265" i="5"/>
  <c r="R265" i="5"/>
  <c r="P265" i="5"/>
  <c r="BK265" i="5"/>
  <c r="J265" i="5"/>
  <c r="BE265" i="5"/>
  <c r="BI264" i="5"/>
  <c r="BH264" i="5"/>
  <c r="BG264" i="5"/>
  <c r="BF264" i="5"/>
  <c r="T264" i="5"/>
  <c r="R264" i="5"/>
  <c r="P264" i="5"/>
  <c r="BK264" i="5"/>
  <c r="BK262" i="5" s="1"/>
  <c r="J262" i="5" s="1"/>
  <c r="J103" i="5" s="1"/>
  <c r="J264" i="5"/>
  <c r="BE264" i="5"/>
  <c r="BI263" i="5"/>
  <c r="BH263" i="5"/>
  <c r="BG263" i="5"/>
  <c r="BF263" i="5"/>
  <c r="T263" i="5"/>
  <c r="T262" i="5"/>
  <c r="R263" i="5"/>
  <c r="R262" i="5"/>
  <c r="P263" i="5"/>
  <c r="P262" i="5"/>
  <c r="BK263" i="5"/>
  <c r="J263" i="5"/>
  <c r="BE263" i="5" s="1"/>
  <c r="BI261" i="5"/>
  <c r="BH261" i="5"/>
  <c r="BG261" i="5"/>
  <c r="BF261" i="5"/>
  <c r="T261" i="5"/>
  <c r="R261" i="5"/>
  <c r="P261" i="5"/>
  <c r="BK261" i="5"/>
  <c r="J261" i="5"/>
  <c r="BE261" i="5" s="1"/>
  <c r="BI260" i="5"/>
  <c r="BH260" i="5"/>
  <c r="BG260" i="5"/>
  <c r="BF260" i="5"/>
  <c r="T260" i="5"/>
  <c r="R260" i="5"/>
  <c r="P260" i="5"/>
  <c r="BK260" i="5"/>
  <c r="J260" i="5"/>
  <c r="BE260" i="5" s="1"/>
  <c r="BI259" i="5"/>
  <c r="BH259" i="5"/>
  <c r="BG259" i="5"/>
  <c r="BF259" i="5"/>
  <c r="T259" i="5"/>
  <c r="R259" i="5"/>
  <c r="P259" i="5"/>
  <c r="BK259" i="5"/>
  <c r="J259" i="5"/>
  <c r="BE259" i="5" s="1"/>
  <c r="BI258" i="5"/>
  <c r="BH258" i="5"/>
  <c r="BG258" i="5"/>
  <c r="BF258" i="5"/>
  <c r="T258" i="5"/>
  <c r="R258" i="5"/>
  <c r="P258" i="5"/>
  <c r="BK258" i="5"/>
  <c r="J258" i="5"/>
  <c r="BE258" i="5"/>
  <c r="BI257" i="5"/>
  <c r="BH257" i="5"/>
  <c r="BG257" i="5"/>
  <c r="BF257" i="5"/>
  <c r="T257" i="5"/>
  <c r="R257" i="5"/>
  <c r="P257" i="5"/>
  <c r="BK257" i="5"/>
  <c r="J257" i="5"/>
  <c r="BE257" i="5" s="1"/>
  <c r="BI256" i="5"/>
  <c r="BH256" i="5"/>
  <c r="BG256" i="5"/>
  <c r="BF256" i="5"/>
  <c r="T256" i="5"/>
  <c r="R256" i="5"/>
  <c r="P256" i="5"/>
  <c r="BK256" i="5"/>
  <c r="J256" i="5"/>
  <c r="BE256" i="5"/>
  <c r="BI255" i="5"/>
  <c r="BH255" i="5"/>
  <c r="BG255" i="5"/>
  <c r="BF255" i="5"/>
  <c r="T255" i="5"/>
  <c r="R255" i="5"/>
  <c r="P255" i="5"/>
  <c r="BK255" i="5"/>
  <c r="J255" i="5"/>
  <c r="BE255" i="5" s="1"/>
  <c r="BI253" i="5"/>
  <c r="BH253" i="5"/>
  <c r="BG253" i="5"/>
  <c r="BF253" i="5"/>
  <c r="T253" i="5"/>
  <c r="R253" i="5"/>
  <c r="P253" i="5"/>
  <c r="BK253" i="5"/>
  <c r="J253" i="5"/>
  <c r="BE253" i="5"/>
  <c r="BI251" i="5"/>
  <c r="BH251" i="5"/>
  <c r="BG251" i="5"/>
  <c r="BF251" i="5"/>
  <c r="T251" i="5"/>
  <c r="R251" i="5"/>
  <c r="P251" i="5"/>
  <c r="BK251" i="5"/>
  <c r="J251" i="5"/>
  <c r="BE251" i="5" s="1"/>
  <c r="BI249" i="5"/>
  <c r="BH249" i="5"/>
  <c r="BG249" i="5"/>
  <c r="BF249" i="5"/>
  <c r="T249" i="5"/>
  <c r="R249" i="5"/>
  <c r="P249" i="5"/>
  <c r="BK249" i="5"/>
  <c r="J249" i="5"/>
  <c r="BE249" i="5"/>
  <c r="BI247" i="5"/>
  <c r="BH247" i="5"/>
  <c r="BG247" i="5"/>
  <c r="BF247" i="5"/>
  <c r="T247" i="5"/>
  <c r="R247" i="5"/>
  <c r="P247" i="5"/>
  <c r="BK247" i="5"/>
  <c r="J247" i="5"/>
  <c r="BE247" i="5" s="1"/>
  <c r="BI245" i="5"/>
  <c r="BH245" i="5"/>
  <c r="BG245" i="5"/>
  <c r="BF245" i="5"/>
  <c r="T245" i="5"/>
  <c r="R245" i="5"/>
  <c r="P245" i="5"/>
  <c r="BK245" i="5"/>
  <c r="J245" i="5"/>
  <c r="BE245" i="5"/>
  <c r="BI244" i="5"/>
  <c r="BH244" i="5"/>
  <c r="BG244" i="5"/>
  <c r="BF244" i="5"/>
  <c r="T244" i="5"/>
  <c r="R244" i="5"/>
  <c r="P244" i="5"/>
  <c r="BK244" i="5"/>
  <c r="J244" i="5"/>
  <c r="BE244" i="5" s="1"/>
  <c r="BI243" i="5"/>
  <c r="BH243" i="5"/>
  <c r="BG243" i="5"/>
  <c r="BF243" i="5"/>
  <c r="T243" i="5"/>
  <c r="R243" i="5"/>
  <c r="P243" i="5"/>
  <c r="BK243" i="5"/>
  <c r="J243" i="5"/>
  <c r="BE243" i="5"/>
  <c r="BI241" i="5"/>
  <c r="BH241" i="5"/>
  <c r="BG241" i="5"/>
  <c r="BF241" i="5"/>
  <c r="T241" i="5"/>
  <c r="R241" i="5"/>
  <c r="P241" i="5"/>
  <c r="BK241" i="5"/>
  <c r="J241" i="5"/>
  <c r="BE241" i="5" s="1"/>
  <c r="BI240" i="5"/>
  <c r="BH240" i="5"/>
  <c r="BG240" i="5"/>
  <c r="BF240" i="5"/>
  <c r="T240" i="5"/>
  <c r="R240" i="5"/>
  <c r="P240" i="5"/>
  <c r="BK240" i="5"/>
  <c r="J240" i="5"/>
  <c r="BE240" i="5"/>
  <c r="BI239" i="5"/>
  <c r="BH239" i="5"/>
  <c r="BG239" i="5"/>
  <c r="BF239" i="5"/>
  <c r="T239" i="5"/>
  <c r="R239" i="5"/>
  <c r="P239" i="5"/>
  <c r="BK239" i="5"/>
  <c r="J239" i="5"/>
  <c r="BE239" i="5" s="1"/>
  <c r="BI237" i="5"/>
  <c r="BH237" i="5"/>
  <c r="BG237" i="5"/>
  <c r="BF237" i="5"/>
  <c r="T237" i="5"/>
  <c r="R237" i="5"/>
  <c r="P237" i="5"/>
  <c r="BK237" i="5"/>
  <c r="J237" i="5"/>
  <c r="BE237" i="5"/>
  <c r="BI236" i="5"/>
  <c r="BH236" i="5"/>
  <c r="BG236" i="5"/>
  <c r="BF236" i="5"/>
  <c r="T236" i="5"/>
  <c r="R236" i="5"/>
  <c r="P236" i="5"/>
  <c r="BK236" i="5"/>
  <c r="J236" i="5"/>
  <c r="BE236" i="5" s="1"/>
  <c r="BI233" i="5"/>
  <c r="BH233" i="5"/>
  <c r="BG233" i="5"/>
  <c r="BF233" i="5"/>
  <c r="T233" i="5"/>
  <c r="R233" i="5"/>
  <c r="P233" i="5"/>
  <c r="BK233" i="5"/>
  <c r="J233" i="5"/>
  <c r="BE233" i="5"/>
  <c r="BI232" i="5"/>
  <c r="BH232" i="5"/>
  <c r="BG232" i="5"/>
  <c r="BF232" i="5"/>
  <c r="T232" i="5"/>
  <c r="T231" i="5"/>
  <c r="R232" i="5"/>
  <c r="R231" i="5"/>
  <c r="P232" i="5"/>
  <c r="P231" i="5"/>
  <c r="BK232" i="5"/>
  <c r="BK231" i="5"/>
  <c r="J231" i="5" s="1"/>
  <c r="J102" i="5" s="1"/>
  <c r="J232" i="5"/>
  <c r="BE232" i="5" s="1"/>
  <c r="BI228" i="5"/>
  <c r="BH228" i="5"/>
  <c r="BG228" i="5"/>
  <c r="BF228" i="5"/>
  <c r="T228" i="5"/>
  <c r="R228" i="5"/>
  <c r="P228" i="5"/>
  <c r="BK228" i="5"/>
  <c r="BK223" i="5" s="1"/>
  <c r="J223" i="5" s="1"/>
  <c r="J101" i="5" s="1"/>
  <c r="J228" i="5"/>
  <c r="BE228" i="5" s="1"/>
  <c r="BI224" i="5"/>
  <c r="BH224" i="5"/>
  <c r="BG224" i="5"/>
  <c r="BF224" i="5"/>
  <c r="T224" i="5"/>
  <c r="T223" i="5"/>
  <c r="R224" i="5"/>
  <c r="R223" i="5"/>
  <c r="P224" i="5"/>
  <c r="P223" i="5"/>
  <c r="BK224" i="5"/>
  <c r="J224" i="5"/>
  <c r="BE224" i="5" s="1"/>
  <c r="BI220" i="5"/>
  <c r="BH220" i="5"/>
  <c r="BG220" i="5"/>
  <c r="BF220" i="5"/>
  <c r="T220" i="5"/>
  <c r="R220" i="5"/>
  <c r="P220" i="5"/>
  <c r="BK220" i="5"/>
  <c r="J220" i="5"/>
  <c r="BE220" i="5"/>
  <c r="BI217" i="5"/>
  <c r="BH217" i="5"/>
  <c r="BG217" i="5"/>
  <c r="BF217" i="5"/>
  <c r="T217" i="5"/>
  <c r="T216" i="5"/>
  <c r="R217" i="5"/>
  <c r="R216" i="5"/>
  <c r="P217" i="5"/>
  <c r="P216" i="5"/>
  <c r="BK217" i="5"/>
  <c r="BK216" i="5"/>
  <c r="J216" i="5" s="1"/>
  <c r="J100" i="5" s="1"/>
  <c r="J217" i="5"/>
  <c r="BE217" i="5" s="1"/>
  <c r="BI213" i="5"/>
  <c r="BH213" i="5"/>
  <c r="BG213" i="5"/>
  <c r="BF213" i="5"/>
  <c r="T213" i="5"/>
  <c r="R213" i="5"/>
  <c r="P213" i="5"/>
  <c r="BK213" i="5"/>
  <c r="J213" i="5"/>
  <c r="BE213" i="5"/>
  <c r="BI212" i="5"/>
  <c r="BH212" i="5"/>
  <c r="BG212" i="5"/>
  <c r="BF212" i="5"/>
  <c r="T212" i="5"/>
  <c r="R212" i="5"/>
  <c r="P212" i="5"/>
  <c r="BK212" i="5"/>
  <c r="J212" i="5"/>
  <c r="BE212" i="5" s="1"/>
  <c r="BI209" i="5"/>
  <c r="BH209" i="5"/>
  <c r="BG209" i="5"/>
  <c r="BF209" i="5"/>
  <c r="T209" i="5"/>
  <c r="T208" i="5"/>
  <c r="R209" i="5"/>
  <c r="R208" i="5"/>
  <c r="P209" i="5"/>
  <c r="P208" i="5"/>
  <c r="BK209" i="5"/>
  <c r="BK208" i="5" s="1"/>
  <c r="J208" i="5" s="1"/>
  <c r="J99" i="5" s="1"/>
  <c r="J209" i="5"/>
  <c r="BE209" i="5"/>
  <c r="BI206" i="5"/>
  <c r="BH206" i="5"/>
  <c r="BG206" i="5"/>
  <c r="BF206" i="5"/>
  <c r="T206" i="5"/>
  <c r="R206" i="5"/>
  <c r="P206" i="5"/>
  <c r="BK206" i="5"/>
  <c r="J206" i="5"/>
  <c r="BE206" i="5" s="1"/>
  <c r="BI204" i="5"/>
  <c r="BH204" i="5"/>
  <c r="BG204" i="5"/>
  <c r="BF204" i="5"/>
  <c r="T204" i="5"/>
  <c r="R204" i="5"/>
  <c r="P204" i="5"/>
  <c r="BK204" i="5"/>
  <c r="J204" i="5"/>
  <c r="BE204" i="5"/>
  <c r="BI201" i="5"/>
  <c r="BH201" i="5"/>
  <c r="BG201" i="5"/>
  <c r="BF201" i="5"/>
  <c r="T201" i="5"/>
  <c r="R201" i="5"/>
  <c r="P201" i="5"/>
  <c r="BK201" i="5"/>
  <c r="J201" i="5"/>
  <c r="BE201" i="5" s="1"/>
  <c r="BI199" i="5"/>
  <c r="BH199" i="5"/>
  <c r="BG199" i="5"/>
  <c r="BF199" i="5"/>
  <c r="T199" i="5"/>
  <c r="R199" i="5"/>
  <c r="P199" i="5"/>
  <c r="BK199" i="5"/>
  <c r="J199" i="5"/>
  <c r="BE199" i="5"/>
  <c r="BI196" i="5"/>
  <c r="BH196" i="5"/>
  <c r="BG196" i="5"/>
  <c r="BF196" i="5"/>
  <c r="T196" i="5"/>
  <c r="R196" i="5"/>
  <c r="P196" i="5"/>
  <c r="BK196" i="5"/>
  <c r="J196" i="5"/>
  <c r="BE196" i="5" s="1"/>
  <c r="BI192" i="5"/>
  <c r="BH192" i="5"/>
  <c r="BG192" i="5"/>
  <c r="BF192" i="5"/>
  <c r="T192" i="5"/>
  <c r="R192" i="5"/>
  <c r="P192" i="5"/>
  <c r="BK192" i="5"/>
  <c r="J192" i="5"/>
  <c r="BE192" i="5"/>
  <c r="BI191" i="5"/>
  <c r="BH191" i="5"/>
  <c r="BG191" i="5"/>
  <c r="BF191" i="5"/>
  <c r="T191" i="5"/>
  <c r="R191" i="5"/>
  <c r="P191" i="5"/>
  <c r="BK191" i="5"/>
  <c r="J191" i="5"/>
  <c r="BE191" i="5"/>
  <c r="BI186" i="5"/>
  <c r="BH186" i="5"/>
  <c r="BG186" i="5"/>
  <c r="BF186" i="5"/>
  <c r="T186" i="5"/>
  <c r="R186" i="5"/>
  <c r="P186" i="5"/>
  <c r="BK186" i="5"/>
  <c r="J186" i="5"/>
  <c r="BE186" i="5"/>
  <c r="BI183" i="5"/>
  <c r="BH183" i="5"/>
  <c r="BG183" i="5"/>
  <c r="BF183" i="5"/>
  <c r="T183" i="5"/>
  <c r="R183" i="5"/>
  <c r="P183" i="5"/>
  <c r="BK183" i="5"/>
  <c r="J183" i="5"/>
  <c r="BE183" i="5"/>
  <c r="BI179" i="5"/>
  <c r="BH179" i="5"/>
  <c r="BG179" i="5"/>
  <c r="BF179" i="5"/>
  <c r="T179" i="5"/>
  <c r="R179" i="5"/>
  <c r="P179" i="5"/>
  <c r="BK179" i="5"/>
  <c r="J179" i="5"/>
  <c r="BE179" i="5"/>
  <c r="BI176" i="5"/>
  <c r="BH176" i="5"/>
  <c r="BG176" i="5"/>
  <c r="BF176" i="5"/>
  <c r="T176" i="5"/>
  <c r="R176" i="5"/>
  <c r="P176" i="5"/>
  <c r="BK176" i="5"/>
  <c r="J176" i="5"/>
  <c r="BE176" i="5"/>
  <c r="BI171" i="5"/>
  <c r="BH171" i="5"/>
  <c r="BG171" i="5"/>
  <c r="BF171" i="5"/>
  <c r="T171" i="5"/>
  <c r="R171" i="5"/>
  <c r="P171" i="5"/>
  <c r="BK171" i="5"/>
  <c r="J171" i="5"/>
  <c r="BE171" i="5"/>
  <c r="BI165" i="5"/>
  <c r="BH165" i="5"/>
  <c r="BG165" i="5"/>
  <c r="BF165" i="5"/>
  <c r="T165" i="5"/>
  <c r="R165" i="5"/>
  <c r="P165" i="5"/>
  <c r="BK165" i="5"/>
  <c r="J165" i="5"/>
  <c r="BE165" i="5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57" i="5"/>
  <c r="BH157" i="5"/>
  <c r="BG157" i="5"/>
  <c r="BF157" i="5"/>
  <c r="T157" i="5"/>
  <c r="R157" i="5"/>
  <c r="P157" i="5"/>
  <c r="BK157" i="5"/>
  <c r="J157" i="5"/>
  <c r="BE157" i="5"/>
  <c r="BI154" i="5"/>
  <c r="BH154" i="5"/>
  <c r="BG154" i="5"/>
  <c r="BF154" i="5"/>
  <c r="T154" i="5"/>
  <c r="R154" i="5"/>
  <c r="P154" i="5"/>
  <c r="BK154" i="5"/>
  <c r="J154" i="5"/>
  <c r="BE154" i="5"/>
  <c r="BI147" i="5"/>
  <c r="BH147" i="5"/>
  <c r="BG147" i="5"/>
  <c r="BF147" i="5"/>
  <c r="T147" i="5"/>
  <c r="R147" i="5"/>
  <c r="P147" i="5"/>
  <c r="BK147" i="5"/>
  <c r="J147" i="5"/>
  <c r="BE147" i="5"/>
  <c r="BI144" i="5"/>
  <c r="BH144" i="5"/>
  <c r="BG144" i="5"/>
  <c r="BF144" i="5"/>
  <c r="T144" i="5"/>
  <c r="R144" i="5"/>
  <c r="P144" i="5"/>
  <c r="BK144" i="5"/>
  <c r="J144" i="5"/>
  <c r="BE144" i="5"/>
  <c r="BI137" i="5"/>
  <c r="BH137" i="5"/>
  <c r="BG137" i="5"/>
  <c r="BF137" i="5"/>
  <c r="T137" i="5"/>
  <c r="R137" i="5"/>
  <c r="P137" i="5"/>
  <c r="BK137" i="5"/>
  <c r="J137" i="5"/>
  <c r="BE137" i="5"/>
  <c r="BI134" i="5"/>
  <c r="BH134" i="5"/>
  <c r="BG134" i="5"/>
  <c r="BF134" i="5"/>
  <c r="T134" i="5"/>
  <c r="R134" i="5"/>
  <c r="P134" i="5"/>
  <c r="BK134" i="5"/>
  <c r="J134" i="5"/>
  <c r="BE134" i="5"/>
  <c r="BI133" i="5"/>
  <c r="BH133" i="5"/>
  <c r="BG133" i="5"/>
  <c r="BF133" i="5"/>
  <c r="T133" i="5"/>
  <c r="R133" i="5"/>
  <c r="R129" i="5" s="1"/>
  <c r="R128" i="5" s="1"/>
  <c r="P133" i="5"/>
  <c r="BK133" i="5"/>
  <c r="J133" i="5"/>
  <c r="BE133" i="5"/>
  <c r="BI132" i="5"/>
  <c r="BH132" i="5"/>
  <c r="BG132" i="5"/>
  <c r="BF132" i="5"/>
  <c r="T132" i="5"/>
  <c r="R132" i="5"/>
  <c r="P132" i="5"/>
  <c r="BK132" i="5"/>
  <c r="J132" i="5"/>
  <c r="BE132" i="5"/>
  <c r="BI130" i="5"/>
  <c r="F37" i="5"/>
  <c r="BD98" i="1" s="1"/>
  <c r="BH130" i="5"/>
  <c r="BG130" i="5"/>
  <c r="F35" i="5" s="1"/>
  <c r="BB98" i="1" s="1"/>
  <c r="BF130" i="5"/>
  <c r="T130" i="5"/>
  <c r="T129" i="5"/>
  <c r="T128" i="5" s="1"/>
  <c r="T127" i="5" s="1"/>
  <c r="R130" i="5"/>
  <c r="P130" i="5"/>
  <c r="P129" i="5"/>
  <c r="P128" i="5" s="1"/>
  <c r="P127" i="5" s="1"/>
  <c r="AU98" i="1" s="1"/>
  <c r="BK130" i="5"/>
  <c r="J130" i="5"/>
  <c r="BE130" i="5" s="1"/>
  <c r="J124" i="5"/>
  <c r="F124" i="5"/>
  <c r="J123" i="5"/>
  <c r="F123" i="5"/>
  <c r="F121" i="5"/>
  <c r="E119" i="5"/>
  <c r="J92" i="5"/>
  <c r="F92" i="5"/>
  <c r="J91" i="5"/>
  <c r="F91" i="5"/>
  <c r="F89" i="5"/>
  <c r="E87" i="5"/>
  <c r="J12" i="5"/>
  <c r="J89" i="5" s="1"/>
  <c r="J121" i="5"/>
  <c r="E7" i="5"/>
  <c r="J37" i="4"/>
  <c r="J36" i="4"/>
  <c r="AY97" i="1" s="1"/>
  <c r="J35" i="4"/>
  <c r="AX97" i="1" s="1"/>
  <c r="BI278" i="4"/>
  <c r="BH278" i="4"/>
  <c r="BG278" i="4"/>
  <c r="BF278" i="4"/>
  <c r="T278" i="4"/>
  <c r="T277" i="4" s="1"/>
  <c r="R278" i="4"/>
  <c r="R277" i="4" s="1"/>
  <c r="P278" i="4"/>
  <c r="P277" i="4" s="1"/>
  <c r="BK278" i="4"/>
  <c r="BK277" i="4" s="1"/>
  <c r="J277" i="4" s="1"/>
  <c r="J103" i="4" s="1"/>
  <c r="J278" i="4"/>
  <c r="BE278" i="4"/>
  <c r="BI276" i="4"/>
  <c r="BH276" i="4"/>
  <c r="BG276" i="4"/>
  <c r="BF276" i="4"/>
  <c r="T276" i="4"/>
  <c r="R276" i="4"/>
  <c r="P276" i="4"/>
  <c r="BK276" i="4"/>
  <c r="J276" i="4"/>
  <c r="BE276" i="4" s="1"/>
  <c r="BI275" i="4"/>
  <c r="BH275" i="4"/>
  <c r="BG275" i="4"/>
  <c r="BF275" i="4"/>
  <c r="T275" i="4"/>
  <c r="R275" i="4"/>
  <c r="P275" i="4"/>
  <c r="BK275" i="4"/>
  <c r="J275" i="4"/>
  <c r="BE275" i="4" s="1"/>
  <c r="BI273" i="4"/>
  <c r="BH273" i="4"/>
  <c r="BG273" i="4"/>
  <c r="BF273" i="4"/>
  <c r="T273" i="4"/>
  <c r="T272" i="4" s="1"/>
  <c r="R273" i="4"/>
  <c r="R272" i="4" s="1"/>
  <c r="P273" i="4"/>
  <c r="BK273" i="4"/>
  <c r="J273" i="4"/>
  <c r="BE273" i="4" s="1"/>
  <c r="BI271" i="4"/>
  <c r="BH271" i="4"/>
  <c r="BG271" i="4"/>
  <c r="BF271" i="4"/>
  <c r="T271" i="4"/>
  <c r="R271" i="4"/>
  <c r="P271" i="4"/>
  <c r="BK271" i="4"/>
  <c r="J271" i="4"/>
  <c r="BE271" i="4" s="1"/>
  <c r="BI270" i="4"/>
  <c r="BH270" i="4"/>
  <c r="BG270" i="4"/>
  <c r="BF270" i="4"/>
  <c r="T270" i="4"/>
  <c r="R270" i="4"/>
  <c r="P270" i="4"/>
  <c r="BK270" i="4"/>
  <c r="J270" i="4"/>
  <c r="BE270" i="4" s="1"/>
  <c r="BI269" i="4"/>
  <c r="BH269" i="4"/>
  <c r="BG269" i="4"/>
  <c r="BF269" i="4"/>
  <c r="T269" i="4"/>
  <c r="R269" i="4"/>
  <c r="P269" i="4"/>
  <c r="BK269" i="4"/>
  <c r="J269" i="4"/>
  <c r="BE269" i="4" s="1"/>
  <c r="BI266" i="4"/>
  <c r="BH266" i="4"/>
  <c r="BG266" i="4"/>
  <c r="BF266" i="4"/>
  <c r="T266" i="4"/>
  <c r="R266" i="4"/>
  <c r="P266" i="4"/>
  <c r="BK266" i="4"/>
  <c r="J266" i="4"/>
  <c r="BE266" i="4" s="1"/>
  <c r="BI265" i="4"/>
  <c r="BH265" i="4"/>
  <c r="BG265" i="4"/>
  <c r="BF265" i="4"/>
  <c r="T265" i="4"/>
  <c r="R265" i="4"/>
  <c r="P265" i="4"/>
  <c r="BK265" i="4"/>
  <c r="J265" i="4"/>
  <c r="BE265" i="4" s="1"/>
  <c r="BI262" i="4"/>
  <c r="BH262" i="4"/>
  <c r="BG262" i="4"/>
  <c r="BF262" i="4"/>
  <c r="T262" i="4"/>
  <c r="R262" i="4"/>
  <c r="P262" i="4"/>
  <c r="BK262" i="4"/>
  <c r="J262" i="4"/>
  <c r="BE262" i="4" s="1"/>
  <c r="BI261" i="4"/>
  <c r="BH261" i="4"/>
  <c r="BG261" i="4"/>
  <c r="BF261" i="4"/>
  <c r="T261" i="4"/>
  <c r="R261" i="4"/>
  <c r="P261" i="4"/>
  <c r="BK261" i="4"/>
  <c r="J261" i="4"/>
  <c r="BE261" i="4" s="1"/>
  <c r="BI260" i="4"/>
  <c r="BH260" i="4"/>
  <c r="BG260" i="4"/>
  <c r="BF260" i="4"/>
  <c r="T260" i="4"/>
  <c r="R260" i="4"/>
  <c r="P260" i="4"/>
  <c r="BK260" i="4"/>
  <c r="J260" i="4"/>
  <c r="BE260" i="4" s="1"/>
  <c r="BI259" i="4"/>
  <c r="BH259" i="4"/>
  <c r="BG259" i="4"/>
  <c r="BF259" i="4"/>
  <c r="T259" i="4"/>
  <c r="R259" i="4"/>
  <c r="P259" i="4"/>
  <c r="BK259" i="4"/>
  <c r="J259" i="4"/>
  <c r="BE259" i="4" s="1"/>
  <c r="BI258" i="4"/>
  <c r="BH258" i="4"/>
  <c r="BG258" i="4"/>
  <c r="BF258" i="4"/>
  <c r="T258" i="4"/>
  <c r="R258" i="4"/>
  <c r="P258" i="4"/>
  <c r="BK258" i="4"/>
  <c r="J258" i="4"/>
  <c r="BE258" i="4"/>
  <c r="BI256" i="4"/>
  <c r="BH256" i="4"/>
  <c r="BG256" i="4"/>
  <c r="BF256" i="4"/>
  <c r="T256" i="4"/>
  <c r="R256" i="4"/>
  <c r="P256" i="4"/>
  <c r="BK256" i="4"/>
  <c r="J256" i="4"/>
  <c r="BE256" i="4" s="1"/>
  <c r="BI255" i="4"/>
  <c r="BH255" i="4"/>
  <c r="BG255" i="4"/>
  <c r="BF255" i="4"/>
  <c r="T255" i="4"/>
  <c r="R255" i="4"/>
  <c r="P255" i="4"/>
  <c r="BK255" i="4"/>
  <c r="J255" i="4"/>
  <c r="BE255" i="4"/>
  <c r="BI252" i="4"/>
  <c r="BH252" i="4"/>
  <c r="BG252" i="4"/>
  <c r="BF252" i="4"/>
  <c r="T252" i="4"/>
  <c r="R252" i="4"/>
  <c r="P252" i="4"/>
  <c r="BK252" i="4"/>
  <c r="J252" i="4"/>
  <c r="BE252" i="4" s="1"/>
  <c r="BI251" i="4"/>
  <c r="BH251" i="4"/>
  <c r="BG251" i="4"/>
  <c r="BF251" i="4"/>
  <c r="T251" i="4"/>
  <c r="R251" i="4"/>
  <c r="P251" i="4"/>
  <c r="BK251" i="4"/>
  <c r="J251" i="4"/>
  <c r="BE251" i="4" s="1"/>
  <c r="BI248" i="4"/>
  <c r="BH248" i="4"/>
  <c r="BG248" i="4"/>
  <c r="BF248" i="4"/>
  <c r="T248" i="4"/>
  <c r="R248" i="4"/>
  <c r="P248" i="4"/>
  <c r="BK248" i="4"/>
  <c r="J248" i="4"/>
  <c r="BE248" i="4" s="1"/>
  <c r="BI247" i="4"/>
  <c r="BH247" i="4"/>
  <c r="BG247" i="4"/>
  <c r="BF247" i="4"/>
  <c r="T247" i="4"/>
  <c r="R247" i="4"/>
  <c r="P247" i="4"/>
  <c r="BK247" i="4"/>
  <c r="J247" i="4"/>
  <c r="BE247" i="4" s="1"/>
  <c r="BI246" i="4"/>
  <c r="BH246" i="4"/>
  <c r="BG246" i="4"/>
  <c r="BF246" i="4"/>
  <c r="T246" i="4"/>
  <c r="R246" i="4"/>
  <c r="P246" i="4"/>
  <c r="BK246" i="4"/>
  <c r="J246" i="4"/>
  <c r="BE246" i="4" s="1"/>
  <c r="BI245" i="4"/>
  <c r="BH245" i="4"/>
  <c r="BG245" i="4"/>
  <c r="BF245" i="4"/>
  <c r="T245" i="4"/>
  <c r="R245" i="4"/>
  <c r="P245" i="4"/>
  <c r="BK245" i="4"/>
  <c r="J245" i="4"/>
  <c r="BE245" i="4" s="1"/>
  <c r="BI244" i="4"/>
  <c r="BH244" i="4"/>
  <c r="BG244" i="4"/>
  <c r="BF244" i="4"/>
  <c r="T244" i="4"/>
  <c r="R244" i="4"/>
  <c r="P244" i="4"/>
  <c r="BK244" i="4"/>
  <c r="J244" i="4"/>
  <c r="BE244" i="4" s="1"/>
  <c r="BI243" i="4"/>
  <c r="BH243" i="4"/>
  <c r="BG243" i="4"/>
  <c r="BF243" i="4"/>
  <c r="T243" i="4"/>
  <c r="R243" i="4"/>
  <c r="P243" i="4"/>
  <c r="BK243" i="4"/>
  <c r="J243" i="4"/>
  <c r="BE243" i="4" s="1"/>
  <c r="BI237" i="4"/>
  <c r="BH237" i="4"/>
  <c r="BG237" i="4"/>
  <c r="BF237" i="4"/>
  <c r="T237" i="4"/>
  <c r="R237" i="4"/>
  <c r="P237" i="4"/>
  <c r="BK237" i="4"/>
  <c r="J237" i="4"/>
  <c r="BE237" i="4"/>
  <c r="BI236" i="4"/>
  <c r="BH236" i="4"/>
  <c r="BG236" i="4"/>
  <c r="BF236" i="4"/>
  <c r="T236" i="4"/>
  <c r="R236" i="4"/>
  <c r="P236" i="4"/>
  <c r="BK236" i="4"/>
  <c r="J236" i="4"/>
  <c r="BE236" i="4" s="1"/>
  <c r="BI235" i="4"/>
  <c r="BH235" i="4"/>
  <c r="BG235" i="4"/>
  <c r="BF235" i="4"/>
  <c r="T235" i="4"/>
  <c r="R235" i="4"/>
  <c r="P235" i="4"/>
  <c r="BK235" i="4"/>
  <c r="J235" i="4"/>
  <c r="BE235" i="4"/>
  <c r="BI234" i="4"/>
  <c r="BH234" i="4"/>
  <c r="BG234" i="4"/>
  <c r="BF234" i="4"/>
  <c r="T234" i="4"/>
  <c r="R234" i="4"/>
  <c r="P234" i="4"/>
  <c r="BK234" i="4"/>
  <c r="J234" i="4"/>
  <c r="BE234" i="4" s="1"/>
  <c r="BI231" i="4"/>
  <c r="BH231" i="4"/>
  <c r="BG231" i="4"/>
  <c r="BF231" i="4"/>
  <c r="T231" i="4"/>
  <c r="R231" i="4"/>
  <c r="P231" i="4"/>
  <c r="P226" i="4" s="1"/>
  <c r="BK231" i="4"/>
  <c r="BK226" i="4" s="1"/>
  <c r="J226" i="4" s="1"/>
  <c r="J101" i="4" s="1"/>
  <c r="J231" i="4"/>
  <c r="BE231" i="4"/>
  <c r="BI230" i="4"/>
  <c r="BH230" i="4"/>
  <c r="BG230" i="4"/>
  <c r="BF230" i="4"/>
  <c r="T230" i="4"/>
  <c r="T226" i="4" s="1"/>
  <c r="R230" i="4"/>
  <c r="P230" i="4"/>
  <c r="BK230" i="4"/>
  <c r="J230" i="4"/>
  <c r="BE230" i="4"/>
  <c r="BI227" i="4"/>
  <c r="BH227" i="4"/>
  <c r="BG227" i="4"/>
  <c r="BF227" i="4"/>
  <c r="T227" i="4"/>
  <c r="R227" i="4"/>
  <c r="R226" i="4"/>
  <c r="P227" i="4"/>
  <c r="BK227" i="4"/>
  <c r="J227" i="4"/>
  <c r="BE227" i="4"/>
  <c r="BI221" i="4"/>
  <c r="BH221" i="4"/>
  <c r="BG221" i="4"/>
  <c r="BF221" i="4"/>
  <c r="T221" i="4"/>
  <c r="R221" i="4"/>
  <c r="P221" i="4"/>
  <c r="BK221" i="4"/>
  <c r="J221" i="4"/>
  <c r="BE221" i="4"/>
  <c r="BI220" i="4"/>
  <c r="BH220" i="4"/>
  <c r="BG220" i="4"/>
  <c r="BF220" i="4"/>
  <c r="T220" i="4"/>
  <c r="R220" i="4"/>
  <c r="P220" i="4"/>
  <c r="BK220" i="4"/>
  <c r="J220" i="4"/>
  <c r="BE220" i="4"/>
  <c r="BI217" i="4"/>
  <c r="BH217" i="4"/>
  <c r="BG217" i="4"/>
  <c r="BF217" i="4"/>
  <c r="T217" i="4"/>
  <c r="R217" i="4"/>
  <c r="P217" i="4"/>
  <c r="BK217" i="4"/>
  <c r="J217" i="4"/>
  <c r="BE217" i="4" s="1"/>
  <c r="BI216" i="4"/>
  <c r="BH216" i="4"/>
  <c r="BG216" i="4"/>
  <c r="BF216" i="4"/>
  <c r="T216" i="4"/>
  <c r="R216" i="4"/>
  <c r="P216" i="4"/>
  <c r="BK216" i="4"/>
  <c r="J216" i="4"/>
  <c r="BE216" i="4"/>
  <c r="BI215" i="4"/>
  <c r="BH215" i="4"/>
  <c r="BG215" i="4"/>
  <c r="BF215" i="4"/>
  <c r="T215" i="4"/>
  <c r="R215" i="4"/>
  <c r="P215" i="4"/>
  <c r="P207" i="4" s="1"/>
  <c r="BK215" i="4"/>
  <c r="J215" i="4"/>
  <c r="BE215" i="4" s="1"/>
  <c r="BI212" i="4"/>
  <c r="BH212" i="4"/>
  <c r="BG212" i="4"/>
  <c r="BF212" i="4"/>
  <c r="T212" i="4"/>
  <c r="T207" i="4" s="1"/>
  <c r="R212" i="4"/>
  <c r="P212" i="4"/>
  <c r="BK212" i="4"/>
  <c r="J212" i="4"/>
  <c r="BE212" i="4"/>
  <c r="BI208" i="4"/>
  <c r="BH208" i="4"/>
  <c r="BG208" i="4"/>
  <c r="BF208" i="4"/>
  <c r="T208" i="4"/>
  <c r="R208" i="4"/>
  <c r="R207" i="4"/>
  <c r="P208" i="4"/>
  <c r="BK208" i="4"/>
  <c r="BK207" i="4" s="1"/>
  <c r="J207" i="4" s="1"/>
  <c r="J100" i="4" s="1"/>
  <c r="J208" i="4"/>
  <c r="BE208" i="4"/>
  <c r="BI206" i="4"/>
  <c r="BH206" i="4"/>
  <c r="BG206" i="4"/>
  <c r="BF206" i="4"/>
  <c r="T206" i="4"/>
  <c r="R206" i="4"/>
  <c r="P206" i="4"/>
  <c r="BK206" i="4"/>
  <c r="BK202" i="4" s="1"/>
  <c r="J202" i="4" s="1"/>
  <c r="J99" i="4" s="1"/>
  <c r="J206" i="4"/>
  <c r="BE206" i="4" s="1"/>
  <c r="BI203" i="4"/>
  <c r="BH203" i="4"/>
  <c r="BG203" i="4"/>
  <c r="BF203" i="4"/>
  <c r="T203" i="4"/>
  <c r="T202" i="4"/>
  <c r="R203" i="4"/>
  <c r="R202" i="4"/>
  <c r="P203" i="4"/>
  <c r="P202" i="4"/>
  <c r="BK203" i="4"/>
  <c r="J203" i="4"/>
  <c r="BE203" i="4" s="1"/>
  <c r="BI200" i="4"/>
  <c r="BH200" i="4"/>
  <c r="BG200" i="4"/>
  <c r="BF200" i="4"/>
  <c r="T200" i="4"/>
  <c r="R200" i="4"/>
  <c r="P200" i="4"/>
  <c r="BK200" i="4"/>
  <c r="J200" i="4"/>
  <c r="BE200" i="4"/>
  <c r="BI198" i="4"/>
  <c r="BH198" i="4"/>
  <c r="BG198" i="4"/>
  <c r="BF198" i="4"/>
  <c r="T198" i="4"/>
  <c r="R198" i="4"/>
  <c r="P198" i="4"/>
  <c r="BK198" i="4"/>
  <c r="J198" i="4"/>
  <c r="BE198" i="4" s="1"/>
  <c r="BI195" i="4"/>
  <c r="BH195" i="4"/>
  <c r="BG195" i="4"/>
  <c r="BF195" i="4"/>
  <c r="T195" i="4"/>
  <c r="R195" i="4"/>
  <c r="P195" i="4"/>
  <c r="BK195" i="4"/>
  <c r="J195" i="4"/>
  <c r="BE195" i="4"/>
  <c r="BI193" i="4"/>
  <c r="BH193" i="4"/>
  <c r="BG193" i="4"/>
  <c r="BF193" i="4"/>
  <c r="T193" i="4"/>
  <c r="R193" i="4"/>
  <c r="P193" i="4"/>
  <c r="BK193" i="4"/>
  <c r="J193" i="4"/>
  <c r="BE193" i="4" s="1"/>
  <c r="BI190" i="4"/>
  <c r="BH190" i="4"/>
  <c r="BG190" i="4"/>
  <c r="BF190" i="4"/>
  <c r="T190" i="4"/>
  <c r="R190" i="4"/>
  <c r="P190" i="4"/>
  <c r="BK190" i="4"/>
  <c r="J190" i="4"/>
  <c r="BE190" i="4"/>
  <c r="BI186" i="4"/>
  <c r="BH186" i="4"/>
  <c r="BG186" i="4"/>
  <c r="BF186" i="4"/>
  <c r="T186" i="4"/>
  <c r="R186" i="4"/>
  <c r="P186" i="4"/>
  <c r="BK186" i="4"/>
  <c r="J186" i="4"/>
  <c r="BE186" i="4" s="1"/>
  <c r="BI185" i="4"/>
  <c r="BH185" i="4"/>
  <c r="BG185" i="4"/>
  <c r="BF185" i="4"/>
  <c r="T185" i="4"/>
  <c r="R185" i="4"/>
  <c r="P185" i="4"/>
  <c r="BK185" i="4"/>
  <c r="J185" i="4"/>
  <c r="BE185" i="4"/>
  <c r="BI180" i="4"/>
  <c r="BH180" i="4"/>
  <c r="BG180" i="4"/>
  <c r="BF180" i="4"/>
  <c r="T180" i="4"/>
  <c r="R180" i="4"/>
  <c r="P180" i="4"/>
  <c r="BK180" i="4"/>
  <c r="J180" i="4"/>
  <c r="BE180" i="4"/>
  <c r="BI177" i="4"/>
  <c r="BH177" i="4"/>
  <c r="BG177" i="4"/>
  <c r="BF177" i="4"/>
  <c r="T177" i="4"/>
  <c r="R177" i="4"/>
  <c r="P177" i="4"/>
  <c r="BK177" i="4"/>
  <c r="J177" i="4"/>
  <c r="BE177" i="4"/>
  <c r="BI173" i="4"/>
  <c r="BH173" i="4"/>
  <c r="BG173" i="4"/>
  <c r="BF173" i="4"/>
  <c r="T173" i="4"/>
  <c r="R173" i="4"/>
  <c r="P173" i="4"/>
  <c r="BK173" i="4"/>
  <c r="J173" i="4"/>
  <c r="BE173" i="4"/>
  <c r="BI170" i="4"/>
  <c r="BH170" i="4"/>
  <c r="BG170" i="4"/>
  <c r="BF170" i="4"/>
  <c r="T170" i="4"/>
  <c r="R170" i="4"/>
  <c r="P170" i="4"/>
  <c r="BK170" i="4"/>
  <c r="J170" i="4"/>
  <c r="BE170" i="4"/>
  <c r="BI165" i="4"/>
  <c r="BH165" i="4"/>
  <c r="BG165" i="4"/>
  <c r="BF165" i="4"/>
  <c r="T165" i="4"/>
  <c r="R165" i="4"/>
  <c r="P165" i="4"/>
  <c r="BK165" i="4"/>
  <c r="J165" i="4"/>
  <c r="BE165" i="4"/>
  <c r="BI159" i="4"/>
  <c r="BH159" i="4"/>
  <c r="BG159" i="4"/>
  <c r="BF159" i="4"/>
  <c r="T159" i="4"/>
  <c r="R159" i="4"/>
  <c r="P159" i="4"/>
  <c r="BK159" i="4"/>
  <c r="J159" i="4"/>
  <c r="BE159" i="4"/>
  <c r="BI156" i="4"/>
  <c r="BH156" i="4"/>
  <c r="BG156" i="4"/>
  <c r="BF156" i="4"/>
  <c r="T156" i="4"/>
  <c r="R156" i="4"/>
  <c r="P156" i="4"/>
  <c r="BK156" i="4"/>
  <c r="J156" i="4"/>
  <c r="BE156" i="4"/>
  <c r="BI155" i="4"/>
  <c r="BH155" i="4"/>
  <c r="BG155" i="4"/>
  <c r="BF155" i="4"/>
  <c r="T155" i="4"/>
  <c r="R155" i="4"/>
  <c r="P155" i="4"/>
  <c r="BK155" i="4"/>
  <c r="J155" i="4"/>
  <c r="BE155" i="4"/>
  <c r="BI151" i="4"/>
  <c r="BH151" i="4"/>
  <c r="BG151" i="4"/>
  <c r="BF151" i="4"/>
  <c r="T151" i="4"/>
  <c r="R151" i="4"/>
  <c r="P151" i="4"/>
  <c r="BK151" i="4"/>
  <c r="J151" i="4"/>
  <c r="BE151" i="4"/>
  <c r="BI148" i="4"/>
  <c r="BH148" i="4"/>
  <c r="BG148" i="4"/>
  <c r="BF148" i="4"/>
  <c r="T148" i="4"/>
  <c r="R148" i="4"/>
  <c r="P148" i="4"/>
  <c r="BK148" i="4"/>
  <c r="J148" i="4"/>
  <c r="BE148" i="4"/>
  <c r="BI141" i="4"/>
  <c r="BH141" i="4"/>
  <c r="BG141" i="4"/>
  <c r="BF141" i="4"/>
  <c r="T141" i="4"/>
  <c r="R141" i="4"/>
  <c r="P141" i="4"/>
  <c r="BK141" i="4"/>
  <c r="J141" i="4"/>
  <c r="BE141" i="4" s="1"/>
  <c r="BI138" i="4"/>
  <c r="BH138" i="4"/>
  <c r="BG138" i="4"/>
  <c r="BF138" i="4"/>
  <c r="T138" i="4"/>
  <c r="R138" i="4"/>
  <c r="P138" i="4"/>
  <c r="BK138" i="4"/>
  <c r="J138" i="4"/>
  <c r="BE138" i="4"/>
  <c r="BI131" i="4"/>
  <c r="BH131" i="4"/>
  <c r="BG131" i="4"/>
  <c r="BF131" i="4"/>
  <c r="T131" i="4"/>
  <c r="R131" i="4"/>
  <c r="P131" i="4"/>
  <c r="BK131" i="4"/>
  <c r="J131" i="4"/>
  <c r="BE131" i="4" s="1"/>
  <c r="BI128" i="4"/>
  <c r="BH128" i="4"/>
  <c r="BG128" i="4"/>
  <c r="BF128" i="4"/>
  <c r="T128" i="4"/>
  <c r="T125" i="4" s="1"/>
  <c r="T124" i="4" s="1"/>
  <c r="T123" i="4" s="1"/>
  <c r="R128" i="4"/>
  <c r="R125" i="4" s="1"/>
  <c r="R124" i="4" s="1"/>
  <c r="R123" i="4" s="1"/>
  <c r="P128" i="4"/>
  <c r="BK128" i="4"/>
  <c r="J128" i="4"/>
  <c r="BE128" i="4"/>
  <c r="BI127" i="4"/>
  <c r="F37" i="4" s="1"/>
  <c r="BD97" i="1" s="1"/>
  <c r="BH127" i="4"/>
  <c r="BG127" i="4"/>
  <c r="BF127" i="4"/>
  <c r="T127" i="4"/>
  <c r="R127" i="4"/>
  <c r="P127" i="4"/>
  <c r="P125" i="4" s="1"/>
  <c r="BK127" i="4"/>
  <c r="BK125" i="4" s="1"/>
  <c r="J127" i="4"/>
  <c r="BE127" i="4" s="1"/>
  <c r="BI126" i="4"/>
  <c r="BH126" i="4"/>
  <c r="BG126" i="4"/>
  <c r="BF126" i="4"/>
  <c r="T126" i="4"/>
  <c r="R126" i="4"/>
  <c r="P126" i="4"/>
  <c r="BK126" i="4"/>
  <c r="J126" i="4"/>
  <c r="BE126" i="4" s="1"/>
  <c r="J120" i="4"/>
  <c r="F120" i="4"/>
  <c r="J119" i="4"/>
  <c r="F119" i="4"/>
  <c r="F117" i="4"/>
  <c r="E115" i="4"/>
  <c r="J92" i="4"/>
  <c r="F92" i="4"/>
  <c r="J91" i="4"/>
  <c r="F91" i="4"/>
  <c r="F89" i="4"/>
  <c r="E87" i="4"/>
  <c r="J12" i="4"/>
  <c r="J117" i="4" s="1"/>
  <c r="J89" i="4"/>
  <c r="E7" i="4"/>
  <c r="E85" i="4" s="1"/>
  <c r="J37" i="3"/>
  <c r="J36" i="3"/>
  <c r="AY96" i="1" s="1"/>
  <c r="J35" i="3"/>
  <c r="AX96" i="1"/>
  <c r="BI297" i="3"/>
  <c r="BH297" i="3"/>
  <c r="BG297" i="3"/>
  <c r="BF297" i="3"/>
  <c r="T297" i="3"/>
  <c r="R297" i="3"/>
  <c r="P297" i="3"/>
  <c r="BK297" i="3"/>
  <c r="J297" i="3"/>
  <c r="BE297" i="3" s="1"/>
  <c r="BI295" i="3"/>
  <c r="BH295" i="3"/>
  <c r="BG295" i="3"/>
  <c r="BF295" i="3"/>
  <c r="T295" i="3"/>
  <c r="R295" i="3"/>
  <c r="P295" i="3"/>
  <c r="P291" i="3" s="1"/>
  <c r="P290" i="3" s="1"/>
  <c r="BK295" i="3"/>
  <c r="J295" i="3"/>
  <c r="BE295" i="3" s="1"/>
  <c r="BI292" i="3"/>
  <c r="BH292" i="3"/>
  <c r="BG292" i="3"/>
  <c r="BF292" i="3"/>
  <c r="T292" i="3"/>
  <c r="T291" i="3" s="1"/>
  <c r="T290" i="3" s="1"/>
  <c r="R292" i="3"/>
  <c r="R291" i="3"/>
  <c r="R290" i="3" s="1"/>
  <c r="P292" i="3"/>
  <c r="BK292" i="3"/>
  <c r="J292" i="3"/>
  <c r="BE292" i="3" s="1"/>
  <c r="BI289" i="3"/>
  <c r="BH289" i="3"/>
  <c r="BG289" i="3"/>
  <c r="BF289" i="3"/>
  <c r="T289" i="3"/>
  <c r="T288" i="3"/>
  <c r="R289" i="3"/>
  <c r="R288" i="3" s="1"/>
  <c r="P289" i="3"/>
  <c r="P288" i="3"/>
  <c r="BK289" i="3"/>
  <c r="BK288" i="3" s="1"/>
  <c r="J288" i="3" s="1"/>
  <c r="J105" i="3" s="1"/>
  <c r="J289" i="3"/>
  <c r="BE289" i="3" s="1"/>
  <c r="BI282" i="3"/>
  <c r="BH282" i="3"/>
  <c r="BG282" i="3"/>
  <c r="BF282" i="3"/>
  <c r="T282" i="3"/>
  <c r="R282" i="3"/>
  <c r="P282" i="3"/>
  <c r="BK282" i="3"/>
  <c r="J282" i="3"/>
  <c r="BE282" i="3"/>
  <c r="BI280" i="3"/>
  <c r="BH280" i="3"/>
  <c r="BG280" i="3"/>
  <c r="BF280" i="3"/>
  <c r="T280" i="3"/>
  <c r="R280" i="3"/>
  <c r="P280" i="3"/>
  <c r="BK280" i="3"/>
  <c r="J280" i="3"/>
  <c r="BE280" i="3" s="1"/>
  <c r="BI278" i="3"/>
  <c r="BH278" i="3"/>
  <c r="BG278" i="3"/>
  <c r="BF278" i="3"/>
  <c r="T278" i="3"/>
  <c r="R278" i="3"/>
  <c r="P278" i="3"/>
  <c r="BK278" i="3"/>
  <c r="BK270" i="3" s="1"/>
  <c r="J270" i="3" s="1"/>
  <c r="J104" i="3" s="1"/>
  <c r="J278" i="3"/>
  <c r="BE278" i="3" s="1"/>
  <c r="BI276" i="3"/>
  <c r="BH276" i="3"/>
  <c r="BG276" i="3"/>
  <c r="BF276" i="3"/>
  <c r="T276" i="3"/>
  <c r="R276" i="3"/>
  <c r="P276" i="3"/>
  <c r="BK276" i="3"/>
  <c r="J276" i="3"/>
  <c r="BE276" i="3" s="1"/>
  <c r="BI274" i="3"/>
  <c r="BH274" i="3"/>
  <c r="BG274" i="3"/>
  <c r="BF274" i="3"/>
  <c r="T274" i="3"/>
  <c r="R274" i="3"/>
  <c r="P274" i="3"/>
  <c r="BK274" i="3"/>
  <c r="J274" i="3"/>
  <c r="BE274" i="3" s="1"/>
  <c r="BI271" i="3"/>
  <c r="BH271" i="3"/>
  <c r="BG271" i="3"/>
  <c r="BF271" i="3"/>
  <c r="T271" i="3"/>
  <c r="T270" i="3" s="1"/>
  <c r="R271" i="3"/>
  <c r="R270" i="3"/>
  <c r="P271" i="3"/>
  <c r="P270" i="3" s="1"/>
  <c r="BK271" i="3"/>
  <c r="J271" i="3"/>
  <c r="BE271" i="3" s="1"/>
  <c r="BI269" i="3"/>
  <c r="BH269" i="3"/>
  <c r="BG269" i="3"/>
  <c r="BF269" i="3"/>
  <c r="T269" i="3"/>
  <c r="R269" i="3"/>
  <c r="P269" i="3"/>
  <c r="BK269" i="3"/>
  <c r="J269" i="3"/>
  <c r="BE269" i="3" s="1"/>
  <c r="BI268" i="3"/>
  <c r="BH268" i="3"/>
  <c r="BG268" i="3"/>
  <c r="BF268" i="3"/>
  <c r="T268" i="3"/>
  <c r="R268" i="3"/>
  <c r="P268" i="3"/>
  <c r="BK268" i="3"/>
  <c r="J268" i="3"/>
  <c r="BE268" i="3"/>
  <c r="BI263" i="3"/>
  <c r="BH263" i="3"/>
  <c r="BG263" i="3"/>
  <c r="BF263" i="3"/>
  <c r="T263" i="3"/>
  <c r="R263" i="3"/>
  <c r="P263" i="3"/>
  <c r="BK263" i="3"/>
  <c r="J263" i="3"/>
  <c r="BE263" i="3" s="1"/>
  <c r="BI262" i="3"/>
  <c r="BH262" i="3"/>
  <c r="BG262" i="3"/>
  <c r="BF262" i="3"/>
  <c r="T262" i="3"/>
  <c r="R262" i="3"/>
  <c r="P262" i="3"/>
  <c r="BK262" i="3"/>
  <c r="J262" i="3"/>
  <c r="BE262" i="3"/>
  <c r="BI261" i="3"/>
  <c r="BH261" i="3"/>
  <c r="BG261" i="3"/>
  <c r="BF261" i="3"/>
  <c r="T261" i="3"/>
  <c r="R261" i="3"/>
  <c r="P261" i="3"/>
  <c r="BK261" i="3"/>
  <c r="J261" i="3"/>
  <c r="BE261" i="3" s="1"/>
  <c r="BI260" i="3"/>
  <c r="BH260" i="3"/>
  <c r="BG260" i="3"/>
  <c r="BF260" i="3"/>
  <c r="T260" i="3"/>
  <c r="R260" i="3"/>
  <c r="P260" i="3"/>
  <c r="BK260" i="3"/>
  <c r="BK251" i="3" s="1"/>
  <c r="J251" i="3" s="1"/>
  <c r="J103" i="3" s="1"/>
  <c r="J260" i="3"/>
  <c r="BE260" i="3" s="1"/>
  <c r="BI259" i="3"/>
  <c r="BH259" i="3"/>
  <c r="BG259" i="3"/>
  <c r="BF259" i="3"/>
  <c r="T259" i="3"/>
  <c r="R259" i="3"/>
  <c r="P259" i="3"/>
  <c r="BK259" i="3"/>
  <c r="J259" i="3"/>
  <c r="BE259" i="3" s="1"/>
  <c r="BI258" i="3"/>
  <c r="BH258" i="3"/>
  <c r="BG258" i="3"/>
  <c r="BF258" i="3"/>
  <c r="T258" i="3"/>
  <c r="R258" i="3"/>
  <c r="P258" i="3"/>
  <c r="BK258" i="3"/>
  <c r="J258" i="3"/>
  <c r="BE258" i="3" s="1"/>
  <c r="BI252" i="3"/>
  <c r="BH252" i="3"/>
  <c r="BG252" i="3"/>
  <c r="BF252" i="3"/>
  <c r="T252" i="3"/>
  <c r="T251" i="3" s="1"/>
  <c r="R252" i="3"/>
  <c r="R251" i="3"/>
  <c r="P252" i="3"/>
  <c r="P251" i="3" s="1"/>
  <c r="BK252" i="3"/>
  <c r="J252" i="3"/>
  <c r="BE252" i="3" s="1"/>
  <c r="BI244" i="3"/>
  <c r="BH244" i="3"/>
  <c r="BG244" i="3"/>
  <c r="BF244" i="3"/>
  <c r="T244" i="3"/>
  <c r="T243" i="3" s="1"/>
  <c r="R244" i="3"/>
  <c r="R243" i="3"/>
  <c r="P244" i="3"/>
  <c r="P243" i="3" s="1"/>
  <c r="BK244" i="3"/>
  <c r="BK243" i="3"/>
  <c r="J243" i="3"/>
  <c r="J102" i="3" s="1"/>
  <c r="J244" i="3"/>
  <c r="BE244" i="3" s="1"/>
  <c r="BI242" i="3"/>
  <c r="BH242" i="3"/>
  <c r="BG242" i="3"/>
  <c r="BF242" i="3"/>
  <c r="T242" i="3"/>
  <c r="R242" i="3"/>
  <c r="P242" i="3"/>
  <c r="BK242" i="3"/>
  <c r="J242" i="3"/>
  <c r="BE242" i="3" s="1"/>
  <c r="BI239" i="3"/>
  <c r="BH239" i="3"/>
  <c r="BG239" i="3"/>
  <c r="BF239" i="3"/>
  <c r="T239" i="3"/>
  <c r="R239" i="3"/>
  <c r="P239" i="3"/>
  <c r="BK239" i="3"/>
  <c r="J239" i="3"/>
  <c r="BE239" i="3" s="1"/>
  <c r="BI236" i="3"/>
  <c r="BH236" i="3"/>
  <c r="BG236" i="3"/>
  <c r="BF236" i="3"/>
  <c r="T236" i="3"/>
  <c r="R236" i="3"/>
  <c r="P236" i="3"/>
  <c r="BK236" i="3"/>
  <c r="J236" i="3"/>
  <c r="BE236" i="3" s="1"/>
  <c r="BI233" i="3"/>
  <c r="BH233" i="3"/>
  <c r="BG233" i="3"/>
  <c r="BF233" i="3"/>
  <c r="T233" i="3"/>
  <c r="R233" i="3"/>
  <c r="P233" i="3"/>
  <c r="BK233" i="3"/>
  <c r="J233" i="3"/>
  <c r="BE233" i="3"/>
  <c r="BI230" i="3"/>
  <c r="BH230" i="3"/>
  <c r="BG230" i="3"/>
  <c r="BF230" i="3"/>
  <c r="T230" i="3"/>
  <c r="T229" i="3" s="1"/>
  <c r="R230" i="3"/>
  <c r="R229" i="3"/>
  <c r="P230" i="3"/>
  <c r="P229" i="3" s="1"/>
  <c r="BK230" i="3"/>
  <c r="BK229" i="3" s="1"/>
  <c r="J229" i="3" s="1"/>
  <c r="J101" i="3" s="1"/>
  <c r="J230" i="3"/>
  <c r="BE230" i="3" s="1"/>
  <c r="BI223" i="3"/>
  <c r="BH223" i="3"/>
  <c r="BG223" i="3"/>
  <c r="BF223" i="3"/>
  <c r="T223" i="3"/>
  <c r="R223" i="3"/>
  <c r="P223" i="3"/>
  <c r="BK223" i="3"/>
  <c r="J223" i="3"/>
  <c r="BE223" i="3" s="1"/>
  <c r="BI217" i="3"/>
  <c r="BH217" i="3"/>
  <c r="BG217" i="3"/>
  <c r="BF217" i="3"/>
  <c r="T217" i="3"/>
  <c r="R217" i="3"/>
  <c r="P217" i="3"/>
  <c r="BK217" i="3"/>
  <c r="J217" i="3"/>
  <c r="BE217" i="3"/>
  <c r="BI214" i="3"/>
  <c r="BH214" i="3"/>
  <c r="BG214" i="3"/>
  <c r="BF214" i="3"/>
  <c r="T214" i="3"/>
  <c r="T213" i="3" s="1"/>
  <c r="R214" i="3"/>
  <c r="R213" i="3"/>
  <c r="P214" i="3"/>
  <c r="P213" i="3" s="1"/>
  <c r="BK214" i="3"/>
  <c r="BK213" i="3" s="1"/>
  <c r="J213" i="3" s="1"/>
  <c r="J100" i="3" s="1"/>
  <c r="J214" i="3"/>
  <c r="BE214" i="3" s="1"/>
  <c r="BI212" i="3"/>
  <c r="BH212" i="3"/>
  <c r="BG212" i="3"/>
  <c r="BF212" i="3"/>
  <c r="T212" i="3"/>
  <c r="R212" i="3"/>
  <c r="P212" i="3"/>
  <c r="BK212" i="3"/>
  <c r="J212" i="3"/>
  <c r="BE212" i="3" s="1"/>
  <c r="BI210" i="3"/>
  <c r="BH210" i="3"/>
  <c r="BG210" i="3"/>
  <c r="BF210" i="3"/>
  <c r="T210" i="3"/>
  <c r="R210" i="3"/>
  <c r="P210" i="3"/>
  <c r="BK210" i="3"/>
  <c r="J210" i="3"/>
  <c r="BE210" i="3"/>
  <c r="BI206" i="3"/>
  <c r="BH206" i="3"/>
  <c r="BG206" i="3"/>
  <c r="BF206" i="3"/>
  <c r="T206" i="3"/>
  <c r="R206" i="3"/>
  <c r="P206" i="3"/>
  <c r="BK206" i="3"/>
  <c r="J206" i="3"/>
  <c r="BE206" i="3" s="1"/>
  <c r="BI203" i="3"/>
  <c r="BH203" i="3"/>
  <c r="BG203" i="3"/>
  <c r="BF203" i="3"/>
  <c r="T203" i="3"/>
  <c r="R203" i="3"/>
  <c r="P203" i="3"/>
  <c r="BK203" i="3"/>
  <c r="J203" i="3"/>
  <c r="BE203" i="3"/>
  <c r="BI201" i="3"/>
  <c r="BH201" i="3"/>
  <c r="BG201" i="3"/>
  <c r="BF201" i="3"/>
  <c r="T201" i="3"/>
  <c r="T200" i="3" s="1"/>
  <c r="R201" i="3"/>
  <c r="R200" i="3"/>
  <c r="P201" i="3"/>
  <c r="P200" i="3" s="1"/>
  <c r="BK201" i="3"/>
  <c r="BK200" i="3" s="1"/>
  <c r="J200" i="3" s="1"/>
  <c r="J99" i="3" s="1"/>
  <c r="J201" i="3"/>
  <c r="BE201" i="3"/>
  <c r="BI198" i="3"/>
  <c r="BH198" i="3"/>
  <c r="BG198" i="3"/>
  <c r="BF198" i="3"/>
  <c r="T198" i="3"/>
  <c r="R198" i="3"/>
  <c r="P198" i="3"/>
  <c r="BK198" i="3"/>
  <c r="J198" i="3"/>
  <c r="BE198" i="3" s="1"/>
  <c r="BI196" i="3"/>
  <c r="BH196" i="3"/>
  <c r="BG196" i="3"/>
  <c r="BF196" i="3"/>
  <c r="T196" i="3"/>
  <c r="R196" i="3"/>
  <c r="P196" i="3"/>
  <c r="BK196" i="3"/>
  <c r="J196" i="3"/>
  <c r="BE196" i="3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J190" i="3"/>
  <c r="BE190" i="3" s="1"/>
  <c r="BI187" i="3"/>
  <c r="BH187" i="3"/>
  <c r="BG187" i="3"/>
  <c r="BF187" i="3"/>
  <c r="T187" i="3"/>
  <c r="R187" i="3"/>
  <c r="P187" i="3"/>
  <c r="BK187" i="3"/>
  <c r="J187" i="3"/>
  <c r="BE187" i="3" s="1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BK172" i="3"/>
  <c r="J172" i="3"/>
  <c r="BE172" i="3"/>
  <c r="BI168" i="3"/>
  <c r="BH168" i="3"/>
  <c r="BG168" i="3"/>
  <c r="BF168" i="3"/>
  <c r="T168" i="3"/>
  <c r="R168" i="3"/>
  <c r="P168" i="3"/>
  <c r="BK168" i="3"/>
  <c r="J168" i="3"/>
  <c r="BE168" i="3" s="1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 s="1"/>
  <c r="BI154" i="3"/>
  <c r="BH154" i="3"/>
  <c r="BG154" i="3"/>
  <c r="BF154" i="3"/>
  <c r="T154" i="3"/>
  <c r="R154" i="3"/>
  <c r="P154" i="3"/>
  <c r="BK154" i="3"/>
  <c r="J154" i="3"/>
  <c r="BE154" i="3"/>
  <c r="BI151" i="3"/>
  <c r="BH151" i="3"/>
  <c r="BG151" i="3"/>
  <c r="BF151" i="3"/>
  <c r="T151" i="3"/>
  <c r="R151" i="3"/>
  <c r="P151" i="3"/>
  <c r="BK151" i="3"/>
  <c r="J151" i="3"/>
  <c r="BE151" i="3" s="1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R146" i="3"/>
  <c r="P146" i="3"/>
  <c r="BK146" i="3"/>
  <c r="J146" i="3"/>
  <c r="BE146" i="3" s="1"/>
  <c r="BI143" i="3"/>
  <c r="BH143" i="3"/>
  <c r="BG143" i="3"/>
  <c r="BF143" i="3"/>
  <c r="T143" i="3"/>
  <c r="R143" i="3"/>
  <c r="P143" i="3"/>
  <c r="BK143" i="3"/>
  <c r="J143" i="3"/>
  <c r="BE143" i="3"/>
  <c r="BI140" i="3"/>
  <c r="BH140" i="3"/>
  <c r="BG140" i="3"/>
  <c r="BF140" i="3"/>
  <c r="T140" i="3"/>
  <c r="R140" i="3"/>
  <c r="P140" i="3"/>
  <c r="BK140" i="3"/>
  <c r="J140" i="3"/>
  <c r="BE140" i="3" s="1"/>
  <c r="BI137" i="3"/>
  <c r="BH137" i="3"/>
  <c r="BG137" i="3"/>
  <c r="BF137" i="3"/>
  <c r="T137" i="3"/>
  <c r="R137" i="3"/>
  <c r="P137" i="3"/>
  <c r="BK137" i="3"/>
  <c r="J137" i="3"/>
  <c r="BE137" i="3" s="1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BI130" i="3"/>
  <c r="F37" i="3" s="1"/>
  <c r="BD96" i="1" s="1"/>
  <c r="BH130" i="3"/>
  <c r="BG130" i="3"/>
  <c r="BF130" i="3"/>
  <c r="F34" i="3" s="1"/>
  <c r="BA96" i="1" s="1"/>
  <c r="T130" i="3"/>
  <c r="T129" i="3" s="1"/>
  <c r="R130" i="3"/>
  <c r="R129" i="3" s="1"/>
  <c r="R128" i="3" s="1"/>
  <c r="R127" i="3" s="1"/>
  <c r="P130" i="3"/>
  <c r="P129" i="3" s="1"/>
  <c r="P128" i="3" s="1"/>
  <c r="P127" i="3" s="1"/>
  <c r="AU96" i="1" s="1"/>
  <c r="BK130" i="3"/>
  <c r="BK129" i="3" s="1"/>
  <c r="J130" i="3"/>
  <c r="BE130" i="3" s="1"/>
  <c r="J124" i="3"/>
  <c r="F124" i="3"/>
  <c r="J123" i="3"/>
  <c r="F123" i="3"/>
  <c r="F121" i="3"/>
  <c r="E119" i="3"/>
  <c r="J92" i="3"/>
  <c r="F92" i="3"/>
  <c r="J91" i="3"/>
  <c r="F91" i="3"/>
  <c r="F89" i="3"/>
  <c r="E87" i="3"/>
  <c r="J12" i="3"/>
  <c r="J89" i="3" s="1"/>
  <c r="E7" i="3"/>
  <c r="E117" i="3" s="1"/>
  <c r="J37" i="2"/>
  <c r="J36" i="2"/>
  <c r="AY95" i="1" s="1"/>
  <c r="J35" i="2"/>
  <c r="AX95" i="1"/>
  <c r="BI237" i="2"/>
  <c r="BH237" i="2"/>
  <c r="BG237" i="2"/>
  <c r="BF237" i="2"/>
  <c r="T237" i="2"/>
  <c r="T236" i="2" s="1"/>
  <c r="R237" i="2"/>
  <c r="R236" i="2" s="1"/>
  <c r="P237" i="2"/>
  <c r="P236" i="2" s="1"/>
  <c r="BK237" i="2"/>
  <c r="BK236" i="2" s="1"/>
  <c r="J236" i="2" s="1"/>
  <c r="J102" i="2" s="1"/>
  <c r="J237" i="2"/>
  <c r="BE237" i="2" s="1"/>
  <c r="BI233" i="2"/>
  <c r="BH233" i="2"/>
  <c r="BG233" i="2"/>
  <c r="BF233" i="2"/>
  <c r="T233" i="2"/>
  <c r="R233" i="2"/>
  <c r="P233" i="2"/>
  <c r="BK233" i="2"/>
  <c r="J233" i="2"/>
  <c r="BE233" i="2" s="1"/>
  <c r="BI230" i="2"/>
  <c r="BH230" i="2"/>
  <c r="BG230" i="2"/>
  <c r="BF230" i="2"/>
  <c r="T230" i="2"/>
  <c r="T229" i="2" s="1"/>
  <c r="R230" i="2"/>
  <c r="R229" i="2" s="1"/>
  <c r="P230" i="2"/>
  <c r="P229" i="2" s="1"/>
  <c r="BK230" i="2"/>
  <c r="BK229" i="2" s="1"/>
  <c r="J229" i="2" s="1"/>
  <c r="J101" i="2" s="1"/>
  <c r="J230" i="2"/>
  <c r="BE230" i="2"/>
  <c r="BI226" i="2"/>
  <c r="BH226" i="2"/>
  <c r="BG226" i="2"/>
  <c r="BF226" i="2"/>
  <c r="T226" i="2"/>
  <c r="T225" i="2"/>
  <c r="R226" i="2"/>
  <c r="R225" i="2" s="1"/>
  <c r="P226" i="2"/>
  <c r="P225" i="2"/>
  <c r="BK226" i="2"/>
  <c r="BK225" i="2" s="1"/>
  <c r="J225" i="2" s="1"/>
  <c r="J100" i="2" s="1"/>
  <c r="J226" i="2"/>
  <c r="BE226" i="2" s="1"/>
  <c r="BI222" i="2"/>
  <c r="BH222" i="2"/>
  <c r="BG222" i="2"/>
  <c r="BF222" i="2"/>
  <c r="T222" i="2"/>
  <c r="R222" i="2"/>
  <c r="P222" i="2"/>
  <c r="BK222" i="2"/>
  <c r="J222" i="2"/>
  <c r="BE222" i="2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/>
  <c r="BI214" i="2"/>
  <c r="BH214" i="2"/>
  <c r="BG214" i="2"/>
  <c r="BF214" i="2"/>
  <c r="T214" i="2"/>
  <c r="R214" i="2"/>
  <c r="P214" i="2"/>
  <c r="BK214" i="2"/>
  <c r="J214" i="2"/>
  <c r="BE214" i="2" s="1"/>
  <c r="BI209" i="2"/>
  <c r="BH209" i="2"/>
  <c r="BG209" i="2"/>
  <c r="BF209" i="2"/>
  <c r="T209" i="2"/>
  <c r="R209" i="2"/>
  <c r="P209" i="2"/>
  <c r="BK209" i="2"/>
  <c r="J209" i="2"/>
  <c r="BE209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P192" i="2" s="1"/>
  <c r="BK197" i="2"/>
  <c r="J197" i="2"/>
  <c r="BE197" i="2"/>
  <c r="BI195" i="2"/>
  <c r="BH195" i="2"/>
  <c r="BG195" i="2"/>
  <c r="BF195" i="2"/>
  <c r="T195" i="2"/>
  <c r="T192" i="2" s="1"/>
  <c r="R195" i="2"/>
  <c r="P195" i="2"/>
  <c r="BK195" i="2"/>
  <c r="J195" i="2"/>
  <c r="BE195" i="2" s="1"/>
  <c r="BI193" i="2"/>
  <c r="BH193" i="2"/>
  <c r="BG193" i="2"/>
  <c r="BF193" i="2"/>
  <c r="T193" i="2"/>
  <c r="R193" i="2"/>
  <c r="R192" i="2" s="1"/>
  <c r="P193" i="2"/>
  <c r="BK193" i="2"/>
  <c r="BK192" i="2" s="1"/>
  <c r="J192" i="2" s="1"/>
  <c r="J99" i="2" s="1"/>
  <c r="J193" i="2"/>
  <c r="BE193" i="2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75" i="2"/>
  <c r="BH175" i="2"/>
  <c r="BG175" i="2"/>
  <c r="BF175" i="2"/>
  <c r="T175" i="2"/>
  <c r="R175" i="2"/>
  <c r="P175" i="2"/>
  <c r="BK175" i="2"/>
  <c r="J175" i="2"/>
  <c r="BE175" i="2"/>
  <c r="BI170" i="2"/>
  <c r="BH170" i="2"/>
  <c r="BG170" i="2"/>
  <c r="BF170" i="2"/>
  <c r="T170" i="2"/>
  <c r="R170" i="2"/>
  <c r="P170" i="2"/>
  <c r="BK170" i="2"/>
  <c r="J170" i="2"/>
  <c r="BE170" i="2"/>
  <c r="BI166" i="2"/>
  <c r="BH166" i="2"/>
  <c r="BG166" i="2"/>
  <c r="BF166" i="2"/>
  <c r="T166" i="2"/>
  <c r="R166" i="2"/>
  <c r="P166" i="2"/>
  <c r="BK166" i="2"/>
  <c r="J166" i="2"/>
  <c r="BE166" i="2"/>
  <c r="BI163" i="2"/>
  <c r="BH163" i="2"/>
  <c r="BG163" i="2"/>
  <c r="BF163" i="2"/>
  <c r="T163" i="2"/>
  <c r="R163" i="2"/>
  <c r="P163" i="2"/>
  <c r="BK163" i="2"/>
  <c r="J163" i="2"/>
  <c r="BE163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50" i="2"/>
  <c r="BH150" i="2"/>
  <c r="BG150" i="2"/>
  <c r="BF150" i="2"/>
  <c r="T150" i="2"/>
  <c r="R150" i="2"/>
  <c r="P150" i="2"/>
  <c r="BK150" i="2"/>
  <c r="J150" i="2"/>
  <c r="BE150" i="2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 s="1"/>
  <c r="BI127" i="2"/>
  <c r="F37" i="2" s="1"/>
  <c r="BD95" i="1" s="1"/>
  <c r="BH127" i="2"/>
  <c r="BG127" i="2"/>
  <c r="BF127" i="2"/>
  <c r="T127" i="2"/>
  <c r="R127" i="2"/>
  <c r="P127" i="2"/>
  <c r="BK127" i="2"/>
  <c r="J127" i="2"/>
  <c r="BE127" i="2" s="1"/>
  <c r="BI125" i="2"/>
  <c r="BH125" i="2"/>
  <c r="F36" i="2" s="1"/>
  <c r="BC95" i="1" s="1"/>
  <c r="BG125" i="2"/>
  <c r="F35" i="2" s="1"/>
  <c r="BB95" i="1" s="1"/>
  <c r="BF125" i="2"/>
  <c r="J34" i="2" s="1"/>
  <c r="AW95" i="1" s="1"/>
  <c r="T125" i="2"/>
  <c r="T124" i="2" s="1"/>
  <c r="T123" i="2" s="1"/>
  <c r="T122" i="2" s="1"/>
  <c r="R125" i="2"/>
  <c r="R124" i="2" s="1"/>
  <c r="R123" i="2" s="1"/>
  <c r="R122" i="2" s="1"/>
  <c r="P125" i="2"/>
  <c r="P124" i="2" s="1"/>
  <c r="P123" i="2" s="1"/>
  <c r="P122" i="2" s="1"/>
  <c r="AU95" i="1" s="1"/>
  <c r="BK125" i="2"/>
  <c r="J125" i="2"/>
  <c r="BE125" i="2" s="1"/>
  <c r="J119" i="2"/>
  <c r="F119" i="2"/>
  <c r="J118" i="2"/>
  <c r="F118" i="2"/>
  <c r="F116" i="2"/>
  <c r="E114" i="2"/>
  <c r="J92" i="2"/>
  <c r="F92" i="2"/>
  <c r="J91" i="2"/>
  <c r="F91" i="2"/>
  <c r="F89" i="2"/>
  <c r="E87" i="2"/>
  <c r="J12" i="2"/>
  <c r="J116" i="2" s="1"/>
  <c r="E7" i="2"/>
  <c r="E112" i="2" s="1"/>
  <c r="AS94" i="1"/>
  <c r="L90" i="1"/>
  <c r="AM90" i="1"/>
  <c r="AM89" i="1"/>
  <c r="L89" i="1"/>
  <c r="AM87" i="1"/>
  <c r="L87" i="1"/>
  <c r="L85" i="1"/>
  <c r="L84" i="1"/>
  <c r="J112" i="7" l="1"/>
  <c r="F35" i="8"/>
  <c r="BB101" i="1" s="1"/>
  <c r="BK120" i="8"/>
  <c r="J34" i="8"/>
  <c r="AW101" i="1" s="1"/>
  <c r="F37" i="6"/>
  <c r="BD99" i="1" s="1"/>
  <c r="BD94" i="1" s="1"/>
  <c r="W33" i="1" s="1"/>
  <c r="F35" i="6"/>
  <c r="BB99" i="1" s="1"/>
  <c r="J33" i="6"/>
  <c r="AV99" i="1" s="1"/>
  <c r="AT99" i="1" s="1"/>
  <c r="F34" i="6"/>
  <c r="BA99" i="1" s="1"/>
  <c r="BK138" i="6"/>
  <c r="J138" i="6" s="1"/>
  <c r="J100" i="6" s="1"/>
  <c r="BK276" i="5"/>
  <c r="J276" i="5" s="1"/>
  <c r="J107" i="5" s="1"/>
  <c r="F33" i="5"/>
  <c r="AZ98" i="1" s="1"/>
  <c r="F36" i="5"/>
  <c r="BC98" i="1" s="1"/>
  <c r="F36" i="4"/>
  <c r="BC97" i="1" s="1"/>
  <c r="F34" i="4"/>
  <c r="BA97" i="1" s="1"/>
  <c r="F35" i="4"/>
  <c r="BB97" i="1" s="1"/>
  <c r="BK272" i="4"/>
  <c r="J272" i="4" s="1"/>
  <c r="J102" i="4" s="1"/>
  <c r="F35" i="3"/>
  <c r="BB96" i="1" s="1"/>
  <c r="BK291" i="3"/>
  <c r="F36" i="3"/>
  <c r="BC96" i="1" s="1"/>
  <c r="BC94" i="1" s="1"/>
  <c r="BK124" i="2"/>
  <c r="E113" i="6"/>
  <c r="E108" i="8"/>
  <c r="F33" i="2"/>
  <c r="AZ95" i="1" s="1"/>
  <c r="J33" i="2"/>
  <c r="AV95" i="1" s="1"/>
  <c r="AT95" i="1" s="1"/>
  <c r="J124" i="2"/>
  <c r="J98" i="2" s="1"/>
  <c r="BK123" i="2"/>
  <c r="J89" i="2"/>
  <c r="F34" i="2"/>
  <c r="BA95" i="1" s="1"/>
  <c r="E85" i="2"/>
  <c r="F33" i="3"/>
  <c r="AZ96" i="1" s="1"/>
  <c r="J33" i="3"/>
  <c r="AV96" i="1" s="1"/>
  <c r="T128" i="3"/>
  <c r="T127" i="3" s="1"/>
  <c r="J129" i="3"/>
  <c r="J98" i="3" s="1"/>
  <c r="BK128" i="3"/>
  <c r="J33" i="4"/>
  <c r="AV97" i="1" s="1"/>
  <c r="F33" i="4"/>
  <c r="AZ97" i="1" s="1"/>
  <c r="J125" i="4"/>
  <c r="J98" i="4" s="1"/>
  <c r="J291" i="3"/>
  <c r="J107" i="3" s="1"/>
  <c r="BK290" i="3"/>
  <c r="J290" i="3" s="1"/>
  <c r="J106" i="3" s="1"/>
  <c r="E85" i="3"/>
  <c r="J121" i="3"/>
  <c r="E113" i="4"/>
  <c r="J34" i="4"/>
  <c r="AW97" i="1" s="1"/>
  <c r="P272" i="4"/>
  <c r="P124" i="4" s="1"/>
  <c r="P123" i="4" s="1"/>
  <c r="AU97" i="1" s="1"/>
  <c r="J33" i="5"/>
  <c r="AV98" i="1" s="1"/>
  <c r="J34" i="3"/>
  <c r="AW96" i="1" s="1"/>
  <c r="F34" i="5"/>
  <c r="BA98" i="1" s="1"/>
  <c r="J34" i="5"/>
  <c r="AW98" i="1" s="1"/>
  <c r="BK269" i="5"/>
  <c r="R269" i="5"/>
  <c r="R268" i="5" s="1"/>
  <c r="R127" i="5" s="1"/>
  <c r="J125" i="6"/>
  <c r="J98" i="6" s="1"/>
  <c r="BK124" i="6"/>
  <c r="P139" i="6"/>
  <c r="P138" i="6" s="1"/>
  <c r="P123" i="6" s="1"/>
  <c r="AU99" i="1" s="1"/>
  <c r="T152" i="6"/>
  <c r="T151" i="6" s="1"/>
  <c r="J120" i="7"/>
  <c r="J98" i="7" s="1"/>
  <c r="F34" i="7"/>
  <c r="BA100" i="1" s="1"/>
  <c r="J34" i="7"/>
  <c r="AW100" i="1" s="1"/>
  <c r="AT100" i="1" s="1"/>
  <c r="F33" i="8"/>
  <c r="AZ101" i="1" s="1"/>
  <c r="J33" i="8"/>
  <c r="AV101" i="1" s="1"/>
  <c r="AT101" i="1" s="1"/>
  <c r="T120" i="8"/>
  <c r="T119" i="8" s="1"/>
  <c r="T118" i="8" s="1"/>
  <c r="E108" i="7"/>
  <c r="E85" i="7"/>
  <c r="BK118" i="7"/>
  <c r="J118" i="7" s="1"/>
  <c r="J119" i="7"/>
  <c r="J97" i="7" s="1"/>
  <c r="E117" i="5"/>
  <c r="E85" i="5"/>
  <c r="BK129" i="5"/>
  <c r="T125" i="6"/>
  <c r="T124" i="6" s="1"/>
  <c r="T123" i="6" s="1"/>
  <c r="J152" i="6"/>
  <c r="J103" i="6" s="1"/>
  <c r="BK151" i="6"/>
  <c r="J151" i="6" s="1"/>
  <c r="J102" i="6" s="1"/>
  <c r="J112" i="8"/>
  <c r="J89" i="8"/>
  <c r="P120" i="8"/>
  <c r="P119" i="8" s="1"/>
  <c r="P118" i="8" s="1"/>
  <c r="AU101" i="1" s="1"/>
  <c r="F33" i="6"/>
  <c r="AZ99" i="1" s="1"/>
  <c r="J120" i="8" l="1"/>
  <c r="J98" i="8" s="1"/>
  <c r="BK119" i="8"/>
  <c r="AT98" i="1"/>
  <c r="BK124" i="4"/>
  <c r="BB94" i="1"/>
  <c r="W31" i="1" s="1"/>
  <c r="AX94" i="1"/>
  <c r="AY94" i="1"/>
  <c r="W32" i="1"/>
  <c r="AU94" i="1"/>
  <c r="BK128" i="5"/>
  <c r="J129" i="5"/>
  <c r="J98" i="5" s="1"/>
  <c r="BK268" i="5"/>
  <c r="J268" i="5" s="1"/>
  <c r="J105" i="5" s="1"/>
  <c r="J269" i="5"/>
  <c r="J106" i="5" s="1"/>
  <c r="J124" i="4"/>
  <c r="J97" i="4" s="1"/>
  <c r="BK123" i="4"/>
  <c r="J123" i="4" s="1"/>
  <c r="BK127" i="3"/>
  <c r="J127" i="3" s="1"/>
  <c r="J128" i="3"/>
  <c r="J97" i="3" s="1"/>
  <c r="J96" i="7"/>
  <c r="J30" i="7"/>
  <c r="J124" i="6"/>
  <c r="J97" i="6" s="1"/>
  <c r="BK123" i="6"/>
  <c r="J123" i="6" s="1"/>
  <c r="J123" i="2"/>
  <c r="J97" i="2" s="1"/>
  <c r="BK122" i="2"/>
  <c r="J122" i="2" s="1"/>
  <c r="AT97" i="1"/>
  <c r="AT96" i="1"/>
  <c r="BA94" i="1"/>
  <c r="AZ94" i="1"/>
  <c r="J119" i="8" l="1"/>
  <c r="J97" i="8" s="1"/>
  <c r="BK118" i="8"/>
  <c r="J118" i="8" s="1"/>
  <c r="J30" i="6"/>
  <c r="J96" i="6"/>
  <c r="J96" i="3"/>
  <c r="J30" i="3"/>
  <c r="BK127" i="5"/>
  <c r="J127" i="5" s="1"/>
  <c r="J128" i="5"/>
  <c r="J97" i="5" s="1"/>
  <c r="W30" i="1"/>
  <c r="AW94" i="1"/>
  <c r="AK30" i="1" s="1"/>
  <c r="W29" i="1"/>
  <c r="AV94" i="1"/>
  <c r="J96" i="2"/>
  <c r="J30" i="2"/>
  <c r="AG100" i="1"/>
  <c r="AN100" i="1" s="1"/>
  <c r="J39" i="7"/>
  <c r="J30" i="4"/>
  <c r="J96" i="4"/>
  <c r="J30" i="8" l="1"/>
  <c r="J96" i="8"/>
  <c r="AT94" i="1"/>
  <c r="AK29" i="1"/>
  <c r="AG96" i="1"/>
  <c r="AN96" i="1" s="1"/>
  <c r="J39" i="3"/>
  <c r="J96" i="5"/>
  <c r="J30" i="5"/>
  <c r="J39" i="2"/>
  <c r="AG95" i="1"/>
  <c r="AG97" i="1"/>
  <c r="AN97" i="1" s="1"/>
  <c r="J39" i="4"/>
  <c r="J39" i="6"/>
  <c r="AG99" i="1"/>
  <c r="AN99" i="1" s="1"/>
  <c r="J39" i="8" l="1"/>
  <c r="AG101" i="1"/>
  <c r="AN101" i="1" s="1"/>
  <c r="AN95" i="1"/>
  <c r="AG98" i="1"/>
  <c r="AN98" i="1" s="1"/>
  <c r="J39" i="5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<sst xmlns="http://schemas.openxmlformats.org/spreadsheetml/2006/main" count="8832" uniqueCount="1136">
  <si>
    <t>Export Komplet</t>
  </si>
  <si>
    <t/>
  </si>
  <si>
    <t>2.0</t>
  </si>
  <si>
    <t>False</t>
  </si>
  <si>
    <t>{856e3b8c-ad66-45a6-b25e-8285778686c2}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</si>
  <si>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</si>
  <si>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</si>
  <si>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</si>
  <si>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</si>
  <si>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</si>
  <si>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</si>
  <si>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</si>
  <si>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</si>
  <si>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20190089</t>
  </si>
  <si>
    <t>Stavba:</t>
  </si>
  <si>
    <t>KSO:</t>
  </si>
  <si>
    <t>CC-CZ:</t>
  </si>
  <si>
    <t>Místo:</t>
  </si>
  <si>
    <t>Meziboří</t>
  </si>
  <si>
    <t>Datum:</t>
  </si>
  <si>
    <t>5. 8. 2019</t>
  </si>
  <si>
    <t>Zadavatel:</t>
  </si>
  <si>
    <t>IČ:</t>
  </si>
  <si>
    <t>VÚV TGM, v.v.i., Podbabská 2582/30, 160 00 Praha 6</t>
  </si>
  <si>
    <t>DIČ:</t>
  </si>
  <si>
    <t>Zhotovitel:</t>
  </si>
  <si>
    <t>Dle výběrového řízení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</si>
  <si>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</si>
  <si>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</si>
  <si>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</si>
  <si>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</si>
  <si>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</si>
  <si>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</si>
  <si>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</si>
  <si>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</si>
  <si>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</si>
  <si>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</si>
  <si>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</si>
  <si>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</si>
  <si>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</si>
  <si>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</si>
  <si>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</si>
  <si>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</si>
  <si>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</si>
  <si>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</si>
  <si>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</si>
  <si>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</si>
  <si>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</si>
  <si>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</si>
  <si>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</si>
  <si>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</si>
  <si>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</si>
  <si>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</si>
  <si>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</si>
  <si>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</si>
  <si>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</si>
  <si>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</si>
  <si>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</si>
  <si>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</si>
  <si>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</si>
  <si>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</si>
  <si>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</si>
  <si>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</si>
  <si>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</si>
  <si>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</si>
  <si>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</si>
  <si>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</si>
  <si>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</si>
  <si>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</si>
  <si>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</si>
  <si>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</si>
  <si>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</si>
  <si>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</si>
  <si>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</si>
  <si>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</si>
  <si>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</si>
  <si>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</si>
  <si>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</si>
  <si>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</si>
  <si>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</si>
  <si>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</si>
  <si>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</si>
  <si>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Těsnící clona</t>
  </si>
  <si>
    <t>STA</t>
  </si>
  <si>
    <t>1</t>
  </si>
  <si>
    <t>{db78b90a-d77d-4ae3-b849-dd3b974ac742}</t>
  </si>
  <si>
    <t>2</t>
  </si>
  <si>
    <t>SO 02</t>
  </si>
  <si>
    <t>Akumulační šachta</t>
  </si>
  <si>
    <t>{3d801752-b029-47fa-8f4c-84904bb350b3}</t>
  </si>
  <si>
    <t>SO 03</t>
  </si>
  <si>
    <t>Odpadní potrubí</t>
  </si>
  <si>
    <t>{2cbe4d74-c84a-4174-81e1-714228f801ef}</t>
  </si>
  <si>
    <t>SO 04</t>
  </si>
  <si>
    <t>Výtlačné potrubí</t>
  </si>
  <si>
    <t>{5d644a34-f53f-48ad-a8bb-17a39586c236}</t>
  </si>
  <si>
    <t>PS 01</t>
  </si>
  <si>
    <t>Vystrojení akumulační šachty</t>
  </si>
  <si>
    <t>{768c8e48-9761-4df5-a340-b7c9e0653b1b}</t>
  </si>
  <si>
    <t>PS 02</t>
  </si>
  <si>
    <t>Elekktropřípojka a řízení procesů</t>
  </si>
  <si>
    <t>{1f5ce729-e77d-4f55-87aa-40d4112cdb2f}</t>
  </si>
  <si>
    <t>07</t>
  </si>
  <si>
    <t>Ostatní a vedlejší náklady</t>
  </si>
  <si>
    <t>{7f3a9ef3-dcbb-408d-9a0c-2728e78c24d3}</t>
  </si>
  <si>
    <t>833 15</t>
  </si>
  <si>
    <t>KRYCÍ LIST SOUPISU PRACÍ</t>
  </si>
  <si>
    <t>Objekt:</t>
  </si>
  <si>
    <t>SO 01 - Těsnící clona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</si>
  <si>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</si>
  <si>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</si>
  <si>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</si>
  <si>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</si>
  <si>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</si>
  <si>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</si>
  <si>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</si>
  <si>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</si>
  <si>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</si>
  <si>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</si>
  <si>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</si>
  <si>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</si>
  <si>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</si>
  <si>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</si>
  <si>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</si>
  <si>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</si>
  <si>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</si>
  <si>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</si>
  <si>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</si>
  <si>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</si>
  <si>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</si>
  <si>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</si>
  <si>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</si>
  <si>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</si>
  <si>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</si>
  <si>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</si>
  <si>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</si>
  <si>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</si>
  <si>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</si>
  <si>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121101103</t>
  </si>
  <si>
    <t>Sejmutí ornice nebo lesní půdy  s vodorovným přemístěním na hromady v místě upotřebení nebo na dočasné či trvalé skládky se složením, na vzdálenost přes 100 do 250 m</t>
  </si>
  <si>
    <t>m3</t>
  </si>
  <si>
    <t>CS ÚRS 2019 01</t>
  </si>
  <si>
    <t>4</t>
  </si>
  <si>
    <t>1480495548</t>
  </si>
  <si>
    <t>VV</t>
  </si>
  <si>
    <t>530,0 *0,3 "odečteno digitálně</t>
  </si>
  <si>
    <t>131301202</t>
  </si>
  <si>
    <t>Hloubení zapažených jam a zářezů  s urovnáním dna do předepsaného profilu a spádu v hornině tř. 4 přes 100 do 1 000 m3</t>
  </si>
  <si>
    <t>1712547069</t>
  </si>
  <si>
    <t>výkres D.2, D.3. D.4</t>
  </si>
  <si>
    <t>dle tabulky kubatur</t>
  </si>
  <si>
    <t>507,63</t>
  </si>
  <si>
    <t>-159,0 "ornice</t>
  </si>
  <si>
    <t>Součet</t>
  </si>
  <si>
    <t>3</t>
  </si>
  <si>
    <t>131301209</t>
  </si>
  <si>
    <t>Hloubení zapažených jam a zářezů  s urovnáním dna do předepsaného profilu a spádu Příplatek k cenám za lepivost horniny tř. 4</t>
  </si>
  <si>
    <t>-735905901</t>
  </si>
  <si>
    <t>P</t>
  </si>
  <si>
    <t>Poznámka k položce:_x000D_
příplatek 30%</t>
  </si>
  <si>
    <t>348,63*0,3 'Přepočtené koeficientem množství</t>
  </si>
  <si>
    <t>132312101</t>
  </si>
  <si>
    <t>Hloubení zapažených i nezapažených rýh šířky do 600 mm ručním nebo pneumatickým nářadím  s urovnáním dna do předepsaného profilu a spádu v horninách tř. 4 soudržných</t>
  </si>
  <si>
    <t>416174192</t>
  </si>
  <si>
    <t>sondy pro ověření vedení podzemních sítí</t>
  </si>
  <si>
    <t>2*1,5*0,6*1,5</t>
  </si>
  <si>
    <t>5</t>
  </si>
  <si>
    <t>132312109</t>
  </si>
  <si>
    <t>Hloubení zapažených i nezapažených rýh šířky do 600 mm ručním nebo pneumatickým nářadím  s urovnáním dna do předepsaného profilu a spádu v horninách tř. 4 Příplatek k cenám za lepivost horniny tř. 4</t>
  </si>
  <si>
    <t>-1577952084</t>
  </si>
  <si>
    <t>2,7*0,3</t>
  </si>
  <si>
    <t>6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</si>
  <si>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</si>
  <si>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</si>
  <si>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507920381</t>
  </si>
  <si>
    <t>Poznámka k položce:_x000D_
Procento svislého podílu dle úvodu ceníku 001 zemní práce kapitola 8 _x000D_
- v množství výkopku jam přes 100  m3 8 % z celkového výkopku</t>
  </si>
  <si>
    <t>348,63*0,08</t>
  </si>
  <si>
    <t>7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</si>
  <si>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</si>
  <si>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</si>
  <si>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1955871702</t>
  </si>
  <si>
    <t>zemina na meziskládku a zpět</t>
  </si>
  <si>
    <t>337,729*2 "dle položky zásyp jam</t>
  </si>
  <si>
    <t>ornice z meziskládky</t>
  </si>
  <si>
    <t>159,0</t>
  </si>
  <si>
    <t>8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</si>
  <si>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</si>
  <si>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</si>
  <si>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-926837242</t>
  </si>
  <si>
    <t>přebytečná zemina</t>
  </si>
  <si>
    <t>348,63+2,7 "výkop</t>
  </si>
  <si>
    <t>-337,729 "zpětný zásyp</t>
  </si>
  <si>
    <t>9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</si>
  <si>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</si>
  <si>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</si>
  <si>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348767418</t>
  </si>
  <si>
    <t>6 příplatků</t>
  </si>
  <si>
    <t>6*13,601</t>
  </si>
  <si>
    <t>10</t>
  </si>
  <si>
    <t>162704141</t>
  </si>
  <si>
    <t>Vodorovné přemístění znehodnocené bentonitové nebo jílocementové suspenze  s načerpáním a vypuštěním na skládce, na vzdálenost od 0 přes 5000 do 6000 m</t>
  </si>
  <si>
    <t>-1279882653</t>
  </si>
  <si>
    <t>odhad 50% znehodnocené suspenze</t>
  </si>
  <si>
    <t>1275,0*PI*0,4*0,4*0,5</t>
  </si>
  <si>
    <t>887,0*0,5*0,5</t>
  </si>
  <si>
    <t>11</t>
  </si>
  <si>
    <t>162704149</t>
  </si>
  <si>
    <t>Vodorovné přemístění znehodnocené bentonitové nebo jílocementové suspenze  s načerpáním a vypuštěním na skládce, na vzdálenost od 0 Příplatek k ceně za každých dalších i započatých 1000 m přes 6000 m</t>
  </si>
  <si>
    <t>-1625941575</t>
  </si>
  <si>
    <t>10 příplatků</t>
  </si>
  <si>
    <t>10*542,192</t>
  </si>
  <si>
    <t>12</t>
  </si>
  <si>
    <t>167101102</t>
  </si>
  <si>
    <t>Nakládání, skládání a překládání neulehlého výkopku nebo sypaniny  nakládání, množství přes 100 m3, z hornin tř. 1 až 4</t>
  </si>
  <si>
    <t>1323058440</t>
  </si>
  <si>
    <t>159,0 "ornice</t>
  </si>
  <si>
    <t>337,729 "zemina z meziskládky pro zpětný zásyp výkopu</t>
  </si>
  <si>
    <t>13</t>
  </si>
  <si>
    <t>171201211</t>
  </si>
  <si>
    <t>Poplatek za uložení stavebního odpadu na skládce (skládkovné) zeminy a kameniva zatříděného do Katalogu odpadů pod kódem 170 504</t>
  </si>
  <si>
    <t>t</t>
  </si>
  <si>
    <t>-19265897</t>
  </si>
  <si>
    <t>Poznámka k položce:_x000D_
hmotnost 1,9 t/m3</t>
  </si>
  <si>
    <t>13,601*1,9</t>
  </si>
  <si>
    <t>623,12*1,9</t>
  </si>
  <si>
    <t>14</t>
  </si>
  <si>
    <t>174101101</t>
  </si>
  <si>
    <t>Zásyp sypaninou z jakékoliv horniny  s uložením výkopku ve vrstvách se zhutněním jam, šachet, rýh nebo kolem objektů v těchto vykopávkách</t>
  </si>
  <si>
    <t>-932455215</t>
  </si>
  <si>
    <t>zemina z výkopu</t>
  </si>
  <si>
    <t>-49,3*0,5*0,5 "bet trámec</t>
  </si>
  <si>
    <t>-49,7*0,8*0,1"podkladní beton</t>
  </si>
  <si>
    <t>2,7 "zásyp sond pro ověření vedení sítí</t>
  </si>
  <si>
    <t>175101209-R</t>
  </si>
  <si>
    <t>Rozprostření a urovnání ornice v rovině nebo ve svahu sklonu do 1:5 při souvislé ploše přes 500 m2, tl. vrstvy přes 250 do 300 mm. Příplatek k ceně za prohození sypaniny sítem.</t>
  </si>
  <si>
    <t>895543006</t>
  </si>
  <si>
    <t>16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</si>
  <si>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</si>
  <si>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</si>
  <si>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m2</t>
  </si>
  <si>
    <t>2104617853</t>
  </si>
  <si>
    <t>530,0</t>
  </si>
  <si>
    <t>17</t>
  </si>
  <si>
    <t>181301115</t>
  </si>
  <si>
    <t>Rozprostření a urovnání ornice v rovině nebo ve svahu sklonu do 1:5 při souvislé ploše přes 500 m2, tl. vrstvy přes 250 do 300 mm</t>
  </si>
  <si>
    <t>-1121858322</t>
  </si>
  <si>
    <t>dle položky sejmutí ornice</t>
  </si>
  <si>
    <t>530</t>
  </si>
  <si>
    <t>18</t>
  </si>
  <si>
    <t>181411121</t>
  </si>
  <si>
    <t>Založení trávníku na půdě předem připravené plochy do 1000 m2 výsevem včetně utažení lučního v rovině nebo na svahu do 1:5</t>
  </si>
  <si>
    <t>1119270596</t>
  </si>
  <si>
    <t>19</t>
  </si>
  <si>
    <t>M</t>
  </si>
  <si>
    <t>005724720</t>
  </si>
  <si>
    <t>osivo směs travní krajinná-rovinná</t>
  </si>
  <si>
    <t>kg</t>
  </si>
  <si>
    <t>1201417583</t>
  </si>
  <si>
    <t>530,0*0,02*1,03</t>
  </si>
  <si>
    <t>Zakládání</t>
  </si>
  <si>
    <t>20</t>
  </si>
  <si>
    <t>224311114</t>
  </si>
  <si>
    <t>Maloprofilové vrty průběžným sacím vrtáním průměru přes 93 do 156 mm do úklonu 45° v hl 0 až 25 m v hornině tř. III a IV</t>
  </si>
  <si>
    <t>m</t>
  </si>
  <si>
    <t>383110797</t>
  </si>
  <si>
    <t>1275,0 "odečteno digitálně</t>
  </si>
  <si>
    <t>224311116</t>
  </si>
  <si>
    <t>Maloprofilové vrty průběžným sacím vrtáním průměru přes 93 do 156 mm do úklonu 45° v hl 0 až 25 m v hornině tř. V a VI</t>
  </si>
  <si>
    <t>-1917717855</t>
  </si>
  <si>
    <t>1617,0 "odečteno digitálně</t>
  </si>
  <si>
    <t>22</t>
  </si>
  <si>
    <t>274321117</t>
  </si>
  <si>
    <t>Základové konstrukce z betonu železového pásy, prahy, věnce a ostruhy ve výkopu nebo na hlavách pilot C 25/30</t>
  </si>
  <si>
    <t>1848595984</t>
  </si>
  <si>
    <t>výkres D.2, D.7</t>
  </si>
  <si>
    <t>49,3*0,5*0,5</t>
  </si>
  <si>
    <t>23</t>
  </si>
  <si>
    <t>274354111</t>
  </si>
  <si>
    <t>Bednění základových konstrukcí pasů, prahů, věnců a ostruh zřízení</t>
  </si>
  <si>
    <t>315999228</t>
  </si>
  <si>
    <t>2*49,3*0,5</t>
  </si>
  <si>
    <t>9*0,5*0,5</t>
  </si>
  <si>
    <t>24</t>
  </si>
  <si>
    <t>274354192</t>
  </si>
  <si>
    <t>Bednění základových konstrukcí pasů, prahů, věnců a ostruh Příplatek k ceně za zakřivení základu, průměru nad 7,5 m</t>
  </si>
  <si>
    <t>644751055</t>
  </si>
  <si>
    <t>25</t>
  </si>
  <si>
    <t>274354211</t>
  </si>
  <si>
    <t>Bednění základových konstrukcí pasů, prahů, věnců a ostruh odstranění bednění</t>
  </si>
  <si>
    <t>1140335643</t>
  </si>
  <si>
    <t>dle položky zřízení</t>
  </si>
  <si>
    <t>51,55</t>
  </si>
  <si>
    <t>26</t>
  </si>
  <si>
    <t>274361116</t>
  </si>
  <si>
    <t>Výztuž základových konstrukcí pasů, prahů, věnců a ostruh z betonářské oceli 10 505 (R) nebo BSt 500</t>
  </si>
  <si>
    <t>1351306477</t>
  </si>
  <si>
    <t>Poznámka k položce:_x000D_
hmotnost 0,222 kg/m</t>
  </si>
  <si>
    <t>převázky</t>
  </si>
  <si>
    <t>4ks/m2</t>
  </si>
  <si>
    <t>2*49,3*0,5*4*0,7*0,000222</t>
  </si>
  <si>
    <t>27</t>
  </si>
  <si>
    <t>274361412</t>
  </si>
  <si>
    <t>Výztuž základových konstrukcí pasů, prahů, věnců a ostruh ze svařovaných sítí, hmotnosti přes 3,5 do 6 kg/m2</t>
  </si>
  <si>
    <t>587867383</t>
  </si>
  <si>
    <t>Poznámka k položce:_x000D_
hmotnost 4,44 kg/m2_x000D_
ztratné 10% na přesahy</t>
  </si>
  <si>
    <t>4*49,3*0,5*0,00444*1,1</t>
  </si>
  <si>
    <t>28</t>
  </si>
  <si>
    <t>282606022</t>
  </si>
  <si>
    <t>Trysková injektáž  těsnících stěn ve standardních podmínkách, tloušťky přes 400 mm</t>
  </si>
  <si>
    <t>478951091</t>
  </si>
  <si>
    <t>1415,0 "odečteno digitálně</t>
  </si>
  <si>
    <t>29</t>
  </si>
  <si>
    <t>585211130</t>
  </si>
  <si>
    <t>cement portlandský CEM I 52,5MPa</t>
  </si>
  <si>
    <t>-797647287</t>
  </si>
  <si>
    <t>Poznámka k položce:_x000D_
portlandský cement - přepodpokládaná spotřeba směsi 450 kg/m3</t>
  </si>
  <si>
    <t>1275,0*PI*0,4*0,4*0,45</t>
  </si>
  <si>
    <t>30</t>
  </si>
  <si>
    <t>58128450R</t>
  </si>
  <si>
    <t>cementobentonitová směs pro vrty, injektáže a těsnění vodních staveb VL</t>
  </si>
  <si>
    <t>-1947789231</t>
  </si>
  <si>
    <t>Poznámka k položce:_x000D_
přepodpokládaná spotřeba směsi 15%</t>
  </si>
  <si>
    <t>887,0*0,5/100*15*1,9</t>
  </si>
  <si>
    <t>Vodorovné konstrukce</t>
  </si>
  <si>
    <t>31</t>
  </si>
  <si>
    <t>451315115</t>
  </si>
  <si>
    <t>Podkladní a výplňové vrstvy z betonu prostého  tloušťky do 100 mm, z betonu C 16/20</t>
  </si>
  <si>
    <t>-1097528242</t>
  </si>
  <si>
    <t>49,7*0,8*0,1</t>
  </si>
  <si>
    <t>Ostatní konstrukce a práce, bourání</t>
  </si>
  <si>
    <t>32</t>
  </si>
  <si>
    <t>953312122</t>
  </si>
  <si>
    <t>Vložky svislé do dilatačních spár z polystyrenových desek  extrudovaných včetně dodání a osazení, v jakémkoliv zdivu přes 10 do 20 mm</t>
  </si>
  <si>
    <t>780406946</t>
  </si>
  <si>
    <t>výkres D2</t>
  </si>
  <si>
    <t>7*0,5*0,5</t>
  </si>
  <si>
    <t>33</t>
  </si>
  <si>
    <t>953333324.SKA</t>
  </si>
  <si>
    <t>PVC těsnící pás do dilatačních spar betonových kcí vnitřní š 320 mm Sika Waterbar D-32</t>
  </si>
  <si>
    <t>-24894921</t>
  </si>
  <si>
    <t>7*0,5</t>
  </si>
  <si>
    <t>998</t>
  </si>
  <si>
    <t>Přesun hmot</t>
  </si>
  <si>
    <t>34</t>
  </si>
  <si>
    <t>998004011</t>
  </si>
  <si>
    <t>Přesun hmot  pro injektování, mikropiloty nebo kotvy</t>
  </si>
  <si>
    <t>741483327</t>
  </si>
  <si>
    <t>SO 02 - Akumulační šachta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</si>
  <si>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</si>
  <si>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</si>
  <si>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</si>
  <si>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</si>
  <si>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</si>
  <si>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>115101201</t>
  </si>
  <si>
    <t>Čerpání vody na dopravní výšku do 10 m s uvažovaným průměrným přítokem do 500 l/min</t>
  </si>
  <si>
    <t>hod</t>
  </si>
  <si>
    <t>1791753341</t>
  </si>
  <si>
    <t>115101301</t>
  </si>
  <si>
    <t>Pohotovost záložní čerpací soupravy pro dopravní výšku do 10 m s uvažovaným průměrným přítokem do 500 l/min</t>
  </si>
  <si>
    <t>den</t>
  </si>
  <si>
    <t>-1419757239</t>
  </si>
  <si>
    <t>1498370736</t>
  </si>
  <si>
    <t>189,0 *0,3 "odečteno digitálně</t>
  </si>
  <si>
    <t>-863224083</t>
  </si>
  <si>
    <t>1/6*6,0*((2*11,4+4,24)*18,7+(2*4,24+11,4)*4,7)+1,0*1,0*1,0</t>
  </si>
  <si>
    <t>247412494</t>
  </si>
  <si>
    <t>595,807013617919*0,3 'Přepočtené koeficientem množství</t>
  </si>
  <si>
    <t>151101201</t>
  </si>
  <si>
    <t>Zřízení pažení stěn výkopu bez rozepření nebo vzepření  příložné, hloubky do 4 m</t>
  </si>
  <si>
    <t>419393537</t>
  </si>
  <si>
    <t>výkres D.6, D7</t>
  </si>
  <si>
    <t>((15,0+4,7)/2*4,0)</t>
  </si>
  <si>
    <t>151101211</t>
  </si>
  <si>
    <t>Odstranění pažení stěn výkopu  s uložením pažin na vzdálenost do 3 m od okraje výkopu příložné, hloubky do 4 m</t>
  </si>
  <si>
    <t>-1682610670</t>
  </si>
  <si>
    <t>39,4</t>
  </si>
  <si>
    <t>151101301</t>
  </si>
  <si>
    <t>Zřízení rozepření zapažených stěn výkopů  s potřebným přepažováním při roubení příložném, hloubky do 4 m</t>
  </si>
  <si>
    <t>-2019691762</t>
  </si>
  <si>
    <t>39,4*5,86</t>
  </si>
  <si>
    <t>151101311</t>
  </si>
  <si>
    <t>Odstranění rozepření stěn výkopů  s uložením materiálu na vzdálenost do 3 m od okraje výkopu roubení příložného, hloubky do 4 m</t>
  </si>
  <si>
    <t>769485534</t>
  </si>
  <si>
    <t>230,884</t>
  </si>
  <si>
    <t>161101103</t>
  </si>
  <si>
    <t>Svislé přemístění výkopku  bez naložení do dopravní nádoby avšak s vyprázdněním dopravní nádoby na hromadu nebo do dopravního prostředku z horniny tř. 1 až 4, při hloubce výkopu přes 4 do 6 m</t>
  </si>
  <si>
    <t>593351155</t>
  </si>
  <si>
    <t>Poznámka k položce:_x000D_
Procento svislého podílu dle úvodu ceníku 001 zemní práce kapitola 8 _x000D_
- v množství výkopku jam přes 100 do 1000  m3 24 % z celkového výkopku</t>
  </si>
  <si>
    <t>600,084*0,24</t>
  </si>
  <si>
    <t>-280628696</t>
  </si>
  <si>
    <t>306,22*2 "dle položky zásyp jam</t>
  </si>
  <si>
    <t>56,7</t>
  </si>
  <si>
    <t>940968527</t>
  </si>
  <si>
    <t>600,084 "výkop</t>
  </si>
  <si>
    <t>-306,22 "zpětný zásyp</t>
  </si>
  <si>
    <t>1017963201</t>
  </si>
  <si>
    <t>5 příplatků</t>
  </si>
  <si>
    <t>293,864*5</t>
  </si>
  <si>
    <t>1817209639</t>
  </si>
  <si>
    <t>56,7 "ornice</t>
  </si>
  <si>
    <t>306,22 "zemina z meziskládky pro zpětný zásyp výkopu</t>
  </si>
  <si>
    <t>1490657088</t>
  </si>
  <si>
    <t>293,864*1,9</t>
  </si>
  <si>
    <t>1337077824</t>
  </si>
  <si>
    <t>výkres D.7</t>
  </si>
  <si>
    <t>náhrada výkopku (makadam frakce 63/125)</t>
  </si>
  <si>
    <t>30,13*9,72+1,0*1,0*1,0</t>
  </si>
  <si>
    <t>-2,7*3,1*4,5 "šachta</t>
  </si>
  <si>
    <t>-3,2*3,6*0,15 "podkladní beton</t>
  </si>
  <si>
    <t>Mezisoučet</t>
  </si>
  <si>
    <t>-293,864 "zásyp makadamem</t>
  </si>
  <si>
    <t>58344229r</t>
  </si>
  <si>
    <t>štěrkodrť frakce 63/125</t>
  </si>
  <si>
    <t>330104515</t>
  </si>
  <si>
    <t>Poznámka k položce:_x000D_
hmotnost 2,0 t/m3</t>
  </si>
  <si>
    <t>254,471*2,0</t>
  </si>
  <si>
    <t>-1015828899</t>
  </si>
  <si>
    <t>2030677609</t>
  </si>
  <si>
    <t>189,0</t>
  </si>
  <si>
    <t>-1033935270</t>
  </si>
  <si>
    <t>896602470</t>
  </si>
  <si>
    <t>-751360336</t>
  </si>
  <si>
    <t>189,0*0,02*1,03</t>
  </si>
  <si>
    <t>212752214</t>
  </si>
  <si>
    <t>Trativody z drenážních trubek se zřízením štěrkopískového lože pod trubky a s jejich obsypem v průměrném celkovém množství do 0,15 m3/m v otevřeném výkopu z trubek plastových flexibilních D přes 160 do 200 mm</t>
  </si>
  <si>
    <t>2135790943</t>
  </si>
  <si>
    <t>35,0 "dle TZ</t>
  </si>
  <si>
    <t>213311111</t>
  </si>
  <si>
    <t>Polštáře zhutněné pod základy  z kameniva hrubého drceného, frakce 63 - 125 mm</t>
  </si>
  <si>
    <t>-1559217225</t>
  </si>
  <si>
    <t>4,24*4,7*0,2</t>
  </si>
  <si>
    <t>224312116</t>
  </si>
  <si>
    <t>Maloprofilové vrty průběžným sacím vrtáním průměru přes 93 do 156 mm úklonu přes 45° v hl 0 až 25 m v hornině tř. V a VI</t>
  </si>
  <si>
    <t>1819007433</t>
  </si>
  <si>
    <t>výkres D.1, D.7</t>
  </si>
  <si>
    <t>horizontální vrty</t>
  </si>
  <si>
    <t>4*10,0</t>
  </si>
  <si>
    <t>242791111</t>
  </si>
  <si>
    <t>Zapuštění zárubnice z trub do studňového vrtu, z plastických hmot z plastických hmot hl. do 50 m DN do 200</t>
  </si>
  <si>
    <t>-38201253</t>
  </si>
  <si>
    <t>28613212</t>
  </si>
  <si>
    <t>trubka drenážní celoperforovaná PE-HD plně vsakovací se spojkou DN 100 SN8</t>
  </si>
  <si>
    <t>-1536585898</t>
  </si>
  <si>
    <t>Svislé a kompletní konstrukce</t>
  </si>
  <si>
    <t>320101114-R</t>
  </si>
  <si>
    <t>Osazení betonových a železobetonových prefabrikátů hmotnosti jednotlivě přes 7 000 do 10 000 kg</t>
  </si>
  <si>
    <t>ks</t>
  </si>
  <si>
    <t>1851982384</t>
  </si>
  <si>
    <t>5923121401r</t>
  </si>
  <si>
    <t>PRAVOÚHLÁ NÁDRŽ PNO 240/280/278/14 BZP</t>
  </si>
  <si>
    <t>-100814679</t>
  </si>
  <si>
    <t>bez dna, perforovaná</t>
  </si>
  <si>
    <t>díry pr. 20 mm, 5 ks/m2</t>
  </si>
  <si>
    <t>včetně stupadel</t>
  </si>
  <si>
    <t>5923121400r</t>
  </si>
  <si>
    <t>PRAVOÚHLÁ SKRUŽ  PNO 240/280/170/14 BZP</t>
  </si>
  <si>
    <t>220822787</t>
  </si>
  <si>
    <t>perforovaná</t>
  </si>
  <si>
    <t>452311161</t>
  </si>
  <si>
    <t>Podkladní a zajišťovací konstrukce z betonu prostého v otevřeném výkopu desky pod potrubí, stoky a drobné objekty z betonu tř. C 25/30</t>
  </si>
  <si>
    <t>-618104578</t>
  </si>
  <si>
    <t>3,2*3,6*0,15</t>
  </si>
  <si>
    <t>457971111</t>
  </si>
  <si>
    <t>Zřízení vrstvy z geotextilie s přesahem  bez připevnění k podkladu, s potřebným dočasným zatěžováním včetně zakotvení okraje o sklonu do 10°, šířky geotextilie do 3 m</t>
  </si>
  <si>
    <t>-1129471793</t>
  </si>
  <si>
    <t>výkres D.1. D.6. D.7</t>
  </si>
  <si>
    <t>9,0*9,0</t>
  </si>
  <si>
    <t>457971121-R</t>
  </si>
  <si>
    <t>Zřízení vrstvy z geotextilie s přesahem  bez připevnění k podkladu, s potřebným dočasným zatěžováním včetně zakotvení okraje o sklonu přes 35° , šířky geotextilie do 3 m</t>
  </si>
  <si>
    <t>-761295158</t>
  </si>
  <si>
    <t>3*((9,0+4,24)/2*6,7)</t>
  </si>
  <si>
    <t>69311104</t>
  </si>
  <si>
    <t>geotextilie netkaná separační, filtrační, ochranná s převahou recyklovaných PES vláken 500g/m3</t>
  </si>
  <si>
    <t>-702524870</t>
  </si>
  <si>
    <t>Poznámka k položce:_x000D_
ztratné 20%</t>
  </si>
  <si>
    <t>(81,0+133,062)*1,2</t>
  </si>
  <si>
    <t>35</t>
  </si>
  <si>
    <t>457979122-R</t>
  </si>
  <si>
    <t>Zřízení vrstvy z geotextilie s přesahem  Příplatek k cenám za připevnění geotextilie k podkladu ocelovými skobami z betonářské oceli o sklonu přes  35°, při počtu skob na 10 m2 plochy přes 4 do 8 ks</t>
  </si>
  <si>
    <t>267513752</t>
  </si>
  <si>
    <t>Úpravy povrchů, podlahy a osazování výplní</t>
  </si>
  <si>
    <t>36</t>
  </si>
  <si>
    <t>619996145</t>
  </si>
  <si>
    <t>Ochrana stavebních konstrukcí a samostatných prvků včetně pozdějšího odstranění obalením geotextilií samostatných konstrukcí a prvků</t>
  </si>
  <si>
    <t>372016748</t>
  </si>
  <si>
    <t>okolo šachty</t>
  </si>
  <si>
    <t>2*(2,7+3,1)*5,0*1,2</t>
  </si>
  <si>
    <t>3,0*3,4*1,2</t>
  </si>
  <si>
    <t>Trubní vedení</t>
  </si>
  <si>
    <t>37</t>
  </si>
  <si>
    <t>871355241</t>
  </si>
  <si>
    <t>Kanalizační potrubí z tvrdého PVC v otevřeném výkopu ve sklonu do 20 %, hladkého plnostěnného vícevrstvého, tuhost třídy SN 12 DN 200</t>
  </si>
  <si>
    <t>1734431024</t>
  </si>
  <si>
    <t>výkres D.6, D.7</t>
  </si>
  <si>
    <t>bezpečnostní přepad, propojení šachet</t>
  </si>
  <si>
    <t>4*3,0</t>
  </si>
  <si>
    <t>2,8</t>
  </si>
  <si>
    <t>38</t>
  </si>
  <si>
    <t>877355211</t>
  </si>
  <si>
    <t>Montáž tvarovek na kanalizačním potrubí z trub z plastu  z tvrdého PVC nebo z polypropylenu v otevřeném výkopu jednoosých DN 200</t>
  </si>
  <si>
    <t>kus</t>
  </si>
  <si>
    <t>1602400551</t>
  </si>
  <si>
    <t>39</t>
  </si>
  <si>
    <t>28611365</t>
  </si>
  <si>
    <t>koleno kanalizace PVC KG 200x30°</t>
  </si>
  <si>
    <t>-1822185083</t>
  </si>
  <si>
    <t>40</t>
  </si>
  <si>
    <t>894411311</t>
  </si>
  <si>
    <t>Osazení železobetonových dílců pro šachty skruží rovných</t>
  </si>
  <si>
    <t>-1705819372</t>
  </si>
  <si>
    <t>41</t>
  </si>
  <si>
    <t>59223826</t>
  </si>
  <si>
    <t>vpusť uliční skruž betonová 590x500x50mm</t>
  </si>
  <si>
    <t>861911719</t>
  </si>
  <si>
    <t>42</t>
  </si>
  <si>
    <t>894414211</t>
  </si>
  <si>
    <t>Osazení železobetonových dílců pro šachty desek zákrytových</t>
  </si>
  <si>
    <t>411453796</t>
  </si>
  <si>
    <t>43</t>
  </si>
  <si>
    <t>5923120714</t>
  </si>
  <si>
    <t>PNO 240/280/20 ZDP -14   - rozměr    2680/3080/244</t>
  </si>
  <si>
    <t>418625390</t>
  </si>
  <si>
    <t>zatížení D400</t>
  </si>
  <si>
    <t>včetně dvou otvorů pro poklop DN 600</t>
  </si>
  <si>
    <t>44</t>
  </si>
  <si>
    <t>899304111</t>
  </si>
  <si>
    <t>Osazení poklopů železobetonových včetně rámů jakékoliv hmotnosti</t>
  </si>
  <si>
    <t>1068110325</t>
  </si>
  <si>
    <t>45</t>
  </si>
  <si>
    <t>PFG.0000165</t>
  </si>
  <si>
    <t>poklop šachtový D2 /betonová výplň+ litina/ D 400 - BEGU-B-1, bez odvětrání</t>
  </si>
  <si>
    <t>1275391147</t>
  </si>
  <si>
    <t>46</t>
  </si>
  <si>
    <t>936311111-R</t>
  </si>
  <si>
    <t>Zabetonování potrubí uloženého ve vynechaných otvorech  ve dně nebo ve stěnách nádrží, sanační maltou se zvýšenými nároky na prostředí o ploše otvoru do 0,25 m2</t>
  </si>
  <si>
    <t>1488762221</t>
  </si>
  <si>
    <t>dle TZ</t>
  </si>
  <si>
    <t>4*(PI*0,6*(0,125*0,125-0,10*0,10))</t>
  </si>
  <si>
    <t>47</t>
  </si>
  <si>
    <t>977131119</t>
  </si>
  <si>
    <t>Vrty příklepovými vrtáky do cihelného zdiva nebo prostého betonu průměru přes 28 do 32 mm</t>
  </si>
  <si>
    <t>1731169870</t>
  </si>
  <si>
    <t>0,14 "elektro přípojka</t>
  </si>
  <si>
    <t>48</t>
  </si>
  <si>
    <t>977151113</t>
  </si>
  <si>
    <t>Jádrové vrty diamantovými korunkami do stavebních materiálů (železobetonu, betonu, cihel, obkladů, dlažeb, kamene) průměru přes 40 do 50 mm</t>
  </si>
  <si>
    <t>-341307038</t>
  </si>
  <si>
    <t>0,25 "provrtání ZD pro ovládání šoupátka</t>
  </si>
  <si>
    <t>49</t>
  </si>
  <si>
    <t>977151116</t>
  </si>
  <si>
    <t>Jádrové vrty diamantovými korunkami do stavebních materiálů (železobetonu, betonu, cihel, obkladů, dlažeb, kamene) průměru přes 70 do 80 mm</t>
  </si>
  <si>
    <t>950230493</t>
  </si>
  <si>
    <t>0,14 "pro výtlak</t>
  </si>
  <si>
    <t>50</t>
  </si>
  <si>
    <t>977151126</t>
  </si>
  <si>
    <t>Jádrové vrty diamantovými korunkami do stavebních materiálů (železobetonu, betonu, cihel, obkladů, dlažeb, kamene) průměru přes 200 do 225 mm</t>
  </si>
  <si>
    <t>1502880098</t>
  </si>
  <si>
    <t>0,14 "pro drenážní potrubí</t>
  </si>
  <si>
    <t>51</t>
  </si>
  <si>
    <t>977151127</t>
  </si>
  <si>
    <t>Jádrové vrty diamantovými korunkami do stavebních materiálů (železobetonu, betonu, cihel, obkladů, dlažeb, kamene) průměru přes 225 do 250 mm</t>
  </si>
  <si>
    <t>661258505</t>
  </si>
  <si>
    <t>5*0,14 "do šachty</t>
  </si>
  <si>
    <t>4*0,6 "stěna</t>
  </si>
  <si>
    <t>1*0,5</t>
  </si>
  <si>
    <t>52</t>
  </si>
  <si>
    <t>998274101</t>
  </si>
  <si>
    <t>Přesun hmot pro trubní vedení hloubené z trub betonových nebo železobetonových pro vodovody nebo kanalizace v otevřeném výkopu dopravní vzdálenost do 15 m</t>
  </si>
  <si>
    <t>767671296</t>
  </si>
  <si>
    <t>PSV</t>
  </si>
  <si>
    <t>Práce a dodávky PSV</t>
  </si>
  <si>
    <t>711</t>
  </si>
  <si>
    <t>Izolace proti vodě, vlhkosti a plynům</t>
  </si>
  <si>
    <t>53</t>
  </si>
  <si>
    <t>711786166-R</t>
  </si>
  <si>
    <t>Izolace proti vodě těsnění trubních prostupů do 500 mm prostupovým těsněním</t>
  </si>
  <si>
    <t>-1930678333</t>
  </si>
  <si>
    <t>54</t>
  </si>
  <si>
    <t>27322510035</t>
  </si>
  <si>
    <t>Prostupové těsnění do otvorů DN 250</t>
  </si>
  <si>
    <t>-300411628</t>
  </si>
  <si>
    <t>55</t>
  </si>
  <si>
    <t>998711101</t>
  </si>
  <si>
    <t>Přesun hmot pro izolace proti vodě, vlhkosti a plynům stanovený z hmotnosti přesunovaného materiálu vodorovná dopravní vzdálenost do 50 m v objektech výšky do 6 m</t>
  </si>
  <si>
    <t>CS ÚRS 2018 01</t>
  </si>
  <si>
    <t>-275022404</t>
  </si>
  <si>
    <t>SO 03 - Odpadní potrubí</t>
  </si>
  <si>
    <t>1111323434</t>
  </si>
  <si>
    <t>-224821732</t>
  </si>
  <si>
    <t>-1513446417</t>
  </si>
  <si>
    <t>výkres D.10</t>
  </si>
  <si>
    <t>147,36*1,0 *0,3</t>
  </si>
  <si>
    <t>132201202</t>
  </si>
  <si>
    <t>Hloubení zapažených i nezapažených rýh šířky přes 600 do 2 000 mm  s urovnáním dna do předepsaného profilu a spádu v hornině tř. 3 přes 100 do 1 000 m3</t>
  </si>
  <si>
    <t>1717727254</t>
  </si>
  <si>
    <t>50% výkopu</t>
  </si>
  <si>
    <t>193,03*0,5</t>
  </si>
  <si>
    <t>147,36*((0,2+0,1)/2*1,0)*0,5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</si>
  <si>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</si>
  <si>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</si>
  <si>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1896206358</t>
  </si>
  <si>
    <t>107,567*0,3</t>
  </si>
  <si>
    <t>132301202</t>
  </si>
  <si>
    <t>Hloubení zapažených i nezapažených rýh šířky přes 600 do 2 000 mm  s urovnáním dna do předepsaného profilu a spádu v hornině tř. 4 přes 100 do 1 000 m3</t>
  </si>
  <si>
    <t>-1355869787</t>
  </si>
  <si>
    <t>132301209</t>
  </si>
  <si>
    <t>Hloubení zapažených i nezapažených rýh šířky přes 600 do 2 000 mm  s urovnáním dna do předepsaného profilu a spádu v hornině tř. 4 Příplatek k cenám za lepivost horniny tř. 4</t>
  </si>
  <si>
    <t>2078586358</t>
  </si>
  <si>
    <t>151811131</t>
  </si>
  <si>
    <t>Zřízení pažicích boxů pro pažení a rozepření stěn rýh podzemního vedení hloubka výkopu do 4 m, šířka do 1,2 m</t>
  </si>
  <si>
    <t>-716354620</t>
  </si>
  <si>
    <t>432,35</t>
  </si>
  <si>
    <t>151811141</t>
  </si>
  <si>
    <t>Zřízení pažicích boxů pro pažení a rozepření stěn rýh podzemního vedení hloubka výkopu přes 4 do 6 m, šířka do 1,2 m</t>
  </si>
  <si>
    <t>1726107807</t>
  </si>
  <si>
    <t>-301203192</t>
  </si>
  <si>
    <t>Poznámka k položce:_x000D_
Procento svislého podílu dle úvodu ceníku 001 zemní práce kapitola 8 _x000D_
- v množství výkopku rýhy přes 100  m3 50 % z celkového výkopku</t>
  </si>
  <si>
    <t>(107,567+107,567)*0,5</t>
  </si>
  <si>
    <t>-1981526189</t>
  </si>
  <si>
    <t>94,82*2 "dle položky zásyp jam</t>
  </si>
  <si>
    <t>44,208</t>
  </si>
  <si>
    <t>1095616178</t>
  </si>
  <si>
    <t>107,567+107,567 "výkop</t>
  </si>
  <si>
    <t>-94,82 "zpětný zásyp</t>
  </si>
  <si>
    <t>201306885</t>
  </si>
  <si>
    <t>120,314*5</t>
  </si>
  <si>
    <t>164370809</t>
  </si>
  <si>
    <t>44,208 "ornice</t>
  </si>
  <si>
    <t>94,82 "zemina z meziskládky pro zpětný zásyp výkopu</t>
  </si>
  <si>
    <t>-1049515891</t>
  </si>
  <si>
    <t>120,314*1,9</t>
  </si>
  <si>
    <t>1884392603</t>
  </si>
  <si>
    <t>94,82</t>
  </si>
  <si>
    <t>1332035260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</si>
  <si>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</si>
  <si>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</si>
  <si>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1995372832</t>
  </si>
  <si>
    <t>výkres D10</t>
  </si>
  <si>
    <t>69,69</t>
  </si>
  <si>
    <t>58337310</t>
  </si>
  <si>
    <t>štěrkopísek frakce 0/4</t>
  </si>
  <si>
    <t>1087967759</t>
  </si>
  <si>
    <t>69,69*2 'Přepočtené koeficientem množství</t>
  </si>
  <si>
    <t>1014485620</t>
  </si>
  <si>
    <t>147,36*2,0</t>
  </si>
  <si>
    <t>181301105</t>
  </si>
  <si>
    <t>Rozprostření a urovnání ornice v rovině nebo ve svahu sklonu do 1:5 při souvislé ploše do 500 m2, tl. vrstvy přes 250 do 300 mm</t>
  </si>
  <si>
    <t>645347578</t>
  </si>
  <si>
    <t>147,36*1,0</t>
  </si>
  <si>
    <t>-1630787839</t>
  </si>
  <si>
    <t>294,72+147,36</t>
  </si>
  <si>
    <t>845431636</t>
  </si>
  <si>
    <t>442,08*0,02*1,03</t>
  </si>
  <si>
    <t>211531111</t>
  </si>
  <si>
    <t>Výplň kamenivem do rýh odvodňovacích žeber nebo trativodů bez zhutnění, s úpravou povrchu výplně kamenivem hrubým drceným frakce 16 až 63 mm</t>
  </si>
  <si>
    <t>-833786455</t>
  </si>
  <si>
    <t>147,36*((0,2+0,1)/2*1,0)</t>
  </si>
  <si>
    <t>212755215</t>
  </si>
  <si>
    <t>Trativody bez lože z drenážních trubek  plastových flexibilních D 125 mm</t>
  </si>
  <si>
    <t>-923139653</t>
  </si>
  <si>
    <t>451573111</t>
  </si>
  <si>
    <t>Lože pod potrubí, stoky a drobné objekty v otevřeném výkopu z písku a štěrkopísku do 63 mm</t>
  </si>
  <si>
    <t>2100894732</t>
  </si>
  <si>
    <t>14,46</t>
  </si>
  <si>
    <t>452112111</t>
  </si>
  <si>
    <t>Osazení betonových dílců prstenců nebo rámů pod poklopy a mříže, výšky do 100 mm</t>
  </si>
  <si>
    <t>801103251</t>
  </si>
  <si>
    <t>příloha D13</t>
  </si>
  <si>
    <t>1+2</t>
  </si>
  <si>
    <t>59224176</t>
  </si>
  <si>
    <t>prstenec šachtový vyrovnávací betonový 625x120x80mm</t>
  </si>
  <si>
    <t>301068688</t>
  </si>
  <si>
    <t>59224187</t>
  </si>
  <si>
    <t>prstenec šachtový vyrovnávací betonový 625x120x100mm</t>
  </si>
  <si>
    <t>-740209320</t>
  </si>
  <si>
    <t>452112121</t>
  </si>
  <si>
    <t>Osazení betonových dílců prstenců nebo rámů pod poklopy a mříže, výšky přes 100 do 200 mm</t>
  </si>
  <si>
    <t>349190051</t>
  </si>
  <si>
    <t>59224188</t>
  </si>
  <si>
    <t>prstenec šachtový vyrovnávací betonový 625x120x120mm</t>
  </si>
  <si>
    <t>50248389</t>
  </si>
  <si>
    <t>452311141</t>
  </si>
  <si>
    <t>Podkladní a zajišťovací konstrukce z betonu prostého v otevřeném výkopu desky pod potrubí, stoky a drobné objekty z betonu tř. C 16/20</t>
  </si>
  <si>
    <t>177951147</t>
  </si>
  <si>
    <t>pod šachty</t>
  </si>
  <si>
    <t>2,0*2,0*0,1</t>
  </si>
  <si>
    <t>2*PI*0,8*0,8*0,1</t>
  </si>
  <si>
    <t>857372122-R</t>
  </si>
  <si>
    <t>Montáž tvarovek na potrubí  jednoosých na potrubí z trub přírubových v otevřeném výkopu, kanálu nebo v šachtě DN 300</t>
  </si>
  <si>
    <t>-1799034703</t>
  </si>
  <si>
    <t>výkres D.11</t>
  </si>
  <si>
    <t>HLT.374212r</t>
  </si>
  <si>
    <t>Atypická příruba nerez DN 300 s vnitřním závitem 1/2"</t>
  </si>
  <si>
    <t>-1166384395</t>
  </si>
  <si>
    <t>252955955</t>
  </si>
  <si>
    <t>výkres D.5</t>
  </si>
  <si>
    <t>147,36</t>
  </si>
  <si>
    <t>-1670480971</t>
  </si>
  <si>
    <t>28611367</t>
  </si>
  <si>
    <t>koleno kanalizace PVC KG 200x67°</t>
  </si>
  <si>
    <t>1677888829</t>
  </si>
  <si>
    <t>28611364</t>
  </si>
  <si>
    <t>koleno kanalizace PVC KG 200x15°</t>
  </si>
  <si>
    <t>20752315</t>
  </si>
  <si>
    <t>891142211-R</t>
  </si>
  <si>
    <t>Montáž vodovodních armatur na potrubí vodoměrů v šachtě závitových G 1/2</t>
  </si>
  <si>
    <t>-336056558</t>
  </si>
  <si>
    <t>montáž včetně materiálu</t>
  </si>
  <si>
    <t>včetně fitinek a propojovacích potrubí</t>
  </si>
  <si>
    <t>včetně kotevních objímek</t>
  </si>
  <si>
    <t>38821225r</t>
  </si>
  <si>
    <t>vodoměr bytový na studenou vodu Qn 1,5  R 1/2"x110mm</t>
  </si>
  <si>
    <t>1795697564</t>
  </si>
  <si>
    <t>891351222</t>
  </si>
  <si>
    <t>Montáž vodovodních armatur na potrubí šoupátek nebo klapek uzavíracích v šachtách s ručním kolečkem DN 200</t>
  </si>
  <si>
    <t>-446280987</t>
  </si>
  <si>
    <t>42221307</t>
  </si>
  <si>
    <t>šoupátko pitná voda litina GGG 50 krátká stavební dl PN 10/16 DN 200x230mm</t>
  </si>
  <si>
    <t>1050052884</t>
  </si>
  <si>
    <t>HWL.950220000001</t>
  </si>
  <si>
    <t>SOUPRAVA ZEMNÍ TELESKOPICKÁ E2-0,95-1,07 200 (0,95-1,07m)</t>
  </si>
  <si>
    <t>-1150179571</t>
  </si>
  <si>
    <t>892352121</t>
  </si>
  <si>
    <t>Tlakové zkoušky vzduchem těsnícími vaky ucpávkovými DN 200</t>
  </si>
  <si>
    <t>úsek</t>
  </si>
  <si>
    <t>1454715515</t>
  </si>
  <si>
    <t>-267180561</t>
  </si>
  <si>
    <t>59224050</t>
  </si>
  <si>
    <t>skruž pro kanalizační šachty se zabudovanými stupadly 100 x 25 x 12 cm</t>
  </si>
  <si>
    <t>-1154231973</t>
  </si>
  <si>
    <t>894412411</t>
  </si>
  <si>
    <t>Osazení železobetonových dílců pro šachty skruží přechodových</t>
  </si>
  <si>
    <t>-838931856</t>
  </si>
  <si>
    <t>59224168</t>
  </si>
  <si>
    <t>skruž betonová přechodová 62,5/100x60x12 cm, stupadla poplastovaná kapsová</t>
  </si>
  <si>
    <t>371598285</t>
  </si>
  <si>
    <t>894414111</t>
  </si>
  <si>
    <t>Osazení železobetonových dílců pro šachty skruží základových (dno)</t>
  </si>
  <si>
    <t>-851782687</t>
  </si>
  <si>
    <t>1+1+1</t>
  </si>
  <si>
    <t>59224339</t>
  </si>
  <si>
    <t>dno betonové šachty kanalizační přímé 100x100x60 cm</t>
  </si>
  <si>
    <t>-1358986533</t>
  </si>
  <si>
    <t>59224337</t>
  </si>
  <si>
    <t>dno betonové šachty kanalizační přímé 100x60x40 cm</t>
  </si>
  <si>
    <t>-1751670666</t>
  </si>
  <si>
    <t>5921126002</t>
  </si>
  <si>
    <t>TZZ-Q 150/120 BZC PS V80    - rozměr    1500/1800/1200</t>
  </si>
  <si>
    <t>1041057354</t>
  </si>
  <si>
    <t>59224348</t>
  </si>
  <si>
    <t>těsnění elastomerové pro spojení šachetních dílů DN 1000</t>
  </si>
  <si>
    <t>991959346</t>
  </si>
  <si>
    <t>473766464</t>
  </si>
  <si>
    <t>5921121811</t>
  </si>
  <si>
    <t>TZK-Q 150-63/18 ZDC   - rozměr    1500/1800/625</t>
  </si>
  <si>
    <t>-1578518508</t>
  </si>
  <si>
    <t>56</t>
  </si>
  <si>
    <t>458269339</t>
  </si>
  <si>
    <t>57</t>
  </si>
  <si>
    <t>-831802146</t>
  </si>
  <si>
    <t>58</t>
  </si>
  <si>
    <t>899401112</t>
  </si>
  <si>
    <t>Osazení poklopů litinových šoupátkových</t>
  </si>
  <si>
    <t>-324676211</t>
  </si>
  <si>
    <t>59</t>
  </si>
  <si>
    <t>42291352</t>
  </si>
  <si>
    <t>poklop litinový šoupátkový pro zemní soupravy osazení do terénu a do vozovky</t>
  </si>
  <si>
    <t>-806240694</t>
  </si>
  <si>
    <t>60</t>
  </si>
  <si>
    <t>953961113</t>
  </si>
  <si>
    <t>Kotvy chemické s vyvrtáním otvoru  do betonu, železobetonu nebo tvrdého kamene tmel, velikost M 12, hloubka 110 mm</t>
  </si>
  <si>
    <t>-2022072607</t>
  </si>
  <si>
    <t>2*8</t>
  </si>
  <si>
    <t>61</t>
  </si>
  <si>
    <t>HLT.3496626r</t>
  </si>
  <si>
    <t>Závitová tyč nerez M12 180</t>
  </si>
  <si>
    <t>2139871851</t>
  </si>
  <si>
    <t>62</t>
  </si>
  <si>
    <t>HLT.3496507r</t>
  </si>
  <si>
    <t>Závitová tyč nerez M12 120</t>
  </si>
  <si>
    <t>1142181678</t>
  </si>
  <si>
    <t>63</t>
  </si>
  <si>
    <t>998276101</t>
  </si>
  <si>
    <t>Přesun hmot pro trubní vedení hloubené z trub z plastických hmot nebo sklolaminátových pro vodovody nebo kanalizace v otevřeném výkopu dopravní vzdálenost do 15 m</t>
  </si>
  <si>
    <t>1591992005</t>
  </si>
  <si>
    <t>SO 04 - Výtlačné potrubí</t>
  </si>
  <si>
    <t xml:space="preserve">    767 - Konstrukce zámečnické</t>
  </si>
  <si>
    <t xml:space="preserve">    789 - Povrchové úpravy ocelových konstrukcí a technologických zařízení</t>
  </si>
  <si>
    <t>113151111</t>
  </si>
  <si>
    <t>Rozebírání zpevněných ploch  s přemístěním na skládku na vzdálenost do 20 m nebo s naložením na dopravní prostředek ze silničních panelů</t>
  </si>
  <si>
    <t>-4260374</t>
  </si>
  <si>
    <t>5*3,0</t>
  </si>
  <si>
    <t>504724434</t>
  </si>
  <si>
    <t>-339153184</t>
  </si>
  <si>
    <t>-1304630432</t>
  </si>
  <si>
    <t>98,86*1,0 *0,3</t>
  </si>
  <si>
    <t>-378679869</t>
  </si>
  <si>
    <t>96,22*0,5</t>
  </si>
  <si>
    <t>104,27*((0,2+0,1)/2*1,0)*0,5</t>
  </si>
  <si>
    <t>2109330519</t>
  </si>
  <si>
    <t>55,93*0,3</t>
  </si>
  <si>
    <t>131178318</t>
  </si>
  <si>
    <t>729205312</t>
  </si>
  <si>
    <t>-1137037882</t>
  </si>
  <si>
    <t>229,75</t>
  </si>
  <si>
    <t>1969005464</t>
  </si>
  <si>
    <t>-362300995</t>
  </si>
  <si>
    <t>(55,93+55,93)*0,5</t>
  </si>
  <si>
    <t>-1001082164</t>
  </si>
  <si>
    <t>47,05*2 "dle položky zásyp jam</t>
  </si>
  <si>
    <t>29,658</t>
  </si>
  <si>
    <t>828990850</t>
  </si>
  <si>
    <t>55,93+55,93 "výkop</t>
  </si>
  <si>
    <t>-47,05 "zpětný zásyp</t>
  </si>
  <si>
    <t>1463362605</t>
  </si>
  <si>
    <t>64,81*5</t>
  </si>
  <si>
    <t>-61539541</t>
  </si>
  <si>
    <t>29,658 "ornice</t>
  </si>
  <si>
    <t>47,05 "zemina z meziskládky pro zpětný zásyp výkopu</t>
  </si>
  <si>
    <t>-1835166855</t>
  </si>
  <si>
    <t>64,81*1,9</t>
  </si>
  <si>
    <t>-453918840</t>
  </si>
  <si>
    <t>47,05</t>
  </si>
  <si>
    <t>-1144070242</t>
  </si>
  <si>
    <t>-831787533</t>
  </si>
  <si>
    <t>37,17</t>
  </si>
  <si>
    <t>-329368910</t>
  </si>
  <si>
    <t>37,17*2 'Přepočtené koeficientem množství</t>
  </si>
  <si>
    <t>1335344978</t>
  </si>
  <si>
    <t>98,86*2,0</t>
  </si>
  <si>
    <t>-1054137644</t>
  </si>
  <si>
    <t>98,86*1,0</t>
  </si>
  <si>
    <t>-1042145164</t>
  </si>
  <si>
    <t>197,72+98,86</t>
  </si>
  <si>
    <t>-395717413</t>
  </si>
  <si>
    <t>296,58*0,02*1,03</t>
  </si>
  <si>
    <t>-467452146</t>
  </si>
  <si>
    <t>104,27*((0,2+0,1)/2*1,0)</t>
  </si>
  <si>
    <t>1481746937</t>
  </si>
  <si>
    <t>291211111</t>
  </si>
  <si>
    <t>Zřízení zpevněné plochy ze silničních panelů  osazených do lože tl. 50 mm z kameniva</t>
  </si>
  <si>
    <t>881379609</t>
  </si>
  <si>
    <t>z rozebraných panelů</t>
  </si>
  <si>
    <t>15,0</t>
  </si>
  <si>
    <t>338121123</t>
  </si>
  <si>
    <t>Osazování sloupků a vzpěr plotových železobetonových se zabetonováním patky, o objemu do 0,15 m3</t>
  </si>
  <si>
    <t>1094297610</t>
  </si>
  <si>
    <t>z rozebraných sloupků</t>
  </si>
  <si>
    <t>348401130</t>
  </si>
  <si>
    <t>Montáž oplocení z pletiva strojového s napínacími dráty přes 1,6 do 2,0 m</t>
  </si>
  <si>
    <t>-1023154866</t>
  </si>
  <si>
    <t>z rozebraného pletivy</t>
  </si>
  <si>
    <t>5,0</t>
  </si>
  <si>
    <t>-630418208</t>
  </si>
  <si>
    <t>10,33</t>
  </si>
  <si>
    <t>452311131</t>
  </si>
  <si>
    <t>Podkladní a zajišťovací konstrukce z betonu prostého v otevřeném výkopu desky pod potrubí, stoky a drobné objekty z betonu tř. C 12/15</t>
  </si>
  <si>
    <t>2126658087</t>
  </si>
  <si>
    <t>pod vodoměrnou šachtu</t>
  </si>
  <si>
    <t>PI *0,7*0,7*0,1</t>
  </si>
  <si>
    <t>871211211</t>
  </si>
  <si>
    <t>Montáž vodovodního potrubí z plastů v otevřeném výkopu z polyetylenu PE 100 svařovaných elektrotvarovkou SDR 11/PN16 D 63 x 5,8 mm</t>
  </si>
  <si>
    <t>-730761915</t>
  </si>
  <si>
    <t>28613598r</t>
  </si>
  <si>
    <t>potrubí dvouvrstvé PE100 s 10% signalizační vrstvou SDR 11 63x5,8 návin</t>
  </si>
  <si>
    <t>-784597022</t>
  </si>
  <si>
    <t>Poznámka k položce:_x000D_
ztratné 1,5%</t>
  </si>
  <si>
    <t>104,27*1,015 'Přepočtené koeficientem množství</t>
  </si>
  <si>
    <t>871251211</t>
  </si>
  <si>
    <t>Montáž vodovodního potrubí z plastů v otevřeném výkopu z polyetylenu PE 100 svařovaných elektrotvarovkou SDR 11/PN16 D 110 x 10,0 mm</t>
  </si>
  <si>
    <t>-614235255</t>
  </si>
  <si>
    <t>28613601</t>
  </si>
  <si>
    <t>potrubí dvouvrstvé PE100 s 10% signalizační vrstvou SDR 11 110x10,0 dl 12m</t>
  </si>
  <si>
    <t>-167607055</t>
  </si>
  <si>
    <t>6,0 "chránička</t>
  </si>
  <si>
    <t>877161101</t>
  </si>
  <si>
    <t>Montáž tvarovek na vodovodním plastovém potrubí z polyetylenu PE 100 elektrotvarovek SDR 11/PN16 spojek, oblouků nebo redukcí d 32</t>
  </si>
  <si>
    <t>-164679360</t>
  </si>
  <si>
    <t>28615969</t>
  </si>
  <si>
    <t>elektrospojka SDR 11 PE 100 PN 16 D 32mm</t>
  </si>
  <si>
    <t>-720728974</t>
  </si>
  <si>
    <t>877211101</t>
  </si>
  <si>
    <t>Montáž tvarovek na vodovodním plastovém potrubí z polyetylenu PE 100 elektrotvarovek SDR 11/PN16 spojek, oblouků nebo redukcí d 63</t>
  </si>
  <si>
    <t>958433422</t>
  </si>
  <si>
    <t>12+2+2+1+1+1+2</t>
  </si>
  <si>
    <t>28615972</t>
  </si>
  <si>
    <t>elektrospojka SDR 11 PE 100 PN 16 D 63mm</t>
  </si>
  <si>
    <t>1659572517</t>
  </si>
  <si>
    <t>28653133</t>
  </si>
  <si>
    <t>nákružek lemový PE 100 SDR 11 63mm</t>
  </si>
  <si>
    <t>-1448430459</t>
  </si>
  <si>
    <t>WVN.FF700211W</t>
  </si>
  <si>
    <t>Příruba PP/ocel PN10/16 63 DN50</t>
  </si>
  <si>
    <t>-307158464</t>
  </si>
  <si>
    <t>Poznámka k položce:_x000D_
Příruba PP s ocelovou výztuhou, barva černá - Příruba PP/ocel PN10/16 63 DN50</t>
  </si>
  <si>
    <t>WVN.FF071011W</t>
  </si>
  <si>
    <t>Oblouk 60° PE100 SDR11 63</t>
  </si>
  <si>
    <t>-1292800148</t>
  </si>
  <si>
    <t>Poznámka k položce:_x000D_
PE100 tvarovka, svařování na tupo, barva černá - Oblouk 60° PE100 SDR11 63</t>
  </si>
  <si>
    <t>WVN.FF061011W</t>
  </si>
  <si>
    <t>Oblouk 30° PE100 SDR11 63</t>
  </si>
  <si>
    <t>323410847</t>
  </si>
  <si>
    <t>Poznámka k položce:_x000D_
PE100 tvarovka, svařování na tupo, barva černá - Oblouk 30° PE100 SDR11 63</t>
  </si>
  <si>
    <t>WVN.FF081011W</t>
  </si>
  <si>
    <t>Oblouk 22° PE100 SDR11 63</t>
  </si>
  <si>
    <t>1863766251</t>
  </si>
  <si>
    <t>Poznámka k položce:_x000D_
PE100 tvarovka, svařování na tupo, barva černá - Oblouk 22° PE100 SDR11 63</t>
  </si>
  <si>
    <t>WVN.FF485290W</t>
  </si>
  <si>
    <t>Redukce PE100 SDR11 63/32</t>
  </si>
  <si>
    <t>1448816253</t>
  </si>
  <si>
    <t>Poznámka k položce:_x000D_
PE100 tvarovka, svařování na tupo, barva černá - Redukce PE100 SDR11 63/32</t>
  </si>
  <si>
    <t>877211112</t>
  </si>
  <si>
    <t>Montáž tvarovek na vodovodním plastovém potrubí z polyetylenu PE 100 elektrotvarovek SDR 11/PN16 kolen 90° d 63</t>
  </si>
  <si>
    <t>-189605283</t>
  </si>
  <si>
    <t>28653055</t>
  </si>
  <si>
    <t>elektrokoleno 90° PE 100 D 63mm</t>
  </si>
  <si>
    <t>-1731421828</t>
  </si>
  <si>
    <t>892241111</t>
  </si>
  <si>
    <t>Tlakové zkoušky vodou na potrubí DN do 80</t>
  </si>
  <si>
    <t>-344600570</t>
  </si>
  <si>
    <t>893811152</t>
  </si>
  <si>
    <t>Osazení vodoměrné šachty z polypropylenu PP  samonosné pro běžné zatížení kruhové, průměru D do 1,0 m, světlé hloubky od 1,2 m do 1,5 m</t>
  </si>
  <si>
    <t>374200023</t>
  </si>
  <si>
    <t>56230583</t>
  </si>
  <si>
    <t>šachta vodoměrná samonosná kruhová 1,0/1,5 m</t>
  </si>
  <si>
    <t>-1916607162</t>
  </si>
  <si>
    <t>899911101</t>
  </si>
  <si>
    <t>Kluzné objímky (pojízdná sedla)  pro zasunutí potrubí do chráničky výšky 25 mm vnějšího průměru potrubí do 183 mm</t>
  </si>
  <si>
    <t>1642427690</t>
  </si>
  <si>
    <t>899913122</t>
  </si>
  <si>
    <t>Koncové uzavírací manžety chrániček  DN potrubí x DN chráničky DN 50 x 100</t>
  </si>
  <si>
    <t>343666703</t>
  </si>
  <si>
    <t>966052121</t>
  </si>
  <si>
    <t>Bourání plotových sloupků a vzpěr železobetonových výšky do 2,5 m s betonovou patkou</t>
  </si>
  <si>
    <t>-1189364237</t>
  </si>
  <si>
    <t>966071821</t>
  </si>
  <si>
    <t>Rozebrání oplocení z pletiva  drátěného se čtvercovými oky, výšky do 1,6 m</t>
  </si>
  <si>
    <t>2064245451</t>
  </si>
  <si>
    <t>979094441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</si>
  <si>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</si>
  <si>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-1835602168</t>
  </si>
  <si>
    <t>-1145215318</t>
  </si>
  <si>
    <t>767</t>
  </si>
  <si>
    <t>Konstrukce zámečnické</t>
  </si>
  <si>
    <t>767995111</t>
  </si>
  <si>
    <t>Montáž ostatních atypických zámečnických konstrukcí  hmotnosti do 5 kg</t>
  </si>
  <si>
    <t>2029078146</t>
  </si>
  <si>
    <t>přívaření příruby ke stávající nádrži</t>
  </si>
  <si>
    <t>včetně vyříznutí otvoru do nádrže</t>
  </si>
  <si>
    <t>31946507</t>
  </si>
  <si>
    <t>příruba přivařovací s krkem 11 416 pro PN 40 DN 50mm</t>
  </si>
  <si>
    <t>421786152</t>
  </si>
  <si>
    <t>998767101</t>
  </si>
  <si>
    <t>Přesun hmot pro zámečnické konstrukce  stanovený z hmotnosti přesunovaného materiálu vodorovná dopravní vzdálenost do 50 m v objektech výšky do 6 m</t>
  </si>
  <si>
    <t>-160055445</t>
  </si>
  <si>
    <t>789</t>
  </si>
  <si>
    <t>Povrchové úpravy ocelových konstrukcí a technologických zařízení</t>
  </si>
  <si>
    <t>789321211</t>
  </si>
  <si>
    <t>Zhotovení nátěru ocelových konstrukcí třídy I dvousložkového základního a mezivrstvy, tloušťky do 80 μm</t>
  </si>
  <si>
    <t>-171192540</t>
  </si>
  <si>
    <t>příruba</t>
  </si>
  <si>
    <t>0,05</t>
  </si>
  <si>
    <t>24623055r</t>
  </si>
  <si>
    <t>hmota nátěrová epoxidová vrchní (email)</t>
  </si>
  <si>
    <t>-677982485</t>
  </si>
  <si>
    <t>Poznámka k položce:_x000D_
Spotřeba: 0,11 kg/m2</t>
  </si>
  <si>
    <t>0,05*2*0,11</t>
  </si>
  <si>
    <t>PS 01 - Vystrojení akumulační šachty</t>
  </si>
  <si>
    <t>M - Práce a dodávky M</t>
  </si>
  <si>
    <t xml:space="preserve">    35-M - Montáž čerpadel, kompr.a vodoh.zař.</t>
  </si>
  <si>
    <t>857242122R</t>
  </si>
  <si>
    <t>Montáž litinových tvarovek na potrubí litinovém tlakovém jednoosých na potrubí z trub přírubových v otevřeném výkopu, kanálu nebo v šachtě DN 50</t>
  </si>
  <si>
    <t>-365549438</t>
  </si>
  <si>
    <t>HWL.983105000016</t>
  </si>
  <si>
    <t>KLAPKA ZPĚTNÁ 50</t>
  </si>
  <si>
    <t>1677644899</t>
  </si>
  <si>
    <t>HWL.991105000016</t>
  </si>
  <si>
    <t>LAPAČ NEČISTOT 50</t>
  </si>
  <si>
    <t>1760588846</t>
  </si>
  <si>
    <t>857244122-R</t>
  </si>
  <si>
    <t>Montáž litinových tvarovek na potrubí litinovém tlakovém odbočných na potrubí z trub přírubových v otevřeném výkopu, kanálu nebo v šachtě DN 50</t>
  </si>
  <si>
    <t>86139563</t>
  </si>
  <si>
    <t>HWL.851005005016</t>
  </si>
  <si>
    <t>TVAROVKA T KUS 50-50</t>
  </si>
  <si>
    <t>-2111651734</t>
  </si>
  <si>
    <t>891211112</t>
  </si>
  <si>
    <t>Montáž vodovodních armatur na potrubí šoupátek nebo klapek uzavíracích v otevřeném výkopu nebo v šachtách s osazením zemní soupravy (bez poklopů) DN 50</t>
  </si>
  <si>
    <t>474950851</t>
  </si>
  <si>
    <t>42221301</t>
  </si>
  <si>
    <t>šoupátko pitná voda litina GGG 50 krátká stavební dl PN 10/16 DN 50x150mm</t>
  </si>
  <si>
    <t>-1917033369</t>
  </si>
  <si>
    <t>HWL.950205010000</t>
  </si>
  <si>
    <t>SOUPRAVA ZEMNÍ TELESKOPICKÁ E2-0,9-1,15 50-100 (0,9-1,1m)</t>
  </si>
  <si>
    <t>1242038212</t>
  </si>
  <si>
    <t>-1480157787</t>
  </si>
  <si>
    <t>1416836698</t>
  </si>
  <si>
    <t>998273102</t>
  </si>
  <si>
    <t>Přesun hmot pro trubní vedení hloubené z trub litinových pro vodovody nebo kanalizace v otevřeném výkopu dopravní vzdálenost do 15 m</t>
  </si>
  <si>
    <t>-1214333</t>
  </si>
  <si>
    <t>767995111-R</t>
  </si>
  <si>
    <t>-935518299</t>
  </si>
  <si>
    <t>propojovací nerez potrubí včetně varných tvarovek</t>
  </si>
  <si>
    <t>včetně spojovacího materiálu k uchycení potrubí ke stěně šachty</t>
  </si>
  <si>
    <t>19,0+11,0+12,0+10,0</t>
  </si>
  <si>
    <t>55261306</t>
  </si>
  <si>
    <t>trubka z ušlechtilé oceli (nerez) lisovací spoj dl 6m DN 50</t>
  </si>
  <si>
    <t>1951433875</t>
  </si>
  <si>
    <t>4,4</t>
  </si>
  <si>
    <t>55261327</t>
  </si>
  <si>
    <t>koleno 90° z ušlechtilé oceli (nerez) lisovací spoj pro rozvod pitné vody DN 50</t>
  </si>
  <si>
    <t>-963920801</t>
  </si>
  <si>
    <t>55261340r</t>
  </si>
  <si>
    <t>varná příruba ušlechtilé oceli (nerez) pro rozvod pitné vody DN 50</t>
  </si>
  <si>
    <t>-167477990</t>
  </si>
  <si>
    <t>1058166543</t>
  </si>
  <si>
    <t>Práce a dodávky M</t>
  </si>
  <si>
    <t>35-M</t>
  </si>
  <si>
    <t>Montáž čerpadel, kompr.a vodoh.zař.</t>
  </si>
  <si>
    <t>350150001-R</t>
  </si>
  <si>
    <t>Montáž čerpadel ponorných</t>
  </si>
  <si>
    <t>-1868614153</t>
  </si>
  <si>
    <t>42611099r</t>
  </si>
  <si>
    <t>čerpadlo ponorné kalové H optimal. 16,1m Q 5, l/s 400V</t>
  </si>
  <si>
    <t>128</t>
  </si>
  <si>
    <t>-416050350</t>
  </si>
  <si>
    <t>specifikace viz TZ</t>
  </si>
  <si>
    <t>včetně vodících tyčí</t>
  </si>
  <si>
    <t>Čerpané množství</t>
  </si>
  <si>
    <t>5,0 l/s</t>
  </si>
  <si>
    <t>Výtlačná výška (včetně ztrát)</t>
  </si>
  <si>
    <t>18,03 m</t>
  </si>
  <si>
    <t>Průměr výtlačného hrdla</t>
  </si>
  <si>
    <t>50 mm</t>
  </si>
  <si>
    <t>Krytí motoru</t>
  </si>
  <si>
    <t>IP68</t>
  </si>
  <si>
    <t>Tělo čerpadla</t>
  </si>
  <si>
    <t>šedá litina</t>
  </si>
  <si>
    <t xml:space="preserve">Jmenovitý výkon elektromotoru </t>
  </si>
  <si>
    <t>4 kW</t>
  </si>
  <si>
    <t xml:space="preserve">Napětí </t>
  </si>
  <si>
    <t>400 V</t>
  </si>
  <si>
    <t>PS 02 - Elekktropřípojka a řízení procesů</t>
  </si>
  <si>
    <t xml:space="preserve">    742 - Elektromontáže - rozvodný systém</t>
  </si>
  <si>
    <t>742</t>
  </si>
  <si>
    <t>Elektromontáže - rozvodný systém</t>
  </si>
  <si>
    <t>OST 0101</t>
  </si>
  <si>
    <t>PŘÍPOJKA NN A ŘÍZENÍ PROCESŮ</t>
  </si>
  <si>
    <t>soubor</t>
  </si>
  <si>
    <t>-1929384178</t>
  </si>
  <si>
    <t>příslušný se objekt oceňuje dle podrobných položek uvedených v samostatném souboru</t>
  </si>
  <si>
    <t>výsledná cena se přepíše do celkového výkazu výměr jako jednotková cena stavebního souboru, aby se započítala do celkové rekapitulace</t>
  </si>
  <si>
    <t>07 - Ostatní a vedlejší náklady</t>
  </si>
  <si>
    <t xml:space="preserve">   OST 1 - Vedlejší náklady</t>
  </si>
  <si>
    <t xml:space="preserve">    O01 - Ostatní</t>
  </si>
  <si>
    <t xml:space="preserve">   OST 1</t>
  </si>
  <si>
    <t>Vedlejší náklady</t>
  </si>
  <si>
    <t>O01</t>
  </si>
  <si>
    <t>Ostatní</t>
  </si>
  <si>
    <t>R034</t>
  </si>
  <si>
    <t>Zařízení staveniště</t>
  </si>
  <si>
    <t>Soub</t>
  </si>
  <si>
    <t>1024</t>
  </si>
  <si>
    <t>-459871559</t>
  </si>
  <si>
    <t>Terénní úpravy pro zařízení staveniště</t>
  </si>
  <si>
    <t>Skládky na staveništi</t>
  </si>
  <si>
    <t>Ostatní náklady</t>
  </si>
  <si>
    <t>Náklady na provoz a údržbu vybavení staveniště, zázemí pro pracovníky, vedení stavby a TDS</t>
  </si>
  <si>
    <t>Energie pro zařízení staveniště</t>
  </si>
  <si>
    <t>Rozebrání, bourání a odvoz zařízení staveniště</t>
  </si>
  <si>
    <t>Úprava terénu po zrušení zařízení staveniště</t>
  </si>
  <si>
    <t>oplocení zařízení staveniště plotem min. výšky 1,8 m</t>
  </si>
  <si>
    <t>oplocení skládek materiálu a vytěžené zeminy v obci Němčice plotem min. výšky 1,8 m</t>
  </si>
  <si>
    <t>oplocení staveniště na zastavěném území v obci Němčice plotem min. výšky 1,8 m</t>
  </si>
  <si>
    <t>bezpečnostní osvětlení na ohrazení staveniště sousedícím s komunikacemi pro pěší a vozidla (v rozích a na každých 15 m plotu</t>
  </si>
  <si>
    <t>bezpečnostní značení na staveništi (tabulky se zákazy vstupu, označení staveniště, vedení náhradních tras pro pěší</t>
  </si>
  <si>
    <t>R035</t>
  </si>
  <si>
    <t>Informační tabule na staveništi</t>
  </si>
  <si>
    <t>-761789929</t>
  </si>
  <si>
    <t xml:space="preserve">Zajištění umístění štítku o povolení stavby a stejnopisu oznámení </t>
  </si>
  <si>
    <t>o zahájení prací oblastnímu inspektorátu práce na viditelném místě</t>
  </si>
  <si>
    <t>u vstupu na staveniště</t>
  </si>
  <si>
    <t>R036</t>
  </si>
  <si>
    <t>Dokumentace skutečného provedení stavby</t>
  </si>
  <si>
    <t>-2130465321</t>
  </si>
  <si>
    <t>Zpracování a předání dokumentace  skutečného provedení stavby</t>
  </si>
  <si>
    <t>(3 paré + 1 v elektronické formě) objednateli</t>
  </si>
  <si>
    <t>včetně zaměření skutečného provedení stavby odborně způsobilou osobou v oboru zeměměřičství</t>
  </si>
  <si>
    <t>geodetická část dokumentace (3 paré + 1 v elektronické formě)</t>
  </si>
  <si>
    <t>v rozsahu odpovídajícím příslušným právním předpisům, pořízení fotodokumentace stavby</t>
  </si>
  <si>
    <t>R037</t>
  </si>
  <si>
    <t>Geodetické práce před výstavbou</t>
  </si>
  <si>
    <t>81625187</t>
  </si>
  <si>
    <t>Vytyčení stavby</t>
  </si>
  <si>
    <t>R039</t>
  </si>
  <si>
    <t>Plán BOZP na staveništi</t>
  </si>
  <si>
    <t>1309968496</t>
  </si>
  <si>
    <t>Aktualizace (přizpůsobení)  plánu bezpečnosti</t>
  </si>
  <si>
    <t>a ochrany zdraví při práci, vypravování technologických postupů, kontrolního a zkušebního plánu a</t>
  </si>
  <si>
    <t>podrobných harmonogramů pro odsouhlasení v souladu s SOD a PD</t>
  </si>
  <si>
    <t>R042</t>
  </si>
  <si>
    <t>Zkoušky a ostatní měření</t>
  </si>
  <si>
    <t>1873586583</t>
  </si>
  <si>
    <t>vodní tlakové zkoušky clony včetně vtru, včetně zatěsnění vrtu</t>
  </si>
  <si>
    <t>min. 6</t>
  </si>
  <si>
    <t>R043</t>
  </si>
  <si>
    <t>Ostatní zkoušky</t>
  </si>
  <si>
    <t>soub</t>
  </si>
  <si>
    <t>-2125772401</t>
  </si>
  <si>
    <t>zkoušení ztvrdlého betonu - výroba a ošetrování zkušebních těles pro zkoušky pevnosti dle ČSN EN 12390-2</t>
  </si>
  <si>
    <t>zkoušení ztvrdlého betonu - pevnost v tlaku dle ČSN EN 12390-3</t>
  </si>
  <si>
    <t>zkoušení ztvrdlého betonu - objemová hmotnost ztvrdlého betonu dle ČSN EN 12390-7</t>
  </si>
  <si>
    <t>zkoušení ztvrdlého betonu - Odolnost proti zmrazování a rozmrazování - Odlupování dle ČSN P CEN/TS 12390-9</t>
  </si>
  <si>
    <t>R045</t>
  </si>
  <si>
    <t>Úprava přístupových komunikací</t>
  </si>
  <si>
    <t>1521152290</t>
  </si>
  <si>
    <t>převzetí a předání  komunikací a pozemků dotčených vlastníků a organizací po uvedení do původního stavu</t>
  </si>
  <si>
    <t xml:space="preserve">dle provedeného pasportu včetně předání investorovi </t>
  </si>
  <si>
    <t>R049</t>
  </si>
  <si>
    <t>Dokumentace pro provádění stavby</t>
  </si>
  <si>
    <t>1155330877</t>
  </si>
  <si>
    <t>realizační dokumentace stavby</t>
  </si>
  <si>
    <t>R054</t>
  </si>
  <si>
    <t>Vytyčení inženýrských sítí</t>
  </si>
  <si>
    <t>1249950453</t>
  </si>
  <si>
    <t>R055</t>
  </si>
  <si>
    <t>Geotechnický dozor na stavbě</t>
  </si>
  <si>
    <t>475599971</t>
  </si>
  <si>
    <t>průběžný monitoring, vyhodnocování postupu prací</t>
  </si>
  <si>
    <t>návrhy potřebných úprav technického řešení zohledňující</t>
  </si>
  <si>
    <t>nové skutečnosti</t>
  </si>
  <si>
    <t>R056</t>
  </si>
  <si>
    <t>Biologický dohled</t>
  </si>
  <si>
    <t>-343205556</t>
  </si>
  <si>
    <t>specifikace viz biologické hodnocení</t>
  </si>
  <si>
    <t>Výstavba těsnící (podzemní)clony v lokalitě Meziboří</t>
  </si>
  <si>
    <t>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</si>
</sst>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0" fontId="21" fillId="4" borderId="7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" fontId="21" fillId="5" borderId="22" xfId="0" applyNumberFormat="1" applyFont="1" applyFill="1" applyBorder="1" applyAlignment="1" applyProtection="1">
      <alignment vertical="center"/>
      <protection locked="0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4" fontId="35" fillId="5" borderId="22" xfId="0" applyNumberFormat="1" applyFont="1" applyFill="1" applyBorder="1" applyAlignment="1" applyProtection="1">
      <alignment vertical="center"/>
      <protection locked="0"/>
    </xf>
    <xf numFmtId="0" fontId="8" fillId="5" borderId="0" xfId="0" applyFont="1" applyFill="1" applyAlignment="1"/>
    <xf numFmtId="0" fontId="12" fillId="5" borderId="0" xfId="0" applyFont="1" applyFill="1" applyAlignment="1">
      <alignment vertical="center"/>
    </xf>
    <xf numFmtId="0" fontId="0" fillId="5" borderId="10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opLeftCell="A46" workbookViewId="0">
      <selection activeCell="K7" sqref="K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199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196" t="s">
        <v>13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20"/>
      <c r="BS5" s="17" t="s">
        <v>6</v>
      </c>
    </row>
    <row r="6" spans="1:74" ht="36.950000000000003" customHeight="1">
      <c r="B6" s="20"/>
      <c r="D6" s="25" t="s">
        <v>14</v>
      </c>
      <c r="K6" s="198" t="s">
        <v>1134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20"/>
      <c r="BS6" s="17" t="s">
        <v>6</v>
      </c>
    </row>
    <row r="7" spans="1:74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ht="12" customHeight="1">
      <c r="B8" s="20"/>
      <c r="D8" s="26" t="s">
        <v>17</v>
      </c>
      <c r="K8" s="24" t="s">
        <v>18</v>
      </c>
      <c r="AK8" s="26" t="s">
        <v>19</v>
      </c>
      <c r="AN8" s="24" t="s">
        <v>20</v>
      </c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ht="18.399999999999999" customHeight="1">
      <c r="B11" s="20"/>
      <c r="E11" s="24" t="s">
        <v>23</v>
      </c>
      <c r="AK11" s="26" t="s">
        <v>24</v>
      </c>
      <c r="AN11" s="24" t="s">
        <v>1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25</v>
      </c>
      <c r="AK13" s="26" t="s">
        <v>22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26</v>
      </c>
      <c r="AK14" s="26" t="s">
        <v>24</v>
      </c>
      <c r="AN14" s="24" t="s">
        <v>1</v>
      </c>
      <c r="AR14" s="20"/>
      <c r="BS14" s="17" t="s">
        <v>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26" t="s">
        <v>27</v>
      </c>
      <c r="AK16" s="26" t="s">
        <v>22</v>
      </c>
      <c r="AN16" s="24" t="s">
        <v>28</v>
      </c>
      <c r="AR16" s="20"/>
      <c r="BS16" s="17" t="s">
        <v>3</v>
      </c>
    </row>
    <row r="17" spans="2:71" ht="18.399999999999999" customHeight="1">
      <c r="B17" s="20"/>
      <c r="E17" s="24" t="s">
        <v>29</v>
      </c>
      <c r="AK17" s="26" t="s">
        <v>24</v>
      </c>
      <c r="AN17" s="24" t="s">
        <v>30</v>
      </c>
      <c r="AR17" s="20"/>
      <c r="BS17" s="17" t="s">
        <v>31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32</v>
      </c>
      <c r="AK19" s="26" t="s">
        <v>22</v>
      </c>
      <c r="AN19" s="24" t="s">
        <v>1</v>
      </c>
      <c r="AR19" s="20"/>
      <c r="BS19" s="17" t="s">
        <v>6</v>
      </c>
    </row>
    <row r="20" spans="2:71" ht="18.399999999999999" customHeight="1">
      <c r="B20" s="20"/>
      <c r="E20" s="24" t="s">
        <v>33</v>
      </c>
      <c r="AK20" s="26" t="s">
        <v>24</v>
      </c>
      <c r="AN20" s="24" t="s">
        <v>1</v>
      </c>
      <c r="AR20" s="20"/>
      <c r="BS20" s="17" t="s">
        <v>3</v>
      </c>
    </row>
    <row r="21" spans="2:71" ht="6.95" customHeight="1">
      <c r="B21" s="20"/>
      <c r="AR21" s="20"/>
    </row>
    <row r="22" spans="2:71" ht="12" customHeight="1">
      <c r="B22" s="20"/>
      <c r="D22" s="26" t="s">
        <v>34</v>
      </c>
      <c r="AR22" s="20"/>
    </row>
    <row r="23" spans="2:71" ht="51" customHeight="1">
      <c r="B23" s="20"/>
      <c r="E23" s="200" t="s">
        <v>35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1">
        <f>ROUND(AG94,2)</f>
        <v>0</v>
      </c>
      <c r="AL26" s="202"/>
      <c r="AM26" s="202"/>
      <c r="AN26" s="202"/>
      <c r="AO26" s="202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203" t="s">
        <v>37</v>
      </c>
      <c r="M28" s="203"/>
      <c r="N28" s="203"/>
      <c r="O28" s="203"/>
      <c r="P28" s="203"/>
      <c r="W28" s="203" t="s">
        <v>38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39</v>
      </c>
      <c r="AL28" s="203"/>
      <c r="AM28" s="203"/>
      <c r="AN28" s="203"/>
      <c r="AO28" s="203"/>
      <c r="AR28" s="29"/>
    </row>
    <row r="29" spans="2:71" s="2" customFormat="1" ht="14.45" customHeight="1">
      <c r="B29" s="33"/>
      <c r="D29" s="26" t="s">
        <v>40</v>
      </c>
      <c r="F29" s="26" t="s">
        <v>41</v>
      </c>
      <c r="L29" s="206">
        <v>0.21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3"/>
    </row>
    <row r="30" spans="2:71" s="2" customFormat="1" ht="14.45" customHeight="1">
      <c r="B30" s="33"/>
      <c r="F30" s="26" t="s">
        <v>42</v>
      </c>
      <c r="L30" s="206">
        <v>0.15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3"/>
    </row>
    <row r="31" spans="2:71" s="2" customFormat="1" ht="14.45" hidden="1" customHeight="1">
      <c r="B31" s="33"/>
      <c r="F31" s="26" t="s">
        <v>43</v>
      </c>
      <c r="L31" s="206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3"/>
    </row>
    <row r="32" spans="2:71" s="2" customFormat="1" ht="14.45" hidden="1" customHeight="1">
      <c r="B32" s="33"/>
      <c r="F32" s="26" t="s">
        <v>44</v>
      </c>
      <c r="L32" s="206">
        <v>0.15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3"/>
    </row>
    <row r="33" spans="2:44" s="2" customFormat="1" ht="14.45" hidden="1" customHeight="1">
      <c r="B33" s="33"/>
      <c r="F33" s="26" t="s">
        <v>45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208" t="s">
        <v>48</v>
      </c>
      <c r="Y35" s="209"/>
      <c r="Z35" s="209"/>
      <c r="AA35" s="209"/>
      <c r="AB35" s="209"/>
      <c r="AC35" s="36"/>
      <c r="AD35" s="36"/>
      <c r="AE35" s="36"/>
      <c r="AF35" s="36"/>
      <c r="AG35" s="36"/>
      <c r="AH35" s="36"/>
      <c r="AI35" s="36"/>
      <c r="AJ35" s="36"/>
      <c r="AK35" s="210">
        <f>SUM(AK26:AK33)</f>
        <v>0</v>
      </c>
      <c r="AL35" s="209"/>
      <c r="AM35" s="209"/>
      <c r="AN35" s="209"/>
      <c r="AO35" s="211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14.45" customHeight="1">
      <c r="B37" s="29"/>
      <c r="AR37" s="29"/>
    </row>
    <row r="38" spans="2:44" ht="14.45" customHeight="1">
      <c r="B38" s="20"/>
      <c r="AR38" s="20"/>
    </row>
    <row r="39" spans="2:44" ht="14.45" customHeight="1">
      <c r="B39" s="20"/>
      <c r="AR39" s="20"/>
    </row>
    <row r="40" spans="2:44" ht="14.45" customHeight="1">
      <c r="B40" s="20"/>
      <c r="AR40" s="20"/>
    </row>
    <row r="41" spans="2:44" ht="14.45" customHeight="1">
      <c r="B41" s="20"/>
      <c r="AR41" s="20"/>
    </row>
    <row r="42" spans="2:44" ht="14.45" customHeight="1">
      <c r="B42" s="20"/>
      <c r="AR42" s="20"/>
    </row>
    <row r="43" spans="2:44" ht="14.45" customHeight="1">
      <c r="B43" s="20"/>
      <c r="AR43" s="20"/>
    </row>
    <row r="44" spans="2:44" ht="14.45" customHeight="1">
      <c r="B44" s="20"/>
      <c r="AR44" s="20"/>
    </row>
    <row r="45" spans="2:44" ht="14.45" customHeight="1">
      <c r="B45" s="20"/>
      <c r="AR45" s="20"/>
    </row>
    <row r="46" spans="2:44" ht="14.45" customHeight="1">
      <c r="B46" s="20"/>
      <c r="AR46" s="20"/>
    </row>
    <row r="47" spans="2:44" ht="14.45" customHeight="1">
      <c r="B47" s="20"/>
      <c r="AR47" s="20"/>
    </row>
    <row r="48" spans="2:44" ht="14.45" customHeight="1">
      <c r="B48" s="20"/>
      <c r="AR48" s="20"/>
    </row>
    <row r="49" spans="2:44" s="1" customFormat="1" ht="14.45" customHeight="1">
      <c r="B49" s="29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29"/>
      <c r="D60" s="40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51</v>
      </c>
      <c r="AI60" s="31"/>
      <c r="AJ60" s="31"/>
      <c r="AK60" s="31"/>
      <c r="AL60" s="31"/>
      <c r="AM60" s="40" t="s">
        <v>52</v>
      </c>
      <c r="AN60" s="31"/>
      <c r="AO60" s="31"/>
      <c r="AR60" s="29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29"/>
      <c r="D64" s="38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54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29"/>
      <c r="D75" s="40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51</v>
      </c>
      <c r="AI75" s="31"/>
      <c r="AJ75" s="31"/>
      <c r="AK75" s="31"/>
      <c r="AL75" s="31"/>
      <c r="AM75" s="40" t="s">
        <v>52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21" t="s">
        <v>55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6" t="s">
        <v>12</v>
      </c>
      <c r="L84" s="3" t="str">
        <f>K5</f>
        <v>20190089</v>
      </c>
      <c r="AR84" s="45"/>
    </row>
    <row r="85" spans="1:91" s="4" customFormat="1" ht="36.950000000000003" customHeight="1">
      <c r="B85" s="46"/>
      <c r="C85" s="47" t="s">
        <v>14</v>
      </c>
      <c r="L85" s="213" t="str">
        <f>K6</f>
        <v>Výstavba těsnící (podzemní)clony v lokalitě Meziboří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6" t="s">
        <v>17</v>
      </c>
      <c r="L87" s="48" t="str">
        <f>IF(K8="","",K8)</f>
        <v>Meziboří</v>
      </c>
      <c r="AI87" s="26" t="s">
        <v>19</v>
      </c>
      <c r="AM87" s="215" t="str">
        <f>IF(AN8= "","",AN8)</f>
        <v>5. 8. 2019</v>
      </c>
      <c r="AN87" s="215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6" t="s">
        <v>21</v>
      </c>
      <c r="L89" s="3" t="str">
        <f>IF(E11= "","",E11)</f>
        <v>VÚV TGM, v.v.i., Podbabská 2582/30, 160 00 Praha 6</v>
      </c>
      <c r="AI89" s="26" t="s">
        <v>27</v>
      </c>
      <c r="AM89" s="216" t="str">
        <f>IF(E17="","",E17)</f>
        <v>ŠINDLAR s.r.o.</v>
      </c>
      <c r="AN89" s="217"/>
      <c r="AO89" s="217"/>
      <c r="AP89" s="217"/>
      <c r="AR89" s="29"/>
      <c r="AS89" s="218" t="s">
        <v>56</v>
      </c>
      <c r="AT89" s="219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6" t="s">
        <v>25</v>
      </c>
      <c r="L90" s="3" t="str">
        <f>IF(E14="","",E14)</f>
        <v>Dle výběrového řízení</v>
      </c>
      <c r="AI90" s="26" t="s">
        <v>32</v>
      </c>
      <c r="AM90" s="216" t="str">
        <f>IF(E20="","",E20)</f>
        <v>Roman Bárta</v>
      </c>
      <c r="AN90" s="217"/>
      <c r="AO90" s="217"/>
      <c r="AP90" s="217"/>
      <c r="AR90" s="29"/>
      <c r="AS90" s="220"/>
      <c r="AT90" s="221"/>
      <c r="AU90" s="52"/>
      <c r="AV90" s="52"/>
      <c r="AW90" s="52"/>
      <c r="AX90" s="52"/>
      <c r="AY90" s="52"/>
      <c r="AZ90" s="52"/>
      <c r="BA90" s="52"/>
      <c r="BB90" s="52"/>
      <c r="BC90" s="52"/>
      <c r="BD90" s="53"/>
    </row>
    <row r="91" spans="1:91" s="1" customFormat="1" ht="10.9" customHeight="1">
      <c r="B91" s="29"/>
      <c r="AR91" s="29"/>
      <c r="AS91" s="220"/>
      <c r="AT91" s="221"/>
      <c r="AU91" s="52"/>
      <c r="AV91" s="52"/>
      <c r="AW91" s="52"/>
      <c r="AX91" s="52"/>
      <c r="AY91" s="52"/>
      <c r="AZ91" s="52"/>
      <c r="BA91" s="52"/>
      <c r="BB91" s="52"/>
      <c r="BC91" s="52"/>
      <c r="BD91" s="53"/>
    </row>
    <row r="92" spans="1:91" s="1" customFormat="1" ht="29.25" customHeight="1">
      <c r="B92" s="29"/>
      <c r="C92" s="212" t="s">
        <v>57</v>
      </c>
      <c r="D92" s="193"/>
      <c r="E92" s="193"/>
      <c r="F92" s="193"/>
      <c r="G92" s="193"/>
      <c r="H92" s="54"/>
      <c r="I92" s="192" t="s">
        <v>58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223" t="s">
        <v>59</v>
      </c>
      <c r="AH92" s="193"/>
      <c r="AI92" s="193"/>
      <c r="AJ92" s="193"/>
      <c r="AK92" s="193"/>
      <c r="AL92" s="193"/>
      <c r="AM92" s="193"/>
      <c r="AN92" s="192" t="s">
        <v>60</v>
      </c>
      <c r="AO92" s="193"/>
      <c r="AP92" s="194"/>
      <c r="AQ92" s="55" t="s">
        <v>61</v>
      </c>
      <c r="AR92" s="29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22">
        <f>ROUND(SUM(AG95:AG101),2)</f>
        <v>0</v>
      </c>
      <c r="AH94" s="222"/>
      <c r="AI94" s="222"/>
      <c r="AJ94" s="222"/>
      <c r="AK94" s="222"/>
      <c r="AL94" s="222"/>
      <c r="AM94" s="222"/>
      <c r="AN94" s="195">
        <f t="shared" ref="AN94:AN101" si="0">SUM(AG94,AT94)</f>
        <v>0</v>
      </c>
      <c r="AO94" s="195"/>
      <c r="AP94" s="195"/>
      <c r="AQ94" s="64" t="s">
        <v>1</v>
      </c>
      <c r="AR94" s="60"/>
      <c r="AS94" s="65">
        <f>ROUND(SUM(AS95:AS101),2)</f>
        <v>0</v>
      </c>
      <c r="AT94" s="66">
        <f t="shared" ref="AT94:AT101" si="1">ROUND(SUM(AV94:AW94),2)</f>
        <v>0</v>
      </c>
      <c r="AU94" s="67">
        <f>ROUND(SUM(AU95:AU101),5)</f>
        <v>25396.661820000001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ROUND(SUM(AZ95:AZ101),2)</f>
        <v>0</v>
      </c>
      <c r="BA94" s="66">
        <f>ROUND(SUM(BA95:BA101),2)</f>
        <v>0</v>
      </c>
      <c r="BB94" s="66">
        <f>ROUND(SUM(BB95:BB101),2)</f>
        <v>0</v>
      </c>
      <c r="BC94" s="66">
        <f>ROUND(SUM(BC95:BC101),2)</f>
        <v>0</v>
      </c>
      <c r="BD94" s="68">
        <f>ROUND(SUM(BD95:BD101),2)</f>
        <v>0</v>
      </c>
      <c r="BS94" s="69" t="s">
        <v>75</v>
      </c>
      <c r="BT94" s="69" t="s">
        <v>76</v>
      </c>
      <c r="BU94" s="70" t="s">
        <v>77</v>
      </c>
      <c r="BV94" s="69" t="s">
        <v>78</v>
      </c>
      <c r="BW94" s="69" t="s">
        <v>4</v>
      </c>
      <c r="BX94" s="69" t="s">
        <v>79</v>
      </c>
      <c r="CL94" s="69" t="s">
        <v>1</v>
      </c>
    </row>
    <row r="95" spans="1:91" s="6" customFormat="1" ht="16.5" customHeight="1">
      <c r="A95" s="71" t="s">
        <v>80</v>
      </c>
      <c r="B95" s="72"/>
      <c r="C95" s="73"/>
      <c r="D95" s="207" t="s">
        <v>81</v>
      </c>
      <c r="E95" s="207"/>
      <c r="F95" s="207"/>
      <c r="G95" s="207"/>
      <c r="H95" s="207"/>
      <c r="I95" s="74"/>
      <c r="J95" s="207" t="s">
        <v>82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190">
        <f>'SO 01 - Těsnící clona'!J30</f>
        <v>0</v>
      </c>
      <c r="AH95" s="191"/>
      <c r="AI95" s="191"/>
      <c r="AJ95" s="191"/>
      <c r="AK95" s="191"/>
      <c r="AL95" s="191"/>
      <c r="AM95" s="191"/>
      <c r="AN95" s="190">
        <f t="shared" si="0"/>
        <v>0</v>
      </c>
      <c r="AO95" s="191"/>
      <c r="AP95" s="191"/>
      <c r="AQ95" s="75" t="s">
        <v>83</v>
      </c>
      <c r="AR95" s="72"/>
      <c r="AS95" s="76">
        <v>0</v>
      </c>
      <c r="AT95" s="77">
        <f t="shared" si="1"/>
        <v>0</v>
      </c>
      <c r="AU95" s="78">
        <f>'SO 01 - Těsnící clona'!P122</f>
        <v>21249.057048999999</v>
      </c>
      <c r="AV95" s="77">
        <f>'SO 01 - Těsnící clona'!J33</f>
        <v>0</v>
      </c>
      <c r="AW95" s="77">
        <f>'SO 01 - Těsnící clona'!J34</f>
        <v>0</v>
      </c>
      <c r="AX95" s="77">
        <f>'SO 01 - Těsnící clona'!J35</f>
        <v>0</v>
      </c>
      <c r="AY95" s="77">
        <f>'SO 01 - Těsnící clona'!J36</f>
        <v>0</v>
      </c>
      <c r="AZ95" s="77">
        <f>'SO 01 - Těsnící clona'!F33</f>
        <v>0</v>
      </c>
      <c r="BA95" s="77">
        <f>'SO 01 - Těsnící clona'!F34</f>
        <v>0</v>
      </c>
      <c r="BB95" s="77">
        <f>'SO 01 - Těsnící clona'!F35</f>
        <v>0</v>
      </c>
      <c r="BC95" s="77">
        <f>'SO 01 - Těsnící clona'!F36</f>
        <v>0</v>
      </c>
      <c r="BD95" s="79">
        <f>'SO 01 - Těsnící clona'!F37</f>
        <v>0</v>
      </c>
      <c r="BT95" s="80" t="s">
        <v>84</v>
      </c>
      <c r="BV95" s="80" t="s">
        <v>78</v>
      </c>
      <c r="BW95" s="80" t="s">
        <v>85</v>
      </c>
      <c r="BX95" s="80" t="s">
        <v>4</v>
      </c>
      <c r="CL95" s="80" t="s">
        <v>1</v>
      </c>
      <c r="CM95" s="80" t="s">
        <v>86</v>
      </c>
    </row>
    <row r="96" spans="1:91" s="6" customFormat="1" ht="16.5" customHeight="1">
      <c r="A96" s="71" t="s">
        <v>80</v>
      </c>
      <c r="B96" s="72"/>
      <c r="C96" s="73"/>
      <c r="D96" s="207" t="s">
        <v>87</v>
      </c>
      <c r="E96" s="207"/>
      <c r="F96" s="207"/>
      <c r="G96" s="207"/>
      <c r="H96" s="207"/>
      <c r="I96" s="74"/>
      <c r="J96" s="207" t="s">
        <v>88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190">
        <f>'SO 02 - Akumulační šachta'!J30</f>
        <v>0</v>
      </c>
      <c r="AH96" s="191"/>
      <c r="AI96" s="191"/>
      <c r="AJ96" s="191"/>
      <c r="AK96" s="191"/>
      <c r="AL96" s="191"/>
      <c r="AM96" s="191"/>
      <c r="AN96" s="190">
        <f t="shared" si="0"/>
        <v>0</v>
      </c>
      <c r="AO96" s="191"/>
      <c r="AP96" s="191"/>
      <c r="AQ96" s="75" t="s">
        <v>83</v>
      </c>
      <c r="AR96" s="72"/>
      <c r="AS96" s="76">
        <v>0</v>
      </c>
      <c r="AT96" s="77">
        <f t="shared" si="1"/>
        <v>0</v>
      </c>
      <c r="AU96" s="78">
        <f>'SO 02 - Akumulační šachta'!P127</f>
        <v>2494.6701360000002</v>
      </c>
      <c r="AV96" s="77">
        <f>'SO 02 - Akumulační šachta'!J33</f>
        <v>0</v>
      </c>
      <c r="AW96" s="77">
        <f>'SO 02 - Akumulační šachta'!J34</f>
        <v>0</v>
      </c>
      <c r="AX96" s="77">
        <f>'SO 02 - Akumulační šachta'!J35</f>
        <v>0</v>
      </c>
      <c r="AY96" s="77">
        <f>'SO 02 - Akumulační šachta'!J36</f>
        <v>0</v>
      </c>
      <c r="AZ96" s="77">
        <f>'SO 02 - Akumulační šachta'!F33</f>
        <v>0</v>
      </c>
      <c r="BA96" s="77">
        <f>'SO 02 - Akumulační šachta'!F34</f>
        <v>0</v>
      </c>
      <c r="BB96" s="77">
        <f>'SO 02 - Akumulační šachta'!F35</f>
        <v>0</v>
      </c>
      <c r="BC96" s="77">
        <f>'SO 02 - Akumulační šachta'!F36</f>
        <v>0</v>
      </c>
      <c r="BD96" s="79">
        <f>'SO 02 - Akumulační šachta'!F37</f>
        <v>0</v>
      </c>
      <c r="BT96" s="80" t="s">
        <v>84</v>
      </c>
      <c r="BV96" s="80" t="s">
        <v>78</v>
      </c>
      <c r="BW96" s="80" t="s">
        <v>89</v>
      </c>
      <c r="BX96" s="80" t="s">
        <v>4</v>
      </c>
      <c r="CL96" s="80" t="s">
        <v>1</v>
      </c>
      <c r="CM96" s="80" t="s">
        <v>86</v>
      </c>
    </row>
    <row r="97" spans="1:91" s="6" customFormat="1" ht="16.5" customHeight="1">
      <c r="A97" s="71" t="s">
        <v>80</v>
      </c>
      <c r="B97" s="72"/>
      <c r="C97" s="73"/>
      <c r="D97" s="207" t="s">
        <v>90</v>
      </c>
      <c r="E97" s="207"/>
      <c r="F97" s="207"/>
      <c r="G97" s="207"/>
      <c r="H97" s="207"/>
      <c r="I97" s="74"/>
      <c r="J97" s="207" t="s">
        <v>91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190">
        <f>'SO 03 - Odpadní potrubí'!J30</f>
        <v>0</v>
      </c>
      <c r="AH97" s="191"/>
      <c r="AI97" s="191"/>
      <c r="AJ97" s="191"/>
      <c r="AK97" s="191"/>
      <c r="AL97" s="191"/>
      <c r="AM97" s="191"/>
      <c r="AN97" s="190">
        <f t="shared" si="0"/>
        <v>0</v>
      </c>
      <c r="AO97" s="191"/>
      <c r="AP97" s="191"/>
      <c r="AQ97" s="75" t="s">
        <v>83</v>
      </c>
      <c r="AR97" s="72"/>
      <c r="AS97" s="76">
        <v>0</v>
      </c>
      <c r="AT97" s="77">
        <f t="shared" si="1"/>
        <v>0</v>
      </c>
      <c r="AU97" s="78">
        <f>'SO 03 - Odpadní potrubí'!P123</f>
        <v>1043.8011289999999</v>
      </c>
      <c r="AV97" s="77">
        <f>'SO 03 - Odpadní potrubí'!J33</f>
        <v>0</v>
      </c>
      <c r="AW97" s="77">
        <f>'SO 03 - Odpadní potrubí'!J34</f>
        <v>0</v>
      </c>
      <c r="AX97" s="77">
        <f>'SO 03 - Odpadní potrubí'!J35</f>
        <v>0</v>
      </c>
      <c r="AY97" s="77">
        <f>'SO 03 - Odpadní potrubí'!J36</f>
        <v>0</v>
      </c>
      <c r="AZ97" s="77">
        <f>'SO 03 - Odpadní potrubí'!F33</f>
        <v>0</v>
      </c>
      <c r="BA97" s="77">
        <f>'SO 03 - Odpadní potrubí'!F34</f>
        <v>0</v>
      </c>
      <c r="BB97" s="77">
        <f>'SO 03 - Odpadní potrubí'!F35</f>
        <v>0</v>
      </c>
      <c r="BC97" s="77">
        <f>'SO 03 - Odpadní potrubí'!F36</f>
        <v>0</v>
      </c>
      <c r="BD97" s="79">
        <f>'SO 03 - Odpadní potrubí'!F37</f>
        <v>0</v>
      </c>
      <c r="BT97" s="80" t="s">
        <v>84</v>
      </c>
      <c r="BV97" s="80" t="s">
        <v>78</v>
      </c>
      <c r="BW97" s="80" t="s">
        <v>92</v>
      </c>
      <c r="BX97" s="80" t="s">
        <v>4</v>
      </c>
      <c r="CL97" s="80" t="s">
        <v>1</v>
      </c>
      <c r="CM97" s="80" t="s">
        <v>86</v>
      </c>
    </row>
    <row r="98" spans="1:91" s="6" customFormat="1" ht="16.5" customHeight="1">
      <c r="A98" s="71" t="s">
        <v>80</v>
      </c>
      <c r="B98" s="72"/>
      <c r="C98" s="73"/>
      <c r="D98" s="207" t="s">
        <v>93</v>
      </c>
      <c r="E98" s="207"/>
      <c r="F98" s="207"/>
      <c r="G98" s="207"/>
      <c r="H98" s="207"/>
      <c r="I98" s="74"/>
      <c r="J98" s="207" t="s">
        <v>94</v>
      </c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190">
        <f>'SO 04 - Výtlačné potrubí'!J30</f>
        <v>0</v>
      </c>
      <c r="AH98" s="191"/>
      <c r="AI98" s="191"/>
      <c r="AJ98" s="191"/>
      <c r="AK98" s="191"/>
      <c r="AL98" s="191"/>
      <c r="AM98" s="191"/>
      <c r="AN98" s="190">
        <f t="shared" si="0"/>
        <v>0</v>
      </c>
      <c r="AO98" s="191"/>
      <c r="AP98" s="191"/>
      <c r="AQ98" s="75" t="s">
        <v>83</v>
      </c>
      <c r="AR98" s="72"/>
      <c r="AS98" s="76">
        <v>0</v>
      </c>
      <c r="AT98" s="77">
        <f t="shared" si="1"/>
        <v>0</v>
      </c>
      <c r="AU98" s="78">
        <f>'SO 04 - Výtlačné potrubí'!P127</f>
        <v>589.23864499999991</v>
      </c>
      <c r="AV98" s="77">
        <f>'SO 04 - Výtlačné potrubí'!J33</f>
        <v>0</v>
      </c>
      <c r="AW98" s="77">
        <f>'SO 04 - Výtlačné potrubí'!J34</f>
        <v>0</v>
      </c>
      <c r="AX98" s="77">
        <f>'SO 04 - Výtlačné potrubí'!J35</f>
        <v>0</v>
      </c>
      <c r="AY98" s="77">
        <f>'SO 04 - Výtlačné potrubí'!J36</f>
        <v>0</v>
      </c>
      <c r="AZ98" s="77">
        <f>'SO 04 - Výtlačné potrubí'!F33</f>
        <v>0</v>
      </c>
      <c r="BA98" s="77">
        <f>'SO 04 - Výtlačné potrubí'!F34</f>
        <v>0</v>
      </c>
      <c r="BB98" s="77">
        <f>'SO 04 - Výtlačné potrubí'!F35</f>
        <v>0</v>
      </c>
      <c r="BC98" s="77">
        <f>'SO 04 - Výtlačné potrubí'!F36</f>
        <v>0</v>
      </c>
      <c r="BD98" s="79">
        <f>'SO 04 - Výtlačné potrubí'!F37</f>
        <v>0</v>
      </c>
      <c r="BT98" s="80" t="s">
        <v>84</v>
      </c>
      <c r="BV98" s="80" t="s">
        <v>78</v>
      </c>
      <c r="BW98" s="80" t="s">
        <v>95</v>
      </c>
      <c r="BX98" s="80" t="s">
        <v>4</v>
      </c>
      <c r="CL98" s="80" t="s">
        <v>1</v>
      </c>
      <c r="CM98" s="80" t="s">
        <v>86</v>
      </c>
    </row>
    <row r="99" spans="1:91" s="6" customFormat="1" ht="16.5" customHeight="1">
      <c r="A99" s="71" t="s">
        <v>80</v>
      </c>
      <c r="B99" s="72"/>
      <c r="C99" s="73"/>
      <c r="D99" s="207" t="s">
        <v>96</v>
      </c>
      <c r="E99" s="207"/>
      <c r="F99" s="207"/>
      <c r="G99" s="207"/>
      <c r="H99" s="207"/>
      <c r="I99" s="74"/>
      <c r="J99" s="207" t="s">
        <v>97</v>
      </c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190">
        <f>'PS 01 - Vystrojení akumul...'!J30</f>
        <v>0</v>
      </c>
      <c r="AH99" s="191"/>
      <c r="AI99" s="191"/>
      <c r="AJ99" s="191"/>
      <c r="AK99" s="191"/>
      <c r="AL99" s="191"/>
      <c r="AM99" s="191"/>
      <c r="AN99" s="190">
        <f t="shared" si="0"/>
        <v>0</v>
      </c>
      <c r="AO99" s="191"/>
      <c r="AP99" s="191"/>
      <c r="AQ99" s="75" t="s">
        <v>83</v>
      </c>
      <c r="AR99" s="72"/>
      <c r="AS99" s="76">
        <v>0</v>
      </c>
      <c r="AT99" s="77">
        <f t="shared" si="1"/>
        <v>0</v>
      </c>
      <c r="AU99" s="78">
        <f>'PS 01 - Vystrojení akumul...'!P123</f>
        <v>19.564860000000003</v>
      </c>
      <c r="AV99" s="77">
        <f>'PS 01 - Vystrojení akumul...'!J33</f>
        <v>0</v>
      </c>
      <c r="AW99" s="77">
        <f>'PS 01 - Vystrojení akumul...'!J34</f>
        <v>0</v>
      </c>
      <c r="AX99" s="77">
        <f>'PS 01 - Vystrojení akumul...'!J35</f>
        <v>0</v>
      </c>
      <c r="AY99" s="77">
        <f>'PS 01 - Vystrojení akumul...'!J36</f>
        <v>0</v>
      </c>
      <c r="AZ99" s="77">
        <f>'PS 01 - Vystrojení akumul...'!F33</f>
        <v>0</v>
      </c>
      <c r="BA99" s="77">
        <f>'PS 01 - Vystrojení akumul...'!F34</f>
        <v>0</v>
      </c>
      <c r="BB99" s="77">
        <f>'PS 01 - Vystrojení akumul...'!F35</f>
        <v>0</v>
      </c>
      <c r="BC99" s="77">
        <f>'PS 01 - Vystrojení akumul...'!F36</f>
        <v>0</v>
      </c>
      <c r="BD99" s="79">
        <f>'PS 01 - Vystrojení akumul...'!F37</f>
        <v>0</v>
      </c>
      <c r="BT99" s="80" t="s">
        <v>84</v>
      </c>
      <c r="BV99" s="80" t="s">
        <v>78</v>
      </c>
      <c r="BW99" s="80" t="s">
        <v>98</v>
      </c>
      <c r="BX99" s="80" t="s">
        <v>4</v>
      </c>
      <c r="CL99" s="80" t="s">
        <v>1</v>
      </c>
      <c r="CM99" s="80" t="s">
        <v>86</v>
      </c>
    </row>
    <row r="100" spans="1:91" s="6" customFormat="1" ht="16.5" customHeight="1">
      <c r="A100" s="71" t="s">
        <v>80</v>
      </c>
      <c r="B100" s="72"/>
      <c r="C100" s="73"/>
      <c r="D100" s="207" t="s">
        <v>99</v>
      </c>
      <c r="E100" s="207"/>
      <c r="F100" s="207"/>
      <c r="G100" s="207"/>
      <c r="H100" s="207"/>
      <c r="I100" s="74"/>
      <c r="J100" s="207" t="s">
        <v>100</v>
      </c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190">
        <f>'PS 02 - Elekktropřípojka ...'!J30</f>
        <v>0</v>
      </c>
      <c r="AH100" s="191"/>
      <c r="AI100" s="191"/>
      <c r="AJ100" s="191"/>
      <c r="AK100" s="191"/>
      <c r="AL100" s="191"/>
      <c r="AM100" s="191"/>
      <c r="AN100" s="190">
        <f t="shared" si="0"/>
        <v>0</v>
      </c>
      <c r="AO100" s="191"/>
      <c r="AP100" s="191"/>
      <c r="AQ100" s="75" t="s">
        <v>83</v>
      </c>
      <c r="AR100" s="72"/>
      <c r="AS100" s="76">
        <v>0</v>
      </c>
      <c r="AT100" s="77">
        <f t="shared" si="1"/>
        <v>0</v>
      </c>
      <c r="AU100" s="78">
        <f>'PS 02 - Elekktropřípojka ...'!P118</f>
        <v>0.33</v>
      </c>
      <c r="AV100" s="77">
        <f>'PS 02 - Elekktropřípojka ...'!J33</f>
        <v>0</v>
      </c>
      <c r="AW100" s="77">
        <f>'PS 02 - Elekktropřípojka ...'!J34</f>
        <v>0</v>
      </c>
      <c r="AX100" s="77">
        <f>'PS 02 - Elekktropřípojka ...'!J35</f>
        <v>0</v>
      </c>
      <c r="AY100" s="77">
        <f>'PS 02 - Elekktropřípojka ...'!J36</f>
        <v>0</v>
      </c>
      <c r="AZ100" s="77">
        <f>'PS 02 - Elekktropřípojka ...'!F33</f>
        <v>0</v>
      </c>
      <c r="BA100" s="77">
        <f>'PS 02 - Elekktropřípojka ...'!F34</f>
        <v>0</v>
      </c>
      <c r="BB100" s="77">
        <f>'PS 02 - Elekktropřípojka ...'!F35</f>
        <v>0</v>
      </c>
      <c r="BC100" s="77">
        <f>'PS 02 - Elekktropřípojka ...'!F36</f>
        <v>0</v>
      </c>
      <c r="BD100" s="79">
        <f>'PS 02 - Elekktropřípojka ...'!F37</f>
        <v>0</v>
      </c>
      <c r="BT100" s="80" t="s">
        <v>84</v>
      </c>
      <c r="BV100" s="80" t="s">
        <v>78</v>
      </c>
      <c r="BW100" s="80" t="s">
        <v>101</v>
      </c>
      <c r="BX100" s="80" t="s">
        <v>4</v>
      </c>
      <c r="CL100" s="80" t="s">
        <v>1</v>
      </c>
      <c r="CM100" s="80" t="s">
        <v>86</v>
      </c>
    </row>
    <row r="101" spans="1:91" s="6" customFormat="1" ht="16.5" customHeight="1">
      <c r="A101" s="71" t="s">
        <v>80</v>
      </c>
      <c r="B101" s="72"/>
      <c r="C101" s="73"/>
      <c r="D101" s="207" t="s">
        <v>102</v>
      </c>
      <c r="E101" s="207"/>
      <c r="F101" s="207"/>
      <c r="G101" s="207"/>
      <c r="H101" s="207"/>
      <c r="I101" s="74"/>
      <c r="J101" s="207" t="s">
        <v>103</v>
      </c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190">
        <f>'07 - Ostatní a vedlejší n...'!J30</f>
        <v>0</v>
      </c>
      <c r="AH101" s="191"/>
      <c r="AI101" s="191"/>
      <c r="AJ101" s="191"/>
      <c r="AK101" s="191"/>
      <c r="AL101" s="191"/>
      <c r="AM101" s="191"/>
      <c r="AN101" s="190">
        <f t="shared" si="0"/>
        <v>0</v>
      </c>
      <c r="AO101" s="191"/>
      <c r="AP101" s="191"/>
      <c r="AQ101" s="75" t="s">
        <v>83</v>
      </c>
      <c r="AR101" s="72"/>
      <c r="AS101" s="81">
        <v>0</v>
      </c>
      <c r="AT101" s="82">
        <f t="shared" si="1"/>
        <v>0</v>
      </c>
      <c r="AU101" s="83">
        <f>'07 - Ostatní a vedlejší n...'!P118</f>
        <v>0</v>
      </c>
      <c r="AV101" s="82">
        <f>'07 - Ostatní a vedlejší n...'!J33</f>
        <v>0</v>
      </c>
      <c r="AW101" s="82">
        <f>'07 - Ostatní a vedlejší n...'!J34</f>
        <v>0</v>
      </c>
      <c r="AX101" s="82">
        <f>'07 - Ostatní a vedlejší n...'!J35</f>
        <v>0</v>
      </c>
      <c r="AY101" s="82">
        <f>'07 - Ostatní a vedlejší n...'!J36</f>
        <v>0</v>
      </c>
      <c r="AZ101" s="82">
        <f>'07 - Ostatní a vedlejší n...'!F33</f>
        <v>0</v>
      </c>
      <c r="BA101" s="82">
        <f>'07 - Ostatní a vedlejší n...'!F34</f>
        <v>0</v>
      </c>
      <c r="BB101" s="82">
        <f>'07 - Ostatní a vedlejší n...'!F35</f>
        <v>0</v>
      </c>
      <c r="BC101" s="82">
        <f>'07 - Ostatní a vedlejší n...'!F36</f>
        <v>0</v>
      </c>
      <c r="BD101" s="84">
        <f>'07 - Ostatní a vedlejší n...'!F37</f>
        <v>0</v>
      </c>
      <c r="BT101" s="80" t="s">
        <v>84</v>
      </c>
      <c r="BV101" s="80" t="s">
        <v>78</v>
      </c>
      <c r="BW101" s="80" t="s">
        <v>104</v>
      </c>
      <c r="BX101" s="80" t="s">
        <v>4</v>
      </c>
      <c r="CL101" s="80" t="s">
        <v>105</v>
      </c>
      <c r="CM101" s="80" t="s">
        <v>86</v>
      </c>
    </row>
    <row r="102" spans="1:91" s="1" customFormat="1" ht="30" customHeight="1">
      <c r="B102" s="29"/>
      <c r="AR102" s="29"/>
    </row>
    <row r="103" spans="1:91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29"/>
    </row>
  </sheetData>
  <mergeCells count="64">
    <mergeCell ref="J101:AF101"/>
    <mergeCell ref="D101:H101"/>
    <mergeCell ref="AM89:AP89"/>
    <mergeCell ref="AS89:AT91"/>
    <mergeCell ref="AM90:AP90"/>
    <mergeCell ref="AG95:AM95"/>
    <mergeCell ref="AG96:AM96"/>
    <mergeCell ref="AG97:AM97"/>
    <mergeCell ref="AG98:AM98"/>
    <mergeCell ref="AG99:AM99"/>
    <mergeCell ref="AG100:AM100"/>
    <mergeCell ref="AG101:AM101"/>
    <mergeCell ref="AG94:AM94"/>
    <mergeCell ref="I92:AF92"/>
    <mergeCell ref="AG92:AM92"/>
    <mergeCell ref="J95:AF95"/>
    <mergeCell ref="J96:AF96"/>
    <mergeCell ref="X35:AB35"/>
    <mergeCell ref="AK35:AO35"/>
    <mergeCell ref="D100:H100"/>
    <mergeCell ref="C92:G92"/>
    <mergeCell ref="D95:H95"/>
    <mergeCell ref="D96:H96"/>
    <mergeCell ref="D97:H97"/>
    <mergeCell ref="D98:H98"/>
    <mergeCell ref="D99:H99"/>
    <mergeCell ref="L85:AO85"/>
    <mergeCell ref="AM87:AN87"/>
    <mergeCell ref="J97:AF97"/>
    <mergeCell ref="J98:AF98"/>
    <mergeCell ref="J99:AF99"/>
    <mergeCell ref="J100:AF100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AN101:AP101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  <mergeCell ref="AN100:AP100"/>
    <mergeCell ref="AN92:AP92"/>
    <mergeCell ref="AN95:AP95"/>
    <mergeCell ref="AN96:AP96"/>
    <mergeCell ref="AN97:AP97"/>
    <mergeCell ref="AN98:AP98"/>
    <mergeCell ref="AN99:AP99"/>
  </mergeCells>
  <hyperlinks>
    <hyperlink ref="A95" location="'SO 01 - Těsnící clona'!C2" display="/"/>
    <hyperlink ref="A96" location="'SO 02 - Akumulační šachta'!C2" display="/"/>
    <hyperlink ref="A97" location="'SO 03 - Odpadní potrubí'!C2" display="/"/>
    <hyperlink ref="A98" location="'SO 04 - Výtlačné potrubí'!C2" display="/"/>
    <hyperlink ref="A99" location="'PS 01 - Vystrojení akumul...'!C2" display="/"/>
    <hyperlink ref="A100" location="'PS 02 - Elekktropřípojka ...'!C2" display="/"/>
    <hyperlink ref="A101" location="'07 - Ostatní a vedlejší n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8"/>
  <sheetViews>
    <sheetView showGridLines="0" topLeftCell="A116" workbookViewId="0">
      <selection activeCell="I125" sqref="I12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5"/>
    </row>
    <row r="2" spans="1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85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ht="24.95" customHeight="1">
      <c r="B4" s="20"/>
      <c r="D4" s="21" t="s">
        <v>106</v>
      </c>
      <c r="L4" s="20"/>
      <c r="M4" s="86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24" t="str">
        <f>'Rekapitulace stavby'!K6</f>
        <v>Výstavba těsnící (podzemní)clony v lokalitě Meziboří</v>
      </c>
      <c r="F7" s="225"/>
      <c r="G7" s="225"/>
      <c r="H7" s="225"/>
      <c r="L7" s="20"/>
    </row>
    <row r="8" spans="1:46" s="1" customFormat="1" ht="12" customHeight="1">
      <c r="B8" s="29"/>
      <c r="D8" s="26" t="s">
        <v>107</v>
      </c>
      <c r="L8" s="29"/>
    </row>
    <row r="9" spans="1:46" s="1" customFormat="1" ht="36.950000000000003" customHeight="1">
      <c r="B9" s="29"/>
      <c r="E9" s="213" t="s">
        <v>108</v>
      </c>
      <c r="F9" s="226"/>
      <c r="G9" s="226"/>
      <c r="H9" s="226"/>
      <c r="L9" s="29"/>
    </row>
    <row r="10" spans="1:46" s="1" customFormat="1">
      <c r="B10" s="29"/>
      <c r="L10" s="29"/>
    </row>
    <row r="11" spans="1:46" s="1" customFormat="1" ht="12" customHeight="1">
      <c r="B11" s="29"/>
      <c r="D11" s="26" t="s">
        <v>15</v>
      </c>
      <c r="F11" s="24" t="s">
        <v>1</v>
      </c>
      <c r="I11" s="26" t="s">
        <v>16</v>
      </c>
      <c r="J11" s="24" t="s">
        <v>1</v>
      </c>
      <c r="L11" s="29"/>
    </row>
    <row r="12" spans="1:46" s="1" customFormat="1" ht="12" customHeight="1">
      <c r="B12" s="29"/>
      <c r="D12" s="26" t="s">
        <v>17</v>
      </c>
      <c r="F12" s="24" t="s">
        <v>18</v>
      </c>
      <c r="I12" s="26" t="s">
        <v>19</v>
      </c>
      <c r="J12" s="49" t="str">
        <f>'Rekapitulace stavby'!AN8</f>
        <v>5. 8. 2019</v>
      </c>
      <c r="L12" s="29"/>
    </row>
    <row r="13" spans="1:46" s="1" customFormat="1" ht="10.9" customHeight="1">
      <c r="B13" s="29"/>
      <c r="L13" s="29"/>
    </row>
    <row r="14" spans="1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1:46" s="1" customFormat="1" ht="18" customHeight="1">
      <c r="B15" s="29"/>
      <c r="E15" s="24" t="s">
        <v>23</v>
      </c>
      <c r="I15" s="26" t="s">
        <v>24</v>
      </c>
      <c r="J15" s="24" t="s">
        <v>1</v>
      </c>
      <c r="L15" s="29"/>
    </row>
    <row r="16" spans="1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22</v>
      </c>
      <c r="J17" s="24" t="s">
        <v>1</v>
      </c>
      <c r="L17" s="29"/>
    </row>
    <row r="18" spans="2:12" s="1" customFormat="1" ht="18" customHeight="1">
      <c r="B18" s="29"/>
      <c r="E18" s="24" t="s">
        <v>26</v>
      </c>
      <c r="I18" s="26" t="s">
        <v>24</v>
      </c>
      <c r="J18" s="24" t="s">
        <v>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27</v>
      </c>
      <c r="I20" s="26" t="s">
        <v>22</v>
      </c>
      <c r="J20" s="24" t="s">
        <v>28</v>
      </c>
      <c r="L20" s="29"/>
    </row>
    <row r="21" spans="2:12" s="1" customFormat="1" ht="18" customHeight="1">
      <c r="B21" s="29"/>
      <c r="E21" s="24" t="s">
        <v>29</v>
      </c>
      <c r="I21" s="26" t="s">
        <v>24</v>
      </c>
      <c r="J21" s="24" t="s">
        <v>30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22</v>
      </c>
      <c r="J23" s="24" t="s">
        <v>1</v>
      </c>
      <c r="L23" s="29"/>
    </row>
    <row r="24" spans="2:12" s="1" customFormat="1" ht="18" customHeight="1">
      <c r="B24" s="29"/>
      <c r="E24" s="24" t="s">
        <v>33</v>
      </c>
      <c r="I24" s="26" t="s">
        <v>24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89.25" customHeight="1">
      <c r="B27" s="87"/>
      <c r="E27" s="200" t="s">
        <v>35</v>
      </c>
      <c r="F27" s="200"/>
      <c r="G27" s="200"/>
      <c r="H27" s="200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36</v>
      </c>
      <c r="J30" s="63">
        <f>ROUND(J122,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9" t="s">
        <v>40</v>
      </c>
      <c r="E33" s="26" t="s">
        <v>41</v>
      </c>
      <c r="F33" s="90">
        <f>ROUND((SUM(BE122:BE237)),  2)</f>
        <v>0</v>
      </c>
      <c r="I33" s="91">
        <v>0.21</v>
      </c>
      <c r="J33" s="90">
        <f>ROUND(((SUM(BE122:BE237))*I33),  2)</f>
        <v>0</v>
      </c>
      <c r="L33" s="29"/>
    </row>
    <row r="34" spans="2:12" s="1" customFormat="1" ht="14.45" customHeight="1">
      <c r="B34" s="29"/>
      <c r="E34" s="26" t="s">
        <v>42</v>
      </c>
      <c r="F34" s="90">
        <f>ROUND((SUM(BF122:BF237)),  2)</f>
        <v>0</v>
      </c>
      <c r="I34" s="91">
        <v>0.15</v>
      </c>
      <c r="J34" s="90">
        <f>ROUND(((SUM(BF122:BF237))*I34),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90">
        <f>ROUND((SUM(BG122:BG237)),  2)</f>
        <v>0</v>
      </c>
      <c r="I35" s="91">
        <v>0.21</v>
      </c>
      <c r="J35" s="90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90">
        <f>ROUND((SUM(BH122:BH237)),  2)</f>
        <v>0</v>
      </c>
      <c r="I36" s="91">
        <v>0.15</v>
      </c>
      <c r="J36" s="90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90">
        <f>ROUND((SUM(BI122:BI237)),  2)</f>
        <v>0</v>
      </c>
      <c r="I37" s="91">
        <v>0</v>
      </c>
      <c r="J37" s="90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51</v>
      </c>
      <c r="E61" s="31"/>
      <c r="F61" s="98" t="s">
        <v>52</v>
      </c>
      <c r="G61" s="40" t="s">
        <v>51</v>
      </c>
      <c r="H61" s="31"/>
      <c r="I61" s="31"/>
      <c r="J61" s="99" t="s">
        <v>52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51</v>
      </c>
      <c r="E76" s="31"/>
      <c r="F76" s="98" t="s">
        <v>52</v>
      </c>
      <c r="G76" s="40" t="s">
        <v>51</v>
      </c>
      <c r="H76" s="31"/>
      <c r="I76" s="31"/>
      <c r="J76" s="99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Výstavba těsnící (podzemní)clony v lokalitě Meziboří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3" t="str">
        <f>E9</f>
        <v>SO 01 - Těsnící clona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17</v>
      </c>
      <c r="F89" s="24" t="str">
        <f>F12</f>
        <v>Meziboří</v>
      </c>
      <c r="I89" s="26" t="s">
        <v>19</v>
      </c>
      <c r="J89" s="49" t="str">
        <f>IF(J12="","",J12)</f>
        <v>5. 8. 2019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 t="str">
        <f>E15</f>
        <v>VÚV TGM, v.v.i., Podbabská 2582/30, 160 00 Praha 6</v>
      </c>
      <c r="I91" s="26" t="s">
        <v>27</v>
      </c>
      <c r="J91" s="27" t="str">
        <f>E21</f>
        <v>ŠINDLAR s.r.o.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>Dle výběrového řízení</v>
      </c>
      <c r="I92" s="26" t="s">
        <v>32</v>
      </c>
      <c r="J92" s="27" t="str">
        <f>E24</f>
        <v>Roman Bárta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2" t="s">
        <v>112</v>
      </c>
      <c r="J96" s="63">
        <f>J122</f>
        <v>0</v>
      </c>
      <c r="L96" s="29"/>
      <c r="AU96" s="17" t="s">
        <v>113</v>
      </c>
    </row>
    <row r="97" spans="2:12" s="8" customFormat="1" ht="24.95" customHeight="1">
      <c r="B97" s="103"/>
      <c r="D97" s="104" t="s">
        <v>114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115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J192</f>
        <v>0</v>
      </c>
      <c r="L99" s="107"/>
    </row>
    <row r="100" spans="2:12" s="9" customFormat="1" ht="19.899999999999999" customHeight="1">
      <c r="B100" s="107"/>
      <c r="D100" s="108" t="s">
        <v>117</v>
      </c>
      <c r="E100" s="109"/>
      <c r="F100" s="109"/>
      <c r="G100" s="109"/>
      <c r="H100" s="109"/>
      <c r="I100" s="109"/>
      <c r="J100" s="110">
        <f>J225</f>
        <v>0</v>
      </c>
      <c r="L100" s="107"/>
    </row>
    <row r="101" spans="2:12" s="9" customFormat="1" ht="19.899999999999999" customHeight="1">
      <c r="B101" s="107"/>
      <c r="D101" s="108" t="s">
        <v>118</v>
      </c>
      <c r="E101" s="109"/>
      <c r="F101" s="109"/>
      <c r="G101" s="109"/>
      <c r="H101" s="109"/>
      <c r="I101" s="109"/>
      <c r="J101" s="110">
        <f>J229</f>
        <v>0</v>
      </c>
      <c r="L101" s="107"/>
    </row>
    <row r="102" spans="2:12" s="9" customFormat="1" ht="19.899999999999999" customHeight="1">
      <c r="B102" s="107"/>
      <c r="D102" s="108" t="s">
        <v>119</v>
      </c>
      <c r="E102" s="109"/>
      <c r="F102" s="109"/>
      <c r="G102" s="109"/>
      <c r="H102" s="109"/>
      <c r="I102" s="109"/>
      <c r="J102" s="110">
        <f>J236</f>
        <v>0</v>
      </c>
      <c r="L102" s="107"/>
    </row>
    <row r="103" spans="2:12" s="1" customFormat="1" ht="21.75" customHeight="1">
      <c r="B103" s="29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21" t="s">
        <v>120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6" t="s">
        <v>14</v>
      </c>
      <c r="L111" s="29"/>
    </row>
    <row r="112" spans="2:12" s="1" customFormat="1" ht="16.5" customHeight="1">
      <c r="B112" s="29"/>
      <c r="E112" s="224" t="str">
        <f>E7</f>
        <v>Výstavba těsnící (podzemní)clony v lokalitě Meziboří</v>
      </c>
      <c r="F112" s="225"/>
      <c r="G112" s="225"/>
      <c r="H112" s="225"/>
      <c r="L112" s="29"/>
    </row>
    <row r="113" spans="2:65" s="1" customFormat="1" ht="12" customHeight="1">
      <c r="B113" s="29"/>
      <c r="C113" s="26" t="s">
        <v>107</v>
      </c>
      <c r="L113" s="29"/>
    </row>
    <row r="114" spans="2:65" s="1" customFormat="1" ht="16.5" customHeight="1">
      <c r="B114" s="29"/>
      <c r="E114" s="213" t="str">
        <f>E9</f>
        <v>SO 01 - Těsnící clona</v>
      </c>
      <c r="F114" s="226"/>
      <c r="G114" s="226"/>
      <c r="H114" s="226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6" t="s">
        <v>17</v>
      </c>
      <c r="F116" s="24" t="str">
        <f>F12</f>
        <v>Meziboří</v>
      </c>
      <c r="I116" s="26" t="s">
        <v>19</v>
      </c>
      <c r="J116" s="49" t="str">
        <f>IF(J12="","",J12)</f>
        <v>5. 8. 2019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6" t="s">
        <v>21</v>
      </c>
      <c r="F118" s="24" t="str">
        <f>E15</f>
        <v>VÚV TGM, v.v.i., Podbabská 2582/30, 160 00 Praha 6</v>
      </c>
      <c r="I118" s="26" t="s">
        <v>27</v>
      </c>
      <c r="J118" s="27" t="str">
        <f>E21</f>
        <v>ŠINDLAR s.r.o.</v>
      </c>
      <c r="L118" s="29"/>
    </row>
    <row r="119" spans="2:65" s="1" customFormat="1" ht="15.2" customHeight="1">
      <c r="B119" s="29"/>
      <c r="C119" s="26" t="s">
        <v>25</v>
      </c>
      <c r="F119" s="24" t="str">
        <f>IF(E18="","",E18)</f>
        <v>Dle výběrového řízení</v>
      </c>
      <c r="I119" s="26" t="s">
        <v>32</v>
      </c>
      <c r="J119" s="27" t="str">
        <f>E24</f>
        <v>Roman Bárta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11"/>
      <c r="C121" s="112" t="s">
        <v>121</v>
      </c>
      <c r="D121" s="113" t="s">
        <v>61</v>
      </c>
      <c r="E121" s="113" t="s">
        <v>57</v>
      </c>
      <c r="F121" s="113" t="s">
        <v>58</v>
      </c>
      <c r="G121" s="113" t="s">
        <v>122</v>
      </c>
      <c r="H121" s="113" t="s">
        <v>123</v>
      </c>
      <c r="I121" s="113" t="s">
        <v>124</v>
      </c>
      <c r="J121" s="113" t="s">
        <v>111</v>
      </c>
      <c r="K121" s="114" t="s">
        <v>125</v>
      </c>
      <c r="L121" s="111"/>
      <c r="M121" s="56" t="s">
        <v>1</v>
      </c>
      <c r="N121" s="57" t="s">
        <v>40</v>
      </c>
      <c r="O121" s="57" t="s">
        <v>126</v>
      </c>
      <c r="P121" s="57" t="s">
        <v>127</v>
      </c>
      <c r="Q121" s="57" t="s">
        <v>128</v>
      </c>
      <c r="R121" s="57" t="s">
        <v>129</v>
      </c>
      <c r="S121" s="57" t="s">
        <v>130</v>
      </c>
      <c r="T121" s="58" t="s">
        <v>131</v>
      </c>
    </row>
    <row r="122" spans="2:65" s="1" customFormat="1" ht="22.9" customHeight="1">
      <c r="B122" s="29"/>
      <c r="C122" s="61" t="s">
        <v>132</v>
      </c>
      <c r="J122" s="115">
        <f>BK122</f>
        <v>0</v>
      </c>
      <c r="L122" s="29"/>
      <c r="M122" s="59"/>
      <c r="N122" s="50"/>
      <c r="O122" s="50"/>
      <c r="P122" s="116">
        <f>P123</f>
        <v>21249.057048999999</v>
      </c>
      <c r="Q122" s="50"/>
      <c r="R122" s="116">
        <f>R123</f>
        <v>418.2491505000001</v>
      </c>
      <c r="S122" s="50"/>
      <c r="T122" s="117">
        <f>T123</f>
        <v>0</v>
      </c>
      <c r="AT122" s="17" t="s">
        <v>75</v>
      </c>
      <c r="AU122" s="17" t="s">
        <v>113</v>
      </c>
      <c r="BK122" s="118">
        <f>BK123</f>
        <v>0</v>
      </c>
    </row>
    <row r="123" spans="2:65" s="11" customFormat="1" ht="25.9" customHeight="1">
      <c r="B123" s="119"/>
      <c r="D123" s="120" t="s">
        <v>75</v>
      </c>
      <c r="E123" s="121" t="s">
        <v>133</v>
      </c>
      <c r="F123" s="121" t="s">
        <v>134</v>
      </c>
      <c r="J123" s="122">
        <f>BK123</f>
        <v>0</v>
      </c>
      <c r="L123" s="119"/>
      <c r="M123" s="123"/>
      <c r="N123" s="124"/>
      <c r="O123" s="124"/>
      <c r="P123" s="125">
        <f>P124+P192+P225+P229+P236</f>
        <v>21249.057048999999</v>
      </c>
      <c r="Q123" s="124"/>
      <c r="R123" s="125">
        <f>R124+R192+R225+R229+R236</f>
        <v>418.2491505000001</v>
      </c>
      <c r="S123" s="124"/>
      <c r="T123" s="126">
        <f>T124+T192+T225+T229+T236</f>
        <v>0</v>
      </c>
      <c r="AR123" s="120" t="s">
        <v>84</v>
      </c>
      <c r="AT123" s="127" t="s">
        <v>75</v>
      </c>
      <c r="AU123" s="127" t="s">
        <v>76</v>
      </c>
      <c r="AY123" s="120" t="s">
        <v>135</v>
      </c>
      <c r="BK123" s="128">
        <f>BK124+BK192+BK225+BK229+BK236</f>
        <v>0</v>
      </c>
    </row>
    <row r="124" spans="2:65" s="11" customFormat="1" ht="22.9" customHeight="1">
      <c r="B124" s="119"/>
      <c r="D124" s="120" t="s">
        <v>75</v>
      </c>
      <c r="E124" s="129" t="s">
        <v>84</v>
      </c>
      <c r="F124" s="129" t="s">
        <v>136</v>
      </c>
      <c r="I124" s="11" t="s">
        <v>1135</v>
      </c>
      <c r="J124" s="130">
        <f>BK124</f>
        <v>0</v>
      </c>
      <c r="L124" s="119"/>
      <c r="M124" s="123"/>
      <c r="N124" s="124"/>
      <c r="O124" s="124"/>
      <c r="P124" s="125">
        <f>SUM(P125:P191)</f>
        <v>1355.7160929999998</v>
      </c>
      <c r="Q124" s="124"/>
      <c r="R124" s="125">
        <f>SUM(R125:R191)</f>
        <v>1.0917999999999999E-2</v>
      </c>
      <c r="S124" s="124"/>
      <c r="T124" s="126">
        <f>SUM(T125:T191)</f>
        <v>0</v>
      </c>
      <c r="AR124" s="120" t="s">
        <v>84</v>
      </c>
      <c r="AT124" s="127" t="s">
        <v>75</v>
      </c>
      <c r="AU124" s="127" t="s">
        <v>84</v>
      </c>
      <c r="AY124" s="120" t="s">
        <v>135</v>
      </c>
      <c r="BK124" s="128">
        <f>SUM(BK125:BK191)</f>
        <v>0</v>
      </c>
    </row>
    <row r="125" spans="2:65" s="1" customFormat="1" ht="48" customHeight="1">
      <c r="B125" s="131"/>
      <c r="C125" s="132" t="s">
        <v>84</v>
      </c>
      <c r="D125" s="132" t="s">
        <v>137</v>
      </c>
      <c r="E125" s="133" t="s">
        <v>138</v>
      </c>
      <c r="F125" s="134" t="s">
        <v>139</v>
      </c>
      <c r="G125" s="135" t="s">
        <v>140</v>
      </c>
      <c r="H125" s="136">
        <v>159</v>
      </c>
      <c r="I125" s="227"/>
      <c r="J125" s="137">
        <f>ROUND(I125*H125,2)</f>
        <v>0</v>
      </c>
      <c r="K125" s="134" t="s">
        <v>141</v>
      </c>
      <c r="L125" s="29"/>
      <c r="M125" s="138" t="s">
        <v>1</v>
      </c>
      <c r="N125" s="139" t="s">
        <v>41</v>
      </c>
      <c r="O125" s="140">
        <v>1.2999999999999999E-2</v>
      </c>
      <c r="P125" s="140">
        <f>O125*H125</f>
        <v>2.0669999999999997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142</v>
      </c>
      <c r="AT125" s="142" t="s">
        <v>137</v>
      </c>
      <c r="AU125" s="142" t="s">
        <v>86</v>
      </c>
      <c r="AY125" s="17" t="s">
        <v>135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84</v>
      </c>
      <c r="BK125" s="143">
        <f>ROUND(I125*H125,2)</f>
        <v>0</v>
      </c>
      <c r="BL125" s="17" t="s">
        <v>142</v>
      </c>
      <c r="BM125" s="142" t="s">
        <v>143</v>
      </c>
    </row>
    <row r="126" spans="2:65" s="12" customFormat="1">
      <c r="B126" s="144"/>
      <c r="D126" s="145" t="s">
        <v>144</v>
      </c>
      <c r="E126" s="146" t="s">
        <v>1</v>
      </c>
      <c r="F126" s="147" t="s">
        <v>145</v>
      </c>
      <c r="H126" s="148">
        <v>159</v>
      </c>
      <c r="I126" s="228"/>
      <c r="L126" s="144"/>
      <c r="M126" s="149"/>
      <c r="N126" s="150"/>
      <c r="O126" s="150"/>
      <c r="P126" s="150"/>
      <c r="Q126" s="150"/>
      <c r="R126" s="150"/>
      <c r="S126" s="150"/>
      <c r="T126" s="151"/>
      <c r="AT126" s="146" t="s">
        <v>144</v>
      </c>
      <c r="AU126" s="146" t="s">
        <v>86</v>
      </c>
      <c r="AV126" s="12" t="s">
        <v>86</v>
      </c>
      <c r="AW126" s="12" t="s">
        <v>31</v>
      </c>
      <c r="AX126" s="12" t="s">
        <v>84</v>
      </c>
      <c r="AY126" s="146" t="s">
        <v>135</v>
      </c>
    </row>
    <row r="127" spans="2:65" s="1" customFormat="1" ht="36" customHeight="1">
      <c r="B127" s="131"/>
      <c r="C127" s="132" t="s">
        <v>86</v>
      </c>
      <c r="D127" s="132" t="s">
        <v>137</v>
      </c>
      <c r="E127" s="133" t="s">
        <v>146</v>
      </c>
      <c r="F127" s="134" t="s">
        <v>147</v>
      </c>
      <c r="G127" s="135" t="s">
        <v>140</v>
      </c>
      <c r="H127" s="136">
        <v>348.63</v>
      </c>
      <c r="I127" s="227"/>
      <c r="J127" s="137">
        <f>ROUND(I127*H127,2)</f>
        <v>0</v>
      </c>
      <c r="K127" s="134" t="s">
        <v>141</v>
      </c>
      <c r="L127" s="29"/>
      <c r="M127" s="138" t="s">
        <v>1</v>
      </c>
      <c r="N127" s="139" t="s">
        <v>41</v>
      </c>
      <c r="O127" s="140">
        <v>2.1269999999999998</v>
      </c>
      <c r="P127" s="140">
        <f>O127*H127</f>
        <v>741.53600999999992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142</v>
      </c>
      <c r="AT127" s="142" t="s">
        <v>137</v>
      </c>
      <c r="AU127" s="142" t="s">
        <v>86</v>
      </c>
      <c r="AY127" s="17" t="s">
        <v>135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84</v>
      </c>
      <c r="BK127" s="143">
        <f>ROUND(I127*H127,2)</f>
        <v>0</v>
      </c>
      <c r="BL127" s="17" t="s">
        <v>142</v>
      </c>
      <c r="BM127" s="142" t="s">
        <v>148</v>
      </c>
    </row>
    <row r="128" spans="2:65" s="13" customFormat="1">
      <c r="B128" s="152"/>
      <c r="D128" s="145" t="s">
        <v>144</v>
      </c>
      <c r="E128" s="153" t="s">
        <v>1</v>
      </c>
      <c r="F128" s="154" t="s">
        <v>149</v>
      </c>
      <c r="H128" s="153" t="s">
        <v>1</v>
      </c>
      <c r="I128" s="229"/>
      <c r="L128" s="152"/>
      <c r="M128" s="155"/>
      <c r="N128" s="156"/>
      <c r="O128" s="156"/>
      <c r="P128" s="156"/>
      <c r="Q128" s="156"/>
      <c r="R128" s="156"/>
      <c r="S128" s="156"/>
      <c r="T128" s="157"/>
      <c r="AT128" s="153" t="s">
        <v>144</v>
      </c>
      <c r="AU128" s="153" t="s">
        <v>86</v>
      </c>
      <c r="AV128" s="13" t="s">
        <v>84</v>
      </c>
      <c r="AW128" s="13" t="s">
        <v>31</v>
      </c>
      <c r="AX128" s="13" t="s">
        <v>76</v>
      </c>
      <c r="AY128" s="153" t="s">
        <v>135</v>
      </c>
    </row>
    <row r="129" spans="2:65" s="13" customFormat="1">
      <c r="B129" s="152"/>
      <c r="D129" s="145" t="s">
        <v>144</v>
      </c>
      <c r="E129" s="153" t="s">
        <v>1</v>
      </c>
      <c r="F129" s="154" t="s">
        <v>150</v>
      </c>
      <c r="H129" s="153" t="s">
        <v>1</v>
      </c>
      <c r="I129" s="229"/>
      <c r="L129" s="152"/>
      <c r="M129" s="155"/>
      <c r="N129" s="156"/>
      <c r="O129" s="156"/>
      <c r="P129" s="156"/>
      <c r="Q129" s="156"/>
      <c r="R129" s="156"/>
      <c r="S129" s="156"/>
      <c r="T129" s="157"/>
      <c r="AT129" s="153" t="s">
        <v>144</v>
      </c>
      <c r="AU129" s="153" t="s">
        <v>86</v>
      </c>
      <c r="AV129" s="13" t="s">
        <v>84</v>
      </c>
      <c r="AW129" s="13" t="s">
        <v>31</v>
      </c>
      <c r="AX129" s="13" t="s">
        <v>76</v>
      </c>
      <c r="AY129" s="153" t="s">
        <v>135</v>
      </c>
    </row>
    <row r="130" spans="2:65" s="12" customFormat="1">
      <c r="B130" s="144"/>
      <c r="D130" s="145" t="s">
        <v>144</v>
      </c>
      <c r="E130" s="146" t="s">
        <v>1</v>
      </c>
      <c r="F130" s="147" t="s">
        <v>151</v>
      </c>
      <c r="H130" s="148">
        <v>507.63</v>
      </c>
      <c r="I130" s="228"/>
      <c r="L130" s="144"/>
      <c r="M130" s="149"/>
      <c r="N130" s="150"/>
      <c r="O130" s="150"/>
      <c r="P130" s="150"/>
      <c r="Q130" s="150"/>
      <c r="R130" s="150"/>
      <c r="S130" s="150"/>
      <c r="T130" s="151"/>
      <c r="AT130" s="146" t="s">
        <v>144</v>
      </c>
      <c r="AU130" s="146" t="s">
        <v>86</v>
      </c>
      <c r="AV130" s="12" t="s">
        <v>86</v>
      </c>
      <c r="AW130" s="12" t="s">
        <v>31</v>
      </c>
      <c r="AX130" s="12" t="s">
        <v>76</v>
      </c>
      <c r="AY130" s="146" t="s">
        <v>135</v>
      </c>
    </row>
    <row r="131" spans="2:65" s="12" customFormat="1">
      <c r="B131" s="144"/>
      <c r="D131" s="145" t="s">
        <v>144</v>
      </c>
      <c r="E131" s="146" t="s">
        <v>1</v>
      </c>
      <c r="F131" s="147" t="s">
        <v>152</v>
      </c>
      <c r="H131" s="148">
        <v>-159</v>
      </c>
      <c r="I131" s="228"/>
      <c r="L131" s="144"/>
      <c r="M131" s="149"/>
      <c r="N131" s="150"/>
      <c r="O131" s="150"/>
      <c r="P131" s="150"/>
      <c r="Q131" s="150"/>
      <c r="R131" s="150"/>
      <c r="S131" s="150"/>
      <c r="T131" s="151"/>
      <c r="AT131" s="146" t="s">
        <v>144</v>
      </c>
      <c r="AU131" s="146" t="s">
        <v>86</v>
      </c>
      <c r="AV131" s="12" t="s">
        <v>86</v>
      </c>
      <c r="AW131" s="12" t="s">
        <v>31</v>
      </c>
      <c r="AX131" s="12" t="s">
        <v>76</v>
      </c>
      <c r="AY131" s="146" t="s">
        <v>135</v>
      </c>
    </row>
    <row r="132" spans="2:65" s="14" customFormat="1">
      <c r="B132" s="158"/>
      <c r="D132" s="145" t="s">
        <v>144</v>
      </c>
      <c r="E132" s="159" t="s">
        <v>1</v>
      </c>
      <c r="F132" s="160" t="s">
        <v>153</v>
      </c>
      <c r="H132" s="161">
        <v>348.63</v>
      </c>
      <c r="I132" s="230"/>
      <c r="L132" s="158"/>
      <c r="M132" s="162"/>
      <c r="N132" s="163"/>
      <c r="O132" s="163"/>
      <c r="P132" s="163"/>
      <c r="Q132" s="163"/>
      <c r="R132" s="163"/>
      <c r="S132" s="163"/>
      <c r="T132" s="164"/>
      <c r="AT132" s="159" t="s">
        <v>144</v>
      </c>
      <c r="AU132" s="159" t="s">
        <v>86</v>
      </c>
      <c r="AV132" s="14" t="s">
        <v>142</v>
      </c>
      <c r="AW132" s="14" t="s">
        <v>31</v>
      </c>
      <c r="AX132" s="14" t="s">
        <v>84</v>
      </c>
      <c r="AY132" s="159" t="s">
        <v>135</v>
      </c>
    </row>
    <row r="133" spans="2:65" s="1" customFormat="1" ht="36" customHeight="1">
      <c r="B133" s="131"/>
      <c r="C133" s="132" t="s">
        <v>154</v>
      </c>
      <c r="D133" s="132" t="s">
        <v>137</v>
      </c>
      <c r="E133" s="133" t="s">
        <v>155</v>
      </c>
      <c r="F133" s="134" t="s">
        <v>156</v>
      </c>
      <c r="G133" s="135" t="s">
        <v>140</v>
      </c>
      <c r="H133" s="136">
        <v>104.589</v>
      </c>
      <c r="I133" s="227"/>
      <c r="J133" s="137">
        <f>ROUND(I133*H133,2)</f>
        <v>0</v>
      </c>
      <c r="K133" s="134" t="s">
        <v>141</v>
      </c>
      <c r="L133" s="29"/>
      <c r="M133" s="138" t="s">
        <v>1</v>
      </c>
      <c r="N133" s="139" t="s">
        <v>41</v>
      </c>
      <c r="O133" s="140">
        <v>0.154</v>
      </c>
      <c r="P133" s="140">
        <f>O133*H133</f>
        <v>16.106705999999999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142</v>
      </c>
      <c r="AT133" s="142" t="s">
        <v>137</v>
      </c>
      <c r="AU133" s="142" t="s">
        <v>86</v>
      </c>
      <c r="AY133" s="17" t="s">
        <v>135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84</v>
      </c>
      <c r="BK133" s="143">
        <f>ROUND(I133*H133,2)</f>
        <v>0</v>
      </c>
      <c r="BL133" s="17" t="s">
        <v>142</v>
      </c>
      <c r="BM133" s="142" t="s">
        <v>157</v>
      </c>
    </row>
    <row r="134" spans="2:65" s="1" customFormat="1" ht="19.5">
      <c r="B134" s="29"/>
      <c r="D134" s="145" t="s">
        <v>158</v>
      </c>
      <c r="F134" s="165" t="s">
        <v>159</v>
      </c>
      <c r="I134" s="231"/>
      <c r="L134" s="29"/>
      <c r="M134" s="166"/>
      <c r="N134" s="52"/>
      <c r="O134" s="52"/>
      <c r="P134" s="52"/>
      <c r="Q134" s="52"/>
      <c r="R134" s="52"/>
      <c r="S134" s="52"/>
      <c r="T134" s="53"/>
      <c r="AT134" s="17" t="s">
        <v>158</v>
      </c>
      <c r="AU134" s="17" t="s">
        <v>86</v>
      </c>
    </row>
    <row r="135" spans="2:65" s="12" customFormat="1">
      <c r="B135" s="144"/>
      <c r="D135" s="145" t="s">
        <v>144</v>
      </c>
      <c r="F135" s="147" t="s">
        <v>160</v>
      </c>
      <c r="H135" s="148">
        <v>104.589</v>
      </c>
      <c r="I135" s="228"/>
      <c r="L135" s="144"/>
      <c r="M135" s="149"/>
      <c r="N135" s="150"/>
      <c r="O135" s="150"/>
      <c r="P135" s="150"/>
      <c r="Q135" s="150"/>
      <c r="R135" s="150"/>
      <c r="S135" s="150"/>
      <c r="T135" s="151"/>
      <c r="AT135" s="146" t="s">
        <v>144</v>
      </c>
      <c r="AU135" s="146" t="s">
        <v>86</v>
      </c>
      <c r="AV135" s="12" t="s">
        <v>86</v>
      </c>
      <c r="AW135" s="12" t="s">
        <v>3</v>
      </c>
      <c r="AX135" s="12" t="s">
        <v>84</v>
      </c>
      <c r="AY135" s="146" t="s">
        <v>135</v>
      </c>
    </row>
    <row r="136" spans="2:65" s="1" customFormat="1" ht="48" customHeight="1">
      <c r="B136" s="131"/>
      <c r="C136" s="132" t="s">
        <v>142</v>
      </c>
      <c r="D136" s="132" t="s">
        <v>137</v>
      </c>
      <c r="E136" s="133" t="s">
        <v>161</v>
      </c>
      <c r="F136" s="134" t="s">
        <v>162</v>
      </c>
      <c r="G136" s="135" t="s">
        <v>140</v>
      </c>
      <c r="H136" s="136">
        <v>2.7</v>
      </c>
      <c r="I136" s="227"/>
      <c r="J136" s="137">
        <f>ROUND(I136*H136,2)</f>
        <v>0</v>
      </c>
      <c r="K136" s="134" t="s">
        <v>141</v>
      </c>
      <c r="L136" s="29"/>
      <c r="M136" s="138" t="s">
        <v>1</v>
      </c>
      <c r="N136" s="139" t="s">
        <v>41</v>
      </c>
      <c r="O136" s="140">
        <v>4.62</v>
      </c>
      <c r="P136" s="140">
        <f>O136*H136</f>
        <v>12.474000000000002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142</v>
      </c>
      <c r="AT136" s="142" t="s">
        <v>137</v>
      </c>
      <c r="AU136" s="142" t="s">
        <v>86</v>
      </c>
      <c r="AY136" s="17" t="s">
        <v>135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84</v>
      </c>
      <c r="BK136" s="143">
        <f>ROUND(I136*H136,2)</f>
        <v>0</v>
      </c>
      <c r="BL136" s="17" t="s">
        <v>142</v>
      </c>
      <c r="BM136" s="142" t="s">
        <v>163</v>
      </c>
    </row>
    <row r="137" spans="2:65" s="13" customFormat="1">
      <c r="B137" s="152"/>
      <c r="D137" s="145" t="s">
        <v>144</v>
      </c>
      <c r="E137" s="153" t="s">
        <v>1</v>
      </c>
      <c r="F137" s="154" t="s">
        <v>164</v>
      </c>
      <c r="H137" s="153" t="s">
        <v>1</v>
      </c>
      <c r="I137" s="229"/>
      <c r="L137" s="152"/>
      <c r="M137" s="155"/>
      <c r="N137" s="156"/>
      <c r="O137" s="156"/>
      <c r="P137" s="156"/>
      <c r="Q137" s="156"/>
      <c r="R137" s="156"/>
      <c r="S137" s="156"/>
      <c r="T137" s="157"/>
      <c r="AT137" s="153" t="s">
        <v>144</v>
      </c>
      <c r="AU137" s="153" t="s">
        <v>86</v>
      </c>
      <c r="AV137" s="13" t="s">
        <v>84</v>
      </c>
      <c r="AW137" s="13" t="s">
        <v>31</v>
      </c>
      <c r="AX137" s="13" t="s">
        <v>76</v>
      </c>
      <c r="AY137" s="153" t="s">
        <v>135</v>
      </c>
    </row>
    <row r="138" spans="2:65" s="12" customFormat="1">
      <c r="B138" s="144"/>
      <c r="D138" s="145" t="s">
        <v>144</v>
      </c>
      <c r="E138" s="146" t="s">
        <v>1</v>
      </c>
      <c r="F138" s="147" t="s">
        <v>165</v>
      </c>
      <c r="H138" s="148">
        <v>2.7</v>
      </c>
      <c r="I138" s="228"/>
      <c r="L138" s="144"/>
      <c r="M138" s="149"/>
      <c r="N138" s="150"/>
      <c r="O138" s="150"/>
      <c r="P138" s="150"/>
      <c r="Q138" s="150"/>
      <c r="R138" s="150"/>
      <c r="S138" s="150"/>
      <c r="T138" s="151"/>
      <c r="AT138" s="146" t="s">
        <v>144</v>
      </c>
      <c r="AU138" s="146" t="s">
        <v>86</v>
      </c>
      <c r="AV138" s="12" t="s">
        <v>86</v>
      </c>
      <c r="AW138" s="12" t="s">
        <v>31</v>
      </c>
      <c r="AX138" s="12" t="s">
        <v>84</v>
      </c>
      <c r="AY138" s="146" t="s">
        <v>135</v>
      </c>
    </row>
    <row r="139" spans="2:65" s="1" customFormat="1" ht="60" customHeight="1">
      <c r="B139" s="131"/>
      <c r="C139" s="132" t="s">
        <v>166</v>
      </c>
      <c r="D139" s="132" t="s">
        <v>137</v>
      </c>
      <c r="E139" s="133" t="s">
        <v>167</v>
      </c>
      <c r="F139" s="134" t="s">
        <v>168</v>
      </c>
      <c r="G139" s="135" t="s">
        <v>140</v>
      </c>
      <c r="H139" s="136">
        <v>0.81</v>
      </c>
      <c r="I139" s="227"/>
      <c r="J139" s="137">
        <f>ROUND(I139*H139,2)</f>
        <v>0</v>
      </c>
      <c r="K139" s="134" t="s">
        <v>141</v>
      </c>
      <c r="L139" s="29"/>
      <c r="M139" s="138" t="s">
        <v>1</v>
      </c>
      <c r="N139" s="139" t="s">
        <v>41</v>
      </c>
      <c r="O139" s="140">
        <v>1.1679999999999999</v>
      </c>
      <c r="P139" s="140">
        <f>O139*H139</f>
        <v>0.94608000000000003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142</v>
      </c>
      <c r="AT139" s="142" t="s">
        <v>137</v>
      </c>
      <c r="AU139" s="142" t="s">
        <v>86</v>
      </c>
      <c r="AY139" s="17" t="s">
        <v>135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84</v>
      </c>
      <c r="BK139" s="143">
        <f>ROUND(I139*H139,2)</f>
        <v>0</v>
      </c>
      <c r="BL139" s="17" t="s">
        <v>142</v>
      </c>
      <c r="BM139" s="142" t="s">
        <v>169</v>
      </c>
    </row>
    <row r="140" spans="2:65" s="12" customFormat="1">
      <c r="B140" s="144"/>
      <c r="D140" s="145" t="s">
        <v>144</v>
      </c>
      <c r="E140" s="146" t="s">
        <v>1</v>
      </c>
      <c r="F140" s="147" t="s">
        <v>170</v>
      </c>
      <c r="H140" s="148">
        <v>0.81</v>
      </c>
      <c r="I140" s="228"/>
      <c r="L140" s="144"/>
      <c r="M140" s="149"/>
      <c r="N140" s="150"/>
      <c r="O140" s="150"/>
      <c r="P140" s="150"/>
      <c r="Q140" s="150"/>
      <c r="R140" s="150"/>
      <c r="S140" s="150"/>
      <c r="T140" s="151"/>
      <c r="AT140" s="146" t="s">
        <v>144</v>
      </c>
      <c r="AU140" s="146" t="s">
        <v>86</v>
      </c>
      <c r="AV140" s="12" t="s">
        <v>86</v>
      </c>
      <c r="AW140" s="12" t="s">
        <v>31</v>
      </c>
      <c r="AX140" s="12" t="s">
        <v>84</v>
      </c>
      <c r="AY140" s="146" t="s">
        <v>135</v>
      </c>
    </row>
    <row r="141" spans="2:65" s="1" customFormat="1" ht="48" customHeight="1">
      <c r="B141" s="131"/>
      <c r="C141" s="132" t="s">
        <v>171</v>
      </c>
      <c r="D141" s="132" t="s">
        <v>137</v>
      </c>
      <c r="E141" s="133" t="s">
        <v>172</v>
      </c>
      <c r="F141" s="134" t="s">
        <v>173</v>
      </c>
      <c r="G141" s="135" t="s">
        <v>140</v>
      </c>
      <c r="H141" s="136">
        <v>27.89</v>
      </c>
      <c r="I141" s="227"/>
      <c r="J141" s="137">
        <f>ROUND(I141*H141,2)</f>
        <v>0</v>
      </c>
      <c r="K141" s="134" t="s">
        <v>141</v>
      </c>
      <c r="L141" s="29"/>
      <c r="M141" s="138" t="s">
        <v>1</v>
      </c>
      <c r="N141" s="139" t="s">
        <v>41</v>
      </c>
      <c r="O141" s="140">
        <v>0.34499999999999997</v>
      </c>
      <c r="P141" s="140">
        <f>O141*H141</f>
        <v>9.6220499999999998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142</v>
      </c>
      <c r="AT141" s="142" t="s">
        <v>137</v>
      </c>
      <c r="AU141" s="142" t="s">
        <v>86</v>
      </c>
      <c r="AY141" s="17" t="s">
        <v>135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84</v>
      </c>
      <c r="BK141" s="143">
        <f>ROUND(I141*H141,2)</f>
        <v>0</v>
      </c>
      <c r="BL141" s="17" t="s">
        <v>142</v>
      </c>
      <c r="BM141" s="142" t="s">
        <v>174</v>
      </c>
    </row>
    <row r="142" spans="2:65" s="1" customFormat="1" ht="39">
      <c r="B142" s="29"/>
      <c r="D142" s="145" t="s">
        <v>158</v>
      </c>
      <c r="F142" s="165" t="s">
        <v>175</v>
      </c>
      <c r="I142" s="231"/>
      <c r="L142" s="29"/>
      <c r="M142" s="166"/>
      <c r="N142" s="52"/>
      <c r="O142" s="52"/>
      <c r="P142" s="52"/>
      <c r="Q142" s="52"/>
      <c r="R142" s="52"/>
      <c r="S142" s="52"/>
      <c r="T142" s="53"/>
      <c r="AT142" s="17" t="s">
        <v>158</v>
      </c>
      <c r="AU142" s="17" t="s">
        <v>86</v>
      </c>
    </row>
    <row r="143" spans="2:65" s="12" customFormat="1">
      <c r="B143" s="144"/>
      <c r="D143" s="145" t="s">
        <v>144</v>
      </c>
      <c r="E143" s="146" t="s">
        <v>1</v>
      </c>
      <c r="F143" s="147" t="s">
        <v>176</v>
      </c>
      <c r="H143" s="148">
        <v>27.89</v>
      </c>
      <c r="I143" s="228"/>
      <c r="L143" s="144"/>
      <c r="M143" s="149"/>
      <c r="N143" s="150"/>
      <c r="O143" s="150"/>
      <c r="P143" s="150"/>
      <c r="Q143" s="150"/>
      <c r="R143" s="150"/>
      <c r="S143" s="150"/>
      <c r="T143" s="151"/>
      <c r="AT143" s="146" t="s">
        <v>144</v>
      </c>
      <c r="AU143" s="146" t="s">
        <v>86</v>
      </c>
      <c r="AV143" s="12" t="s">
        <v>86</v>
      </c>
      <c r="AW143" s="12" t="s">
        <v>31</v>
      </c>
      <c r="AX143" s="12" t="s">
        <v>84</v>
      </c>
      <c r="AY143" s="146" t="s">
        <v>135</v>
      </c>
    </row>
    <row r="144" spans="2:65" s="1" customFormat="1" ht="48" customHeight="1">
      <c r="B144" s="131"/>
      <c r="C144" s="132" t="s">
        <v>177</v>
      </c>
      <c r="D144" s="132" t="s">
        <v>137</v>
      </c>
      <c r="E144" s="133" t="s">
        <v>178</v>
      </c>
      <c r="F144" s="134" t="s">
        <v>179</v>
      </c>
      <c r="G144" s="135" t="s">
        <v>140</v>
      </c>
      <c r="H144" s="136">
        <v>834.45799999999997</v>
      </c>
      <c r="I144" s="227"/>
      <c r="J144" s="137">
        <f>ROUND(I144*H144,2)</f>
        <v>0</v>
      </c>
      <c r="K144" s="134" t="s">
        <v>141</v>
      </c>
      <c r="L144" s="29"/>
      <c r="M144" s="138" t="s">
        <v>1</v>
      </c>
      <c r="N144" s="139" t="s">
        <v>41</v>
      </c>
      <c r="O144" s="140">
        <v>4.3999999999999997E-2</v>
      </c>
      <c r="P144" s="140">
        <f>O144*H144</f>
        <v>36.716151999999994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142</v>
      </c>
      <c r="AT144" s="142" t="s">
        <v>137</v>
      </c>
      <c r="AU144" s="142" t="s">
        <v>86</v>
      </c>
      <c r="AY144" s="17" t="s">
        <v>135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84</v>
      </c>
      <c r="BK144" s="143">
        <f>ROUND(I144*H144,2)</f>
        <v>0</v>
      </c>
      <c r="BL144" s="17" t="s">
        <v>142</v>
      </c>
      <c r="BM144" s="142" t="s">
        <v>180</v>
      </c>
    </row>
    <row r="145" spans="2:65" s="13" customFormat="1">
      <c r="B145" s="152"/>
      <c r="D145" s="145" t="s">
        <v>144</v>
      </c>
      <c r="E145" s="153" t="s">
        <v>1</v>
      </c>
      <c r="F145" s="154" t="s">
        <v>181</v>
      </c>
      <c r="H145" s="153" t="s">
        <v>1</v>
      </c>
      <c r="I145" s="229"/>
      <c r="L145" s="152"/>
      <c r="M145" s="155"/>
      <c r="N145" s="156"/>
      <c r="O145" s="156"/>
      <c r="P145" s="156"/>
      <c r="Q145" s="156"/>
      <c r="R145" s="156"/>
      <c r="S145" s="156"/>
      <c r="T145" s="157"/>
      <c r="AT145" s="153" t="s">
        <v>144</v>
      </c>
      <c r="AU145" s="153" t="s">
        <v>86</v>
      </c>
      <c r="AV145" s="13" t="s">
        <v>84</v>
      </c>
      <c r="AW145" s="13" t="s">
        <v>31</v>
      </c>
      <c r="AX145" s="13" t="s">
        <v>76</v>
      </c>
      <c r="AY145" s="153" t="s">
        <v>135</v>
      </c>
    </row>
    <row r="146" spans="2:65" s="12" customFormat="1">
      <c r="B146" s="144"/>
      <c r="D146" s="145" t="s">
        <v>144</v>
      </c>
      <c r="E146" s="146" t="s">
        <v>1</v>
      </c>
      <c r="F146" s="147" t="s">
        <v>182</v>
      </c>
      <c r="H146" s="148">
        <v>675.45799999999997</v>
      </c>
      <c r="I146" s="228"/>
      <c r="L146" s="144"/>
      <c r="M146" s="149"/>
      <c r="N146" s="150"/>
      <c r="O146" s="150"/>
      <c r="P146" s="150"/>
      <c r="Q146" s="150"/>
      <c r="R146" s="150"/>
      <c r="S146" s="150"/>
      <c r="T146" s="151"/>
      <c r="AT146" s="146" t="s">
        <v>144</v>
      </c>
      <c r="AU146" s="146" t="s">
        <v>86</v>
      </c>
      <c r="AV146" s="12" t="s">
        <v>86</v>
      </c>
      <c r="AW146" s="12" t="s">
        <v>31</v>
      </c>
      <c r="AX146" s="12" t="s">
        <v>76</v>
      </c>
      <c r="AY146" s="146" t="s">
        <v>135</v>
      </c>
    </row>
    <row r="147" spans="2:65" s="13" customFormat="1">
      <c r="B147" s="152"/>
      <c r="D147" s="145" t="s">
        <v>144</v>
      </c>
      <c r="E147" s="153" t="s">
        <v>1</v>
      </c>
      <c r="F147" s="154" t="s">
        <v>183</v>
      </c>
      <c r="H147" s="153" t="s">
        <v>1</v>
      </c>
      <c r="I147" s="229"/>
      <c r="L147" s="152"/>
      <c r="M147" s="155"/>
      <c r="N147" s="156"/>
      <c r="O147" s="156"/>
      <c r="P147" s="156"/>
      <c r="Q147" s="156"/>
      <c r="R147" s="156"/>
      <c r="S147" s="156"/>
      <c r="T147" s="157"/>
      <c r="AT147" s="153" t="s">
        <v>144</v>
      </c>
      <c r="AU147" s="153" t="s">
        <v>86</v>
      </c>
      <c r="AV147" s="13" t="s">
        <v>84</v>
      </c>
      <c r="AW147" s="13" t="s">
        <v>31</v>
      </c>
      <c r="AX147" s="13" t="s">
        <v>76</v>
      </c>
      <c r="AY147" s="153" t="s">
        <v>135</v>
      </c>
    </row>
    <row r="148" spans="2:65" s="12" customFormat="1">
      <c r="B148" s="144"/>
      <c r="D148" s="145" t="s">
        <v>144</v>
      </c>
      <c r="E148" s="146" t="s">
        <v>1</v>
      </c>
      <c r="F148" s="147" t="s">
        <v>184</v>
      </c>
      <c r="H148" s="148">
        <v>159</v>
      </c>
      <c r="I148" s="228"/>
      <c r="L148" s="144"/>
      <c r="M148" s="149"/>
      <c r="N148" s="150"/>
      <c r="O148" s="150"/>
      <c r="P148" s="150"/>
      <c r="Q148" s="150"/>
      <c r="R148" s="150"/>
      <c r="S148" s="150"/>
      <c r="T148" s="151"/>
      <c r="AT148" s="146" t="s">
        <v>144</v>
      </c>
      <c r="AU148" s="146" t="s">
        <v>86</v>
      </c>
      <c r="AV148" s="12" t="s">
        <v>86</v>
      </c>
      <c r="AW148" s="12" t="s">
        <v>31</v>
      </c>
      <c r="AX148" s="12" t="s">
        <v>76</v>
      </c>
      <c r="AY148" s="146" t="s">
        <v>135</v>
      </c>
    </row>
    <row r="149" spans="2:65" s="14" customFormat="1">
      <c r="B149" s="158"/>
      <c r="D149" s="145" t="s">
        <v>144</v>
      </c>
      <c r="E149" s="159" t="s">
        <v>1</v>
      </c>
      <c r="F149" s="160" t="s">
        <v>153</v>
      </c>
      <c r="H149" s="161">
        <v>834.45799999999997</v>
      </c>
      <c r="I149" s="230"/>
      <c r="L149" s="158"/>
      <c r="M149" s="162"/>
      <c r="N149" s="163"/>
      <c r="O149" s="163"/>
      <c r="P149" s="163"/>
      <c r="Q149" s="163"/>
      <c r="R149" s="163"/>
      <c r="S149" s="163"/>
      <c r="T149" s="164"/>
      <c r="AT149" s="159" t="s">
        <v>144</v>
      </c>
      <c r="AU149" s="159" t="s">
        <v>86</v>
      </c>
      <c r="AV149" s="14" t="s">
        <v>142</v>
      </c>
      <c r="AW149" s="14" t="s">
        <v>31</v>
      </c>
      <c r="AX149" s="14" t="s">
        <v>84</v>
      </c>
      <c r="AY149" s="159" t="s">
        <v>135</v>
      </c>
    </row>
    <row r="150" spans="2:65" s="1" customFormat="1" ht="60" customHeight="1">
      <c r="B150" s="131"/>
      <c r="C150" s="132" t="s">
        <v>185</v>
      </c>
      <c r="D150" s="132" t="s">
        <v>137</v>
      </c>
      <c r="E150" s="133" t="s">
        <v>186</v>
      </c>
      <c r="F150" s="134" t="s">
        <v>187</v>
      </c>
      <c r="G150" s="135" t="s">
        <v>140</v>
      </c>
      <c r="H150" s="136">
        <v>13.601000000000001</v>
      </c>
      <c r="I150" s="227"/>
      <c r="J150" s="137">
        <f>ROUND(I150*H150,2)</f>
        <v>0</v>
      </c>
      <c r="K150" s="134" t="s">
        <v>141</v>
      </c>
      <c r="L150" s="29"/>
      <c r="M150" s="138" t="s">
        <v>1</v>
      </c>
      <c r="N150" s="139" t="s">
        <v>41</v>
      </c>
      <c r="O150" s="140">
        <v>8.3000000000000004E-2</v>
      </c>
      <c r="P150" s="140">
        <f>O150*H150</f>
        <v>1.1288830000000001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142</v>
      </c>
      <c r="AT150" s="142" t="s">
        <v>137</v>
      </c>
      <c r="AU150" s="142" t="s">
        <v>86</v>
      </c>
      <c r="AY150" s="17" t="s">
        <v>135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84</v>
      </c>
      <c r="BK150" s="143">
        <f>ROUND(I150*H150,2)</f>
        <v>0</v>
      </c>
      <c r="BL150" s="17" t="s">
        <v>142</v>
      </c>
      <c r="BM150" s="142" t="s">
        <v>188</v>
      </c>
    </row>
    <row r="151" spans="2:65" s="13" customFormat="1">
      <c r="B151" s="152"/>
      <c r="D151" s="145" t="s">
        <v>144</v>
      </c>
      <c r="E151" s="153" t="s">
        <v>1</v>
      </c>
      <c r="F151" s="154" t="s">
        <v>189</v>
      </c>
      <c r="H151" s="153" t="s">
        <v>1</v>
      </c>
      <c r="I151" s="229"/>
      <c r="L151" s="152"/>
      <c r="M151" s="155"/>
      <c r="N151" s="156"/>
      <c r="O151" s="156"/>
      <c r="P151" s="156"/>
      <c r="Q151" s="156"/>
      <c r="R151" s="156"/>
      <c r="S151" s="156"/>
      <c r="T151" s="157"/>
      <c r="AT151" s="153" t="s">
        <v>144</v>
      </c>
      <c r="AU151" s="153" t="s">
        <v>86</v>
      </c>
      <c r="AV151" s="13" t="s">
        <v>84</v>
      </c>
      <c r="AW151" s="13" t="s">
        <v>31</v>
      </c>
      <c r="AX151" s="13" t="s">
        <v>76</v>
      </c>
      <c r="AY151" s="153" t="s">
        <v>135</v>
      </c>
    </row>
    <row r="152" spans="2:65" s="12" customFormat="1">
      <c r="B152" s="144"/>
      <c r="D152" s="145" t="s">
        <v>144</v>
      </c>
      <c r="E152" s="146" t="s">
        <v>1</v>
      </c>
      <c r="F152" s="147" t="s">
        <v>190</v>
      </c>
      <c r="H152" s="148">
        <v>351.33</v>
      </c>
      <c r="I152" s="228"/>
      <c r="L152" s="144"/>
      <c r="M152" s="149"/>
      <c r="N152" s="150"/>
      <c r="O152" s="150"/>
      <c r="P152" s="150"/>
      <c r="Q152" s="150"/>
      <c r="R152" s="150"/>
      <c r="S152" s="150"/>
      <c r="T152" s="151"/>
      <c r="AT152" s="146" t="s">
        <v>144</v>
      </c>
      <c r="AU152" s="146" t="s">
        <v>86</v>
      </c>
      <c r="AV152" s="12" t="s">
        <v>86</v>
      </c>
      <c r="AW152" s="12" t="s">
        <v>31</v>
      </c>
      <c r="AX152" s="12" t="s">
        <v>76</v>
      </c>
      <c r="AY152" s="146" t="s">
        <v>135</v>
      </c>
    </row>
    <row r="153" spans="2:65" s="12" customFormat="1">
      <c r="B153" s="144"/>
      <c r="D153" s="145" t="s">
        <v>144</v>
      </c>
      <c r="E153" s="146" t="s">
        <v>1</v>
      </c>
      <c r="F153" s="147" t="s">
        <v>191</v>
      </c>
      <c r="H153" s="148">
        <v>-337.72899999999998</v>
      </c>
      <c r="I153" s="228"/>
      <c r="L153" s="144"/>
      <c r="M153" s="149"/>
      <c r="N153" s="150"/>
      <c r="O153" s="150"/>
      <c r="P153" s="150"/>
      <c r="Q153" s="150"/>
      <c r="R153" s="150"/>
      <c r="S153" s="150"/>
      <c r="T153" s="151"/>
      <c r="AT153" s="146" t="s">
        <v>144</v>
      </c>
      <c r="AU153" s="146" t="s">
        <v>86</v>
      </c>
      <c r="AV153" s="12" t="s">
        <v>86</v>
      </c>
      <c r="AW153" s="12" t="s">
        <v>31</v>
      </c>
      <c r="AX153" s="12" t="s">
        <v>76</v>
      </c>
      <c r="AY153" s="146" t="s">
        <v>135</v>
      </c>
    </row>
    <row r="154" spans="2:65" s="14" customFormat="1">
      <c r="B154" s="158"/>
      <c r="D154" s="145" t="s">
        <v>144</v>
      </c>
      <c r="E154" s="159" t="s">
        <v>1</v>
      </c>
      <c r="F154" s="160" t="s">
        <v>153</v>
      </c>
      <c r="H154" s="161">
        <v>13.601000000000001</v>
      </c>
      <c r="I154" s="230"/>
      <c r="L154" s="158"/>
      <c r="M154" s="162"/>
      <c r="N154" s="163"/>
      <c r="O154" s="163"/>
      <c r="P154" s="163"/>
      <c r="Q154" s="163"/>
      <c r="R154" s="163"/>
      <c r="S154" s="163"/>
      <c r="T154" s="164"/>
      <c r="AT154" s="159" t="s">
        <v>144</v>
      </c>
      <c r="AU154" s="159" t="s">
        <v>86</v>
      </c>
      <c r="AV154" s="14" t="s">
        <v>142</v>
      </c>
      <c r="AW154" s="14" t="s">
        <v>31</v>
      </c>
      <c r="AX154" s="14" t="s">
        <v>84</v>
      </c>
      <c r="AY154" s="159" t="s">
        <v>135</v>
      </c>
    </row>
    <row r="155" spans="2:65" s="1" customFormat="1" ht="60" customHeight="1">
      <c r="B155" s="131"/>
      <c r="C155" s="132" t="s">
        <v>192</v>
      </c>
      <c r="D155" s="132" t="s">
        <v>137</v>
      </c>
      <c r="E155" s="133" t="s">
        <v>193</v>
      </c>
      <c r="F155" s="134" t="s">
        <v>194</v>
      </c>
      <c r="G155" s="135" t="s">
        <v>140</v>
      </c>
      <c r="H155" s="136">
        <v>81.605999999999995</v>
      </c>
      <c r="I155" s="227"/>
      <c r="J155" s="137">
        <f>ROUND(I155*H155,2)</f>
        <v>0</v>
      </c>
      <c r="K155" s="134" t="s">
        <v>141</v>
      </c>
      <c r="L155" s="29"/>
      <c r="M155" s="138" t="s">
        <v>1</v>
      </c>
      <c r="N155" s="139" t="s">
        <v>41</v>
      </c>
      <c r="O155" s="140">
        <v>4.0000000000000001E-3</v>
      </c>
      <c r="P155" s="140">
        <f>O155*H155</f>
        <v>0.32642399999999999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142</v>
      </c>
      <c r="AT155" s="142" t="s">
        <v>137</v>
      </c>
      <c r="AU155" s="142" t="s">
        <v>86</v>
      </c>
      <c r="AY155" s="17" t="s">
        <v>135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84</v>
      </c>
      <c r="BK155" s="143">
        <f>ROUND(I155*H155,2)</f>
        <v>0</v>
      </c>
      <c r="BL155" s="17" t="s">
        <v>142</v>
      </c>
      <c r="BM155" s="142" t="s">
        <v>195</v>
      </c>
    </row>
    <row r="156" spans="2:65" s="13" customFormat="1">
      <c r="B156" s="152"/>
      <c r="D156" s="145" t="s">
        <v>144</v>
      </c>
      <c r="E156" s="153" t="s">
        <v>1</v>
      </c>
      <c r="F156" s="154" t="s">
        <v>196</v>
      </c>
      <c r="H156" s="153" t="s">
        <v>1</v>
      </c>
      <c r="I156" s="229"/>
      <c r="L156" s="152"/>
      <c r="M156" s="155"/>
      <c r="N156" s="156"/>
      <c r="O156" s="156"/>
      <c r="P156" s="156"/>
      <c r="Q156" s="156"/>
      <c r="R156" s="156"/>
      <c r="S156" s="156"/>
      <c r="T156" s="157"/>
      <c r="AT156" s="153" t="s">
        <v>144</v>
      </c>
      <c r="AU156" s="153" t="s">
        <v>86</v>
      </c>
      <c r="AV156" s="13" t="s">
        <v>84</v>
      </c>
      <c r="AW156" s="13" t="s">
        <v>31</v>
      </c>
      <c r="AX156" s="13" t="s">
        <v>76</v>
      </c>
      <c r="AY156" s="153" t="s">
        <v>135</v>
      </c>
    </row>
    <row r="157" spans="2:65" s="12" customFormat="1">
      <c r="B157" s="144"/>
      <c r="D157" s="145" t="s">
        <v>144</v>
      </c>
      <c r="E157" s="146" t="s">
        <v>1</v>
      </c>
      <c r="F157" s="147" t="s">
        <v>197</v>
      </c>
      <c r="H157" s="148">
        <v>81.605999999999995</v>
      </c>
      <c r="I157" s="228"/>
      <c r="L157" s="144"/>
      <c r="M157" s="149"/>
      <c r="N157" s="150"/>
      <c r="O157" s="150"/>
      <c r="P157" s="150"/>
      <c r="Q157" s="150"/>
      <c r="R157" s="150"/>
      <c r="S157" s="150"/>
      <c r="T157" s="151"/>
      <c r="AT157" s="146" t="s">
        <v>144</v>
      </c>
      <c r="AU157" s="146" t="s">
        <v>86</v>
      </c>
      <c r="AV157" s="12" t="s">
        <v>86</v>
      </c>
      <c r="AW157" s="12" t="s">
        <v>31</v>
      </c>
      <c r="AX157" s="12" t="s">
        <v>84</v>
      </c>
      <c r="AY157" s="146" t="s">
        <v>135</v>
      </c>
    </row>
    <row r="158" spans="2:65" s="1" customFormat="1" ht="48" customHeight="1">
      <c r="B158" s="131"/>
      <c r="C158" s="132" t="s">
        <v>198</v>
      </c>
      <c r="D158" s="132" t="s">
        <v>137</v>
      </c>
      <c r="E158" s="133" t="s">
        <v>199</v>
      </c>
      <c r="F158" s="134" t="s">
        <v>200</v>
      </c>
      <c r="G158" s="135" t="s">
        <v>140</v>
      </c>
      <c r="H158" s="136">
        <v>542.19200000000001</v>
      </c>
      <c r="I158" s="227"/>
      <c r="J158" s="137">
        <f>ROUND(I158*H158,2)</f>
        <v>0</v>
      </c>
      <c r="K158" s="134" t="s">
        <v>141</v>
      </c>
      <c r="L158" s="29"/>
      <c r="M158" s="138" t="s">
        <v>1</v>
      </c>
      <c r="N158" s="139" t="s">
        <v>41</v>
      </c>
      <c r="O158" s="140">
        <v>0.25700000000000001</v>
      </c>
      <c r="P158" s="140">
        <f>O158*H158</f>
        <v>139.343344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142</v>
      </c>
      <c r="AT158" s="142" t="s">
        <v>137</v>
      </c>
      <c r="AU158" s="142" t="s">
        <v>86</v>
      </c>
      <c r="AY158" s="17" t="s">
        <v>135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84</v>
      </c>
      <c r="BK158" s="143">
        <f>ROUND(I158*H158,2)</f>
        <v>0</v>
      </c>
      <c r="BL158" s="17" t="s">
        <v>142</v>
      </c>
      <c r="BM158" s="142" t="s">
        <v>201</v>
      </c>
    </row>
    <row r="159" spans="2:65" s="13" customFormat="1">
      <c r="B159" s="152"/>
      <c r="D159" s="145" t="s">
        <v>144</v>
      </c>
      <c r="E159" s="153" t="s">
        <v>1</v>
      </c>
      <c r="F159" s="154" t="s">
        <v>202</v>
      </c>
      <c r="H159" s="153" t="s">
        <v>1</v>
      </c>
      <c r="I159" s="229"/>
      <c r="L159" s="152"/>
      <c r="M159" s="155"/>
      <c r="N159" s="156"/>
      <c r="O159" s="156"/>
      <c r="P159" s="156"/>
      <c r="Q159" s="156"/>
      <c r="R159" s="156"/>
      <c r="S159" s="156"/>
      <c r="T159" s="157"/>
      <c r="AT159" s="153" t="s">
        <v>144</v>
      </c>
      <c r="AU159" s="153" t="s">
        <v>86</v>
      </c>
      <c r="AV159" s="13" t="s">
        <v>84</v>
      </c>
      <c r="AW159" s="13" t="s">
        <v>31</v>
      </c>
      <c r="AX159" s="13" t="s">
        <v>76</v>
      </c>
      <c r="AY159" s="153" t="s">
        <v>135</v>
      </c>
    </row>
    <row r="160" spans="2:65" s="12" customFormat="1">
      <c r="B160" s="144"/>
      <c r="D160" s="145" t="s">
        <v>144</v>
      </c>
      <c r="E160" s="146" t="s">
        <v>1</v>
      </c>
      <c r="F160" s="147" t="s">
        <v>203</v>
      </c>
      <c r="H160" s="148">
        <v>320.44200000000001</v>
      </c>
      <c r="I160" s="228"/>
      <c r="L160" s="144"/>
      <c r="M160" s="149"/>
      <c r="N160" s="150"/>
      <c r="O160" s="150"/>
      <c r="P160" s="150"/>
      <c r="Q160" s="150"/>
      <c r="R160" s="150"/>
      <c r="S160" s="150"/>
      <c r="T160" s="151"/>
      <c r="AT160" s="146" t="s">
        <v>144</v>
      </c>
      <c r="AU160" s="146" t="s">
        <v>86</v>
      </c>
      <c r="AV160" s="12" t="s">
        <v>86</v>
      </c>
      <c r="AW160" s="12" t="s">
        <v>31</v>
      </c>
      <c r="AX160" s="12" t="s">
        <v>76</v>
      </c>
      <c r="AY160" s="146" t="s">
        <v>135</v>
      </c>
    </row>
    <row r="161" spans="2:65" s="12" customFormat="1">
      <c r="B161" s="144"/>
      <c r="D161" s="145" t="s">
        <v>144</v>
      </c>
      <c r="E161" s="146" t="s">
        <v>1</v>
      </c>
      <c r="F161" s="147" t="s">
        <v>204</v>
      </c>
      <c r="H161" s="148">
        <v>221.75</v>
      </c>
      <c r="I161" s="228"/>
      <c r="L161" s="144"/>
      <c r="M161" s="149"/>
      <c r="N161" s="150"/>
      <c r="O161" s="150"/>
      <c r="P161" s="150"/>
      <c r="Q161" s="150"/>
      <c r="R161" s="150"/>
      <c r="S161" s="150"/>
      <c r="T161" s="151"/>
      <c r="AT161" s="146" t="s">
        <v>144</v>
      </c>
      <c r="AU161" s="146" t="s">
        <v>86</v>
      </c>
      <c r="AV161" s="12" t="s">
        <v>86</v>
      </c>
      <c r="AW161" s="12" t="s">
        <v>31</v>
      </c>
      <c r="AX161" s="12" t="s">
        <v>76</v>
      </c>
      <c r="AY161" s="146" t="s">
        <v>135</v>
      </c>
    </row>
    <row r="162" spans="2:65" s="14" customFormat="1">
      <c r="B162" s="158"/>
      <c r="D162" s="145" t="s">
        <v>144</v>
      </c>
      <c r="E162" s="159" t="s">
        <v>1</v>
      </c>
      <c r="F162" s="160" t="s">
        <v>153</v>
      </c>
      <c r="H162" s="161">
        <v>542.19200000000001</v>
      </c>
      <c r="I162" s="230"/>
      <c r="L162" s="158"/>
      <c r="M162" s="162"/>
      <c r="N162" s="163"/>
      <c r="O162" s="163"/>
      <c r="P162" s="163"/>
      <c r="Q162" s="163"/>
      <c r="R162" s="163"/>
      <c r="S162" s="163"/>
      <c r="T162" s="164"/>
      <c r="AT162" s="159" t="s">
        <v>144</v>
      </c>
      <c r="AU162" s="159" t="s">
        <v>86</v>
      </c>
      <c r="AV162" s="14" t="s">
        <v>142</v>
      </c>
      <c r="AW162" s="14" t="s">
        <v>31</v>
      </c>
      <c r="AX162" s="14" t="s">
        <v>84</v>
      </c>
      <c r="AY162" s="159" t="s">
        <v>135</v>
      </c>
    </row>
    <row r="163" spans="2:65" s="1" customFormat="1" ht="60" customHeight="1">
      <c r="B163" s="131"/>
      <c r="C163" s="132" t="s">
        <v>205</v>
      </c>
      <c r="D163" s="132" t="s">
        <v>137</v>
      </c>
      <c r="E163" s="133" t="s">
        <v>206</v>
      </c>
      <c r="F163" s="134" t="s">
        <v>207</v>
      </c>
      <c r="G163" s="135" t="s">
        <v>140</v>
      </c>
      <c r="H163" s="136">
        <v>5421.92</v>
      </c>
      <c r="I163" s="227"/>
      <c r="J163" s="137">
        <f>ROUND(I163*H163,2)</f>
        <v>0</v>
      </c>
      <c r="K163" s="134" t="s">
        <v>141</v>
      </c>
      <c r="L163" s="29"/>
      <c r="M163" s="138" t="s">
        <v>1</v>
      </c>
      <c r="N163" s="139" t="s">
        <v>41</v>
      </c>
      <c r="O163" s="140">
        <v>3.0000000000000001E-3</v>
      </c>
      <c r="P163" s="140">
        <f>O163*H163</f>
        <v>16.26576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142</v>
      </c>
      <c r="AT163" s="142" t="s">
        <v>137</v>
      </c>
      <c r="AU163" s="142" t="s">
        <v>86</v>
      </c>
      <c r="AY163" s="17" t="s">
        <v>135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84</v>
      </c>
      <c r="BK163" s="143">
        <f>ROUND(I163*H163,2)</f>
        <v>0</v>
      </c>
      <c r="BL163" s="17" t="s">
        <v>142</v>
      </c>
      <c r="BM163" s="142" t="s">
        <v>208</v>
      </c>
    </row>
    <row r="164" spans="2:65" s="13" customFormat="1">
      <c r="B164" s="152"/>
      <c r="D164" s="145" t="s">
        <v>144</v>
      </c>
      <c r="E164" s="153" t="s">
        <v>1</v>
      </c>
      <c r="F164" s="154" t="s">
        <v>209</v>
      </c>
      <c r="H164" s="153" t="s">
        <v>1</v>
      </c>
      <c r="I164" s="229"/>
      <c r="L164" s="152"/>
      <c r="M164" s="155"/>
      <c r="N164" s="156"/>
      <c r="O164" s="156"/>
      <c r="P164" s="156"/>
      <c r="Q164" s="156"/>
      <c r="R164" s="156"/>
      <c r="S164" s="156"/>
      <c r="T164" s="157"/>
      <c r="AT164" s="153" t="s">
        <v>144</v>
      </c>
      <c r="AU164" s="153" t="s">
        <v>86</v>
      </c>
      <c r="AV164" s="13" t="s">
        <v>84</v>
      </c>
      <c r="AW164" s="13" t="s">
        <v>31</v>
      </c>
      <c r="AX164" s="13" t="s">
        <v>76</v>
      </c>
      <c r="AY164" s="153" t="s">
        <v>135</v>
      </c>
    </row>
    <row r="165" spans="2:65" s="12" customFormat="1">
      <c r="B165" s="144"/>
      <c r="D165" s="145" t="s">
        <v>144</v>
      </c>
      <c r="E165" s="146" t="s">
        <v>1</v>
      </c>
      <c r="F165" s="147" t="s">
        <v>210</v>
      </c>
      <c r="H165" s="148">
        <v>5421.92</v>
      </c>
      <c r="I165" s="228"/>
      <c r="L165" s="144"/>
      <c r="M165" s="149"/>
      <c r="N165" s="150"/>
      <c r="O165" s="150"/>
      <c r="P165" s="150"/>
      <c r="Q165" s="150"/>
      <c r="R165" s="150"/>
      <c r="S165" s="150"/>
      <c r="T165" s="151"/>
      <c r="AT165" s="146" t="s">
        <v>144</v>
      </c>
      <c r="AU165" s="146" t="s">
        <v>86</v>
      </c>
      <c r="AV165" s="12" t="s">
        <v>86</v>
      </c>
      <c r="AW165" s="12" t="s">
        <v>31</v>
      </c>
      <c r="AX165" s="12" t="s">
        <v>84</v>
      </c>
      <c r="AY165" s="146" t="s">
        <v>135</v>
      </c>
    </row>
    <row r="166" spans="2:65" s="1" customFormat="1" ht="36" customHeight="1">
      <c r="B166" s="131"/>
      <c r="C166" s="132" t="s">
        <v>211</v>
      </c>
      <c r="D166" s="132" t="s">
        <v>137</v>
      </c>
      <c r="E166" s="133" t="s">
        <v>212</v>
      </c>
      <c r="F166" s="134" t="s">
        <v>213</v>
      </c>
      <c r="G166" s="135" t="s">
        <v>140</v>
      </c>
      <c r="H166" s="136">
        <v>496.72899999999998</v>
      </c>
      <c r="I166" s="227"/>
      <c r="J166" s="137">
        <f>ROUND(I166*H166,2)</f>
        <v>0</v>
      </c>
      <c r="K166" s="134" t="s">
        <v>141</v>
      </c>
      <c r="L166" s="29"/>
      <c r="M166" s="138" t="s">
        <v>1</v>
      </c>
      <c r="N166" s="139" t="s">
        <v>41</v>
      </c>
      <c r="O166" s="140">
        <v>9.7000000000000003E-2</v>
      </c>
      <c r="P166" s="140">
        <f>O166*H166</f>
        <v>48.182713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142</v>
      </c>
      <c r="AT166" s="142" t="s">
        <v>137</v>
      </c>
      <c r="AU166" s="142" t="s">
        <v>86</v>
      </c>
      <c r="AY166" s="17" t="s">
        <v>135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84</v>
      </c>
      <c r="BK166" s="143">
        <f>ROUND(I166*H166,2)</f>
        <v>0</v>
      </c>
      <c r="BL166" s="17" t="s">
        <v>142</v>
      </c>
      <c r="BM166" s="142" t="s">
        <v>214</v>
      </c>
    </row>
    <row r="167" spans="2:65" s="12" customFormat="1">
      <c r="B167" s="144"/>
      <c r="D167" s="145" t="s">
        <v>144</v>
      </c>
      <c r="E167" s="146" t="s">
        <v>1</v>
      </c>
      <c r="F167" s="147" t="s">
        <v>215</v>
      </c>
      <c r="H167" s="148">
        <v>159</v>
      </c>
      <c r="I167" s="228"/>
      <c r="L167" s="144"/>
      <c r="M167" s="149"/>
      <c r="N167" s="150"/>
      <c r="O167" s="150"/>
      <c r="P167" s="150"/>
      <c r="Q167" s="150"/>
      <c r="R167" s="150"/>
      <c r="S167" s="150"/>
      <c r="T167" s="151"/>
      <c r="AT167" s="146" t="s">
        <v>144</v>
      </c>
      <c r="AU167" s="146" t="s">
        <v>86</v>
      </c>
      <c r="AV167" s="12" t="s">
        <v>86</v>
      </c>
      <c r="AW167" s="12" t="s">
        <v>31</v>
      </c>
      <c r="AX167" s="12" t="s">
        <v>76</v>
      </c>
      <c r="AY167" s="146" t="s">
        <v>135</v>
      </c>
    </row>
    <row r="168" spans="2:65" s="12" customFormat="1">
      <c r="B168" s="144"/>
      <c r="D168" s="145" t="s">
        <v>144</v>
      </c>
      <c r="E168" s="146" t="s">
        <v>1</v>
      </c>
      <c r="F168" s="147" t="s">
        <v>216</v>
      </c>
      <c r="H168" s="148">
        <v>337.72899999999998</v>
      </c>
      <c r="I168" s="228"/>
      <c r="L168" s="144"/>
      <c r="M168" s="149"/>
      <c r="N168" s="150"/>
      <c r="O168" s="150"/>
      <c r="P168" s="150"/>
      <c r="Q168" s="150"/>
      <c r="R168" s="150"/>
      <c r="S168" s="150"/>
      <c r="T168" s="151"/>
      <c r="AT168" s="146" t="s">
        <v>144</v>
      </c>
      <c r="AU168" s="146" t="s">
        <v>86</v>
      </c>
      <c r="AV168" s="12" t="s">
        <v>86</v>
      </c>
      <c r="AW168" s="12" t="s">
        <v>31</v>
      </c>
      <c r="AX168" s="12" t="s">
        <v>76</v>
      </c>
      <c r="AY168" s="146" t="s">
        <v>135</v>
      </c>
    </row>
    <row r="169" spans="2:65" s="14" customFormat="1">
      <c r="B169" s="158"/>
      <c r="D169" s="145" t="s">
        <v>144</v>
      </c>
      <c r="E169" s="159" t="s">
        <v>1</v>
      </c>
      <c r="F169" s="160" t="s">
        <v>153</v>
      </c>
      <c r="H169" s="161">
        <v>496.72899999999998</v>
      </c>
      <c r="I169" s="230"/>
      <c r="L169" s="158"/>
      <c r="M169" s="162"/>
      <c r="N169" s="163"/>
      <c r="O169" s="163"/>
      <c r="P169" s="163"/>
      <c r="Q169" s="163"/>
      <c r="R169" s="163"/>
      <c r="S169" s="163"/>
      <c r="T169" s="164"/>
      <c r="AT169" s="159" t="s">
        <v>144</v>
      </c>
      <c r="AU169" s="159" t="s">
        <v>86</v>
      </c>
      <c r="AV169" s="14" t="s">
        <v>142</v>
      </c>
      <c r="AW169" s="14" t="s">
        <v>31</v>
      </c>
      <c r="AX169" s="14" t="s">
        <v>84</v>
      </c>
      <c r="AY169" s="159" t="s">
        <v>135</v>
      </c>
    </row>
    <row r="170" spans="2:65" s="1" customFormat="1" ht="36" customHeight="1">
      <c r="B170" s="131"/>
      <c r="C170" s="132" t="s">
        <v>217</v>
      </c>
      <c r="D170" s="132" t="s">
        <v>137</v>
      </c>
      <c r="E170" s="133" t="s">
        <v>218</v>
      </c>
      <c r="F170" s="134" t="s">
        <v>219</v>
      </c>
      <c r="G170" s="135" t="s">
        <v>220</v>
      </c>
      <c r="H170" s="136">
        <v>1209.77</v>
      </c>
      <c r="I170" s="227"/>
      <c r="J170" s="137">
        <f>ROUND(I170*H170,2)</f>
        <v>0</v>
      </c>
      <c r="K170" s="134" t="s">
        <v>141</v>
      </c>
      <c r="L170" s="29"/>
      <c r="M170" s="138" t="s">
        <v>1</v>
      </c>
      <c r="N170" s="139" t="s">
        <v>41</v>
      </c>
      <c r="O170" s="140">
        <v>0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142</v>
      </c>
      <c r="AT170" s="142" t="s">
        <v>137</v>
      </c>
      <c r="AU170" s="142" t="s">
        <v>86</v>
      </c>
      <c r="AY170" s="17" t="s">
        <v>135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84</v>
      </c>
      <c r="BK170" s="143">
        <f>ROUND(I170*H170,2)</f>
        <v>0</v>
      </c>
      <c r="BL170" s="17" t="s">
        <v>142</v>
      </c>
      <c r="BM170" s="142" t="s">
        <v>221</v>
      </c>
    </row>
    <row r="171" spans="2:65" s="1" customFormat="1" ht="19.5">
      <c r="B171" s="29"/>
      <c r="D171" s="145" t="s">
        <v>158</v>
      </c>
      <c r="F171" s="165" t="s">
        <v>222</v>
      </c>
      <c r="I171" s="231"/>
      <c r="L171" s="29"/>
      <c r="M171" s="166"/>
      <c r="N171" s="52"/>
      <c r="O171" s="52"/>
      <c r="P171" s="52"/>
      <c r="Q171" s="52"/>
      <c r="R171" s="52"/>
      <c r="S171" s="52"/>
      <c r="T171" s="53"/>
      <c r="AT171" s="17" t="s">
        <v>158</v>
      </c>
      <c r="AU171" s="17" t="s">
        <v>86</v>
      </c>
    </row>
    <row r="172" spans="2:65" s="12" customFormat="1">
      <c r="B172" s="144"/>
      <c r="D172" s="145" t="s">
        <v>144</v>
      </c>
      <c r="E172" s="146" t="s">
        <v>1</v>
      </c>
      <c r="F172" s="147" t="s">
        <v>223</v>
      </c>
      <c r="H172" s="148">
        <v>25.841999999999999</v>
      </c>
      <c r="I172" s="228"/>
      <c r="L172" s="144"/>
      <c r="M172" s="149"/>
      <c r="N172" s="150"/>
      <c r="O172" s="150"/>
      <c r="P172" s="150"/>
      <c r="Q172" s="150"/>
      <c r="R172" s="150"/>
      <c r="S172" s="150"/>
      <c r="T172" s="151"/>
      <c r="AT172" s="146" t="s">
        <v>144</v>
      </c>
      <c r="AU172" s="146" t="s">
        <v>86</v>
      </c>
      <c r="AV172" s="12" t="s">
        <v>86</v>
      </c>
      <c r="AW172" s="12" t="s">
        <v>31</v>
      </c>
      <c r="AX172" s="12" t="s">
        <v>76</v>
      </c>
      <c r="AY172" s="146" t="s">
        <v>135</v>
      </c>
    </row>
    <row r="173" spans="2:65" s="12" customFormat="1">
      <c r="B173" s="144"/>
      <c r="D173" s="145" t="s">
        <v>144</v>
      </c>
      <c r="E173" s="146" t="s">
        <v>1</v>
      </c>
      <c r="F173" s="147" t="s">
        <v>224</v>
      </c>
      <c r="H173" s="148">
        <v>1183.9280000000001</v>
      </c>
      <c r="I173" s="228"/>
      <c r="L173" s="144"/>
      <c r="M173" s="149"/>
      <c r="N173" s="150"/>
      <c r="O173" s="150"/>
      <c r="P173" s="150"/>
      <c r="Q173" s="150"/>
      <c r="R173" s="150"/>
      <c r="S173" s="150"/>
      <c r="T173" s="151"/>
      <c r="AT173" s="146" t="s">
        <v>144</v>
      </c>
      <c r="AU173" s="146" t="s">
        <v>86</v>
      </c>
      <c r="AV173" s="12" t="s">
        <v>86</v>
      </c>
      <c r="AW173" s="12" t="s">
        <v>31</v>
      </c>
      <c r="AX173" s="12" t="s">
        <v>76</v>
      </c>
      <c r="AY173" s="146" t="s">
        <v>135</v>
      </c>
    </row>
    <row r="174" spans="2:65" s="14" customFormat="1">
      <c r="B174" s="158"/>
      <c r="D174" s="145" t="s">
        <v>144</v>
      </c>
      <c r="E174" s="159" t="s">
        <v>1</v>
      </c>
      <c r="F174" s="160" t="s">
        <v>153</v>
      </c>
      <c r="H174" s="161">
        <v>1209.77</v>
      </c>
      <c r="I174" s="230"/>
      <c r="L174" s="158"/>
      <c r="M174" s="162"/>
      <c r="N174" s="163"/>
      <c r="O174" s="163"/>
      <c r="P174" s="163"/>
      <c r="Q174" s="163"/>
      <c r="R174" s="163"/>
      <c r="S174" s="163"/>
      <c r="T174" s="164"/>
      <c r="AT174" s="159" t="s">
        <v>144</v>
      </c>
      <c r="AU174" s="159" t="s">
        <v>86</v>
      </c>
      <c r="AV174" s="14" t="s">
        <v>142</v>
      </c>
      <c r="AW174" s="14" t="s">
        <v>31</v>
      </c>
      <c r="AX174" s="14" t="s">
        <v>84</v>
      </c>
      <c r="AY174" s="159" t="s">
        <v>135</v>
      </c>
    </row>
    <row r="175" spans="2:65" s="1" customFormat="1" ht="36" customHeight="1">
      <c r="B175" s="131"/>
      <c r="C175" s="132" t="s">
        <v>225</v>
      </c>
      <c r="D175" s="132" t="s">
        <v>137</v>
      </c>
      <c r="E175" s="133" t="s">
        <v>226</v>
      </c>
      <c r="F175" s="134" t="s">
        <v>227</v>
      </c>
      <c r="G175" s="135" t="s">
        <v>140</v>
      </c>
      <c r="H175" s="136">
        <v>337.72899999999998</v>
      </c>
      <c r="I175" s="227"/>
      <c r="J175" s="137">
        <f>ROUND(I175*H175,2)</f>
        <v>0</v>
      </c>
      <c r="K175" s="134" t="s">
        <v>141</v>
      </c>
      <c r="L175" s="29"/>
      <c r="M175" s="138" t="s">
        <v>1</v>
      </c>
      <c r="N175" s="139" t="s">
        <v>41</v>
      </c>
      <c r="O175" s="140">
        <v>0.29899999999999999</v>
      </c>
      <c r="P175" s="140">
        <f>O175*H175</f>
        <v>100.980971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142</v>
      </c>
      <c r="AT175" s="142" t="s">
        <v>137</v>
      </c>
      <c r="AU175" s="142" t="s">
        <v>86</v>
      </c>
      <c r="AY175" s="17" t="s">
        <v>135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84</v>
      </c>
      <c r="BK175" s="143">
        <f>ROUND(I175*H175,2)</f>
        <v>0</v>
      </c>
      <c r="BL175" s="17" t="s">
        <v>142</v>
      </c>
      <c r="BM175" s="142" t="s">
        <v>228</v>
      </c>
    </row>
    <row r="176" spans="2:65" s="13" customFormat="1">
      <c r="B176" s="152"/>
      <c r="D176" s="145" t="s">
        <v>144</v>
      </c>
      <c r="E176" s="153" t="s">
        <v>1</v>
      </c>
      <c r="F176" s="154" t="s">
        <v>229</v>
      </c>
      <c r="H176" s="153" t="s">
        <v>1</v>
      </c>
      <c r="I176" s="229"/>
      <c r="L176" s="152"/>
      <c r="M176" s="155"/>
      <c r="N176" s="156"/>
      <c r="O176" s="156"/>
      <c r="P176" s="156"/>
      <c r="Q176" s="156"/>
      <c r="R176" s="156"/>
      <c r="S176" s="156"/>
      <c r="T176" s="157"/>
      <c r="AT176" s="153" t="s">
        <v>144</v>
      </c>
      <c r="AU176" s="153" t="s">
        <v>86</v>
      </c>
      <c r="AV176" s="13" t="s">
        <v>84</v>
      </c>
      <c r="AW176" s="13" t="s">
        <v>31</v>
      </c>
      <c r="AX176" s="13" t="s">
        <v>76</v>
      </c>
      <c r="AY176" s="153" t="s">
        <v>135</v>
      </c>
    </row>
    <row r="177" spans="2:65" s="12" customFormat="1">
      <c r="B177" s="144"/>
      <c r="D177" s="145" t="s">
        <v>144</v>
      </c>
      <c r="E177" s="146" t="s">
        <v>1</v>
      </c>
      <c r="F177" s="147" t="s">
        <v>190</v>
      </c>
      <c r="H177" s="148">
        <v>351.33</v>
      </c>
      <c r="I177" s="228"/>
      <c r="L177" s="144"/>
      <c r="M177" s="149"/>
      <c r="N177" s="150"/>
      <c r="O177" s="150"/>
      <c r="P177" s="150"/>
      <c r="Q177" s="150"/>
      <c r="R177" s="150"/>
      <c r="S177" s="150"/>
      <c r="T177" s="151"/>
      <c r="AT177" s="146" t="s">
        <v>144</v>
      </c>
      <c r="AU177" s="146" t="s">
        <v>86</v>
      </c>
      <c r="AV177" s="12" t="s">
        <v>86</v>
      </c>
      <c r="AW177" s="12" t="s">
        <v>31</v>
      </c>
      <c r="AX177" s="12" t="s">
        <v>76</v>
      </c>
      <c r="AY177" s="146" t="s">
        <v>135</v>
      </c>
    </row>
    <row r="178" spans="2:65" s="12" customFormat="1">
      <c r="B178" s="144"/>
      <c r="D178" s="145" t="s">
        <v>144</v>
      </c>
      <c r="E178" s="146" t="s">
        <v>1</v>
      </c>
      <c r="F178" s="147" t="s">
        <v>230</v>
      </c>
      <c r="H178" s="148">
        <v>-12.324999999999999</v>
      </c>
      <c r="I178" s="228"/>
      <c r="L178" s="144"/>
      <c r="M178" s="149"/>
      <c r="N178" s="150"/>
      <c r="O178" s="150"/>
      <c r="P178" s="150"/>
      <c r="Q178" s="150"/>
      <c r="R178" s="150"/>
      <c r="S178" s="150"/>
      <c r="T178" s="151"/>
      <c r="AT178" s="146" t="s">
        <v>144</v>
      </c>
      <c r="AU178" s="146" t="s">
        <v>86</v>
      </c>
      <c r="AV178" s="12" t="s">
        <v>86</v>
      </c>
      <c r="AW178" s="12" t="s">
        <v>31</v>
      </c>
      <c r="AX178" s="12" t="s">
        <v>76</v>
      </c>
      <c r="AY178" s="146" t="s">
        <v>135</v>
      </c>
    </row>
    <row r="179" spans="2:65" s="12" customFormat="1">
      <c r="B179" s="144"/>
      <c r="D179" s="145" t="s">
        <v>144</v>
      </c>
      <c r="E179" s="146" t="s">
        <v>1</v>
      </c>
      <c r="F179" s="147" t="s">
        <v>231</v>
      </c>
      <c r="H179" s="148">
        <v>-3.976</v>
      </c>
      <c r="I179" s="228"/>
      <c r="L179" s="144"/>
      <c r="M179" s="149"/>
      <c r="N179" s="150"/>
      <c r="O179" s="150"/>
      <c r="P179" s="150"/>
      <c r="Q179" s="150"/>
      <c r="R179" s="150"/>
      <c r="S179" s="150"/>
      <c r="T179" s="151"/>
      <c r="AT179" s="146" t="s">
        <v>144</v>
      </c>
      <c r="AU179" s="146" t="s">
        <v>86</v>
      </c>
      <c r="AV179" s="12" t="s">
        <v>86</v>
      </c>
      <c r="AW179" s="12" t="s">
        <v>31</v>
      </c>
      <c r="AX179" s="12" t="s">
        <v>76</v>
      </c>
      <c r="AY179" s="146" t="s">
        <v>135</v>
      </c>
    </row>
    <row r="180" spans="2:65" s="12" customFormat="1">
      <c r="B180" s="144"/>
      <c r="D180" s="145" t="s">
        <v>144</v>
      </c>
      <c r="E180" s="146" t="s">
        <v>1</v>
      </c>
      <c r="F180" s="147" t="s">
        <v>232</v>
      </c>
      <c r="H180" s="148">
        <v>2.7</v>
      </c>
      <c r="I180" s="228"/>
      <c r="L180" s="144"/>
      <c r="M180" s="149"/>
      <c r="N180" s="150"/>
      <c r="O180" s="150"/>
      <c r="P180" s="150"/>
      <c r="Q180" s="150"/>
      <c r="R180" s="150"/>
      <c r="S180" s="150"/>
      <c r="T180" s="151"/>
      <c r="AT180" s="146" t="s">
        <v>144</v>
      </c>
      <c r="AU180" s="146" t="s">
        <v>86</v>
      </c>
      <c r="AV180" s="12" t="s">
        <v>86</v>
      </c>
      <c r="AW180" s="12" t="s">
        <v>31</v>
      </c>
      <c r="AX180" s="12" t="s">
        <v>76</v>
      </c>
      <c r="AY180" s="146" t="s">
        <v>135</v>
      </c>
    </row>
    <row r="181" spans="2:65" s="14" customFormat="1">
      <c r="B181" s="158"/>
      <c r="D181" s="145" t="s">
        <v>144</v>
      </c>
      <c r="E181" s="159" t="s">
        <v>1</v>
      </c>
      <c r="F181" s="160" t="s">
        <v>153</v>
      </c>
      <c r="H181" s="161">
        <v>337.72899999999998</v>
      </c>
      <c r="I181" s="230"/>
      <c r="L181" s="158"/>
      <c r="M181" s="162"/>
      <c r="N181" s="163"/>
      <c r="O181" s="163"/>
      <c r="P181" s="163"/>
      <c r="Q181" s="163"/>
      <c r="R181" s="163"/>
      <c r="S181" s="163"/>
      <c r="T181" s="164"/>
      <c r="AT181" s="159" t="s">
        <v>144</v>
      </c>
      <c r="AU181" s="159" t="s">
        <v>86</v>
      </c>
      <c r="AV181" s="14" t="s">
        <v>142</v>
      </c>
      <c r="AW181" s="14" t="s">
        <v>31</v>
      </c>
      <c r="AX181" s="14" t="s">
        <v>84</v>
      </c>
      <c r="AY181" s="159" t="s">
        <v>135</v>
      </c>
    </row>
    <row r="182" spans="2:65" s="1" customFormat="1" ht="48" customHeight="1">
      <c r="B182" s="131"/>
      <c r="C182" s="132" t="s">
        <v>8</v>
      </c>
      <c r="D182" s="132" t="s">
        <v>137</v>
      </c>
      <c r="E182" s="133" t="s">
        <v>233</v>
      </c>
      <c r="F182" s="134" t="s">
        <v>234</v>
      </c>
      <c r="G182" s="135" t="s">
        <v>140</v>
      </c>
      <c r="H182" s="136">
        <v>159</v>
      </c>
      <c r="I182" s="227"/>
      <c r="J182" s="137">
        <f>ROUND(I182*H182,2)</f>
        <v>0</v>
      </c>
      <c r="K182" s="134" t="s">
        <v>1</v>
      </c>
      <c r="L182" s="29"/>
      <c r="M182" s="138" t="s">
        <v>1</v>
      </c>
      <c r="N182" s="139" t="s">
        <v>41</v>
      </c>
      <c r="O182" s="140">
        <v>0.94</v>
      </c>
      <c r="P182" s="140">
        <f>O182*H182</f>
        <v>149.45999999999998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142</v>
      </c>
      <c r="AT182" s="142" t="s">
        <v>137</v>
      </c>
      <c r="AU182" s="142" t="s">
        <v>86</v>
      </c>
      <c r="AY182" s="17" t="s">
        <v>135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84</v>
      </c>
      <c r="BK182" s="143">
        <f>ROUND(I182*H182,2)</f>
        <v>0</v>
      </c>
      <c r="BL182" s="17" t="s">
        <v>142</v>
      </c>
      <c r="BM182" s="142" t="s">
        <v>235</v>
      </c>
    </row>
    <row r="183" spans="2:65" s="1" customFormat="1" ht="48" customHeight="1">
      <c r="B183" s="131"/>
      <c r="C183" s="132" t="s">
        <v>236</v>
      </c>
      <c r="D183" s="132" t="s">
        <v>137</v>
      </c>
      <c r="E183" s="133" t="s">
        <v>237</v>
      </c>
      <c r="F183" s="134" t="s">
        <v>238</v>
      </c>
      <c r="G183" s="135" t="s">
        <v>239</v>
      </c>
      <c r="H183" s="136">
        <v>530</v>
      </c>
      <c r="I183" s="227"/>
      <c r="J183" s="137">
        <f>ROUND(I183*H183,2)</f>
        <v>0</v>
      </c>
      <c r="K183" s="134" t="s">
        <v>141</v>
      </c>
      <c r="L183" s="29"/>
      <c r="M183" s="138" t="s">
        <v>1</v>
      </c>
      <c r="N183" s="139" t="s">
        <v>41</v>
      </c>
      <c r="O183" s="140">
        <v>9.5000000000000001E-2</v>
      </c>
      <c r="P183" s="140">
        <f>O183*H183</f>
        <v>50.35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142</v>
      </c>
      <c r="AT183" s="142" t="s">
        <v>137</v>
      </c>
      <c r="AU183" s="142" t="s">
        <v>86</v>
      </c>
      <c r="AY183" s="17" t="s">
        <v>135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84</v>
      </c>
      <c r="BK183" s="143">
        <f>ROUND(I183*H183,2)</f>
        <v>0</v>
      </c>
      <c r="BL183" s="17" t="s">
        <v>142</v>
      </c>
      <c r="BM183" s="142" t="s">
        <v>240</v>
      </c>
    </row>
    <row r="184" spans="2:65" s="12" customFormat="1">
      <c r="B184" s="144"/>
      <c r="D184" s="145" t="s">
        <v>144</v>
      </c>
      <c r="E184" s="146" t="s">
        <v>1</v>
      </c>
      <c r="F184" s="147" t="s">
        <v>241</v>
      </c>
      <c r="H184" s="148">
        <v>530</v>
      </c>
      <c r="I184" s="228"/>
      <c r="L184" s="144"/>
      <c r="M184" s="149"/>
      <c r="N184" s="150"/>
      <c r="O184" s="150"/>
      <c r="P184" s="150"/>
      <c r="Q184" s="150"/>
      <c r="R184" s="150"/>
      <c r="S184" s="150"/>
      <c r="T184" s="151"/>
      <c r="AT184" s="146" t="s">
        <v>144</v>
      </c>
      <c r="AU184" s="146" t="s">
        <v>86</v>
      </c>
      <c r="AV184" s="12" t="s">
        <v>86</v>
      </c>
      <c r="AW184" s="12" t="s">
        <v>31</v>
      </c>
      <c r="AX184" s="12" t="s">
        <v>84</v>
      </c>
      <c r="AY184" s="146" t="s">
        <v>135</v>
      </c>
    </row>
    <row r="185" spans="2:65" s="1" customFormat="1" ht="36" customHeight="1">
      <c r="B185" s="131"/>
      <c r="C185" s="132" t="s">
        <v>242</v>
      </c>
      <c r="D185" s="132" t="s">
        <v>137</v>
      </c>
      <c r="E185" s="133" t="s">
        <v>243</v>
      </c>
      <c r="F185" s="134" t="s">
        <v>244</v>
      </c>
      <c r="G185" s="135" t="s">
        <v>239</v>
      </c>
      <c r="H185" s="136">
        <v>530</v>
      </c>
      <c r="I185" s="227"/>
      <c r="J185" s="137">
        <f>ROUND(I185*H185,2)</f>
        <v>0</v>
      </c>
      <c r="K185" s="134" t="s">
        <v>141</v>
      </c>
      <c r="L185" s="29"/>
      <c r="M185" s="138" t="s">
        <v>1</v>
      </c>
      <c r="N185" s="139" t="s">
        <v>41</v>
      </c>
      <c r="O185" s="140">
        <v>0.05</v>
      </c>
      <c r="P185" s="140">
        <f>O185*H185</f>
        <v>26.5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142</v>
      </c>
      <c r="AT185" s="142" t="s">
        <v>137</v>
      </c>
      <c r="AU185" s="142" t="s">
        <v>86</v>
      </c>
      <c r="AY185" s="17" t="s">
        <v>135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84</v>
      </c>
      <c r="BK185" s="143">
        <f>ROUND(I185*H185,2)</f>
        <v>0</v>
      </c>
      <c r="BL185" s="17" t="s">
        <v>142</v>
      </c>
      <c r="BM185" s="142" t="s">
        <v>245</v>
      </c>
    </row>
    <row r="186" spans="2:65" s="13" customFormat="1">
      <c r="B186" s="152"/>
      <c r="D186" s="145" t="s">
        <v>144</v>
      </c>
      <c r="E186" s="153" t="s">
        <v>1</v>
      </c>
      <c r="F186" s="154" t="s">
        <v>246</v>
      </c>
      <c r="H186" s="153" t="s">
        <v>1</v>
      </c>
      <c r="I186" s="229"/>
      <c r="L186" s="152"/>
      <c r="M186" s="155"/>
      <c r="N186" s="156"/>
      <c r="O186" s="156"/>
      <c r="P186" s="156"/>
      <c r="Q186" s="156"/>
      <c r="R186" s="156"/>
      <c r="S186" s="156"/>
      <c r="T186" s="157"/>
      <c r="AT186" s="153" t="s">
        <v>144</v>
      </c>
      <c r="AU186" s="153" t="s">
        <v>86</v>
      </c>
      <c r="AV186" s="13" t="s">
        <v>84</v>
      </c>
      <c r="AW186" s="13" t="s">
        <v>31</v>
      </c>
      <c r="AX186" s="13" t="s">
        <v>76</v>
      </c>
      <c r="AY186" s="153" t="s">
        <v>135</v>
      </c>
    </row>
    <row r="187" spans="2:65" s="12" customFormat="1">
      <c r="B187" s="144"/>
      <c r="D187" s="145" t="s">
        <v>144</v>
      </c>
      <c r="E187" s="146" t="s">
        <v>1</v>
      </c>
      <c r="F187" s="147" t="s">
        <v>247</v>
      </c>
      <c r="H187" s="148">
        <v>530</v>
      </c>
      <c r="I187" s="228"/>
      <c r="L187" s="144"/>
      <c r="M187" s="149"/>
      <c r="N187" s="150"/>
      <c r="O187" s="150"/>
      <c r="P187" s="150"/>
      <c r="Q187" s="150"/>
      <c r="R187" s="150"/>
      <c r="S187" s="150"/>
      <c r="T187" s="151"/>
      <c r="AT187" s="146" t="s">
        <v>144</v>
      </c>
      <c r="AU187" s="146" t="s">
        <v>86</v>
      </c>
      <c r="AV187" s="12" t="s">
        <v>86</v>
      </c>
      <c r="AW187" s="12" t="s">
        <v>31</v>
      </c>
      <c r="AX187" s="12" t="s">
        <v>84</v>
      </c>
      <c r="AY187" s="146" t="s">
        <v>135</v>
      </c>
    </row>
    <row r="188" spans="2:65" s="1" customFormat="1" ht="36" customHeight="1">
      <c r="B188" s="131"/>
      <c r="C188" s="132" t="s">
        <v>248</v>
      </c>
      <c r="D188" s="132" t="s">
        <v>137</v>
      </c>
      <c r="E188" s="133" t="s">
        <v>249</v>
      </c>
      <c r="F188" s="134" t="s">
        <v>250</v>
      </c>
      <c r="G188" s="135" t="s">
        <v>239</v>
      </c>
      <c r="H188" s="136">
        <v>530</v>
      </c>
      <c r="I188" s="227"/>
      <c r="J188" s="137">
        <f>ROUND(I188*H188,2)</f>
        <v>0</v>
      </c>
      <c r="K188" s="134" t="s">
        <v>141</v>
      </c>
      <c r="L188" s="29"/>
      <c r="M188" s="138" t="s">
        <v>1</v>
      </c>
      <c r="N188" s="139" t="s">
        <v>41</v>
      </c>
      <c r="O188" s="140">
        <v>7.0000000000000001E-3</v>
      </c>
      <c r="P188" s="140">
        <f>O188*H188</f>
        <v>3.71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142</v>
      </c>
      <c r="AT188" s="142" t="s">
        <v>137</v>
      </c>
      <c r="AU188" s="142" t="s">
        <v>86</v>
      </c>
      <c r="AY188" s="17" t="s">
        <v>135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84</v>
      </c>
      <c r="BK188" s="143">
        <f>ROUND(I188*H188,2)</f>
        <v>0</v>
      </c>
      <c r="BL188" s="17" t="s">
        <v>142</v>
      </c>
      <c r="BM188" s="142" t="s">
        <v>251</v>
      </c>
    </row>
    <row r="189" spans="2:65" s="12" customFormat="1">
      <c r="B189" s="144"/>
      <c r="D189" s="145" t="s">
        <v>144</v>
      </c>
      <c r="E189" s="146" t="s">
        <v>1</v>
      </c>
      <c r="F189" s="147" t="s">
        <v>241</v>
      </c>
      <c r="H189" s="148">
        <v>530</v>
      </c>
      <c r="I189" s="228"/>
      <c r="L189" s="144"/>
      <c r="M189" s="149"/>
      <c r="N189" s="150"/>
      <c r="O189" s="150"/>
      <c r="P189" s="150"/>
      <c r="Q189" s="150"/>
      <c r="R189" s="150"/>
      <c r="S189" s="150"/>
      <c r="T189" s="151"/>
      <c r="AT189" s="146" t="s">
        <v>144</v>
      </c>
      <c r="AU189" s="146" t="s">
        <v>86</v>
      </c>
      <c r="AV189" s="12" t="s">
        <v>86</v>
      </c>
      <c r="AW189" s="12" t="s">
        <v>31</v>
      </c>
      <c r="AX189" s="12" t="s">
        <v>84</v>
      </c>
      <c r="AY189" s="146" t="s">
        <v>135</v>
      </c>
    </row>
    <row r="190" spans="2:65" s="1" customFormat="1" ht="16.5" customHeight="1">
      <c r="B190" s="131"/>
      <c r="C190" s="167" t="s">
        <v>252</v>
      </c>
      <c r="D190" s="167" t="s">
        <v>253</v>
      </c>
      <c r="E190" s="168" t="s">
        <v>254</v>
      </c>
      <c r="F190" s="169" t="s">
        <v>255</v>
      </c>
      <c r="G190" s="170" t="s">
        <v>256</v>
      </c>
      <c r="H190" s="171">
        <v>10.917999999999999</v>
      </c>
      <c r="I190" s="232"/>
      <c r="J190" s="172">
        <f>ROUND(I190*H190,2)</f>
        <v>0</v>
      </c>
      <c r="K190" s="169" t="s">
        <v>141</v>
      </c>
      <c r="L190" s="173"/>
      <c r="M190" s="174" t="s">
        <v>1</v>
      </c>
      <c r="N190" s="175" t="s">
        <v>41</v>
      </c>
      <c r="O190" s="140">
        <v>0</v>
      </c>
      <c r="P190" s="140">
        <f>O190*H190</f>
        <v>0</v>
      </c>
      <c r="Q190" s="140">
        <v>1E-3</v>
      </c>
      <c r="R190" s="140">
        <f>Q190*H190</f>
        <v>1.0917999999999999E-2</v>
      </c>
      <c r="S190" s="140">
        <v>0</v>
      </c>
      <c r="T190" s="141">
        <f>S190*H190</f>
        <v>0</v>
      </c>
      <c r="AR190" s="142" t="s">
        <v>185</v>
      </c>
      <c r="AT190" s="142" t="s">
        <v>253</v>
      </c>
      <c r="AU190" s="142" t="s">
        <v>86</v>
      </c>
      <c r="AY190" s="17" t="s">
        <v>135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84</v>
      </c>
      <c r="BK190" s="143">
        <f>ROUND(I190*H190,2)</f>
        <v>0</v>
      </c>
      <c r="BL190" s="17" t="s">
        <v>142</v>
      </c>
      <c r="BM190" s="142" t="s">
        <v>257</v>
      </c>
    </row>
    <row r="191" spans="2:65" s="12" customFormat="1">
      <c r="B191" s="144"/>
      <c r="D191" s="145" t="s">
        <v>144</v>
      </c>
      <c r="E191" s="146" t="s">
        <v>1</v>
      </c>
      <c r="F191" s="147" t="s">
        <v>258</v>
      </c>
      <c r="H191" s="148">
        <v>10.917999999999999</v>
      </c>
      <c r="I191" s="228"/>
      <c r="L191" s="144"/>
      <c r="M191" s="149"/>
      <c r="N191" s="150"/>
      <c r="O191" s="150"/>
      <c r="P191" s="150"/>
      <c r="Q191" s="150"/>
      <c r="R191" s="150"/>
      <c r="S191" s="150"/>
      <c r="T191" s="151"/>
      <c r="AT191" s="146" t="s">
        <v>144</v>
      </c>
      <c r="AU191" s="146" t="s">
        <v>86</v>
      </c>
      <c r="AV191" s="12" t="s">
        <v>86</v>
      </c>
      <c r="AW191" s="12" t="s">
        <v>31</v>
      </c>
      <c r="AX191" s="12" t="s">
        <v>84</v>
      </c>
      <c r="AY191" s="146" t="s">
        <v>135</v>
      </c>
    </row>
    <row r="192" spans="2:65" s="11" customFormat="1" ht="22.9" customHeight="1">
      <c r="B192" s="119"/>
      <c r="D192" s="120" t="s">
        <v>75</v>
      </c>
      <c r="E192" s="129" t="s">
        <v>86</v>
      </c>
      <c r="F192" s="129" t="s">
        <v>259</v>
      </c>
      <c r="I192" s="233"/>
      <c r="J192" s="130">
        <f>BK192</f>
        <v>0</v>
      </c>
      <c r="L192" s="119"/>
      <c r="M192" s="123"/>
      <c r="N192" s="124"/>
      <c r="O192" s="124"/>
      <c r="P192" s="125">
        <f>SUM(P193:P224)</f>
        <v>19562.195976999999</v>
      </c>
      <c r="Q192" s="124"/>
      <c r="R192" s="125">
        <f>SUM(R193:R224)</f>
        <v>418.22705000000008</v>
      </c>
      <c r="S192" s="124"/>
      <c r="T192" s="126">
        <f>SUM(T193:T224)</f>
        <v>0</v>
      </c>
      <c r="AR192" s="120" t="s">
        <v>84</v>
      </c>
      <c r="AT192" s="127" t="s">
        <v>75</v>
      </c>
      <c r="AU192" s="127" t="s">
        <v>84</v>
      </c>
      <c r="AY192" s="120" t="s">
        <v>135</v>
      </c>
      <c r="BK192" s="128">
        <f>SUM(BK193:BK224)</f>
        <v>0</v>
      </c>
    </row>
    <row r="193" spans="2:65" s="1" customFormat="1" ht="36" customHeight="1">
      <c r="B193" s="131"/>
      <c r="C193" s="132" t="s">
        <v>260</v>
      </c>
      <c r="D193" s="132" t="s">
        <v>137</v>
      </c>
      <c r="E193" s="133" t="s">
        <v>261</v>
      </c>
      <c r="F193" s="134" t="s">
        <v>262</v>
      </c>
      <c r="G193" s="135" t="s">
        <v>263</v>
      </c>
      <c r="H193" s="136">
        <v>1275</v>
      </c>
      <c r="I193" s="227"/>
      <c r="J193" s="137">
        <f>ROUND(I193*H193,2)</f>
        <v>0</v>
      </c>
      <c r="K193" s="134" t="s">
        <v>141</v>
      </c>
      <c r="L193" s="29"/>
      <c r="M193" s="138" t="s">
        <v>1</v>
      </c>
      <c r="N193" s="139" t="s">
        <v>41</v>
      </c>
      <c r="O193" s="140">
        <v>2.972</v>
      </c>
      <c r="P193" s="140">
        <f>O193*H193</f>
        <v>3789.3</v>
      </c>
      <c r="Q193" s="140">
        <v>3.2000000000000003E-4</v>
      </c>
      <c r="R193" s="140">
        <f>Q193*H193</f>
        <v>0.40800000000000003</v>
      </c>
      <c r="S193" s="140">
        <v>0</v>
      </c>
      <c r="T193" s="141">
        <f>S193*H193</f>
        <v>0</v>
      </c>
      <c r="AR193" s="142" t="s">
        <v>142</v>
      </c>
      <c r="AT193" s="142" t="s">
        <v>137</v>
      </c>
      <c r="AU193" s="142" t="s">
        <v>86</v>
      </c>
      <c r="AY193" s="17" t="s">
        <v>135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84</v>
      </c>
      <c r="BK193" s="143">
        <f>ROUND(I193*H193,2)</f>
        <v>0</v>
      </c>
      <c r="BL193" s="17" t="s">
        <v>142</v>
      </c>
      <c r="BM193" s="142" t="s">
        <v>264</v>
      </c>
    </row>
    <row r="194" spans="2:65" s="12" customFormat="1">
      <c r="B194" s="144"/>
      <c r="D194" s="145" t="s">
        <v>144</v>
      </c>
      <c r="E194" s="146" t="s">
        <v>1</v>
      </c>
      <c r="F194" s="147" t="s">
        <v>265</v>
      </c>
      <c r="H194" s="148">
        <v>1275</v>
      </c>
      <c r="I194" s="228"/>
      <c r="L194" s="144"/>
      <c r="M194" s="149"/>
      <c r="N194" s="150"/>
      <c r="O194" s="150"/>
      <c r="P194" s="150"/>
      <c r="Q194" s="150"/>
      <c r="R194" s="150"/>
      <c r="S194" s="150"/>
      <c r="T194" s="151"/>
      <c r="AT194" s="146" t="s">
        <v>144</v>
      </c>
      <c r="AU194" s="146" t="s">
        <v>86</v>
      </c>
      <c r="AV194" s="12" t="s">
        <v>86</v>
      </c>
      <c r="AW194" s="12" t="s">
        <v>31</v>
      </c>
      <c r="AX194" s="12" t="s">
        <v>84</v>
      </c>
      <c r="AY194" s="146" t="s">
        <v>135</v>
      </c>
    </row>
    <row r="195" spans="2:65" s="1" customFormat="1" ht="36" customHeight="1">
      <c r="B195" s="131"/>
      <c r="C195" s="132" t="s">
        <v>7</v>
      </c>
      <c r="D195" s="132" t="s">
        <v>137</v>
      </c>
      <c r="E195" s="133" t="s">
        <v>266</v>
      </c>
      <c r="F195" s="134" t="s">
        <v>267</v>
      </c>
      <c r="G195" s="135" t="s">
        <v>263</v>
      </c>
      <c r="H195" s="136">
        <v>1617</v>
      </c>
      <c r="I195" s="227"/>
      <c r="J195" s="137">
        <f>ROUND(I195*H195,2)</f>
        <v>0</v>
      </c>
      <c r="K195" s="134" t="s">
        <v>141</v>
      </c>
      <c r="L195" s="29"/>
      <c r="M195" s="138" t="s">
        <v>1</v>
      </c>
      <c r="N195" s="139" t="s">
        <v>41</v>
      </c>
      <c r="O195" s="140">
        <v>3.4369999999999998</v>
      </c>
      <c r="P195" s="140">
        <f>O195*H195</f>
        <v>5557.6289999999999</v>
      </c>
      <c r="Q195" s="140">
        <v>3.6999999999999999E-4</v>
      </c>
      <c r="R195" s="140">
        <f>Q195*H195</f>
        <v>0.59828999999999999</v>
      </c>
      <c r="S195" s="140">
        <v>0</v>
      </c>
      <c r="T195" s="141">
        <f>S195*H195</f>
        <v>0</v>
      </c>
      <c r="AR195" s="142" t="s">
        <v>142</v>
      </c>
      <c r="AT195" s="142" t="s">
        <v>137</v>
      </c>
      <c r="AU195" s="142" t="s">
        <v>86</v>
      </c>
      <c r="AY195" s="17" t="s">
        <v>135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84</v>
      </c>
      <c r="BK195" s="143">
        <f>ROUND(I195*H195,2)</f>
        <v>0</v>
      </c>
      <c r="BL195" s="17" t="s">
        <v>142</v>
      </c>
      <c r="BM195" s="142" t="s">
        <v>268</v>
      </c>
    </row>
    <row r="196" spans="2:65" s="12" customFormat="1">
      <c r="B196" s="144"/>
      <c r="D196" s="145" t="s">
        <v>144</v>
      </c>
      <c r="E196" s="146" t="s">
        <v>1</v>
      </c>
      <c r="F196" s="147" t="s">
        <v>269</v>
      </c>
      <c r="H196" s="148">
        <v>1617</v>
      </c>
      <c r="I196" s="228"/>
      <c r="L196" s="144"/>
      <c r="M196" s="149"/>
      <c r="N196" s="150"/>
      <c r="O196" s="150"/>
      <c r="P196" s="150"/>
      <c r="Q196" s="150"/>
      <c r="R196" s="150"/>
      <c r="S196" s="150"/>
      <c r="T196" s="151"/>
      <c r="AT196" s="146" t="s">
        <v>144</v>
      </c>
      <c r="AU196" s="146" t="s">
        <v>86</v>
      </c>
      <c r="AV196" s="12" t="s">
        <v>86</v>
      </c>
      <c r="AW196" s="12" t="s">
        <v>31</v>
      </c>
      <c r="AX196" s="12" t="s">
        <v>84</v>
      </c>
      <c r="AY196" s="146" t="s">
        <v>135</v>
      </c>
    </row>
    <row r="197" spans="2:65" s="1" customFormat="1" ht="36" customHeight="1">
      <c r="B197" s="131"/>
      <c r="C197" s="132" t="s">
        <v>270</v>
      </c>
      <c r="D197" s="132" t="s">
        <v>137</v>
      </c>
      <c r="E197" s="133" t="s">
        <v>271</v>
      </c>
      <c r="F197" s="134" t="s">
        <v>272</v>
      </c>
      <c r="G197" s="135" t="s">
        <v>140</v>
      </c>
      <c r="H197" s="136">
        <v>12.324999999999999</v>
      </c>
      <c r="I197" s="227"/>
      <c r="J197" s="137">
        <f>ROUND(I197*H197,2)</f>
        <v>0</v>
      </c>
      <c r="K197" s="134" t="s">
        <v>141</v>
      </c>
      <c r="L197" s="29"/>
      <c r="M197" s="138" t="s">
        <v>1</v>
      </c>
      <c r="N197" s="139" t="s">
        <v>41</v>
      </c>
      <c r="O197" s="140">
        <v>0.81</v>
      </c>
      <c r="P197" s="140">
        <f>O197*H197</f>
        <v>9.98325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142</v>
      </c>
      <c r="AT197" s="142" t="s">
        <v>137</v>
      </c>
      <c r="AU197" s="142" t="s">
        <v>86</v>
      </c>
      <c r="AY197" s="17" t="s">
        <v>135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84</v>
      </c>
      <c r="BK197" s="143">
        <f>ROUND(I197*H197,2)</f>
        <v>0</v>
      </c>
      <c r="BL197" s="17" t="s">
        <v>142</v>
      </c>
      <c r="BM197" s="142" t="s">
        <v>273</v>
      </c>
    </row>
    <row r="198" spans="2:65" s="13" customFormat="1">
      <c r="B198" s="152"/>
      <c r="D198" s="145" t="s">
        <v>144</v>
      </c>
      <c r="E198" s="153" t="s">
        <v>1</v>
      </c>
      <c r="F198" s="154" t="s">
        <v>274</v>
      </c>
      <c r="H198" s="153" t="s">
        <v>1</v>
      </c>
      <c r="I198" s="229"/>
      <c r="L198" s="152"/>
      <c r="M198" s="155"/>
      <c r="N198" s="156"/>
      <c r="O198" s="156"/>
      <c r="P198" s="156"/>
      <c r="Q198" s="156"/>
      <c r="R198" s="156"/>
      <c r="S198" s="156"/>
      <c r="T198" s="157"/>
      <c r="AT198" s="153" t="s">
        <v>144</v>
      </c>
      <c r="AU198" s="153" t="s">
        <v>86</v>
      </c>
      <c r="AV198" s="13" t="s">
        <v>84</v>
      </c>
      <c r="AW198" s="13" t="s">
        <v>31</v>
      </c>
      <c r="AX198" s="13" t="s">
        <v>76</v>
      </c>
      <c r="AY198" s="153" t="s">
        <v>135</v>
      </c>
    </row>
    <row r="199" spans="2:65" s="12" customFormat="1">
      <c r="B199" s="144"/>
      <c r="D199" s="145" t="s">
        <v>144</v>
      </c>
      <c r="E199" s="146" t="s">
        <v>1</v>
      </c>
      <c r="F199" s="147" t="s">
        <v>275</v>
      </c>
      <c r="H199" s="148">
        <v>12.324999999999999</v>
      </c>
      <c r="I199" s="228"/>
      <c r="L199" s="144"/>
      <c r="M199" s="149"/>
      <c r="N199" s="150"/>
      <c r="O199" s="150"/>
      <c r="P199" s="150"/>
      <c r="Q199" s="150"/>
      <c r="R199" s="150"/>
      <c r="S199" s="150"/>
      <c r="T199" s="151"/>
      <c r="AT199" s="146" t="s">
        <v>144</v>
      </c>
      <c r="AU199" s="146" t="s">
        <v>86</v>
      </c>
      <c r="AV199" s="12" t="s">
        <v>86</v>
      </c>
      <c r="AW199" s="12" t="s">
        <v>31</v>
      </c>
      <c r="AX199" s="12" t="s">
        <v>84</v>
      </c>
      <c r="AY199" s="146" t="s">
        <v>135</v>
      </c>
    </row>
    <row r="200" spans="2:65" s="1" customFormat="1" ht="24" customHeight="1">
      <c r="B200" s="131"/>
      <c r="C200" s="132" t="s">
        <v>276</v>
      </c>
      <c r="D200" s="132" t="s">
        <v>137</v>
      </c>
      <c r="E200" s="133" t="s">
        <v>277</v>
      </c>
      <c r="F200" s="134" t="s">
        <v>278</v>
      </c>
      <c r="G200" s="135" t="s">
        <v>239</v>
      </c>
      <c r="H200" s="136">
        <v>51.55</v>
      </c>
      <c r="I200" s="227"/>
      <c r="J200" s="137">
        <f>ROUND(I200*H200,2)</f>
        <v>0</v>
      </c>
      <c r="K200" s="134" t="s">
        <v>141</v>
      </c>
      <c r="L200" s="29"/>
      <c r="M200" s="138" t="s">
        <v>1</v>
      </c>
      <c r="N200" s="139" t="s">
        <v>41</v>
      </c>
      <c r="O200" s="140">
        <v>0.39700000000000002</v>
      </c>
      <c r="P200" s="140">
        <f>O200*H200</f>
        <v>20.465350000000001</v>
      </c>
      <c r="Q200" s="140">
        <v>1.4400000000000001E-3</v>
      </c>
      <c r="R200" s="140">
        <f>Q200*H200</f>
        <v>7.4232000000000006E-2</v>
      </c>
      <c r="S200" s="140">
        <v>0</v>
      </c>
      <c r="T200" s="141">
        <f>S200*H200</f>
        <v>0</v>
      </c>
      <c r="AR200" s="142" t="s">
        <v>142</v>
      </c>
      <c r="AT200" s="142" t="s">
        <v>137</v>
      </c>
      <c r="AU200" s="142" t="s">
        <v>86</v>
      </c>
      <c r="AY200" s="17" t="s">
        <v>135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84</v>
      </c>
      <c r="BK200" s="143">
        <f>ROUND(I200*H200,2)</f>
        <v>0</v>
      </c>
      <c r="BL200" s="17" t="s">
        <v>142</v>
      </c>
      <c r="BM200" s="142" t="s">
        <v>279</v>
      </c>
    </row>
    <row r="201" spans="2:65" s="13" customFormat="1">
      <c r="B201" s="152"/>
      <c r="D201" s="145" t="s">
        <v>144</v>
      </c>
      <c r="E201" s="153" t="s">
        <v>1</v>
      </c>
      <c r="F201" s="154" t="s">
        <v>274</v>
      </c>
      <c r="H201" s="153" t="s">
        <v>1</v>
      </c>
      <c r="I201" s="229"/>
      <c r="L201" s="152"/>
      <c r="M201" s="155"/>
      <c r="N201" s="156"/>
      <c r="O201" s="156"/>
      <c r="P201" s="156"/>
      <c r="Q201" s="156"/>
      <c r="R201" s="156"/>
      <c r="S201" s="156"/>
      <c r="T201" s="157"/>
      <c r="AT201" s="153" t="s">
        <v>144</v>
      </c>
      <c r="AU201" s="153" t="s">
        <v>86</v>
      </c>
      <c r="AV201" s="13" t="s">
        <v>84</v>
      </c>
      <c r="AW201" s="13" t="s">
        <v>31</v>
      </c>
      <c r="AX201" s="13" t="s">
        <v>76</v>
      </c>
      <c r="AY201" s="153" t="s">
        <v>135</v>
      </c>
    </row>
    <row r="202" spans="2:65" s="12" customFormat="1">
      <c r="B202" s="144"/>
      <c r="D202" s="145" t="s">
        <v>144</v>
      </c>
      <c r="E202" s="146" t="s">
        <v>1</v>
      </c>
      <c r="F202" s="147" t="s">
        <v>280</v>
      </c>
      <c r="H202" s="148">
        <v>49.3</v>
      </c>
      <c r="I202" s="228"/>
      <c r="L202" s="144"/>
      <c r="M202" s="149"/>
      <c r="N202" s="150"/>
      <c r="O202" s="150"/>
      <c r="P202" s="150"/>
      <c r="Q202" s="150"/>
      <c r="R202" s="150"/>
      <c r="S202" s="150"/>
      <c r="T202" s="151"/>
      <c r="AT202" s="146" t="s">
        <v>144</v>
      </c>
      <c r="AU202" s="146" t="s">
        <v>86</v>
      </c>
      <c r="AV202" s="12" t="s">
        <v>86</v>
      </c>
      <c r="AW202" s="12" t="s">
        <v>31</v>
      </c>
      <c r="AX202" s="12" t="s">
        <v>76</v>
      </c>
      <c r="AY202" s="146" t="s">
        <v>135</v>
      </c>
    </row>
    <row r="203" spans="2:65" s="12" customFormat="1">
      <c r="B203" s="144"/>
      <c r="D203" s="145" t="s">
        <v>144</v>
      </c>
      <c r="E203" s="146" t="s">
        <v>1</v>
      </c>
      <c r="F203" s="147" t="s">
        <v>281</v>
      </c>
      <c r="H203" s="148">
        <v>2.25</v>
      </c>
      <c r="I203" s="228"/>
      <c r="L203" s="144"/>
      <c r="M203" s="149"/>
      <c r="N203" s="150"/>
      <c r="O203" s="150"/>
      <c r="P203" s="150"/>
      <c r="Q203" s="150"/>
      <c r="R203" s="150"/>
      <c r="S203" s="150"/>
      <c r="T203" s="151"/>
      <c r="AT203" s="146" t="s">
        <v>144</v>
      </c>
      <c r="AU203" s="146" t="s">
        <v>86</v>
      </c>
      <c r="AV203" s="12" t="s">
        <v>86</v>
      </c>
      <c r="AW203" s="12" t="s">
        <v>31</v>
      </c>
      <c r="AX203" s="12" t="s">
        <v>76</v>
      </c>
      <c r="AY203" s="146" t="s">
        <v>135</v>
      </c>
    </row>
    <row r="204" spans="2:65" s="14" customFormat="1">
      <c r="B204" s="158"/>
      <c r="D204" s="145" t="s">
        <v>144</v>
      </c>
      <c r="E204" s="159" t="s">
        <v>1</v>
      </c>
      <c r="F204" s="160" t="s">
        <v>153</v>
      </c>
      <c r="H204" s="161">
        <v>51.55</v>
      </c>
      <c r="I204" s="230"/>
      <c r="L204" s="158"/>
      <c r="M204" s="162"/>
      <c r="N204" s="163"/>
      <c r="O204" s="163"/>
      <c r="P204" s="163"/>
      <c r="Q204" s="163"/>
      <c r="R204" s="163"/>
      <c r="S204" s="163"/>
      <c r="T204" s="164"/>
      <c r="AT204" s="159" t="s">
        <v>144</v>
      </c>
      <c r="AU204" s="159" t="s">
        <v>86</v>
      </c>
      <c r="AV204" s="14" t="s">
        <v>142</v>
      </c>
      <c r="AW204" s="14" t="s">
        <v>31</v>
      </c>
      <c r="AX204" s="14" t="s">
        <v>84</v>
      </c>
      <c r="AY204" s="159" t="s">
        <v>135</v>
      </c>
    </row>
    <row r="205" spans="2:65" s="1" customFormat="1" ht="36" customHeight="1">
      <c r="B205" s="131"/>
      <c r="C205" s="132" t="s">
        <v>282</v>
      </c>
      <c r="D205" s="132" t="s">
        <v>137</v>
      </c>
      <c r="E205" s="133" t="s">
        <v>283</v>
      </c>
      <c r="F205" s="134" t="s">
        <v>284</v>
      </c>
      <c r="G205" s="135" t="s">
        <v>239</v>
      </c>
      <c r="H205" s="136">
        <v>51.55</v>
      </c>
      <c r="I205" s="227"/>
      <c r="J205" s="137">
        <f>ROUND(I205*H205,2)</f>
        <v>0</v>
      </c>
      <c r="K205" s="134" t="s">
        <v>141</v>
      </c>
      <c r="L205" s="29"/>
      <c r="M205" s="138" t="s">
        <v>1</v>
      </c>
      <c r="N205" s="139" t="s">
        <v>41</v>
      </c>
      <c r="O205" s="140">
        <v>0.22</v>
      </c>
      <c r="P205" s="140">
        <f>O205*H205</f>
        <v>11.340999999999999</v>
      </c>
      <c r="Q205" s="140">
        <v>4.8300000000000001E-3</v>
      </c>
      <c r="R205" s="140">
        <f>Q205*H205</f>
        <v>0.2489865</v>
      </c>
      <c r="S205" s="140">
        <v>0</v>
      </c>
      <c r="T205" s="141">
        <f>S205*H205</f>
        <v>0</v>
      </c>
      <c r="AR205" s="142" t="s">
        <v>142</v>
      </c>
      <c r="AT205" s="142" t="s">
        <v>137</v>
      </c>
      <c r="AU205" s="142" t="s">
        <v>86</v>
      </c>
      <c r="AY205" s="17" t="s">
        <v>135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84</v>
      </c>
      <c r="BK205" s="143">
        <f>ROUND(I205*H205,2)</f>
        <v>0</v>
      </c>
      <c r="BL205" s="17" t="s">
        <v>142</v>
      </c>
      <c r="BM205" s="142" t="s">
        <v>285</v>
      </c>
    </row>
    <row r="206" spans="2:65" s="1" customFormat="1" ht="24" customHeight="1">
      <c r="B206" s="131"/>
      <c r="C206" s="132" t="s">
        <v>286</v>
      </c>
      <c r="D206" s="132" t="s">
        <v>137</v>
      </c>
      <c r="E206" s="133" t="s">
        <v>287</v>
      </c>
      <c r="F206" s="134" t="s">
        <v>288</v>
      </c>
      <c r="G206" s="135" t="s">
        <v>239</v>
      </c>
      <c r="H206" s="136">
        <v>51.55</v>
      </c>
      <c r="I206" s="227"/>
      <c r="J206" s="137">
        <f>ROUND(I206*H206,2)</f>
        <v>0</v>
      </c>
      <c r="K206" s="134" t="s">
        <v>141</v>
      </c>
      <c r="L206" s="29"/>
      <c r="M206" s="138" t="s">
        <v>1</v>
      </c>
      <c r="N206" s="139" t="s">
        <v>41</v>
      </c>
      <c r="O206" s="140">
        <v>0.14399999999999999</v>
      </c>
      <c r="P206" s="140">
        <f>O206*H206</f>
        <v>7.4231999999999987</v>
      </c>
      <c r="Q206" s="140">
        <v>4.0000000000000003E-5</v>
      </c>
      <c r="R206" s="140">
        <f>Q206*H206</f>
        <v>2.062E-3</v>
      </c>
      <c r="S206" s="140">
        <v>0</v>
      </c>
      <c r="T206" s="141">
        <f>S206*H206</f>
        <v>0</v>
      </c>
      <c r="AR206" s="142" t="s">
        <v>142</v>
      </c>
      <c r="AT206" s="142" t="s">
        <v>137</v>
      </c>
      <c r="AU206" s="142" t="s">
        <v>86</v>
      </c>
      <c r="AY206" s="17" t="s">
        <v>135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84</v>
      </c>
      <c r="BK206" s="143">
        <f>ROUND(I206*H206,2)</f>
        <v>0</v>
      </c>
      <c r="BL206" s="17" t="s">
        <v>142</v>
      </c>
      <c r="BM206" s="142" t="s">
        <v>289</v>
      </c>
    </row>
    <row r="207" spans="2:65" s="13" customFormat="1">
      <c r="B207" s="152"/>
      <c r="D207" s="145" t="s">
        <v>144</v>
      </c>
      <c r="E207" s="153" t="s">
        <v>1</v>
      </c>
      <c r="F207" s="154" t="s">
        <v>290</v>
      </c>
      <c r="H207" s="153" t="s">
        <v>1</v>
      </c>
      <c r="I207" s="229"/>
      <c r="L207" s="152"/>
      <c r="M207" s="155"/>
      <c r="N207" s="156"/>
      <c r="O207" s="156"/>
      <c r="P207" s="156"/>
      <c r="Q207" s="156"/>
      <c r="R207" s="156"/>
      <c r="S207" s="156"/>
      <c r="T207" s="157"/>
      <c r="AT207" s="153" t="s">
        <v>144</v>
      </c>
      <c r="AU207" s="153" t="s">
        <v>86</v>
      </c>
      <c r="AV207" s="13" t="s">
        <v>84</v>
      </c>
      <c r="AW207" s="13" t="s">
        <v>31</v>
      </c>
      <c r="AX207" s="13" t="s">
        <v>76</v>
      </c>
      <c r="AY207" s="153" t="s">
        <v>135</v>
      </c>
    </row>
    <row r="208" spans="2:65" s="12" customFormat="1">
      <c r="B208" s="144"/>
      <c r="D208" s="145" t="s">
        <v>144</v>
      </c>
      <c r="E208" s="146" t="s">
        <v>1</v>
      </c>
      <c r="F208" s="147" t="s">
        <v>291</v>
      </c>
      <c r="H208" s="148">
        <v>51.55</v>
      </c>
      <c r="I208" s="228"/>
      <c r="L208" s="144"/>
      <c r="M208" s="149"/>
      <c r="N208" s="150"/>
      <c r="O208" s="150"/>
      <c r="P208" s="150"/>
      <c r="Q208" s="150"/>
      <c r="R208" s="150"/>
      <c r="S208" s="150"/>
      <c r="T208" s="151"/>
      <c r="AT208" s="146" t="s">
        <v>144</v>
      </c>
      <c r="AU208" s="146" t="s">
        <v>86</v>
      </c>
      <c r="AV208" s="12" t="s">
        <v>86</v>
      </c>
      <c r="AW208" s="12" t="s">
        <v>31</v>
      </c>
      <c r="AX208" s="12" t="s">
        <v>84</v>
      </c>
      <c r="AY208" s="146" t="s">
        <v>135</v>
      </c>
    </row>
    <row r="209" spans="2:65" s="1" customFormat="1" ht="24" customHeight="1">
      <c r="B209" s="131"/>
      <c r="C209" s="132" t="s">
        <v>292</v>
      </c>
      <c r="D209" s="132" t="s">
        <v>137</v>
      </c>
      <c r="E209" s="133" t="s">
        <v>293</v>
      </c>
      <c r="F209" s="134" t="s">
        <v>294</v>
      </c>
      <c r="G209" s="135" t="s">
        <v>220</v>
      </c>
      <c r="H209" s="136">
        <v>3.1E-2</v>
      </c>
      <c r="I209" s="227"/>
      <c r="J209" s="137">
        <f>ROUND(I209*H209,2)</f>
        <v>0</v>
      </c>
      <c r="K209" s="134" t="s">
        <v>141</v>
      </c>
      <c r="L209" s="29"/>
      <c r="M209" s="138" t="s">
        <v>1</v>
      </c>
      <c r="N209" s="139" t="s">
        <v>41</v>
      </c>
      <c r="O209" s="140">
        <v>40.591000000000001</v>
      </c>
      <c r="P209" s="140">
        <f>O209*H209</f>
        <v>1.258321</v>
      </c>
      <c r="Q209" s="140">
        <v>1.0382199999999999</v>
      </c>
      <c r="R209" s="140">
        <f>Q209*H209</f>
        <v>3.2184819999999996E-2</v>
      </c>
      <c r="S209" s="140">
        <v>0</v>
      </c>
      <c r="T209" s="141">
        <f>S209*H209</f>
        <v>0</v>
      </c>
      <c r="AR209" s="142" t="s">
        <v>142</v>
      </c>
      <c r="AT209" s="142" t="s">
        <v>137</v>
      </c>
      <c r="AU209" s="142" t="s">
        <v>86</v>
      </c>
      <c r="AY209" s="17" t="s">
        <v>135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84</v>
      </c>
      <c r="BK209" s="143">
        <f>ROUND(I209*H209,2)</f>
        <v>0</v>
      </c>
      <c r="BL209" s="17" t="s">
        <v>142</v>
      </c>
      <c r="BM209" s="142" t="s">
        <v>295</v>
      </c>
    </row>
    <row r="210" spans="2:65" s="1" customFormat="1" ht="19.5">
      <c r="B210" s="29"/>
      <c r="D210" s="145" t="s">
        <v>158</v>
      </c>
      <c r="F210" s="165" t="s">
        <v>296</v>
      </c>
      <c r="I210" s="231"/>
      <c r="L210" s="29"/>
      <c r="M210" s="166"/>
      <c r="N210" s="52"/>
      <c r="O210" s="52"/>
      <c r="P210" s="52"/>
      <c r="Q210" s="52"/>
      <c r="R210" s="52"/>
      <c r="S210" s="52"/>
      <c r="T210" s="53"/>
      <c r="AT210" s="17" t="s">
        <v>158</v>
      </c>
      <c r="AU210" s="17" t="s">
        <v>86</v>
      </c>
    </row>
    <row r="211" spans="2:65" s="13" customFormat="1">
      <c r="B211" s="152"/>
      <c r="D211" s="145" t="s">
        <v>144</v>
      </c>
      <c r="E211" s="153" t="s">
        <v>1</v>
      </c>
      <c r="F211" s="154" t="s">
        <v>297</v>
      </c>
      <c r="H211" s="153" t="s">
        <v>1</v>
      </c>
      <c r="I211" s="229"/>
      <c r="L211" s="152"/>
      <c r="M211" s="155"/>
      <c r="N211" s="156"/>
      <c r="O211" s="156"/>
      <c r="P211" s="156"/>
      <c r="Q211" s="156"/>
      <c r="R211" s="156"/>
      <c r="S211" s="156"/>
      <c r="T211" s="157"/>
      <c r="AT211" s="153" t="s">
        <v>144</v>
      </c>
      <c r="AU211" s="153" t="s">
        <v>86</v>
      </c>
      <c r="AV211" s="13" t="s">
        <v>84</v>
      </c>
      <c r="AW211" s="13" t="s">
        <v>31</v>
      </c>
      <c r="AX211" s="13" t="s">
        <v>76</v>
      </c>
      <c r="AY211" s="153" t="s">
        <v>135</v>
      </c>
    </row>
    <row r="212" spans="2:65" s="13" customFormat="1">
      <c r="B212" s="152"/>
      <c r="D212" s="145" t="s">
        <v>144</v>
      </c>
      <c r="E212" s="153" t="s">
        <v>1</v>
      </c>
      <c r="F212" s="154" t="s">
        <v>298</v>
      </c>
      <c r="H212" s="153" t="s">
        <v>1</v>
      </c>
      <c r="I212" s="229"/>
      <c r="L212" s="152"/>
      <c r="M212" s="155"/>
      <c r="N212" s="156"/>
      <c r="O212" s="156"/>
      <c r="P212" s="156"/>
      <c r="Q212" s="156"/>
      <c r="R212" s="156"/>
      <c r="S212" s="156"/>
      <c r="T212" s="157"/>
      <c r="AT212" s="153" t="s">
        <v>144</v>
      </c>
      <c r="AU212" s="153" t="s">
        <v>86</v>
      </c>
      <c r="AV212" s="13" t="s">
        <v>84</v>
      </c>
      <c r="AW212" s="13" t="s">
        <v>31</v>
      </c>
      <c r="AX212" s="13" t="s">
        <v>76</v>
      </c>
      <c r="AY212" s="153" t="s">
        <v>135</v>
      </c>
    </row>
    <row r="213" spans="2:65" s="12" customFormat="1">
      <c r="B213" s="144"/>
      <c r="D213" s="145" t="s">
        <v>144</v>
      </c>
      <c r="E213" s="146" t="s">
        <v>1</v>
      </c>
      <c r="F213" s="147" t="s">
        <v>299</v>
      </c>
      <c r="H213" s="148">
        <v>3.1E-2</v>
      </c>
      <c r="I213" s="228"/>
      <c r="L213" s="144"/>
      <c r="M213" s="149"/>
      <c r="N213" s="150"/>
      <c r="O213" s="150"/>
      <c r="P213" s="150"/>
      <c r="Q213" s="150"/>
      <c r="R213" s="150"/>
      <c r="S213" s="150"/>
      <c r="T213" s="151"/>
      <c r="AT213" s="146" t="s">
        <v>144</v>
      </c>
      <c r="AU213" s="146" t="s">
        <v>86</v>
      </c>
      <c r="AV213" s="12" t="s">
        <v>86</v>
      </c>
      <c r="AW213" s="12" t="s">
        <v>31</v>
      </c>
      <c r="AX213" s="12" t="s">
        <v>84</v>
      </c>
      <c r="AY213" s="146" t="s">
        <v>135</v>
      </c>
    </row>
    <row r="214" spans="2:65" s="1" customFormat="1" ht="36" customHeight="1">
      <c r="B214" s="131"/>
      <c r="C214" s="132" t="s">
        <v>300</v>
      </c>
      <c r="D214" s="132" t="s">
        <v>137</v>
      </c>
      <c r="E214" s="133" t="s">
        <v>301</v>
      </c>
      <c r="F214" s="134" t="s">
        <v>302</v>
      </c>
      <c r="G214" s="135" t="s">
        <v>220</v>
      </c>
      <c r="H214" s="136">
        <v>0.48199999999999998</v>
      </c>
      <c r="I214" s="227"/>
      <c r="J214" s="137">
        <f>ROUND(I214*H214,2)</f>
        <v>0</v>
      </c>
      <c r="K214" s="134" t="s">
        <v>141</v>
      </c>
      <c r="L214" s="29"/>
      <c r="M214" s="138" t="s">
        <v>1</v>
      </c>
      <c r="N214" s="139" t="s">
        <v>41</v>
      </c>
      <c r="O214" s="140">
        <v>13.507999999999999</v>
      </c>
      <c r="P214" s="140">
        <f>O214*H214</f>
        <v>6.5108559999999995</v>
      </c>
      <c r="Q214" s="140">
        <v>1.0597399999999999</v>
      </c>
      <c r="R214" s="140">
        <f>Q214*H214</f>
        <v>0.51079467999999995</v>
      </c>
      <c r="S214" s="140">
        <v>0</v>
      </c>
      <c r="T214" s="141">
        <f>S214*H214</f>
        <v>0</v>
      </c>
      <c r="AR214" s="142" t="s">
        <v>142</v>
      </c>
      <c r="AT214" s="142" t="s">
        <v>137</v>
      </c>
      <c r="AU214" s="142" t="s">
        <v>86</v>
      </c>
      <c r="AY214" s="17" t="s">
        <v>135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84</v>
      </c>
      <c r="BK214" s="143">
        <f>ROUND(I214*H214,2)</f>
        <v>0</v>
      </c>
      <c r="BL214" s="17" t="s">
        <v>142</v>
      </c>
      <c r="BM214" s="142" t="s">
        <v>303</v>
      </c>
    </row>
    <row r="215" spans="2:65" s="1" customFormat="1" ht="29.25">
      <c r="B215" s="29"/>
      <c r="D215" s="145" t="s">
        <v>158</v>
      </c>
      <c r="F215" s="165" t="s">
        <v>304</v>
      </c>
      <c r="I215" s="231"/>
      <c r="L215" s="29"/>
      <c r="M215" s="166"/>
      <c r="N215" s="52"/>
      <c r="O215" s="52"/>
      <c r="P215" s="52"/>
      <c r="Q215" s="52"/>
      <c r="R215" s="52"/>
      <c r="S215" s="52"/>
      <c r="T215" s="53"/>
      <c r="AT215" s="17" t="s">
        <v>158</v>
      </c>
      <c r="AU215" s="17" t="s">
        <v>86</v>
      </c>
    </row>
    <row r="216" spans="2:65" s="12" customFormat="1">
      <c r="B216" s="144"/>
      <c r="D216" s="145" t="s">
        <v>144</v>
      </c>
      <c r="E216" s="146" t="s">
        <v>1</v>
      </c>
      <c r="F216" s="147" t="s">
        <v>305</v>
      </c>
      <c r="H216" s="148">
        <v>0.48199999999999998</v>
      </c>
      <c r="I216" s="228"/>
      <c r="L216" s="144"/>
      <c r="M216" s="149"/>
      <c r="N216" s="150"/>
      <c r="O216" s="150"/>
      <c r="P216" s="150"/>
      <c r="Q216" s="150"/>
      <c r="R216" s="150"/>
      <c r="S216" s="150"/>
      <c r="T216" s="151"/>
      <c r="AT216" s="146" t="s">
        <v>144</v>
      </c>
      <c r="AU216" s="146" t="s">
        <v>86</v>
      </c>
      <c r="AV216" s="12" t="s">
        <v>86</v>
      </c>
      <c r="AW216" s="12" t="s">
        <v>31</v>
      </c>
      <c r="AX216" s="12" t="s">
        <v>84</v>
      </c>
      <c r="AY216" s="146" t="s">
        <v>135</v>
      </c>
    </row>
    <row r="217" spans="2:65" s="1" customFormat="1" ht="24" customHeight="1">
      <c r="B217" s="131"/>
      <c r="C217" s="132" t="s">
        <v>306</v>
      </c>
      <c r="D217" s="132" t="s">
        <v>137</v>
      </c>
      <c r="E217" s="133" t="s">
        <v>307</v>
      </c>
      <c r="F217" s="134" t="s">
        <v>308</v>
      </c>
      <c r="G217" s="135" t="s">
        <v>239</v>
      </c>
      <c r="H217" s="136">
        <v>1415</v>
      </c>
      <c r="I217" s="227"/>
      <c r="J217" s="137">
        <f>ROUND(I217*H217,2)</f>
        <v>0</v>
      </c>
      <c r="K217" s="134" t="s">
        <v>141</v>
      </c>
      <c r="L217" s="29"/>
      <c r="M217" s="138" t="s">
        <v>1</v>
      </c>
      <c r="N217" s="139" t="s">
        <v>41</v>
      </c>
      <c r="O217" s="140">
        <v>7.1790000000000003</v>
      </c>
      <c r="P217" s="140">
        <f>O217*H217</f>
        <v>10158.285</v>
      </c>
      <c r="Q217" s="140">
        <v>1.1000000000000001E-3</v>
      </c>
      <c r="R217" s="140">
        <f>Q217*H217</f>
        <v>1.5565</v>
      </c>
      <c r="S217" s="140">
        <v>0</v>
      </c>
      <c r="T217" s="141">
        <f>S217*H217</f>
        <v>0</v>
      </c>
      <c r="AR217" s="142" t="s">
        <v>142</v>
      </c>
      <c r="AT217" s="142" t="s">
        <v>137</v>
      </c>
      <c r="AU217" s="142" t="s">
        <v>86</v>
      </c>
      <c r="AY217" s="17" t="s">
        <v>135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84</v>
      </c>
      <c r="BK217" s="143">
        <f>ROUND(I217*H217,2)</f>
        <v>0</v>
      </c>
      <c r="BL217" s="17" t="s">
        <v>142</v>
      </c>
      <c r="BM217" s="142" t="s">
        <v>309</v>
      </c>
    </row>
    <row r="218" spans="2:65" s="12" customFormat="1">
      <c r="B218" s="144"/>
      <c r="D218" s="145" t="s">
        <v>144</v>
      </c>
      <c r="E218" s="146" t="s">
        <v>1</v>
      </c>
      <c r="F218" s="147" t="s">
        <v>310</v>
      </c>
      <c r="H218" s="148">
        <v>1415</v>
      </c>
      <c r="I218" s="228"/>
      <c r="L218" s="144"/>
      <c r="M218" s="149"/>
      <c r="N218" s="150"/>
      <c r="O218" s="150"/>
      <c r="P218" s="150"/>
      <c r="Q218" s="150"/>
      <c r="R218" s="150"/>
      <c r="S218" s="150"/>
      <c r="T218" s="151"/>
      <c r="AT218" s="146" t="s">
        <v>144</v>
      </c>
      <c r="AU218" s="146" t="s">
        <v>86</v>
      </c>
      <c r="AV218" s="12" t="s">
        <v>86</v>
      </c>
      <c r="AW218" s="12" t="s">
        <v>31</v>
      </c>
      <c r="AX218" s="12" t="s">
        <v>84</v>
      </c>
      <c r="AY218" s="146" t="s">
        <v>135</v>
      </c>
    </row>
    <row r="219" spans="2:65" s="1" customFormat="1" ht="16.5" customHeight="1">
      <c r="B219" s="131"/>
      <c r="C219" s="167" t="s">
        <v>311</v>
      </c>
      <c r="D219" s="167" t="s">
        <v>253</v>
      </c>
      <c r="E219" s="168" t="s">
        <v>312</v>
      </c>
      <c r="F219" s="169" t="s">
        <v>313</v>
      </c>
      <c r="G219" s="170" t="s">
        <v>220</v>
      </c>
      <c r="H219" s="171">
        <v>288.39800000000002</v>
      </c>
      <c r="I219" s="232"/>
      <c r="J219" s="172">
        <f>ROUND(I219*H219,2)</f>
        <v>0</v>
      </c>
      <c r="K219" s="169" t="s">
        <v>141</v>
      </c>
      <c r="L219" s="173"/>
      <c r="M219" s="174" t="s">
        <v>1</v>
      </c>
      <c r="N219" s="175" t="s">
        <v>41</v>
      </c>
      <c r="O219" s="140">
        <v>0</v>
      </c>
      <c r="P219" s="140">
        <f>O219*H219</f>
        <v>0</v>
      </c>
      <c r="Q219" s="140">
        <v>1</v>
      </c>
      <c r="R219" s="140">
        <f>Q219*H219</f>
        <v>288.39800000000002</v>
      </c>
      <c r="S219" s="140">
        <v>0</v>
      </c>
      <c r="T219" s="141">
        <f>S219*H219</f>
        <v>0</v>
      </c>
      <c r="AR219" s="142" t="s">
        <v>185</v>
      </c>
      <c r="AT219" s="142" t="s">
        <v>253</v>
      </c>
      <c r="AU219" s="142" t="s">
        <v>86</v>
      </c>
      <c r="AY219" s="17" t="s">
        <v>135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84</v>
      </c>
      <c r="BK219" s="143">
        <f>ROUND(I219*H219,2)</f>
        <v>0</v>
      </c>
      <c r="BL219" s="17" t="s">
        <v>142</v>
      </c>
      <c r="BM219" s="142" t="s">
        <v>314</v>
      </c>
    </row>
    <row r="220" spans="2:65" s="1" customFormat="1" ht="19.5">
      <c r="B220" s="29"/>
      <c r="D220" s="145" t="s">
        <v>158</v>
      </c>
      <c r="F220" s="165" t="s">
        <v>315</v>
      </c>
      <c r="I220" s="231"/>
      <c r="L220" s="29"/>
      <c r="M220" s="166"/>
      <c r="N220" s="52"/>
      <c r="O220" s="52"/>
      <c r="P220" s="52"/>
      <c r="Q220" s="52"/>
      <c r="R220" s="52"/>
      <c r="S220" s="52"/>
      <c r="T220" s="53"/>
      <c r="AT220" s="17" t="s">
        <v>158</v>
      </c>
      <c r="AU220" s="17" t="s">
        <v>86</v>
      </c>
    </row>
    <row r="221" spans="2:65" s="12" customFormat="1">
      <c r="B221" s="144"/>
      <c r="D221" s="145" t="s">
        <v>144</v>
      </c>
      <c r="E221" s="146" t="s">
        <v>1</v>
      </c>
      <c r="F221" s="147" t="s">
        <v>316</v>
      </c>
      <c r="H221" s="148">
        <v>288.39800000000002</v>
      </c>
      <c r="I221" s="228"/>
      <c r="L221" s="144"/>
      <c r="M221" s="149"/>
      <c r="N221" s="150"/>
      <c r="O221" s="150"/>
      <c r="P221" s="150"/>
      <c r="Q221" s="150"/>
      <c r="R221" s="150"/>
      <c r="S221" s="150"/>
      <c r="T221" s="151"/>
      <c r="AT221" s="146" t="s">
        <v>144</v>
      </c>
      <c r="AU221" s="146" t="s">
        <v>86</v>
      </c>
      <c r="AV221" s="12" t="s">
        <v>86</v>
      </c>
      <c r="AW221" s="12" t="s">
        <v>31</v>
      </c>
      <c r="AX221" s="12" t="s">
        <v>84</v>
      </c>
      <c r="AY221" s="146" t="s">
        <v>135</v>
      </c>
    </row>
    <row r="222" spans="2:65" s="1" customFormat="1" ht="24" customHeight="1">
      <c r="B222" s="131"/>
      <c r="C222" s="167" t="s">
        <v>317</v>
      </c>
      <c r="D222" s="167" t="s">
        <v>253</v>
      </c>
      <c r="E222" s="168" t="s">
        <v>318</v>
      </c>
      <c r="F222" s="169" t="s">
        <v>319</v>
      </c>
      <c r="G222" s="170" t="s">
        <v>220</v>
      </c>
      <c r="H222" s="171">
        <v>126.398</v>
      </c>
      <c r="I222" s="232"/>
      <c r="J222" s="172">
        <f>ROUND(I222*H222,2)</f>
        <v>0</v>
      </c>
      <c r="K222" s="169" t="s">
        <v>1</v>
      </c>
      <c r="L222" s="173"/>
      <c r="M222" s="174" t="s">
        <v>1</v>
      </c>
      <c r="N222" s="175" t="s">
        <v>41</v>
      </c>
      <c r="O222" s="140">
        <v>0</v>
      </c>
      <c r="P222" s="140">
        <f>O222*H222</f>
        <v>0</v>
      </c>
      <c r="Q222" s="140">
        <v>1</v>
      </c>
      <c r="R222" s="140">
        <f>Q222*H222</f>
        <v>126.398</v>
      </c>
      <c r="S222" s="140">
        <v>0</v>
      </c>
      <c r="T222" s="141">
        <f>S222*H222</f>
        <v>0</v>
      </c>
      <c r="AR222" s="142" t="s">
        <v>185</v>
      </c>
      <c r="AT222" s="142" t="s">
        <v>253</v>
      </c>
      <c r="AU222" s="142" t="s">
        <v>86</v>
      </c>
      <c r="AY222" s="17" t="s">
        <v>135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84</v>
      </c>
      <c r="BK222" s="143">
        <f>ROUND(I222*H222,2)</f>
        <v>0</v>
      </c>
      <c r="BL222" s="17" t="s">
        <v>142</v>
      </c>
      <c r="BM222" s="142" t="s">
        <v>320</v>
      </c>
    </row>
    <row r="223" spans="2:65" s="1" customFormat="1" ht="19.5">
      <c r="B223" s="29"/>
      <c r="D223" s="145" t="s">
        <v>158</v>
      </c>
      <c r="F223" s="165" t="s">
        <v>321</v>
      </c>
      <c r="I223" s="231"/>
      <c r="L223" s="29"/>
      <c r="M223" s="166"/>
      <c r="N223" s="52"/>
      <c r="O223" s="52"/>
      <c r="P223" s="52"/>
      <c r="Q223" s="52"/>
      <c r="R223" s="52"/>
      <c r="S223" s="52"/>
      <c r="T223" s="53"/>
      <c r="AT223" s="17" t="s">
        <v>158</v>
      </c>
      <c r="AU223" s="17" t="s">
        <v>86</v>
      </c>
    </row>
    <row r="224" spans="2:65" s="12" customFormat="1">
      <c r="B224" s="144"/>
      <c r="D224" s="145" t="s">
        <v>144</v>
      </c>
      <c r="E224" s="146" t="s">
        <v>1</v>
      </c>
      <c r="F224" s="147" t="s">
        <v>322</v>
      </c>
      <c r="H224" s="148">
        <v>126.398</v>
      </c>
      <c r="I224" s="228"/>
      <c r="L224" s="144"/>
      <c r="M224" s="149"/>
      <c r="N224" s="150"/>
      <c r="O224" s="150"/>
      <c r="P224" s="150"/>
      <c r="Q224" s="150"/>
      <c r="R224" s="150"/>
      <c r="S224" s="150"/>
      <c r="T224" s="151"/>
      <c r="AT224" s="146" t="s">
        <v>144</v>
      </c>
      <c r="AU224" s="146" t="s">
        <v>86</v>
      </c>
      <c r="AV224" s="12" t="s">
        <v>86</v>
      </c>
      <c r="AW224" s="12" t="s">
        <v>31</v>
      </c>
      <c r="AX224" s="12" t="s">
        <v>84</v>
      </c>
      <c r="AY224" s="146" t="s">
        <v>135</v>
      </c>
    </row>
    <row r="225" spans="2:65" s="11" customFormat="1" ht="22.9" customHeight="1">
      <c r="B225" s="119"/>
      <c r="D225" s="120" t="s">
        <v>75</v>
      </c>
      <c r="E225" s="129" t="s">
        <v>142</v>
      </c>
      <c r="F225" s="129" t="s">
        <v>323</v>
      </c>
      <c r="I225" s="233"/>
      <c r="J225" s="130">
        <f>BK225</f>
        <v>0</v>
      </c>
      <c r="L225" s="119"/>
      <c r="M225" s="123"/>
      <c r="N225" s="124"/>
      <c r="O225" s="124"/>
      <c r="P225" s="125">
        <f>SUM(P226:P228)</f>
        <v>0.66001600000000005</v>
      </c>
      <c r="Q225" s="124"/>
      <c r="R225" s="125">
        <f>SUM(R226:R228)</f>
        <v>0</v>
      </c>
      <c r="S225" s="124"/>
      <c r="T225" s="126">
        <f>SUM(T226:T228)</f>
        <v>0</v>
      </c>
      <c r="AR225" s="120" t="s">
        <v>84</v>
      </c>
      <c r="AT225" s="127" t="s">
        <v>75</v>
      </c>
      <c r="AU225" s="127" t="s">
        <v>84</v>
      </c>
      <c r="AY225" s="120" t="s">
        <v>135</v>
      </c>
      <c r="BK225" s="128">
        <f>SUM(BK226:BK228)</f>
        <v>0</v>
      </c>
    </row>
    <row r="226" spans="2:65" s="1" customFormat="1" ht="24" customHeight="1">
      <c r="B226" s="131"/>
      <c r="C226" s="132" t="s">
        <v>324</v>
      </c>
      <c r="D226" s="132" t="s">
        <v>137</v>
      </c>
      <c r="E226" s="133" t="s">
        <v>325</v>
      </c>
      <c r="F226" s="134" t="s">
        <v>326</v>
      </c>
      <c r="G226" s="135" t="s">
        <v>239</v>
      </c>
      <c r="H226" s="136">
        <v>3.976</v>
      </c>
      <c r="I226" s="227"/>
      <c r="J226" s="137">
        <f>ROUND(I226*H226,2)</f>
        <v>0</v>
      </c>
      <c r="K226" s="134" t="s">
        <v>141</v>
      </c>
      <c r="L226" s="29"/>
      <c r="M226" s="138" t="s">
        <v>1</v>
      </c>
      <c r="N226" s="139" t="s">
        <v>41</v>
      </c>
      <c r="O226" s="140">
        <v>0.16600000000000001</v>
      </c>
      <c r="P226" s="140">
        <f>O226*H226</f>
        <v>0.66001600000000005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142</v>
      </c>
      <c r="AT226" s="142" t="s">
        <v>137</v>
      </c>
      <c r="AU226" s="142" t="s">
        <v>86</v>
      </c>
      <c r="AY226" s="17" t="s">
        <v>135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84</v>
      </c>
      <c r="BK226" s="143">
        <f>ROUND(I226*H226,2)</f>
        <v>0</v>
      </c>
      <c r="BL226" s="17" t="s">
        <v>142</v>
      </c>
      <c r="BM226" s="142" t="s">
        <v>327</v>
      </c>
    </row>
    <row r="227" spans="2:65" s="13" customFormat="1">
      <c r="B227" s="152"/>
      <c r="D227" s="145" t="s">
        <v>144</v>
      </c>
      <c r="E227" s="153" t="s">
        <v>1</v>
      </c>
      <c r="F227" s="154" t="s">
        <v>274</v>
      </c>
      <c r="H227" s="153" t="s">
        <v>1</v>
      </c>
      <c r="I227" s="229"/>
      <c r="L227" s="152"/>
      <c r="M227" s="155"/>
      <c r="N227" s="156"/>
      <c r="O227" s="156"/>
      <c r="P227" s="156"/>
      <c r="Q227" s="156"/>
      <c r="R227" s="156"/>
      <c r="S227" s="156"/>
      <c r="T227" s="157"/>
      <c r="AT227" s="153" t="s">
        <v>144</v>
      </c>
      <c r="AU227" s="153" t="s">
        <v>86</v>
      </c>
      <c r="AV227" s="13" t="s">
        <v>84</v>
      </c>
      <c r="AW227" s="13" t="s">
        <v>31</v>
      </c>
      <c r="AX227" s="13" t="s">
        <v>76</v>
      </c>
      <c r="AY227" s="153" t="s">
        <v>135</v>
      </c>
    </row>
    <row r="228" spans="2:65" s="12" customFormat="1">
      <c r="B228" s="144"/>
      <c r="D228" s="145" t="s">
        <v>144</v>
      </c>
      <c r="E228" s="146" t="s">
        <v>1</v>
      </c>
      <c r="F228" s="147" t="s">
        <v>328</v>
      </c>
      <c r="H228" s="148">
        <v>3.976</v>
      </c>
      <c r="I228" s="228"/>
      <c r="L228" s="144"/>
      <c r="M228" s="149"/>
      <c r="N228" s="150"/>
      <c r="O228" s="150"/>
      <c r="P228" s="150"/>
      <c r="Q228" s="150"/>
      <c r="R228" s="150"/>
      <c r="S228" s="150"/>
      <c r="T228" s="151"/>
      <c r="AT228" s="146" t="s">
        <v>144</v>
      </c>
      <c r="AU228" s="146" t="s">
        <v>86</v>
      </c>
      <c r="AV228" s="12" t="s">
        <v>86</v>
      </c>
      <c r="AW228" s="12" t="s">
        <v>31</v>
      </c>
      <c r="AX228" s="12" t="s">
        <v>84</v>
      </c>
      <c r="AY228" s="146" t="s">
        <v>135</v>
      </c>
    </row>
    <row r="229" spans="2:65" s="11" customFormat="1" ht="22.9" customHeight="1">
      <c r="B229" s="119"/>
      <c r="D229" s="120" t="s">
        <v>75</v>
      </c>
      <c r="E229" s="129" t="s">
        <v>192</v>
      </c>
      <c r="F229" s="129" t="s">
        <v>329</v>
      </c>
      <c r="I229" s="233"/>
      <c r="J229" s="130">
        <f>BK229</f>
        <v>0</v>
      </c>
      <c r="L229" s="119"/>
      <c r="M229" s="123"/>
      <c r="N229" s="124"/>
      <c r="O229" s="124"/>
      <c r="P229" s="125">
        <f>SUM(P230:P235)</f>
        <v>1.3230000000000002</v>
      </c>
      <c r="Q229" s="124"/>
      <c r="R229" s="125">
        <f>SUM(R230:R235)</f>
        <v>1.11825E-2</v>
      </c>
      <c r="S229" s="124"/>
      <c r="T229" s="126">
        <f>SUM(T230:T235)</f>
        <v>0</v>
      </c>
      <c r="AR229" s="120" t="s">
        <v>84</v>
      </c>
      <c r="AT229" s="127" t="s">
        <v>75</v>
      </c>
      <c r="AU229" s="127" t="s">
        <v>84</v>
      </c>
      <c r="AY229" s="120" t="s">
        <v>135</v>
      </c>
      <c r="BK229" s="128">
        <f>SUM(BK230:BK235)</f>
        <v>0</v>
      </c>
    </row>
    <row r="230" spans="2:65" s="1" customFormat="1" ht="36" customHeight="1">
      <c r="B230" s="131"/>
      <c r="C230" s="132" t="s">
        <v>330</v>
      </c>
      <c r="D230" s="132" t="s">
        <v>137</v>
      </c>
      <c r="E230" s="133" t="s">
        <v>331</v>
      </c>
      <c r="F230" s="134" t="s">
        <v>332</v>
      </c>
      <c r="G230" s="135" t="s">
        <v>239</v>
      </c>
      <c r="H230" s="136">
        <v>1.75</v>
      </c>
      <c r="I230" s="227"/>
      <c r="J230" s="137">
        <f>ROUND(I230*H230,2)</f>
        <v>0</v>
      </c>
      <c r="K230" s="134" t="s">
        <v>141</v>
      </c>
      <c r="L230" s="29"/>
      <c r="M230" s="138" t="s">
        <v>1</v>
      </c>
      <c r="N230" s="139" t="s">
        <v>41</v>
      </c>
      <c r="O230" s="140">
        <v>0.2</v>
      </c>
      <c r="P230" s="140">
        <f>O230*H230</f>
        <v>0.35000000000000003</v>
      </c>
      <c r="Q230" s="140">
        <v>6.3000000000000003E-4</v>
      </c>
      <c r="R230" s="140">
        <f>Q230*H230</f>
        <v>1.1025E-3</v>
      </c>
      <c r="S230" s="140">
        <v>0</v>
      </c>
      <c r="T230" s="141">
        <f>S230*H230</f>
        <v>0</v>
      </c>
      <c r="AR230" s="142" t="s">
        <v>142</v>
      </c>
      <c r="AT230" s="142" t="s">
        <v>137</v>
      </c>
      <c r="AU230" s="142" t="s">
        <v>86</v>
      </c>
      <c r="AY230" s="17" t="s">
        <v>135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84</v>
      </c>
      <c r="BK230" s="143">
        <f>ROUND(I230*H230,2)</f>
        <v>0</v>
      </c>
      <c r="BL230" s="17" t="s">
        <v>142</v>
      </c>
      <c r="BM230" s="142" t="s">
        <v>333</v>
      </c>
    </row>
    <row r="231" spans="2:65" s="13" customFormat="1">
      <c r="B231" s="152"/>
      <c r="D231" s="145" t="s">
        <v>144</v>
      </c>
      <c r="E231" s="153" t="s">
        <v>1</v>
      </c>
      <c r="F231" s="154" t="s">
        <v>334</v>
      </c>
      <c r="H231" s="153" t="s">
        <v>1</v>
      </c>
      <c r="I231" s="229"/>
      <c r="L231" s="152"/>
      <c r="M231" s="155"/>
      <c r="N231" s="156"/>
      <c r="O231" s="156"/>
      <c r="P231" s="156"/>
      <c r="Q231" s="156"/>
      <c r="R231" s="156"/>
      <c r="S231" s="156"/>
      <c r="T231" s="157"/>
      <c r="AT231" s="153" t="s">
        <v>144</v>
      </c>
      <c r="AU231" s="153" t="s">
        <v>86</v>
      </c>
      <c r="AV231" s="13" t="s">
        <v>84</v>
      </c>
      <c r="AW231" s="13" t="s">
        <v>31</v>
      </c>
      <c r="AX231" s="13" t="s">
        <v>76</v>
      </c>
      <c r="AY231" s="153" t="s">
        <v>135</v>
      </c>
    </row>
    <row r="232" spans="2:65" s="12" customFormat="1">
      <c r="B232" s="144"/>
      <c r="D232" s="145" t="s">
        <v>144</v>
      </c>
      <c r="E232" s="146" t="s">
        <v>1</v>
      </c>
      <c r="F232" s="147" t="s">
        <v>335</v>
      </c>
      <c r="H232" s="148">
        <v>1.75</v>
      </c>
      <c r="I232" s="228"/>
      <c r="L232" s="144"/>
      <c r="M232" s="149"/>
      <c r="N232" s="150"/>
      <c r="O232" s="150"/>
      <c r="P232" s="150"/>
      <c r="Q232" s="150"/>
      <c r="R232" s="150"/>
      <c r="S232" s="150"/>
      <c r="T232" s="151"/>
      <c r="AT232" s="146" t="s">
        <v>144</v>
      </c>
      <c r="AU232" s="146" t="s">
        <v>86</v>
      </c>
      <c r="AV232" s="12" t="s">
        <v>86</v>
      </c>
      <c r="AW232" s="12" t="s">
        <v>31</v>
      </c>
      <c r="AX232" s="12" t="s">
        <v>84</v>
      </c>
      <c r="AY232" s="146" t="s">
        <v>135</v>
      </c>
    </row>
    <row r="233" spans="2:65" s="1" customFormat="1" ht="24" customHeight="1">
      <c r="B233" s="131"/>
      <c r="C233" s="132" t="s">
        <v>336</v>
      </c>
      <c r="D233" s="132" t="s">
        <v>137</v>
      </c>
      <c r="E233" s="133" t="s">
        <v>337</v>
      </c>
      <c r="F233" s="134" t="s">
        <v>338</v>
      </c>
      <c r="G233" s="135" t="s">
        <v>263</v>
      </c>
      <c r="H233" s="136">
        <v>3.5</v>
      </c>
      <c r="I233" s="227"/>
      <c r="J233" s="137">
        <f>ROUND(I233*H233,2)</f>
        <v>0</v>
      </c>
      <c r="K233" s="134" t="s">
        <v>141</v>
      </c>
      <c r="L233" s="29"/>
      <c r="M233" s="138" t="s">
        <v>1</v>
      </c>
      <c r="N233" s="139" t="s">
        <v>41</v>
      </c>
      <c r="O233" s="140">
        <v>0.27800000000000002</v>
      </c>
      <c r="P233" s="140">
        <f>O233*H233</f>
        <v>0.97300000000000009</v>
      </c>
      <c r="Q233" s="140">
        <v>2.8800000000000002E-3</v>
      </c>
      <c r="R233" s="140">
        <f>Q233*H233</f>
        <v>1.008E-2</v>
      </c>
      <c r="S233" s="140">
        <v>0</v>
      </c>
      <c r="T233" s="141">
        <f>S233*H233</f>
        <v>0</v>
      </c>
      <c r="AR233" s="142" t="s">
        <v>142</v>
      </c>
      <c r="AT233" s="142" t="s">
        <v>137</v>
      </c>
      <c r="AU233" s="142" t="s">
        <v>86</v>
      </c>
      <c r="AY233" s="17" t="s">
        <v>135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84</v>
      </c>
      <c r="BK233" s="143">
        <f>ROUND(I233*H233,2)</f>
        <v>0</v>
      </c>
      <c r="BL233" s="17" t="s">
        <v>142</v>
      </c>
      <c r="BM233" s="142" t="s">
        <v>339</v>
      </c>
    </row>
    <row r="234" spans="2:65" s="13" customFormat="1">
      <c r="B234" s="152"/>
      <c r="D234" s="145" t="s">
        <v>144</v>
      </c>
      <c r="E234" s="153" t="s">
        <v>1</v>
      </c>
      <c r="F234" s="154" t="s">
        <v>334</v>
      </c>
      <c r="H234" s="153" t="s">
        <v>1</v>
      </c>
      <c r="I234" s="229"/>
      <c r="L234" s="152"/>
      <c r="M234" s="155"/>
      <c r="N234" s="156"/>
      <c r="O234" s="156"/>
      <c r="P234" s="156"/>
      <c r="Q234" s="156"/>
      <c r="R234" s="156"/>
      <c r="S234" s="156"/>
      <c r="T234" s="157"/>
      <c r="AT234" s="153" t="s">
        <v>144</v>
      </c>
      <c r="AU234" s="153" t="s">
        <v>86</v>
      </c>
      <c r="AV234" s="13" t="s">
        <v>84</v>
      </c>
      <c r="AW234" s="13" t="s">
        <v>31</v>
      </c>
      <c r="AX234" s="13" t="s">
        <v>76</v>
      </c>
      <c r="AY234" s="153" t="s">
        <v>135</v>
      </c>
    </row>
    <row r="235" spans="2:65" s="12" customFormat="1">
      <c r="B235" s="144"/>
      <c r="D235" s="145" t="s">
        <v>144</v>
      </c>
      <c r="E235" s="146" t="s">
        <v>1</v>
      </c>
      <c r="F235" s="147" t="s">
        <v>340</v>
      </c>
      <c r="H235" s="148">
        <v>3.5</v>
      </c>
      <c r="I235" s="228"/>
      <c r="L235" s="144"/>
      <c r="M235" s="149"/>
      <c r="N235" s="150"/>
      <c r="O235" s="150"/>
      <c r="P235" s="150"/>
      <c r="Q235" s="150"/>
      <c r="R235" s="150"/>
      <c r="S235" s="150"/>
      <c r="T235" s="151"/>
      <c r="AT235" s="146" t="s">
        <v>144</v>
      </c>
      <c r="AU235" s="146" t="s">
        <v>86</v>
      </c>
      <c r="AV235" s="12" t="s">
        <v>86</v>
      </c>
      <c r="AW235" s="12" t="s">
        <v>31</v>
      </c>
      <c r="AX235" s="12" t="s">
        <v>84</v>
      </c>
      <c r="AY235" s="146" t="s">
        <v>135</v>
      </c>
    </row>
    <row r="236" spans="2:65" s="11" customFormat="1" ht="22.9" customHeight="1">
      <c r="B236" s="119"/>
      <c r="D236" s="120" t="s">
        <v>75</v>
      </c>
      <c r="E236" s="129" t="s">
        <v>341</v>
      </c>
      <c r="F236" s="129" t="s">
        <v>342</v>
      </c>
      <c r="I236" s="233"/>
      <c r="J236" s="130">
        <f>BK236</f>
        <v>0</v>
      </c>
      <c r="L236" s="119"/>
      <c r="M236" s="123"/>
      <c r="N236" s="124"/>
      <c r="O236" s="124"/>
      <c r="P236" s="125">
        <f>P237</f>
        <v>329.16196300000001</v>
      </c>
      <c r="Q236" s="124"/>
      <c r="R236" s="125">
        <f>R237</f>
        <v>0</v>
      </c>
      <c r="S236" s="124"/>
      <c r="T236" s="126">
        <f>T237</f>
        <v>0</v>
      </c>
      <c r="AR236" s="120" t="s">
        <v>84</v>
      </c>
      <c r="AT236" s="127" t="s">
        <v>75</v>
      </c>
      <c r="AU236" s="127" t="s">
        <v>84</v>
      </c>
      <c r="AY236" s="120" t="s">
        <v>135</v>
      </c>
      <c r="BK236" s="128">
        <f>BK237</f>
        <v>0</v>
      </c>
    </row>
    <row r="237" spans="2:65" s="1" customFormat="1" ht="16.5" customHeight="1">
      <c r="B237" s="131"/>
      <c r="C237" s="132" t="s">
        <v>343</v>
      </c>
      <c r="D237" s="132" t="s">
        <v>137</v>
      </c>
      <c r="E237" s="133" t="s">
        <v>344</v>
      </c>
      <c r="F237" s="134" t="s">
        <v>345</v>
      </c>
      <c r="G237" s="135" t="s">
        <v>220</v>
      </c>
      <c r="H237" s="136">
        <v>418.24900000000002</v>
      </c>
      <c r="I237" s="227"/>
      <c r="J237" s="137">
        <f>ROUND(I237*H237,2)</f>
        <v>0</v>
      </c>
      <c r="K237" s="134" t="s">
        <v>141</v>
      </c>
      <c r="L237" s="29"/>
      <c r="M237" s="176" t="s">
        <v>1</v>
      </c>
      <c r="N237" s="177" t="s">
        <v>41</v>
      </c>
      <c r="O237" s="178">
        <v>0.78700000000000003</v>
      </c>
      <c r="P237" s="178">
        <f>O237*H237</f>
        <v>329.16196300000001</v>
      </c>
      <c r="Q237" s="178">
        <v>0</v>
      </c>
      <c r="R237" s="178">
        <f>Q237*H237</f>
        <v>0</v>
      </c>
      <c r="S237" s="178">
        <v>0</v>
      </c>
      <c r="T237" s="179">
        <f>S237*H237</f>
        <v>0</v>
      </c>
      <c r="AR237" s="142" t="s">
        <v>142</v>
      </c>
      <c r="AT237" s="142" t="s">
        <v>137</v>
      </c>
      <c r="AU237" s="142" t="s">
        <v>86</v>
      </c>
      <c r="AY237" s="17" t="s">
        <v>135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84</v>
      </c>
      <c r="BK237" s="143">
        <f>ROUND(I237*H237,2)</f>
        <v>0</v>
      </c>
      <c r="BL237" s="17" t="s">
        <v>142</v>
      </c>
      <c r="BM237" s="142" t="s">
        <v>346</v>
      </c>
    </row>
    <row r="238" spans="2:65" s="1" customFormat="1" ht="6.95" customHeight="1">
      <c r="B238" s="41"/>
      <c r="C238" s="42"/>
      <c r="D238" s="42"/>
      <c r="E238" s="42"/>
      <c r="F238" s="42"/>
      <c r="G238" s="42"/>
      <c r="H238" s="42"/>
      <c r="I238" s="42"/>
      <c r="J238" s="42"/>
      <c r="K238" s="42"/>
      <c r="L238" s="29"/>
    </row>
  </sheetData>
  <autoFilter ref="C121:K237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8"/>
  <sheetViews>
    <sheetView showGridLines="0" topLeftCell="A214" workbookViewId="0">
      <selection activeCell="I130" sqref="I13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5"/>
    </row>
    <row r="2" spans="1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89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ht="24.95" customHeight="1">
      <c r="B4" s="20"/>
      <c r="D4" s="21" t="s">
        <v>106</v>
      </c>
      <c r="L4" s="20"/>
      <c r="M4" s="86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24" t="str">
        <f>'Rekapitulace stavby'!K6</f>
        <v>Výstavba těsnící (podzemní)clony v lokalitě Meziboří</v>
      </c>
      <c r="F7" s="225"/>
      <c r="G7" s="225"/>
      <c r="H7" s="225"/>
      <c r="L7" s="20"/>
    </row>
    <row r="8" spans="1:46" s="1" customFormat="1" ht="12" customHeight="1">
      <c r="B8" s="29"/>
      <c r="D8" s="26" t="s">
        <v>107</v>
      </c>
      <c r="L8" s="29"/>
    </row>
    <row r="9" spans="1:46" s="1" customFormat="1" ht="36.950000000000003" customHeight="1">
      <c r="B9" s="29"/>
      <c r="E9" s="213" t="s">
        <v>347</v>
      </c>
      <c r="F9" s="226"/>
      <c r="G9" s="226"/>
      <c r="H9" s="226"/>
      <c r="L9" s="29"/>
    </row>
    <row r="10" spans="1:46" s="1" customFormat="1">
      <c r="B10" s="29"/>
      <c r="L10" s="29"/>
    </row>
    <row r="11" spans="1:46" s="1" customFormat="1" ht="12" customHeight="1">
      <c r="B11" s="29"/>
      <c r="D11" s="26" t="s">
        <v>15</v>
      </c>
      <c r="F11" s="24" t="s">
        <v>1</v>
      </c>
      <c r="I11" s="26" t="s">
        <v>16</v>
      </c>
      <c r="J11" s="24" t="s">
        <v>1</v>
      </c>
      <c r="L11" s="29"/>
    </row>
    <row r="12" spans="1:46" s="1" customFormat="1" ht="12" customHeight="1">
      <c r="B12" s="29"/>
      <c r="D12" s="26" t="s">
        <v>17</v>
      </c>
      <c r="F12" s="24" t="s">
        <v>18</v>
      </c>
      <c r="I12" s="26" t="s">
        <v>19</v>
      </c>
      <c r="J12" s="49" t="str">
        <f>'Rekapitulace stavby'!AN8</f>
        <v>5. 8. 2019</v>
      </c>
      <c r="L12" s="29"/>
    </row>
    <row r="13" spans="1:46" s="1" customFormat="1" ht="10.9" customHeight="1">
      <c r="B13" s="29"/>
      <c r="L13" s="29"/>
    </row>
    <row r="14" spans="1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1:46" s="1" customFormat="1" ht="18" customHeight="1">
      <c r="B15" s="29"/>
      <c r="E15" s="24" t="s">
        <v>23</v>
      </c>
      <c r="I15" s="26" t="s">
        <v>24</v>
      </c>
      <c r="J15" s="24" t="s">
        <v>1</v>
      </c>
      <c r="L15" s="29"/>
    </row>
    <row r="16" spans="1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22</v>
      </c>
      <c r="J17" s="24" t="s">
        <v>1</v>
      </c>
      <c r="L17" s="29"/>
    </row>
    <row r="18" spans="2:12" s="1" customFormat="1" ht="18" customHeight="1">
      <c r="B18" s="29"/>
      <c r="E18" s="24" t="s">
        <v>26</v>
      </c>
      <c r="I18" s="26" t="s">
        <v>24</v>
      </c>
      <c r="J18" s="24" t="s">
        <v>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27</v>
      </c>
      <c r="I20" s="26" t="s">
        <v>22</v>
      </c>
      <c r="J20" s="24" t="s">
        <v>28</v>
      </c>
      <c r="L20" s="29"/>
    </row>
    <row r="21" spans="2:12" s="1" customFormat="1" ht="18" customHeight="1">
      <c r="B21" s="29"/>
      <c r="E21" s="24" t="s">
        <v>29</v>
      </c>
      <c r="I21" s="26" t="s">
        <v>24</v>
      </c>
      <c r="J21" s="24" t="s">
        <v>30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22</v>
      </c>
      <c r="J23" s="24" t="s">
        <v>1</v>
      </c>
      <c r="L23" s="29"/>
    </row>
    <row r="24" spans="2:12" s="1" customFormat="1" ht="18" customHeight="1">
      <c r="B24" s="29"/>
      <c r="E24" s="24" t="s">
        <v>33</v>
      </c>
      <c r="I24" s="26" t="s">
        <v>24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89.25" customHeight="1">
      <c r="B27" s="87"/>
      <c r="E27" s="200" t="s">
        <v>35</v>
      </c>
      <c r="F27" s="200"/>
      <c r="G27" s="200"/>
      <c r="H27" s="200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36</v>
      </c>
      <c r="J30" s="63">
        <f>ROUND(J127,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9" t="s">
        <v>40</v>
      </c>
      <c r="E33" s="26" t="s">
        <v>41</v>
      </c>
      <c r="F33" s="90">
        <f>ROUND((SUM(BE127:BE297)),  2)</f>
        <v>0</v>
      </c>
      <c r="I33" s="91">
        <v>0.21</v>
      </c>
      <c r="J33" s="90">
        <f>ROUND(((SUM(BE127:BE297))*I33),  2)</f>
        <v>0</v>
      </c>
      <c r="L33" s="29"/>
    </row>
    <row r="34" spans="2:12" s="1" customFormat="1" ht="14.45" customHeight="1">
      <c r="B34" s="29"/>
      <c r="E34" s="26" t="s">
        <v>42</v>
      </c>
      <c r="F34" s="90">
        <f>ROUND((SUM(BF127:BF297)),  2)</f>
        <v>0</v>
      </c>
      <c r="I34" s="91">
        <v>0.15</v>
      </c>
      <c r="J34" s="90">
        <f>ROUND(((SUM(BF127:BF297))*I34),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90">
        <f>ROUND((SUM(BG127:BG297)),  2)</f>
        <v>0</v>
      </c>
      <c r="I35" s="91">
        <v>0.21</v>
      </c>
      <c r="J35" s="90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90">
        <f>ROUND((SUM(BH127:BH297)),  2)</f>
        <v>0</v>
      </c>
      <c r="I36" s="91">
        <v>0.15</v>
      </c>
      <c r="J36" s="90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90">
        <f>ROUND((SUM(BI127:BI297)),  2)</f>
        <v>0</v>
      </c>
      <c r="I37" s="91">
        <v>0</v>
      </c>
      <c r="J37" s="90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51</v>
      </c>
      <c r="E61" s="31"/>
      <c r="F61" s="98" t="s">
        <v>52</v>
      </c>
      <c r="G61" s="40" t="s">
        <v>51</v>
      </c>
      <c r="H61" s="31"/>
      <c r="I61" s="31"/>
      <c r="J61" s="99" t="s">
        <v>52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51</v>
      </c>
      <c r="E76" s="31"/>
      <c r="F76" s="98" t="s">
        <v>52</v>
      </c>
      <c r="G76" s="40" t="s">
        <v>51</v>
      </c>
      <c r="H76" s="31"/>
      <c r="I76" s="31"/>
      <c r="J76" s="99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Výstavba těsnící (podzemní)clony v lokalitě Meziboří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3" t="str">
        <f>E9</f>
        <v>SO 02 - Akumulační šachta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17</v>
      </c>
      <c r="F89" s="24" t="str">
        <f>F12</f>
        <v>Meziboří</v>
      </c>
      <c r="I89" s="26" t="s">
        <v>19</v>
      </c>
      <c r="J89" s="49" t="str">
        <f>IF(J12="","",J12)</f>
        <v>5. 8. 2019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 t="str">
        <f>E15</f>
        <v>VÚV TGM, v.v.i., Podbabská 2582/30, 160 00 Praha 6</v>
      </c>
      <c r="I91" s="26" t="s">
        <v>27</v>
      </c>
      <c r="J91" s="27" t="str">
        <f>E21</f>
        <v>ŠINDLAR s.r.o.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>Dle výběrového řízení</v>
      </c>
      <c r="I92" s="26" t="s">
        <v>32</v>
      </c>
      <c r="J92" s="27" t="str">
        <f>E24</f>
        <v>Roman Bárta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2" t="s">
        <v>112</v>
      </c>
      <c r="J96" s="63">
        <f>J127</f>
        <v>0</v>
      </c>
      <c r="L96" s="29"/>
      <c r="AU96" s="17" t="s">
        <v>113</v>
      </c>
    </row>
    <row r="97" spans="2:12" s="8" customFormat="1" ht="24.95" customHeight="1">
      <c r="B97" s="103"/>
      <c r="D97" s="104" t="s">
        <v>114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customHeight="1">
      <c r="B98" s="107"/>
      <c r="D98" s="108" t="s">
        <v>115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J200</f>
        <v>0</v>
      </c>
      <c r="L99" s="107"/>
    </row>
    <row r="100" spans="2:12" s="9" customFormat="1" ht="19.899999999999999" customHeight="1">
      <c r="B100" s="107"/>
      <c r="D100" s="108" t="s">
        <v>348</v>
      </c>
      <c r="E100" s="109"/>
      <c r="F100" s="109"/>
      <c r="G100" s="109"/>
      <c r="H100" s="109"/>
      <c r="I100" s="109"/>
      <c r="J100" s="110">
        <f>J213</f>
        <v>0</v>
      </c>
      <c r="L100" s="107"/>
    </row>
    <row r="101" spans="2:12" s="9" customFormat="1" ht="19.899999999999999" customHeight="1">
      <c r="B101" s="107"/>
      <c r="D101" s="108" t="s">
        <v>117</v>
      </c>
      <c r="E101" s="109"/>
      <c r="F101" s="109"/>
      <c r="G101" s="109"/>
      <c r="H101" s="109"/>
      <c r="I101" s="109"/>
      <c r="J101" s="110">
        <f>J229</f>
        <v>0</v>
      </c>
      <c r="L101" s="107"/>
    </row>
    <row r="102" spans="2:12" s="9" customFormat="1" ht="19.899999999999999" customHeight="1">
      <c r="B102" s="107"/>
      <c r="D102" s="108" t="s">
        <v>349</v>
      </c>
      <c r="E102" s="109"/>
      <c r="F102" s="109"/>
      <c r="G102" s="109"/>
      <c r="H102" s="109"/>
      <c r="I102" s="109"/>
      <c r="J102" s="110">
        <f>J243</f>
        <v>0</v>
      </c>
      <c r="L102" s="107"/>
    </row>
    <row r="103" spans="2:12" s="9" customFormat="1" ht="19.899999999999999" customHeight="1">
      <c r="B103" s="107"/>
      <c r="D103" s="108" t="s">
        <v>350</v>
      </c>
      <c r="E103" s="109"/>
      <c r="F103" s="109"/>
      <c r="G103" s="109"/>
      <c r="H103" s="109"/>
      <c r="I103" s="109"/>
      <c r="J103" s="110">
        <f>J251</f>
        <v>0</v>
      </c>
      <c r="L103" s="107"/>
    </row>
    <row r="104" spans="2:12" s="9" customFormat="1" ht="19.899999999999999" customHeight="1">
      <c r="B104" s="107"/>
      <c r="D104" s="108" t="s">
        <v>118</v>
      </c>
      <c r="E104" s="109"/>
      <c r="F104" s="109"/>
      <c r="G104" s="109"/>
      <c r="H104" s="109"/>
      <c r="I104" s="109"/>
      <c r="J104" s="110">
        <f>J270</f>
        <v>0</v>
      </c>
      <c r="L104" s="107"/>
    </row>
    <row r="105" spans="2:12" s="9" customFormat="1" ht="19.899999999999999" customHeight="1">
      <c r="B105" s="107"/>
      <c r="D105" s="108" t="s">
        <v>119</v>
      </c>
      <c r="E105" s="109"/>
      <c r="F105" s="109"/>
      <c r="G105" s="109"/>
      <c r="H105" s="109"/>
      <c r="I105" s="109"/>
      <c r="J105" s="110">
        <f>J288</f>
        <v>0</v>
      </c>
      <c r="L105" s="107"/>
    </row>
    <row r="106" spans="2:12" s="8" customFormat="1" ht="24.95" customHeight="1">
      <c r="B106" s="103"/>
      <c r="D106" s="104" t="s">
        <v>351</v>
      </c>
      <c r="E106" s="105"/>
      <c r="F106" s="105"/>
      <c r="G106" s="105"/>
      <c r="H106" s="105"/>
      <c r="I106" s="105"/>
      <c r="J106" s="106">
        <f>J290</f>
        <v>0</v>
      </c>
      <c r="L106" s="103"/>
    </row>
    <row r="107" spans="2:12" s="9" customFormat="1" ht="19.899999999999999" customHeight="1">
      <c r="B107" s="107"/>
      <c r="D107" s="108" t="s">
        <v>352</v>
      </c>
      <c r="E107" s="109"/>
      <c r="F107" s="109"/>
      <c r="G107" s="109"/>
      <c r="H107" s="109"/>
      <c r="I107" s="109"/>
      <c r="J107" s="110">
        <f>J291</f>
        <v>0</v>
      </c>
      <c r="L107" s="107"/>
    </row>
    <row r="108" spans="2:12" s="1" customFormat="1" ht="21.75" customHeight="1">
      <c r="B108" s="29"/>
      <c r="L108" s="29"/>
    </row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9"/>
    </row>
    <row r="113" spans="2:63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9"/>
    </row>
    <row r="114" spans="2:63" s="1" customFormat="1" ht="24.95" customHeight="1">
      <c r="B114" s="29"/>
      <c r="C114" s="21" t="s">
        <v>120</v>
      </c>
      <c r="L114" s="29"/>
    </row>
    <row r="115" spans="2:63" s="1" customFormat="1" ht="6.95" customHeight="1">
      <c r="B115" s="29"/>
      <c r="L115" s="29"/>
    </row>
    <row r="116" spans="2:63" s="1" customFormat="1" ht="12" customHeight="1">
      <c r="B116" s="29"/>
      <c r="C116" s="26" t="s">
        <v>14</v>
      </c>
      <c r="L116" s="29"/>
    </row>
    <row r="117" spans="2:63" s="1" customFormat="1" ht="16.5" customHeight="1">
      <c r="B117" s="29"/>
      <c r="E117" s="224" t="str">
        <f>E7</f>
        <v>Výstavba těsnící (podzemní)clony v lokalitě Meziboří</v>
      </c>
      <c r="F117" s="225"/>
      <c r="G117" s="225"/>
      <c r="H117" s="225"/>
      <c r="L117" s="29"/>
    </row>
    <row r="118" spans="2:63" s="1" customFormat="1" ht="12" customHeight="1">
      <c r="B118" s="29"/>
      <c r="C118" s="26" t="s">
        <v>107</v>
      </c>
      <c r="L118" s="29"/>
    </row>
    <row r="119" spans="2:63" s="1" customFormat="1" ht="16.5" customHeight="1">
      <c r="B119" s="29"/>
      <c r="E119" s="213" t="str">
        <f>E9</f>
        <v>SO 02 - Akumulační šachta</v>
      </c>
      <c r="F119" s="226"/>
      <c r="G119" s="226"/>
      <c r="H119" s="226"/>
      <c r="L119" s="29"/>
    </row>
    <row r="120" spans="2:63" s="1" customFormat="1" ht="6.95" customHeight="1">
      <c r="B120" s="29"/>
      <c r="L120" s="29"/>
    </row>
    <row r="121" spans="2:63" s="1" customFormat="1" ht="12" customHeight="1">
      <c r="B121" s="29"/>
      <c r="C121" s="26" t="s">
        <v>17</v>
      </c>
      <c r="F121" s="24" t="str">
        <f>F12</f>
        <v>Meziboří</v>
      </c>
      <c r="I121" s="26" t="s">
        <v>19</v>
      </c>
      <c r="J121" s="49" t="str">
        <f>IF(J12="","",J12)</f>
        <v>5. 8. 2019</v>
      </c>
      <c r="L121" s="29"/>
    </row>
    <row r="122" spans="2:63" s="1" customFormat="1" ht="6.95" customHeight="1">
      <c r="B122" s="29"/>
      <c r="L122" s="29"/>
    </row>
    <row r="123" spans="2:63" s="1" customFormat="1" ht="15.2" customHeight="1">
      <c r="B123" s="29"/>
      <c r="C123" s="26" t="s">
        <v>21</v>
      </c>
      <c r="F123" s="24" t="str">
        <f>E15</f>
        <v>VÚV TGM, v.v.i., Podbabská 2582/30, 160 00 Praha 6</v>
      </c>
      <c r="I123" s="26" t="s">
        <v>27</v>
      </c>
      <c r="J123" s="27" t="str">
        <f>E21</f>
        <v>ŠINDLAR s.r.o.</v>
      </c>
      <c r="L123" s="29"/>
    </row>
    <row r="124" spans="2:63" s="1" customFormat="1" ht="15.2" customHeight="1">
      <c r="B124" s="29"/>
      <c r="C124" s="26" t="s">
        <v>25</v>
      </c>
      <c r="F124" s="24" t="str">
        <f>IF(E18="","",E18)</f>
        <v>Dle výběrového řízení</v>
      </c>
      <c r="I124" s="26" t="s">
        <v>32</v>
      </c>
      <c r="J124" s="27" t="str">
        <f>E24</f>
        <v>Roman Bárta</v>
      </c>
      <c r="L124" s="29"/>
    </row>
    <row r="125" spans="2:63" s="1" customFormat="1" ht="10.35" customHeight="1">
      <c r="B125" s="29"/>
      <c r="L125" s="29"/>
    </row>
    <row r="126" spans="2:63" s="10" customFormat="1" ht="29.25" customHeight="1">
      <c r="B126" s="111"/>
      <c r="C126" s="112" t="s">
        <v>121</v>
      </c>
      <c r="D126" s="113" t="s">
        <v>61</v>
      </c>
      <c r="E126" s="113" t="s">
        <v>57</v>
      </c>
      <c r="F126" s="113" t="s">
        <v>58</v>
      </c>
      <c r="G126" s="113" t="s">
        <v>122</v>
      </c>
      <c r="H126" s="113" t="s">
        <v>123</v>
      </c>
      <c r="I126" s="113" t="s">
        <v>124</v>
      </c>
      <c r="J126" s="113" t="s">
        <v>111</v>
      </c>
      <c r="K126" s="114" t="s">
        <v>125</v>
      </c>
      <c r="L126" s="111"/>
      <c r="M126" s="56" t="s">
        <v>1</v>
      </c>
      <c r="N126" s="57" t="s">
        <v>40</v>
      </c>
      <c r="O126" s="57" t="s">
        <v>126</v>
      </c>
      <c r="P126" s="57" t="s">
        <v>127</v>
      </c>
      <c r="Q126" s="57" t="s">
        <v>128</v>
      </c>
      <c r="R126" s="57" t="s">
        <v>129</v>
      </c>
      <c r="S126" s="57" t="s">
        <v>130</v>
      </c>
      <c r="T126" s="58" t="s">
        <v>131</v>
      </c>
    </row>
    <row r="127" spans="2:63" s="1" customFormat="1" ht="22.9" customHeight="1">
      <c r="B127" s="29"/>
      <c r="C127" s="61" t="s">
        <v>132</v>
      </c>
      <c r="J127" s="115">
        <f>BK127</f>
        <v>0</v>
      </c>
      <c r="L127" s="29"/>
      <c r="M127" s="59"/>
      <c r="N127" s="50"/>
      <c r="O127" s="50"/>
      <c r="P127" s="116">
        <f>P128+P290</f>
        <v>2494.6701360000002</v>
      </c>
      <c r="Q127" s="50"/>
      <c r="R127" s="116">
        <f>R128+R290</f>
        <v>549.94871531999991</v>
      </c>
      <c r="S127" s="50"/>
      <c r="T127" s="117">
        <f>T128+T290</f>
        <v>0.89676</v>
      </c>
      <c r="AT127" s="17" t="s">
        <v>75</v>
      </c>
      <c r="AU127" s="17" t="s">
        <v>113</v>
      </c>
      <c r="BK127" s="118">
        <f>BK128+BK290</f>
        <v>0</v>
      </c>
    </row>
    <row r="128" spans="2:63" s="11" customFormat="1" ht="25.9" customHeight="1">
      <c r="B128" s="119"/>
      <c r="D128" s="120" t="s">
        <v>75</v>
      </c>
      <c r="E128" s="121" t="s">
        <v>133</v>
      </c>
      <c r="F128" s="121" t="s">
        <v>134</v>
      </c>
      <c r="J128" s="122">
        <f>BK128</f>
        <v>0</v>
      </c>
      <c r="L128" s="119"/>
      <c r="M128" s="123"/>
      <c r="N128" s="124"/>
      <c r="O128" s="124"/>
      <c r="P128" s="125">
        <f>P129+P200+P213+P229+P243+P251+P270+P288</f>
        <v>2482.8168580000001</v>
      </c>
      <c r="Q128" s="124"/>
      <c r="R128" s="125">
        <f>R129+R200+R213+R229+R243+R251+R270+R288</f>
        <v>549.91511531999993</v>
      </c>
      <c r="S128" s="124"/>
      <c r="T128" s="126">
        <f>T129+T200+T213+T229+T243+T251+T270+T288</f>
        <v>0.89676</v>
      </c>
      <c r="AR128" s="120" t="s">
        <v>84</v>
      </c>
      <c r="AT128" s="127" t="s">
        <v>75</v>
      </c>
      <c r="AU128" s="127" t="s">
        <v>76</v>
      </c>
      <c r="AY128" s="120" t="s">
        <v>135</v>
      </c>
      <c r="BK128" s="128">
        <f>BK129+BK200+BK213+BK229+BK243+BK251+BK270+BK288</f>
        <v>0</v>
      </c>
    </row>
    <row r="129" spans="2:65" s="11" customFormat="1" ht="22.9" customHeight="1">
      <c r="B129" s="119"/>
      <c r="D129" s="120" t="s">
        <v>75</v>
      </c>
      <c r="E129" s="129" t="s">
        <v>84</v>
      </c>
      <c r="F129" s="129" t="s">
        <v>136</v>
      </c>
      <c r="I129" s="11" t="s">
        <v>1135</v>
      </c>
      <c r="J129" s="130">
        <f>BK129</f>
        <v>0</v>
      </c>
      <c r="L129" s="119"/>
      <c r="M129" s="123"/>
      <c r="N129" s="124"/>
      <c r="O129" s="124"/>
      <c r="P129" s="125">
        <f>SUM(P130:P199)</f>
        <v>1907.138933</v>
      </c>
      <c r="Q129" s="124"/>
      <c r="R129" s="125">
        <f>SUM(R130:R199)</f>
        <v>509.07967963999999</v>
      </c>
      <c r="S129" s="124"/>
      <c r="T129" s="126">
        <f>SUM(T130:T199)</f>
        <v>0</v>
      </c>
      <c r="AR129" s="120" t="s">
        <v>84</v>
      </c>
      <c r="AT129" s="127" t="s">
        <v>75</v>
      </c>
      <c r="AU129" s="127" t="s">
        <v>84</v>
      </c>
      <c r="AY129" s="120" t="s">
        <v>135</v>
      </c>
      <c r="BK129" s="128">
        <f>SUM(BK130:BK199)</f>
        <v>0</v>
      </c>
    </row>
    <row r="130" spans="2:65" s="1" customFormat="1" ht="24" customHeight="1">
      <c r="B130" s="131"/>
      <c r="C130" s="132" t="s">
        <v>84</v>
      </c>
      <c r="D130" s="132" t="s">
        <v>137</v>
      </c>
      <c r="E130" s="133" t="s">
        <v>353</v>
      </c>
      <c r="F130" s="134" t="s">
        <v>354</v>
      </c>
      <c r="G130" s="135" t="s">
        <v>355</v>
      </c>
      <c r="H130" s="136">
        <v>600</v>
      </c>
      <c r="I130" s="227"/>
      <c r="J130" s="137">
        <f>ROUND(I130*H130,2)</f>
        <v>0</v>
      </c>
      <c r="K130" s="134" t="s">
        <v>141</v>
      </c>
      <c r="L130" s="29"/>
      <c r="M130" s="138" t="s">
        <v>1</v>
      </c>
      <c r="N130" s="139" t="s">
        <v>41</v>
      </c>
      <c r="O130" s="140">
        <v>0.2</v>
      </c>
      <c r="P130" s="140">
        <f>O130*H130</f>
        <v>120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142</v>
      </c>
      <c r="AT130" s="142" t="s">
        <v>137</v>
      </c>
      <c r="AU130" s="142" t="s">
        <v>86</v>
      </c>
      <c r="AY130" s="17" t="s">
        <v>135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84</v>
      </c>
      <c r="BK130" s="143">
        <f>ROUND(I130*H130,2)</f>
        <v>0</v>
      </c>
      <c r="BL130" s="17" t="s">
        <v>142</v>
      </c>
      <c r="BM130" s="142" t="s">
        <v>356</v>
      </c>
    </row>
    <row r="131" spans="2:65" s="1" customFormat="1" ht="36" customHeight="1">
      <c r="B131" s="131"/>
      <c r="C131" s="132" t="s">
        <v>86</v>
      </c>
      <c r="D131" s="132" t="s">
        <v>137</v>
      </c>
      <c r="E131" s="133" t="s">
        <v>357</v>
      </c>
      <c r="F131" s="134" t="s">
        <v>358</v>
      </c>
      <c r="G131" s="135" t="s">
        <v>359</v>
      </c>
      <c r="H131" s="136">
        <v>25</v>
      </c>
      <c r="I131" s="227"/>
      <c r="J131" s="137">
        <f>ROUND(I131*H131,2)</f>
        <v>0</v>
      </c>
      <c r="K131" s="134" t="s">
        <v>141</v>
      </c>
      <c r="L131" s="29"/>
      <c r="M131" s="138" t="s">
        <v>1</v>
      </c>
      <c r="N131" s="139" t="s">
        <v>41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142</v>
      </c>
      <c r="AT131" s="142" t="s">
        <v>137</v>
      </c>
      <c r="AU131" s="142" t="s">
        <v>86</v>
      </c>
      <c r="AY131" s="17" t="s">
        <v>135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84</v>
      </c>
      <c r="BK131" s="143">
        <f>ROUND(I131*H131,2)</f>
        <v>0</v>
      </c>
      <c r="BL131" s="17" t="s">
        <v>142</v>
      </c>
      <c r="BM131" s="142" t="s">
        <v>360</v>
      </c>
    </row>
    <row r="132" spans="2:65" s="1" customFormat="1" ht="48" customHeight="1">
      <c r="B132" s="131"/>
      <c r="C132" s="132" t="s">
        <v>154</v>
      </c>
      <c r="D132" s="132" t="s">
        <v>137</v>
      </c>
      <c r="E132" s="133" t="s">
        <v>138</v>
      </c>
      <c r="F132" s="134" t="s">
        <v>139</v>
      </c>
      <c r="G132" s="135" t="s">
        <v>140</v>
      </c>
      <c r="H132" s="136">
        <v>56.7</v>
      </c>
      <c r="I132" s="227"/>
      <c r="J132" s="137">
        <f>ROUND(I132*H132,2)</f>
        <v>0</v>
      </c>
      <c r="K132" s="134" t="s">
        <v>141</v>
      </c>
      <c r="L132" s="29"/>
      <c r="M132" s="138" t="s">
        <v>1</v>
      </c>
      <c r="N132" s="139" t="s">
        <v>41</v>
      </c>
      <c r="O132" s="140">
        <v>1.2999999999999999E-2</v>
      </c>
      <c r="P132" s="140">
        <f>O132*H132</f>
        <v>0.73709999999999998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142</v>
      </c>
      <c r="AT132" s="142" t="s">
        <v>137</v>
      </c>
      <c r="AU132" s="142" t="s">
        <v>86</v>
      </c>
      <c r="AY132" s="17" t="s">
        <v>135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84</v>
      </c>
      <c r="BK132" s="143">
        <f>ROUND(I132*H132,2)</f>
        <v>0</v>
      </c>
      <c r="BL132" s="17" t="s">
        <v>142</v>
      </c>
      <c r="BM132" s="142" t="s">
        <v>361</v>
      </c>
    </row>
    <row r="133" spans="2:65" s="12" customFormat="1">
      <c r="B133" s="144"/>
      <c r="D133" s="145" t="s">
        <v>144</v>
      </c>
      <c r="E133" s="146" t="s">
        <v>1</v>
      </c>
      <c r="F133" s="147" t="s">
        <v>362</v>
      </c>
      <c r="H133" s="148">
        <v>56.7</v>
      </c>
      <c r="I133" s="228"/>
      <c r="L133" s="144"/>
      <c r="M133" s="149"/>
      <c r="N133" s="150"/>
      <c r="O133" s="150"/>
      <c r="P133" s="150"/>
      <c r="Q133" s="150"/>
      <c r="R133" s="150"/>
      <c r="S133" s="150"/>
      <c r="T133" s="151"/>
      <c r="AT133" s="146" t="s">
        <v>144</v>
      </c>
      <c r="AU133" s="146" t="s">
        <v>86</v>
      </c>
      <c r="AV133" s="12" t="s">
        <v>86</v>
      </c>
      <c r="AW133" s="12" t="s">
        <v>31</v>
      </c>
      <c r="AX133" s="12" t="s">
        <v>84</v>
      </c>
      <c r="AY133" s="146" t="s">
        <v>135</v>
      </c>
    </row>
    <row r="134" spans="2:65" s="1" customFormat="1" ht="36" customHeight="1">
      <c r="B134" s="131"/>
      <c r="C134" s="132" t="s">
        <v>142</v>
      </c>
      <c r="D134" s="132" t="s">
        <v>137</v>
      </c>
      <c r="E134" s="133" t="s">
        <v>146</v>
      </c>
      <c r="F134" s="134" t="s">
        <v>147</v>
      </c>
      <c r="G134" s="135" t="s">
        <v>140</v>
      </c>
      <c r="H134" s="136">
        <v>600.08399999999995</v>
      </c>
      <c r="I134" s="227"/>
      <c r="J134" s="137">
        <f>ROUND(I134*H134,2)</f>
        <v>0</v>
      </c>
      <c r="K134" s="134" t="s">
        <v>141</v>
      </c>
      <c r="L134" s="29"/>
      <c r="M134" s="138" t="s">
        <v>1</v>
      </c>
      <c r="N134" s="139" t="s">
        <v>41</v>
      </c>
      <c r="O134" s="140">
        <v>2.1269999999999998</v>
      </c>
      <c r="P134" s="140">
        <f>O134*H134</f>
        <v>1276.3786679999998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142</v>
      </c>
      <c r="AT134" s="142" t="s">
        <v>137</v>
      </c>
      <c r="AU134" s="142" t="s">
        <v>86</v>
      </c>
      <c r="AY134" s="17" t="s">
        <v>135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84</v>
      </c>
      <c r="BK134" s="143">
        <f>ROUND(I134*H134,2)</f>
        <v>0</v>
      </c>
      <c r="BL134" s="17" t="s">
        <v>142</v>
      </c>
      <c r="BM134" s="142" t="s">
        <v>363</v>
      </c>
    </row>
    <row r="135" spans="2:65" s="13" customFormat="1">
      <c r="B135" s="152"/>
      <c r="D135" s="145" t="s">
        <v>144</v>
      </c>
      <c r="E135" s="153" t="s">
        <v>1</v>
      </c>
      <c r="F135" s="154" t="s">
        <v>149</v>
      </c>
      <c r="H135" s="153" t="s">
        <v>1</v>
      </c>
      <c r="I135" s="229"/>
      <c r="L135" s="152"/>
      <c r="M135" s="155"/>
      <c r="N135" s="156"/>
      <c r="O135" s="156"/>
      <c r="P135" s="156"/>
      <c r="Q135" s="156"/>
      <c r="R135" s="156"/>
      <c r="S135" s="156"/>
      <c r="T135" s="157"/>
      <c r="AT135" s="153" t="s">
        <v>144</v>
      </c>
      <c r="AU135" s="153" t="s">
        <v>86</v>
      </c>
      <c r="AV135" s="13" t="s">
        <v>84</v>
      </c>
      <c r="AW135" s="13" t="s">
        <v>31</v>
      </c>
      <c r="AX135" s="13" t="s">
        <v>76</v>
      </c>
      <c r="AY135" s="153" t="s">
        <v>135</v>
      </c>
    </row>
    <row r="136" spans="2:65" s="12" customFormat="1">
      <c r="B136" s="144"/>
      <c r="D136" s="145" t="s">
        <v>144</v>
      </c>
      <c r="E136" s="146" t="s">
        <v>1</v>
      </c>
      <c r="F136" s="147" t="s">
        <v>364</v>
      </c>
      <c r="H136" s="148">
        <v>600.08399999999995</v>
      </c>
      <c r="I136" s="228"/>
      <c r="L136" s="144"/>
      <c r="M136" s="149"/>
      <c r="N136" s="150"/>
      <c r="O136" s="150"/>
      <c r="P136" s="150"/>
      <c r="Q136" s="150"/>
      <c r="R136" s="150"/>
      <c r="S136" s="150"/>
      <c r="T136" s="151"/>
      <c r="AT136" s="146" t="s">
        <v>144</v>
      </c>
      <c r="AU136" s="146" t="s">
        <v>86</v>
      </c>
      <c r="AV136" s="12" t="s">
        <v>86</v>
      </c>
      <c r="AW136" s="12" t="s">
        <v>31</v>
      </c>
      <c r="AX136" s="12" t="s">
        <v>84</v>
      </c>
      <c r="AY136" s="146" t="s">
        <v>135</v>
      </c>
    </row>
    <row r="137" spans="2:65" s="1" customFormat="1" ht="36" customHeight="1">
      <c r="B137" s="131"/>
      <c r="C137" s="132" t="s">
        <v>166</v>
      </c>
      <c r="D137" s="132" t="s">
        <v>137</v>
      </c>
      <c r="E137" s="133" t="s">
        <v>155</v>
      </c>
      <c r="F137" s="134" t="s">
        <v>156</v>
      </c>
      <c r="G137" s="135" t="s">
        <v>140</v>
      </c>
      <c r="H137" s="136">
        <v>178.74199999999999</v>
      </c>
      <c r="I137" s="227"/>
      <c r="J137" s="137">
        <f>ROUND(I137*H137,2)</f>
        <v>0</v>
      </c>
      <c r="K137" s="134" t="s">
        <v>141</v>
      </c>
      <c r="L137" s="29"/>
      <c r="M137" s="138" t="s">
        <v>1</v>
      </c>
      <c r="N137" s="139" t="s">
        <v>41</v>
      </c>
      <c r="O137" s="140">
        <v>0.154</v>
      </c>
      <c r="P137" s="140">
        <f>O137*H137</f>
        <v>27.526267999999998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142</v>
      </c>
      <c r="AT137" s="142" t="s">
        <v>137</v>
      </c>
      <c r="AU137" s="142" t="s">
        <v>86</v>
      </c>
      <c r="AY137" s="17" t="s">
        <v>135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84</v>
      </c>
      <c r="BK137" s="143">
        <f>ROUND(I137*H137,2)</f>
        <v>0</v>
      </c>
      <c r="BL137" s="17" t="s">
        <v>142</v>
      </c>
      <c r="BM137" s="142" t="s">
        <v>365</v>
      </c>
    </row>
    <row r="138" spans="2:65" s="1" customFormat="1" ht="19.5">
      <c r="B138" s="29"/>
      <c r="D138" s="145" t="s">
        <v>158</v>
      </c>
      <c r="F138" s="165" t="s">
        <v>159</v>
      </c>
      <c r="I138" s="231"/>
      <c r="L138" s="29"/>
      <c r="M138" s="166"/>
      <c r="N138" s="52"/>
      <c r="O138" s="52"/>
      <c r="P138" s="52"/>
      <c r="Q138" s="52"/>
      <c r="R138" s="52"/>
      <c r="S138" s="52"/>
      <c r="T138" s="53"/>
      <c r="AT138" s="17" t="s">
        <v>158</v>
      </c>
      <c r="AU138" s="17" t="s">
        <v>86</v>
      </c>
    </row>
    <row r="139" spans="2:65" s="12" customFormat="1">
      <c r="B139" s="144"/>
      <c r="D139" s="145" t="s">
        <v>144</v>
      </c>
      <c r="F139" s="147" t="s">
        <v>366</v>
      </c>
      <c r="H139" s="148">
        <v>178.74199999999999</v>
      </c>
      <c r="I139" s="228"/>
      <c r="L139" s="144"/>
      <c r="M139" s="149"/>
      <c r="N139" s="150"/>
      <c r="O139" s="150"/>
      <c r="P139" s="150"/>
      <c r="Q139" s="150"/>
      <c r="R139" s="150"/>
      <c r="S139" s="150"/>
      <c r="T139" s="151"/>
      <c r="AT139" s="146" t="s">
        <v>144</v>
      </c>
      <c r="AU139" s="146" t="s">
        <v>86</v>
      </c>
      <c r="AV139" s="12" t="s">
        <v>86</v>
      </c>
      <c r="AW139" s="12" t="s">
        <v>3</v>
      </c>
      <c r="AX139" s="12" t="s">
        <v>84</v>
      </c>
      <c r="AY139" s="146" t="s">
        <v>135</v>
      </c>
    </row>
    <row r="140" spans="2:65" s="1" customFormat="1" ht="24" customHeight="1">
      <c r="B140" s="131"/>
      <c r="C140" s="132" t="s">
        <v>171</v>
      </c>
      <c r="D140" s="132" t="s">
        <v>137</v>
      </c>
      <c r="E140" s="133" t="s">
        <v>367</v>
      </c>
      <c r="F140" s="134" t="s">
        <v>368</v>
      </c>
      <c r="G140" s="135" t="s">
        <v>239</v>
      </c>
      <c r="H140" s="136">
        <v>39.4</v>
      </c>
      <c r="I140" s="227"/>
      <c r="J140" s="137">
        <f>ROUND(I140*H140,2)</f>
        <v>0</v>
      </c>
      <c r="K140" s="134" t="s">
        <v>141</v>
      </c>
      <c r="L140" s="29"/>
      <c r="M140" s="138" t="s">
        <v>1</v>
      </c>
      <c r="N140" s="139" t="s">
        <v>41</v>
      </c>
      <c r="O140" s="140">
        <v>0.156</v>
      </c>
      <c r="P140" s="140">
        <f>O140*H140</f>
        <v>6.1463999999999999</v>
      </c>
      <c r="Q140" s="140">
        <v>6.9999999999999999E-4</v>
      </c>
      <c r="R140" s="140">
        <f>Q140*H140</f>
        <v>2.758E-2</v>
      </c>
      <c r="S140" s="140">
        <v>0</v>
      </c>
      <c r="T140" s="141">
        <f>S140*H140</f>
        <v>0</v>
      </c>
      <c r="AR140" s="142" t="s">
        <v>142</v>
      </c>
      <c r="AT140" s="142" t="s">
        <v>137</v>
      </c>
      <c r="AU140" s="142" t="s">
        <v>86</v>
      </c>
      <c r="AY140" s="17" t="s">
        <v>135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84</v>
      </c>
      <c r="BK140" s="143">
        <f>ROUND(I140*H140,2)</f>
        <v>0</v>
      </c>
      <c r="BL140" s="17" t="s">
        <v>142</v>
      </c>
      <c r="BM140" s="142" t="s">
        <v>369</v>
      </c>
    </row>
    <row r="141" spans="2:65" s="13" customFormat="1">
      <c r="B141" s="152"/>
      <c r="D141" s="145" t="s">
        <v>144</v>
      </c>
      <c r="E141" s="153" t="s">
        <v>1</v>
      </c>
      <c r="F141" s="154" t="s">
        <v>370</v>
      </c>
      <c r="H141" s="153" t="s">
        <v>1</v>
      </c>
      <c r="I141" s="229"/>
      <c r="L141" s="152"/>
      <c r="M141" s="155"/>
      <c r="N141" s="156"/>
      <c r="O141" s="156"/>
      <c r="P141" s="156"/>
      <c r="Q141" s="156"/>
      <c r="R141" s="156"/>
      <c r="S141" s="156"/>
      <c r="T141" s="157"/>
      <c r="AT141" s="153" t="s">
        <v>144</v>
      </c>
      <c r="AU141" s="153" t="s">
        <v>86</v>
      </c>
      <c r="AV141" s="13" t="s">
        <v>84</v>
      </c>
      <c r="AW141" s="13" t="s">
        <v>31</v>
      </c>
      <c r="AX141" s="13" t="s">
        <v>76</v>
      </c>
      <c r="AY141" s="153" t="s">
        <v>135</v>
      </c>
    </row>
    <row r="142" spans="2:65" s="12" customFormat="1">
      <c r="B142" s="144"/>
      <c r="D142" s="145" t="s">
        <v>144</v>
      </c>
      <c r="E142" s="146" t="s">
        <v>1</v>
      </c>
      <c r="F142" s="147" t="s">
        <v>371</v>
      </c>
      <c r="H142" s="148">
        <v>39.4</v>
      </c>
      <c r="I142" s="228"/>
      <c r="L142" s="144"/>
      <c r="M142" s="149"/>
      <c r="N142" s="150"/>
      <c r="O142" s="150"/>
      <c r="P142" s="150"/>
      <c r="Q142" s="150"/>
      <c r="R142" s="150"/>
      <c r="S142" s="150"/>
      <c r="T142" s="151"/>
      <c r="AT142" s="146" t="s">
        <v>144</v>
      </c>
      <c r="AU142" s="146" t="s">
        <v>86</v>
      </c>
      <c r="AV142" s="12" t="s">
        <v>86</v>
      </c>
      <c r="AW142" s="12" t="s">
        <v>31</v>
      </c>
      <c r="AX142" s="12" t="s">
        <v>84</v>
      </c>
      <c r="AY142" s="146" t="s">
        <v>135</v>
      </c>
    </row>
    <row r="143" spans="2:65" s="1" customFormat="1" ht="36" customHeight="1">
      <c r="B143" s="131"/>
      <c r="C143" s="132" t="s">
        <v>177</v>
      </c>
      <c r="D143" s="132" t="s">
        <v>137</v>
      </c>
      <c r="E143" s="133" t="s">
        <v>372</v>
      </c>
      <c r="F143" s="134" t="s">
        <v>373</v>
      </c>
      <c r="G143" s="135" t="s">
        <v>239</v>
      </c>
      <c r="H143" s="136">
        <v>39.4</v>
      </c>
      <c r="I143" s="227"/>
      <c r="J143" s="137">
        <f>ROUND(I143*H143,2)</f>
        <v>0</v>
      </c>
      <c r="K143" s="134" t="s">
        <v>141</v>
      </c>
      <c r="L143" s="29"/>
      <c r="M143" s="138" t="s">
        <v>1</v>
      </c>
      <c r="N143" s="139" t="s">
        <v>41</v>
      </c>
      <c r="O143" s="140">
        <v>9.5000000000000001E-2</v>
      </c>
      <c r="P143" s="140">
        <f>O143*H143</f>
        <v>3.7429999999999999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142</v>
      </c>
      <c r="AT143" s="142" t="s">
        <v>137</v>
      </c>
      <c r="AU143" s="142" t="s">
        <v>86</v>
      </c>
      <c r="AY143" s="17" t="s">
        <v>135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84</v>
      </c>
      <c r="BK143" s="143">
        <f>ROUND(I143*H143,2)</f>
        <v>0</v>
      </c>
      <c r="BL143" s="17" t="s">
        <v>142</v>
      </c>
      <c r="BM143" s="142" t="s">
        <v>374</v>
      </c>
    </row>
    <row r="144" spans="2:65" s="13" customFormat="1">
      <c r="B144" s="152"/>
      <c r="D144" s="145" t="s">
        <v>144</v>
      </c>
      <c r="E144" s="153" t="s">
        <v>1</v>
      </c>
      <c r="F144" s="154" t="s">
        <v>290</v>
      </c>
      <c r="H144" s="153" t="s">
        <v>1</v>
      </c>
      <c r="I144" s="229"/>
      <c r="L144" s="152"/>
      <c r="M144" s="155"/>
      <c r="N144" s="156"/>
      <c r="O144" s="156"/>
      <c r="P144" s="156"/>
      <c r="Q144" s="156"/>
      <c r="R144" s="156"/>
      <c r="S144" s="156"/>
      <c r="T144" s="157"/>
      <c r="AT144" s="153" t="s">
        <v>144</v>
      </c>
      <c r="AU144" s="153" t="s">
        <v>86</v>
      </c>
      <c r="AV144" s="13" t="s">
        <v>84</v>
      </c>
      <c r="AW144" s="13" t="s">
        <v>31</v>
      </c>
      <c r="AX144" s="13" t="s">
        <v>76</v>
      </c>
      <c r="AY144" s="153" t="s">
        <v>135</v>
      </c>
    </row>
    <row r="145" spans="2:65" s="12" customFormat="1">
      <c r="B145" s="144"/>
      <c r="D145" s="145" t="s">
        <v>144</v>
      </c>
      <c r="E145" s="146" t="s">
        <v>1</v>
      </c>
      <c r="F145" s="147" t="s">
        <v>375</v>
      </c>
      <c r="H145" s="148">
        <v>39.4</v>
      </c>
      <c r="I145" s="228"/>
      <c r="L145" s="144"/>
      <c r="M145" s="149"/>
      <c r="N145" s="150"/>
      <c r="O145" s="150"/>
      <c r="P145" s="150"/>
      <c r="Q145" s="150"/>
      <c r="R145" s="150"/>
      <c r="S145" s="150"/>
      <c r="T145" s="151"/>
      <c r="AT145" s="146" t="s">
        <v>144</v>
      </c>
      <c r="AU145" s="146" t="s">
        <v>86</v>
      </c>
      <c r="AV145" s="12" t="s">
        <v>86</v>
      </c>
      <c r="AW145" s="12" t="s">
        <v>31</v>
      </c>
      <c r="AX145" s="12" t="s">
        <v>84</v>
      </c>
      <c r="AY145" s="146" t="s">
        <v>135</v>
      </c>
    </row>
    <row r="146" spans="2:65" s="1" customFormat="1" ht="24" customHeight="1">
      <c r="B146" s="131"/>
      <c r="C146" s="132" t="s">
        <v>185</v>
      </c>
      <c r="D146" s="132" t="s">
        <v>137</v>
      </c>
      <c r="E146" s="133" t="s">
        <v>376</v>
      </c>
      <c r="F146" s="134" t="s">
        <v>377</v>
      </c>
      <c r="G146" s="135" t="s">
        <v>140</v>
      </c>
      <c r="H146" s="136">
        <v>230.88399999999999</v>
      </c>
      <c r="I146" s="227"/>
      <c r="J146" s="137">
        <f>ROUND(I146*H146,2)</f>
        <v>0</v>
      </c>
      <c r="K146" s="134" t="s">
        <v>141</v>
      </c>
      <c r="L146" s="29"/>
      <c r="M146" s="138" t="s">
        <v>1</v>
      </c>
      <c r="N146" s="139" t="s">
        <v>41</v>
      </c>
      <c r="O146" s="140">
        <v>0.126</v>
      </c>
      <c r="P146" s="140">
        <f>O146*H146</f>
        <v>29.091383999999998</v>
      </c>
      <c r="Q146" s="140">
        <v>4.6000000000000001E-4</v>
      </c>
      <c r="R146" s="140">
        <f>Q146*H146</f>
        <v>0.10620663999999999</v>
      </c>
      <c r="S146" s="140">
        <v>0</v>
      </c>
      <c r="T146" s="141">
        <f>S146*H146</f>
        <v>0</v>
      </c>
      <c r="AR146" s="142" t="s">
        <v>142</v>
      </c>
      <c r="AT146" s="142" t="s">
        <v>137</v>
      </c>
      <c r="AU146" s="142" t="s">
        <v>86</v>
      </c>
      <c r="AY146" s="17" t="s">
        <v>135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84</v>
      </c>
      <c r="BK146" s="143">
        <f>ROUND(I146*H146,2)</f>
        <v>0</v>
      </c>
      <c r="BL146" s="17" t="s">
        <v>142</v>
      </c>
      <c r="BM146" s="142" t="s">
        <v>378</v>
      </c>
    </row>
    <row r="147" spans="2:65" s="12" customFormat="1">
      <c r="B147" s="144"/>
      <c r="D147" s="145" t="s">
        <v>144</v>
      </c>
      <c r="E147" s="146" t="s">
        <v>1</v>
      </c>
      <c r="F147" s="147" t="s">
        <v>379</v>
      </c>
      <c r="H147" s="148">
        <v>230.88399999999999</v>
      </c>
      <c r="I147" s="228"/>
      <c r="L147" s="144"/>
      <c r="M147" s="149"/>
      <c r="N147" s="150"/>
      <c r="O147" s="150"/>
      <c r="P147" s="150"/>
      <c r="Q147" s="150"/>
      <c r="R147" s="150"/>
      <c r="S147" s="150"/>
      <c r="T147" s="151"/>
      <c r="AT147" s="146" t="s">
        <v>144</v>
      </c>
      <c r="AU147" s="146" t="s">
        <v>86</v>
      </c>
      <c r="AV147" s="12" t="s">
        <v>86</v>
      </c>
      <c r="AW147" s="12" t="s">
        <v>31</v>
      </c>
      <c r="AX147" s="12" t="s">
        <v>84</v>
      </c>
      <c r="AY147" s="146" t="s">
        <v>135</v>
      </c>
    </row>
    <row r="148" spans="2:65" s="1" customFormat="1" ht="36" customHeight="1">
      <c r="B148" s="131"/>
      <c r="C148" s="132" t="s">
        <v>192</v>
      </c>
      <c r="D148" s="132" t="s">
        <v>137</v>
      </c>
      <c r="E148" s="133" t="s">
        <v>380</v>
      </c>
      <c r="F148" s="134" t="s">
        <v>381</v>
      </c>
      <c r="G148" s="135" t="s">
        <v>140</v>
      </c>
      <c r="H148" s="136">
        <v>230.88399999999999</v>
      </c>
      <c r="I148" s="227"/>
      <c r="J148" s="137">
        <f>ROUND(I148*H148,2)</f>
        <v>0</v>
      </c>
      <c r="K148" s="134" t="s">
        <v>141</v>
      </c>
      <c r="L148" s="29"/>
      <c r="M148" s="138" t="s">
        <v>1</v>
      </c>
      <c r="N148" s="139" t="s">
        <v>41</v>
      </c>
      <c r="O148" s="140">
        <v>3.7999999999999999E-2</v>
      </c>
      <c r="P148" s="140">
        <f>O148*H148</f>
        <v>8.7735919999999989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142</v>
      </c>
      <c r="AT148" s="142" t="s">
        <v>137</v>
      </c>
      <c r="AU148" s="142" t="s">
        <v>86</v>
      </c>
      <c r="AY148" s="17" t="s">
        <v>135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84</v>
      </c>
      <c r="BK148" s="143">
        <f>ROUND(I148*H148,2)</f>
        <v>0</v>
      </c>
      <c r="BL148" s="17" t="s">
        <v>142</v>
      </c>
      <c r="BM148" s="142" t="s">
        <v>382</v>
      </c>
    </row>
    <row r="149" spans="2:65" s="13" customFormat="1">
      <c r="B149" s="152"/>
      <c r="D149" s="145" t="s">
        <v>144</v>
      </c>
      <c r="E149" s="153" t="s">
        <v>1</v>
      </c>
      <c r="F149" s="154" t="s">
        <v>290</v>
      </c>
      <c r="H149" s="153" t="s">
        <v>1</v>
      </c>
      <c r="I149" s="229"/>
      <c r="L149" s="152"/>
      <c r="M149" s="155"/>
      <c r="N149" s="156"/>
      <c r="O149" s="156"/>
      <c r="P149" s="156"/>
      <c r="Q149" s="156"/>
      <c r="R149" s="156"/>
      <c r="S149" s="156"/>
      <c r="T149" s="157"/>
      <c r="AT149" s="153" t="s">
        <v>144</v>
      </c>
      <c r="AU149" s="153" t="s">
        <v>86</v>
      </c>
      <c r="AV149" s="13" t="s">
        <v>84</v>
      </c>
      <c r="AW149" s="13" t="s">
        <v>31</v>
      </c>
      <c r="AX149" s="13" t="s">
        <v>76</v>
      </c>
      <c r="AY149" s="153" t="s">
        <v>135</v>
      </c>
    </row>
    <row r="150" spans="2:65" s="12" customFormat="1">
      <c r="B150" s="144"/>
      <c r="D150" s="145" t="s">
        <v>144</v>
      </c>
      <c r="E150" s="146" t="s">
        <v>1</v>
      </c>
      <c r="F150" s="147" t="s">
        <v>383</v>
      </c>
      <c r="H150" s="148">
        <v>230.88399999999999</v>
      </c>
      <c r="I150" s="228"/>
      <c r="L150" s="144"/>
      <c r="M150" s="149"/>
      <c r="N150" s="150"/>
      <c r="O150" s="150"/>
      <c r="P150" s="150"/>
      <c r="Q150" s="150"/>
      <c r="R150" s="150"/>
      <c r="S150" s="150"/>
      <c r="T150" s="151"/>
      <c r="AT150" s="146" t="s">
        <v>144</v>
      </c>
      <c r="AU150" s="146" t="s">
        <v>86</v>
      </c>
      <c r="AV150" s="12" t="s">
        <v>86</v>
      </c>
      <c r="AW150" s="12" t="s">
        <v>31</v>
      </c>
      <c r="AX150" s="12" t="s">
        <v>84</v>
      </c>
      <c r="AY150" s="146" t="s">
        <v>135</v>
      </c>
    </row>
    <row r="151" spans="2:65" s="1" customFormat="1" ht="48" customHeight="1">
      <c r="B151" s="131"/>
      <c r="C151" s="132" t="s">
        <v>198</v>
      </c>
      <c r="D151" s="132" t="s">
        <v>137</v>
      </c>
      <c r="E151" s="133" t="s">
        <v>384</v>
      </c>
      <c r="F151" s="134" t="s">
        <v>385</v>
      </c>
      <c r="G151" s="135" t="s">
        <v>140</v>
      </c>
      <c r="H151" s="136">
        <v>144.02000000000001</v>
      </c>
      <c r="I151" s="227"/>
      <c r="J151" s="137">
        <f>ROUND(I151*H151,2)</f>
        <v>0</v>
      </c>
      <c r="K151" s="134" t="s">
        <v>141</v>
      </c>
      <c r="L151" s="29"/>
      <c r="M151" s="138" t="s">
        <v>1</v>
      </c>
      <c r="N151" s="139" t="s">
        <v>41</v>
      </c>
      <c r="O151" s="140">
        <v>0.626</v>
      </c>
      <c r="P151" s="140">
        <f>O151*H151</f>
        <v>90.15652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142</v>
      </c>
      <c r="AT151" s="142" t="s">
        <v>137</v>
      </c>
      <c r="AU151" s="142" t="s">
        <v>86</v>
      </c>
      <c r="AY151" s="17" t="s">
        <v>135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84</v>
      </c>
      <c r="BK151" s="143">
        <f>ROUND(I151*H151,2)</f>
        <v>0</v>
      </c>
      <c r="BL151" s="17" t="s">
        <v>142</v>
      </c>
      <c r="BM151" s="142" t="s">
        <v>386</v>
      </c>
    </row>
    <row r="152" spans="2:65" s="1" customFormat="1" ht="48.75">
      <c r="B152" s="29"/>
      <c r="D152" s="145" t="s">
        <v>158</v>
      </c>
      <c r="F152" s="165" t="s">
        <v>387</v>
      </c>
      <c r="I152" s="231"/>
      <c r="L152" s="29"/>
      <c r="M152" s="166"/>
      <c r="N152" s="52"/>
      <c r="O152" s="52"/>
      <c r="P152" s="52"/>
      <c r="Q152" s="52"/>
      <c r="R152" s="52"/>
      <c r="S152" s="52"/>
      <c r="T152" s="53"/>
      <c r="AT152" s="17" t="s">
        <v>158</v>
      </c>
      <c r="AU152" s="17" t="s">
        <v>86</v>
      </c>
    </row>
    <row r="153" spans="2:65" s="12" customFormat="1">
      <c r="B153" s="144"/>
      <c r="D153" s="145" t="s">
        <v>144</v>
      </c>
      <c r="E153" s="146" t="s">
        <v>1</v>
      </c>
      <c r="F153" s="147" t="s">
        <v>388</v>
      </c>
      <c r="H153" s="148">
        <v>144.02000000000001</v>
      </c>
      <c r="I153" s="228"/>
      <c r="L153" s="144"/>
      <c r="M153" s="149"/>
      <c r="N153" s="150"/>
      <c r="O153" s="150"/>
      <c r="P153" s="150"/>
      <c r="Q153" s="150"/>
      <c r="R153" s="150"/>
      <c r="S153" s="150"/>
      <c r="T153" s="151"/>
      <c r="AT153" s="146" t="s">
        <v>144</v>
      </c>
      <c r="AU153" s="146" t="s">
        <v>86</v>
      </c>
      <c r="AV153" s="12" t="s">
        <v>86</v>
      </c>
      <c r="AW153" s="12" t="s">
        <v>31</v>
      </c>
      <c r="AX153" s="12" t="s">
        <v>84</v>
      </c>
      <c r="AY153" s="146" t="s">
        <v>135</v>
      </c>
    </row>
    <row r="154" spans="2:65" s="1" customFormat="1" ht="48" customHeight="1">
      <c r="B154" s="131"/>
      <c r="C154" s="132" t="s">
        <v>205</v>
      </c>
      <c r="D154" s="132" t="s">
        <v>137</v>
      </c>
      <c r="E154" s="133" t="s">
        <v>178</v>
      </c>
      <c r="F154" s="134" t="s">
        <v>179</v>
      </c>
      <c r="G154" s="135" t="s">
        <v>140</v>
      </c>
      <c r="H154" s="136">
        <v>669.14</v>
      </c>
      <c r="I154" s="227"/>
      <c r="J154" s="137">
        <f>ROUND(I154*H154,2)</f>
        <v>0</v>
      </c>
      <c r="K154" s="134" t="s">
        <v>141</v>
      </c>
      <c r="L154" s="29"/>
      <c r="M154" s="138" t="s">
        <v>1</v>
      </c>
      <c r="N154" s="139" t="s">
        <v>41</v>
      </c>
      <c r="O154" s="140">
        <v>4.3999999999999997E-2</v>
      </c>
      <c r="P154" s="140">
        <f>O154*H154</f>
        <v>29.442159999999998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142</v>
      </c>
      <c r="AT154" s="142" t="s">
        <v>137</v>
      </c>
      <c r="AU154" s="142" t="s">
        <v>86</v>
      </c>
      <c r="AY154" s="17" t="s">
        <v>135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84</v>
      </c>
      <c r="BK154" s="143">
        <f>ROUND(I154*H154,2)</f>
        <v>0</v>
      </c>
      <c r="BL154" s="17" t="s">
        <v>142</v>
      </c>
      <c r="BM154" s="142" t="s">
        <v>389</v>
      </c>
    </row>
    <row r="155" spans="2:65" s="13" customFormat="1">
      <c r="B155" s="152"/>
      <c r="D155" s="145" t="s">
        <v>144</v>
      </c>
      <c r="E155" s="153" t="s">
        <v>1</v>
      </c>
      <c r="F155" s="154" t="s">
        <v>181</v>
      </c>
      <c r="H155" s="153" t="s">
        <v>1</v>
      </c>
      <c r="I155" s="229"/>
      <c r="L155" s="152"/>
      <c r="M155" s="155"/>
      <c r="N155" s="156"/>
      <c r="O155" s="156"/>
      <c r="P155" s="156"/>
      <c r="Q155" s="156"/>
      <c r="R155" s="156"/>
      <c r="S155" s="156"/>
      <c r="T155" s="157"/>
      <c r="AT155" s="153" t="s">
        <v>144</v>
      </c>
      <c r="AU155" s="153" t="s">
        <v>86</v>
      </c>
      <c r="AV155" s="13" t="s">
        <v>84</v>
      </c>
      <c r="AW155" s="13" t="s">
        <v>31</v>
      </c>
      <c r="AX155" s="13" t="s">
        <v>76</v>
      </c>
      <c r="AY155" s="153" t="s">
        <v>135</v>
      </c>
    </row>
    <row r="156" spans="2:65" s="12" customFormat="1">
      <c r="B156" s="144"/>
      <c r="D156" s="145" t="s">
        <v>144</v>
      </c>
      <c r="E156" s="146" t="s">
        <v>1</v>
      </c>
      <c r="F156" s="147" t="s">
        <v>390</v>
      </c>
      <c r="H156" s="148">
        <v>612.44000000000005</v>
      </c>
      <c r="I156" s="228"/>
      <c r="L156" s="144"/>
      <c r="M156" s="149"/>
      <c r="N156" s="150"/>
      <c r="O156" s="150"/>
      <c r="P156" s="150"/>
      <c r="Q156" s="150"/>
      <c r="R156" s="150"/>
      <c r="S156" s="150"/>
      <c r="T156" s="151"/>
      <c r="AT156" s="146" t="s">
        <v>144</v>
      </c>
      <c r="AU156" s="146" t="s">
        <v>86</v>
      </c>
      <c r="AV156" s="12" t="s">
        <v>86</v>
      </c>
      <c r="AW156" s="12" t="s">
        <v>31</v>
      </c>
      <c r="AX156" s="12" t="s">
        <v>76</v>
      </c>
      <c r="AY156" s="146" t="s">
        <v>135</v>
      </c>
    </row>
    <row r="157" spans="2:65" s="13" customFormat="1">
      <c r="B157" s="152"/>
      <c r="D157" s="145" t="s">
        <v>144</v>
      </c>
      <c r="E157" s="153" t="s">
        <v>1</v>
      </c>
      <c r="F157" s="154" t="s">
        <v>183</v>
      </c>
      <c r="H157" s="153" t="s">
        <v>1</v>
      </c>
      <c r="I157" s="229"/>
      <c r="L157" s="152"/>
      <c r="M157" s="155"/>
      <c r="N157" s="156"/>
      <c r="O157" s="156"/>
      <c r="P157" s="156"/>
      <c r="Q157" s="156"/>
      <c r="R157" s="156"/>
      <c r="S157" s="156"/>
      <c r="T157" s="157"/>
      <c r="AT157" s="153" t="s">
        <v>144</v>
      </c>
      <c r="AU157" s="153" t="s">
        <v>86</v>
      </c>
      <c r="AV157" s="13" t="s">
        <v>84</v>
      </c>
      <c r="AW157" s="13" t="s">
        <v>31</v>
      </c>
      <c r="AX157" s="13" t="s">
        <v>76</v>
      </c>
      <c r="AY157" s="153" t="s">
        <v>135</v>
      </c>
    </row>
    <row r="158" spans="2:65" s="12" customFormat="1">
      <c r="B158" s="144"/>
      <c r="D158" s="145" t="s">
        <v>144</v>
      </c>
      <c r="E158" s="146" t="s">
        <v>1</v>
      </c>
      <c r="F158" s="147" t="s">
        <v>391</v>
      </c>
      <c r="H158" s="148">
        <v>56.7</v>
      </c>
      <c r="I158" s="228"/>
      <c r="L158" s="144"/>
      <c r="M158" s="149"/>
      <c r="N158" s="150"/>
      <c r="O158" s="150"/>
      <c r="P158" s="150"/>
      <c r="Q158" s="150"/>
      <c r="R158" s="150"/>
      <c r="S158" s="150"/>
      <c r="T158" s="151"/>
      <c r="AT158" s="146" t="s">
        <v>144</v>
      </c>
      <c r="AU158" s="146" t="s">
        <v>86</v>
      </c>
      <c r="AV158" s="12" t="s">
        <v>86</v>
      </c>
      <c r="AW158" s="12" t="s">
        <v>31</v>
      </c>
      <c r="AX158" s="12" t="s">
        <v>76</v>
      </c>
      <c r="AY158" s="146" t="s">
        <v>135</v>
      </c>
    </row>
    <row r="159" spans="2:65" s="14" customFormat="1">
      <c r="B159" s="158"/>
      <c r="D159" s="145" t="s">
        <v>144</v>
      </c>
      <c r="E159" s="159" t="s">
        <v>1</v>
      </c>
      <c r="F159" s="160" t="s">
        <v>153</v>
      </c>
      <c r="H159" s="161">
        <v>669.14</v>
      </c>
      <c r="I159" s="230"/>
      <c r="L159" s="158"/>
      <c r="M159" s="162"/>
      <c r="N159" s="163"/>
      <c r="O159" s="163"/>
      <c r="P159" s="163"/>
      <c r="Q159" s="163"/>
      <c r="R159" s="163"/>
      <c r="S159" s="163"/>
      <c r="T159" s="164"/>
      <c r="AT159" s="159" t="s">
        <v>144</v>
      </c>
      <c r="AU159" s="159" t="s">
        <v>86</v>
      </c>
      <c r="AV159" s="14" t="s">
        <v>142</v>
      </c>
      <c r="AW159" s="14" t="s">
        <v>31</v>
      </c>
      <c r="AX159" s="14" t="s">
        <v>84</v>
      </c>
      <c r="AY159" s="159" t="s">
        <v>135</v>
      </c>
    </row>
    <row r="160" spans="2:65" s="1" customFormat="1" ht="60" customHeight="1">
      <c r="B160" s="131"/>
      <c r="C160" s="132" t="s">
        <v>211</v>
      </c>
      <c r="D160" s="132" t="s">
        <v>137</v>
      </c>
      <c r="E160" s="133" t="s">
        <v>186</v>
      </c>
      <c r="F160" s="134" t="s">
        <v>187</v>
      </c>
      <c r="G160" s="135" t="s">
        <v>140</v>
      </c>
      <c r="H160" s="136">
        <v>293.86399999999998</v>
      </c>
      <c r="I160" s="227"/>
      <c r="J160" s="137">
        <f>ROUND(I160*H160,2)</f>
        <v>0</v>
      </c>
      <c r="K160" s="134" t="s">
        <v>141</v>
      </c>
      <c r="L160" s="29"/>
      <c r="M160" s="138" t="s">
        <v>1</v>
      </c>
      <c r="N160" s="139" t="s">
        <v>41</v>
      </c>
      <c r="O160" s="140">
        <v>8.3000000000000004E-2</v>
      </c>
      <c r="P160" s="140">
        <f>O160*H160</f>
        <v>24.390712000000001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142</v>
      </c>
      <c r="AT160" s="142" t="s">
        <v>137</v>
      </c>
      <c r="AU160" s="142" t="s">
        <v>86</v>
      </c>
      <c r="AY160" s="17" t="s">
        <v>135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84</v>
      </c>
      <c r="BK160" s="143">
        <f>ROUND(I160*H160,2)</f>
        <v>0</v>
      </c>
      <c r="BL160" s="17" t="s">
        <v>142</v>
      </c>
      <c r="BM160" s="142" t="s">
        <v>392</v>
      </c>
    </row>
    <row r="161" spans="2:65" s="13" customFormat="1">
      <c r="B161" s="152"/>
      <c r="D161" s="145" t="s">
        <v>144</v>
      </c>
      <c r="E161" s="153" t="s">
        <v>1</v>
      </c>
      <c r="F161" s="154" t="s">
        <v>189</v>
      </c>
      <c r="H161" s="153" t="s">
        <v>1</v>
      </c>
      <c r="I161" s="229"/>
      <c r="L161" s="152"/>
      <c r="M161" s="155"/>
      <c r="N161" s="156"/>
      <c r="O161" s="156"/>
      <c r="P161" s="156"/>
      <c r="Q161" s="156"/>
      <c r="R161" s="156"/>
      <c r="S161" s="156"/>
      <c r="T161" s="157"/>
      <c r="AT161" s="153" t="s">
        <v>144</v>
      </c>
      <c r="AU161" s="153" t="s">
        <v>86</v>
      </c>
      <c r="AV161" s="13" t="s">
        <v>84</v>
      </c>
      <c r="AW161" s="13" t="s">
        <v>31</v>
      </c>
      <c r="AX161" s="13" t="s">
        <v>76</v>
      </c>
      <c r="AY161" s="153" t="s">
        <v>135</v>
      </c>
    </row>
    <row r="162" spans="2:65" s="12" customFormat="1">
      <c r="B162" s="144"/>
      <c r="D162" s="145" t="s">
        <v>144</v>
      </c>
      <c r="E162" s="146" t="s">
        <v>1</v>
      </c>
      <c r="F162" s="147" t="s">
        <v>393</v>
      </c>
      <c r="H162" s="148">
        <v>600.08399999999995</v>
      </c>
      <c r="I162" s="228"/>
      <c r="L162" s="144"/>
      <c r="M162" s="149"/>
      <c r="N162" s="150"/>
      <c r="O162" s="150"/>
      <c r="P162" s="150"/>
      <c r="Q162" s="150"/>
      <c r="R162" s="150"/>
      <c r="S162" s="150"/>
      <c r="T162" s="151"/>
      <c r="AT162" s="146" t="s">
        <v>144</v>
      </c>
      <c r="AU162" s="146" t="s">
        <v>86</v>
      </c>
      <c r="AV162" s="12" t="s">
        <v>86</v>
      </c>
      <c r="AW162" s="12" t="s">
        <v>31</v>
      </c>
      <c r="AX162" s="12" t="s">
        <v>76</v>
      </c>
      <c r="AY162" s="146" t="s">
        <v>135</v>
      </c>
    </row>
    <row r="163" spans="2:65" s="12" customFormat="1">
      <c r="B163" s="144"/>
      <c r="D163" s="145" t="s">
        <v>144</v>
      </c>
      <c r="E163" s="146" t="s">
        <v>1</v>
      </c>
      <c r="F163" s="147" t="s">
        <v>394</v>
      </c>
      <c r="H163" s="148">
        <v>-306.22000000000003</v>
      </c>
      <c r="I163" s="228"/>
      <c r="L163" s="144"/>
      <c r="M163" s="149"/>
      <c r="N163" s="150"/>
      <c r="O163" s="150"/>
      <c r="P163" s="150"/>
      <c r="Q163" s="150"/>
      <c r="R163" s="150"/>
      <c r="S163" s="150"/>
      <c r="T163" s="151"/>
      <c r="AT163" s="146" t="s">
        <v>144</v>
      </c>
      <c r="AU163" s="146" t="s">
        <v>86</v>
      </c>
      <c r="AV163" s="12" t="s">
        <v>86</v>
      </c>
      <c r="AW163" s="12" t="s">
        <v>31</v>
      </c>
      <c r="AX163" s="12" t="s">
        <v>76</v>
      </c>
      <c r="AY163" s="146" t="s">
        <v>135</v>
      </c>
    </row>
    <row r="164" spans="2:65" s="14" customFormat="1">
      <c r="B164" s="158"/>
      <c r="D164" s="145" t="s">
        <v>144</v>
      </c>
      <c r="E164" s="159" t="s">
        <v>1</v>
      </c>
      <c r="F164" s="160" t="s">
        <v>153</v>
      </c>
      <c r="H164" s="161">
        <v>293.86399999999998</v>
      </c>
      <c r="I164" s="230"/>
      <c r="L164" s="158"/>
      <c r="M164" s="162"/>
      <c r="N164" s="163"/>
      <c r="O164" s="163"/>
      <c r="P164" s="163"/>
      <c r="Q164" s="163"/>
      <c r="R164" s="163"/>
      <c r="S164" s="163"/>
      <c r="T164" s="164"/>
      <c r="AT164" s="159" t="s">
        <v>144</v>
      </c>
      <c r="AU164" s="159" t="s">
        <v>86</v>
      </c>
      <c r="AV164" s="14" t="s">
        <v>142</v>
      </c>
      <c r="AW164" s="14" t="s">
        <v>31</v>
      </c>
      <c r="AX164" s="14" t="s">
        <v>84</v>
      </c>
      <c r="AY164" s="159" t="s">
        <v>135</v>
      </c>
    </row>
    <row r="165" spans="2:65" s="1" customFormat="1" ht="60" customHeight="1">
      <c r="B165" s="131"/>
      <c r="C165" s="132" t="s">
        <v>217</v>
      </c>
      <c r="D165" s="132" t="s">
        <v>137</v>
      </c>
      <c r="E165" s="133" t="s">
        <v>193</v>
      </c>
      <c r="F165" s="134" t="s">
        <v>194</v>
      </c>
      <c r="G165" s="135" t="s">
        <v>140</v>
      </c>
      <c r="H165" s="136">
        <v>1469.32</v>
      </c>
      <c r="I165" s="227"/>
      <c r="J165" s="137">
        <f>ROUND(I165*H165,2)</f>
        <v>0</v>
      </c>
      <c r="K165" s="134" t="s">
        <v>141</v>
      </c>
      <c r="L165" s="29"/>
      <c r="M165" s="138" t="s">
        <v>1</v>
      </c>
      <c r="N165" s="139" t="s">
        <v>41</v>
      </c>
      <c r="O165" s="140">
        <v>4.0000000000000001E-3</v>
      </c>
      <c r="P165" s="140">
        <f>O165*H165</f>
        <v>5.8772799999999998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142</v>
      </c>
      <c r="AT165" s="142" t="s">
        <v>137</v>
      </c>
      <c r="AU165" s="142" t="s">
        <v>86</v>
      </c>
      <c r="AY165" s="17" t="s">
        <v>135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84</v>
      </c>
      <c r="BK165" s="143">
        <f>ROUND(I165*H165,2)</f>
        <v>0</v>
      </c>
      <c r="BL165" s="17" t="s">
        <v>142</v>
      </c>
      <c r="BM165" s="142" t="s">
        <v>395</v>
      </c>
    </row>
    <row r="166" spans="2:65" s="13" customFormat="1">
      <c r="B166" s="152"/>
      <c r="D166" s="145" t="s">
        <v>144</v>
      </c>
      <c r="E166" s="153" t="s">
        <v>1</v>
      </c>
      <c r="F166" s="154" t="s">
        <v>396</v>
      </c>
      <c r="H166" s="153" t="s">
        <v>1</v>
      </c>
      <c r="I166" s="229"/>
      <c r="L166" s="152"/>
      <c r="M166" s="155"/>
      <c r="N166" s="156"/>
      <c r="O166" s="156"/>
      <c r="P166" s="156"/>
      <c r="Q166" s="156"/>
      <c r="R166" s="156"/>
      <c r="S166" s="156"/>
      <c r="T166" s="157"/>
      <c r="AT166" s="153" t="s">
        <v>144</v>
      </c>
      <c r="AU166" s="153" t="s">
        <v>86</v>
      </c>
      <c r="AV166" s="13" t="s">
        <v>84</v>
      </c>
      <c r="AW166" s="13" t="s">
        <v>31</v>
      </c>
      <c r="AX166" s="13" t="s">
        <v>76</v>
      </c>
      <c r="AY166" s="153" t="s">
        <v>135</v>
      </c>
    </row>
    <row r="167" spans="2:65" s="12" customFormat="1">
      <c r="B167" s="144"/>
      <c r="D167" s="145" t="s">
        <v>144</v>
      </c>
      <c r="E167" s="146" t="s">
        <v>1</v>
      </c>
      <c r="F167" s="147" t="s">
        <v>397</v>
      </c>
      <c r="H167" s="148">
        <v>1469.32</v>
      </c>
      <c r="I167" s="228"/>
      <c r="L167" s="144"/>
      <c r="M167" s="149"/>
      <c r="N167" s="150"/>
      <c r="O167" s="150"/>
      <c r="P167" s="150"/>
      <c r="Q167" s="150"/>
      <c r="R167" s="150"/>
      <c r="S167" s="150"/>
      <c r="T167" s="151"/>
      <c r="AT167" s="146" t="s">
        <v>144</v>
      </c>
      <c r="AU167" s="146" t="s">
        <v>86</v>
      </c>
      <c r="AV167" s="12" t="s">
        <v>86</v>
      </c>
      <c r="AW167" s="12" t="s">
        <v>31</v>
      </c>
      <c r="AX167" s="12" t="s">
        <v>84</v>
      </c>
      <c r="AY167" s="146" t="s">
        <v>135</v>
      </c>
    </row>
    <row r="168" spans="2:65" s="1" customFormat="1" ht="36" customHeight="1">
      <c r="B168" s="131"/>
      <c r="C168" s="132" t="s">
        <v>225</v>
      </c>
      <c r="D168" s="132" t="s">
        <v>137</v>
      </c>
      <c r="E168" s="133" t="s">
        <v>212</v>
      </c>
      <c r="F168" s="134" t="s">
        <v>213</v>
      </c>
      <c r="G168" s="135" t="s">
        <v>140</v>
      </c>
      <c r="H168" s="136">
        <v>362.92</v>
      </c>
      <c r="I168" s="227"/>
      <c r="J168" s="137">
        <f>ROUND(I168*H168,2)</f>
        <v>0</v>
      </c>
      <c r="K168" s="134" t="s">
        <v>141</v>
      </c>
      <c r="L168" s="29"/>
      <c r="M168" s="138" t="s">
        <v>1</v>
      </c>
      <c r="N168" s="139" t="s">
        <v>41</v>
      </c>
      <c r="O168" s="140">
        <v>9.7000000000000003E-2</v>
      </c>
      <c r="P168" s="140">
        <f>O168*H168</f>
        <v>35.203240000000001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142</v>
      </c>
      <c r="AT168" s="142" t="s">
        <v>137</v>
      </c>
      <c r="AU168" s="142" t="s">
        <v>86</v>
      </c>
      <c r="AY168" s="17" t="s">
        <v>135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84</v>
      </c>
      <c r="BK168" s="143">
        <f>ROUND(I168*H168,2)</f>
        <v>0</v>
      </c>
      <c r="BL168" s="17" t="s">
        <v>142</v>
      </c>
      <c r="BM168" s="142" t="s">
        <v>398</v>
      </c>
    </row>
    <row r="169" spans="2:65" s="12" customFormat="1">
      <c r="B169" s="144"/>
      <c r="D169" s="145" t="s">
        <v>144</v>
      </c>
      <c r="E169" s="146" t="s">
        <v>1</v>
      </c>
      <c r="F169" s="147" t="s">
        <v>399</v>
      </c>
      <c r="H169" s="148">
        <v>56.7</v>
      </c>
      <c r="I169" s="228"/>
      <c r="L169" s="144"/>
      <c r="M169" s="149"/>
      <c r="N169" s="150"/>
      <c r="O169" s="150"/>
      <c r="P169" s="150"/>
      <c r="Q169" s="150"/>
      <c r="R169" s="150"/>
      <c r="S169" s="150"/>
      <c r="T169" s="151"/>
      <c r="AT169" s="146" t="s">
        <v>144</v>
      </c>
      <c r="AU169" s="146" t="s">
        <v>86</v>
      </c>
      <c r="AV169" s="12" t="s">
        <v>86</v>
      </c>
      <c r="AW169" s="12" t="s">
        <v>31</v>
      </c>
      <c r="AX169" s="12" t="s">
        <v>76</v>
      </c>
      <c r="AY169" s="146" t="s">
        <v>135</v>
      </c>
    </row>
    <row r="170" spans="2:65" s="12" customFormat="1">
      <c r="B170" s="144"/>
      <c r="D170" s="145" t="s">
        <v>144</v>
      </c>
      <c r="E170" s="146" t="s">
        <v>1</v>
      </c>
      <c r="F170" s="147" t="s">
        <v>400</v>
      </c>
      <c r="H170" s="148">
        <v>306.22000000000003</v>
      </c>
      <c r="I170" s="228"/>
      <c r="L170" s="144"/>
      <c r="M170" s="149"/>
      <c r="N170" s="150"/>
      <c r="O170" s="150"/>
      <c r="P170" s="150"/>
      <c r="Q170" s="150"/>
      <c r="R170" s="150"/>
      <c r="S170" s="150"/>
      <c r="T170" s="151"/>
      <c r="AT170" s="146" t="s">
        <v>144</v>
      </c>
      <c r="AU170" s="146" t="s">
        <v>86</v>
      </c>
      <c r="AV170" s="12" t="s">
        <v>86</v>
      </c>
      <c r="AW170" s="12" t="s">
        <v>31</v>
      </c>
      <c r="AX170" s="12" t="s">
        <v>76</v>
      </c>
      <c r="AY170" s="146" t="s">
        <v>135</v>
      </c>
    </row>
    <row r="171" spans="2:65" s="14" customFormat="1">
      <c r="B171" s="158"/>
      <c r="D171" s="145" t="s">
        <v>144</v>
      </c>
      <c r="E171" s="159" t="s">
        <v>1</v>
      </c>
      <c r="F171" s="160" t="s">
        <v>153</v>
      </c>
      <c r="H171" s="161">
        <v>362.92</v>
      </c>
      <c r="I171" s="230"/>
      <c r="L171" s="158"/>
      <c r="M171" s="162"/>
      <c r="N171" s="163"/>
      <c r="O171" s="163"/>
      <c r="P171" s="163"/>
      <c r="Q171" s="163"/>
      <c r="R171" s="163"/>
      <c r="S171" s="163"/>
      <c r="T171" s="164"/>
      <c r="AT171" s="159" t="s">
        <v>144</v>
      </c>
      <c r="AU171" s="159" t="s">
        <v>86</v>
      </c>
      <c r="AV171" s="14" t="s">
        <v>142</v>
      </c>
      <c r="AW171" s="14" t="s">
        <v>31</v>
      </c>
      <c r="AX171" s="14" t="s">
        <v>84</v>
      </c>
      <c r="AY171" s="159" t="s">
        <v>135</v>
      </c>
    </row>
    <row r="172" spans="2:65" s="1" customFormat="1" ht="36" customHeight="1">
      <c r="B172" s="131"/>
      <c r="C172" s="132" t="s">
        <v>8</v>
      </c>
      <c r="D172" s="132" t="s">
        <v>137</v>
      </c>
      <c r="E172" s="133" t="s">
        <v>218</v>
      </c>
      <c r="F172" s="134" t="s">
        <v>219</v>
      </c>
      <c r="G172" s="135" t="s">
        <v>220</v>
      </c>
      <c r="H172" s="136">
        <v>558.34199999999998</v>
      </c>
      <c r="I172" s="227"/>
      <c r="J172" s="137">
        <f>ROUND(I172*H172,2)</f>
        <v>0</v>
      </c>
      <c r="K172" s="134" t="s">
        <v>141</v>
      </c>
      <c r="L172" s="29"/>
      <c r="M172" s="138" t="s">
        <v>1</v>
      </c>
      <c r="N172" s="139" t="s">
        <v>41</v>
      </c>
      <c r="O172" s="140">
        <v>0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142</v>
      </c>
      <c r="AT172" s="142" t="s">
        <v>137</v>
      </c>
      <c r="AU172" s="142" t="s">
        <v>86</v>
      </c>
      <c r="AY172" s="17" t="s">
        <v>135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84</v>
      </c>
      <c r="BK172" s="143">
        <f>ROUND(I172*H172,2)</f>
        <v>0</v>
      </c>
      <c r="BL172" s="17" t="s">
        <v>142</v>
      </c>
      <c r="BM172" s="142" t="s">
        <v>401</v>
      </c>
    </row>
    <row r="173" spans="2:65" s="1" customFormat="1" ht="19.5">
      <c r="B173" s="29"/>
      <c r="D173" s="145" t="s">
        <v>158</v>
      </c>
      <c r="F173" s="165" t="s">
        <v>222</v>
      </c>
      <c r="I173" s="231"/>
      <c r="L173" s="29"/>
      <c r="M173" s="166"/>
      <c r="N173" s="52"/>
      <c r="O173" s="52"/>
      <c r="P173" s="52"/>
      <c r="Q173" s="52"/>
      <c r="R173" s="52"/>
      <c r="S173" s="52"/>
      <c r="T173" s="53"/>
      <c r="AT173" s="17" t="s">
        <v>158</v>
      </c>
      <c r="AU173" s="17" t="s">
        <v>86</v>
      </c>
    </row>
    <row r="174" spans="2:65" s="12" customFormat="1">
      <c r="B174" s="144"/>
      <c r="D174" s="145" t="s">
        <v>144</v>
      </c>
      <c r="E174" s="146" t="s">
        <v>1</v>
      </c>
      <c r="F174" s="147" t="s">
        <v>402</v>
      </c>
      <c r="H174" s="148">
        <v>558.34199999999998</v>
      </c>
      <c r="I174" s="228"/>
      <c r="L174" s="144"/>
      <c r="M174" s="149"/>
      <c r="N174" s="150"/>
      <c r="O174" s="150"/>
      <c r="P174" s="150"/>
      <c r="Q174" s="150"/>
      <c r="R174" s="150"/>
      <c r="S174" s="150"/>
      <c r="T174" s="151"/>
      <c r="AT174" s="146" t="s">
        <v>144</v>
      </c>
      <c r="AU174" s="146" t="s">
        <v>86</v>
      </c>
      <c r="AV174" s="12" t="s">
        <v>86</v>
      </c>
      <c r="AW174" s="12" t="s">
        <v>31</v>
      </c>
      <c r="AX174" s="12" t="s">
        <v>84</v>
      </c>
      <c r="AY174" s="146" t="s">
        <v>135</v>
      </c>
    </row>
    <row r="175" spans="2:65" s="1" customFormat="1" ht="36" customHeight="1">
      <c r="B175" s="131"/>
      <c r="C175" s="132" t="s">
        <v>236</v>
      </c>
      <c r="D175" s="132" t="s">
        <v>137</v>
      </c>
      <c r="E175" s="133" t="s">
        <v>226</v>
      </c>
      <c r="F175" s="134" t="s">
        <v>227</v>
      </c>
      <c r="G175" s="135" t="s">
        <v>140</v>
      </c>
      <c r="H175" s="136">
        <v>560.69100000000003</v>
      </c>
      <c r="I175" s="227"/>
      <c r="J175" s="137">
        <f>ROUND(I175*H175,2)</f>
        <v>0</v>
      </c>
      <c r="K175" s="134" t="s">
        <v>141</v>
      </c>
      <c r="L175" s="29"/>
      <c r="M175" s="138" t="s">
        <v>1</v>
      </c>
      <c r="N175" s="139" t="s">
        <v>41</v>
      </c>
      <c r="O175" s="140">
        <v>0.29899999999999999</v>
      </c>
      <c r="P175" s="140">
        <f>O175*H175</f>
        <v>167.64660900000001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142</v>
      </c>
      <c r="AT175" s="142" t="s">
        <v>137</v>
      </c>
      <c r="AU175" s="142" t="s">
        <v>86</v>
      </c>
      <c r="AY175" s="17" t="s">
        <v>135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84</v>
      </c>
      <c r="BK175" s="143">
        <f>ROUND(I175*H175,2)</f>
        <v>0</v>
      </c>
      <c r="BL175" s="17" t="s">
        <v>142</v>
      </c>
      <c r="BM175" s="142" t="s">
        <v>403</v>
      </c>
    </row>
    <row r="176" spans="2:65" s="13" customFormat="1">
      <c r="B176" s="152"/>
      <c r="D176" s="145" t="s">
        <v>144</v>
      </c>
      <c r="E176" s="153" t="s">
        <v>1</v>
      </c>
      <c r="F176" s="154" t="s">
        <v>404</v>
      </c>
      <c r="H176" s="153" t="s">
        <v>1</v>
      </c>
      <c r="I176" s="229"/>
      <c r="L176" s="152"/>
      <c r="M176" s="155"/>
      <c r="N176" s="156"/>
      <c r="O176" s="156"/>
      <c r="P176" s="156"/>
      <c r="Q176" s="156"/>
      <c r="R176" s="156"/>
      <c r="S176" s="156"/>
      <c r="T176" s="157"/>
      <c r="AT176" s="153" t="s">
        <v>144</v>
      </c>
      <c r="AU176" s="153" t="s">
        <v>86</v>
      </c>
      <c r="AV176" s="13" t="s">
        <v>84</v>
      </c>
      <c r="AW176" s="13" t="s">
        <v>31</v>
      </c>
      <c r="AX176" s="13" t="s">
        <v>76</v>
      </c>
      <c r="AY176" s="153" t="s">
        <v>135</v>
      </c>
    </row>
    <row r="177" spans="2:65" s="13" customFormat="1">
      <c r="B177" s="152"/>
      <c r="D177" s="145" t="s">
        <v>144</v>
      </c>
      <c r="E177" s="153" t="s">
        <v>1</v>
      </c>
      <c r="F177" s="154" t="s">
        <v>405</v>
      </c>
      <c r="H177" s="153" t="s">
        <v>1</v>
      </c>
      <c r="I177" s="229"/>
      <c r="L177" s="152"/>
      <c r="M177" s="155"/>
      <c r="N177" s="156"/>
      <c r="O177" s="156"/>
      <c r="P177" s="156"/>
      <c r="Q177" s="156"/>
      <c r="R177" s="156"/>
      <c r="S177" s="156"/>
      <c r="T177" s="157"/>
      <c r="AT177" s="153" t="s">
        <v>144</v>
      </c>
      <c r="AU177" s="153" t="s">
        <v>86</v>
      </c>
      <c r="AV177" s="13" t="s">
        <v>84</v>
      </c>
      <c r="AW177" s="13" t="s">
        <v>31</v>
      </c>
      <c r="AX177" s="13" t="s">
        <v>76</v>
      </c>
      <c r="AY177" s="153" t="s">
        <v>135</v>
      </c>
    </row>
    <row r="178" spans="2:65" s="12" customFormat="1">
      <c r="B178" s="144"/>
      <c r="D178" s="145" t="s">
        <v>144</v>
      </c>
      <c r="E178" s="146" t="s">
        <v>1</v>
      </c>
      <c r="F178" s="147" t="s">
        <v>406</v>
      </c>
      <c r="H178" s="148">
        <v>293.86399999999998</v>
      </c>
      <c r="I178" s="228"/>
      <c r="L178" s="144"/>
      <c r="M178" s="149"/>
      <c r="N178" s="150"/>
      <c r="O178" s="150"/>
      <c r="P178" s="150"/>
      <c r="Q178" s="150"/>
      <c r="R178" s="150"/>
      <c r="S178" s="150"/>
      <c r="T178" s="151"/>
      <c r="AT178" s="146" t="s">
        <v>144</v>
      </c>
      <c r="AU178" s="146" t="s">
        <v>86</v>
      </c>
      <c r="AV178" s="12" t="s">
        <v>86</v>
      </c>
      <c r="AW178" s="12" t="s">
        <v>31</v>
      </c>
      <c r="AX178" s="12" t="s">
        <v>76</v>
      </c>
      <c r="AY178" s="146" t="s">
        <v>135</v>
      </c>
    </row>
    <row r="179" spans="2:65" s="12" customFormat="1">
      <c r="B179" s="144"/>
      <c r="D179" s="145" t="s">
        <v>144</v>
      </c>
      <c r="E179" s="146" t="s">
        <v>1</v>
      </c>
      <c r="F179" s="147" t="s">
        <v>407</v>
      </c>
      <c r="H179" s="148">
        <v>-37.664999999999999</v>
      </c>
      <c r="I179" s="228"/>
      <c r="L179" s="144"/>
      <c r="M179" s="149"/>
      <c r="N179" s="150"/>
      <c r="O179" s="150"/>
      <c r="P179" s="150"/>
      <c r="Q179" s="150"/>
      <c r="R179" s="150"/>
      <c r="S179" s="150"/>
      <c r="T179" s="151"/>
      <c r="AT179" s="146" t="s">
        <v>144</v>
      </c>
      <c r="AU179" s="146" t="s">
        <v>86</v>
      </c>
      <c r="AV179" s="12" t="s">
        <v>86</v>
      </c>
      <c r="AW179" s="12" t="s">
        <v>31</v>
      </c>
      <c r="AX179" s="12" t="s">
        <v>76</v>
      </c>
      <c r="AY179" s="146" t="s">
        <v>135</v>
      </c>
    </row>
    <row r="180" spans="2:65" s="12" customFormat="1">
      <c r="B180" s="144"/>
      <c r="D180" s="145" t="s">
        <v>144</v>
      </c>
      <c r="E180" s="146" t="s">
        <v>1</v>
      </c>
      <c r="F180" s="147" t="s">
        <v>408</v>
      </c>
      <c r="H180" s="148">
        <v>-1.728</v>
      </c>
      <c r="I180" s="228"/>
      <c r="L180" s="144"/>
      <c r="M180" s="149"/>
      <c r="N180" s="150"/>
      <c r="O180" s="150"/>
      <c r="P180" s="150"/>
      <c r="Q180" s="150"/>
      <c r="R180" s="150"/>
      <c r="S180" s="150"/>
      <c r="T180" s="151"/>
      <c r="AT180" s="146" t="s">
        <v>144</v>
      </c>
      <c r="AU180" s="146" t="s">
        <v>86</v>
      </c>
      <c r="AV180" s="12" t="s">
        <v>86</v>
      </c>
      <c r="AW180" s="12" t="s">
        <v>31</v>
      </c>
      <c r="AX180" s="12" t="s">
        <v>76</v>
      </c>
      <c r="AY180" s="146" t="s">
        <v>135</v>
      </c>
    </row>
    <row r="181" spans="2:65" s="15" customFormat="1">
      <c r="B181" s="180"/>
      <c r="D181" s="145" t="s">
        <v>144</v>
      </c>
      <c r="E181" s="181" t="s">
        <v>1</v>
      </c>
      <c r="F181" s="182" t="s">
        <v>409</v>
      </c>
      <c r="H181" s="183">
        <v>254.471</v>
      </c>
      <c r="I181" s="234"/>
      <c r="L181" s="180"/>
      <c r="M181" s="184"/>
      <c r="N181" s="185"/>
      <c r="O181" s="185"/>
      <c r="P181" s="185"/>
      <c r="Q181" s="185"/>
      <c r="R181" s="185"/>
      <c r="S181" s="185"/>
      <c r="T181" s="186"/>
      <c r="AT181" s="181" t="s">
        <v>144</v>
      </c>
      <c r="AU181" s="181" t="s">
        <v>86</v>
      </c>
      <c r="AV181" s="15" t="s">
        <v>154</v>
      </c>
      <c r="AW181" s="15" t="s">
        <v>31</v>
      </c>
      <c r="AX181" s="15" t="s">
        <v>76</v>
      </c>
      <c r="AY181" s="181" t="s">
        <v>135</v>
      </c>
    </row>
    <row r="182" spans="2:65" s="13" customFormat="1">
      <c r="B182" s="152"/>
      <c r="D182" s="145" t="s">
        <v>144</v>
      </c>
      <c r="E182" s="153" t="s">
        <v>1</v>
      </c>
      <c r="F182" s="154" t="s">
        <v>229</v>
      </c>
      <c r="H182" s="153" t="s">
        <v>1</v>
      </c>
      <c r="I182" s="229"/>
      <c r="L182" s="152"/>
      <c r="M182" s="155"/>
      <c r="N182" s="156"/>
      <c r="O182" s="156"/>
      <c r="P182" s="156"/>
      <c r="Q182" s="156"/>
      <c r="R182" s="156"/>
      <c r="S182" s="156"/>
      <c r="T182" s="157"/>
      <c r="AT182" s="153" t="s">
        <v>144</v>
      </c>
      <c r="AU182" s="153" t="s">
        <v>86</v>
      </c>
      <c r="AV182" s="13" t="s">
        <v>84</v>
      </c>
      <c r="AW182" s="13" t="s">
        <v>31</v>
      </c>
      <c r="AX182" s="13" t="s">
        <v>76</v>
      </c>
      <c r="AY182" s="153" t="s">
        <v>135</v>
      </c>
    </row>
    <row r="183" spans="2:65" s="12" customFormat="1">
      <c r="B183" s="144"/>
      <c r="D183" s="145" t="s">
        <v>144</v>
      </c>
      <c r="E183" s="146" t="s">
        <v>1</v>
      </c>
      <c r="F183" s="147" t="s">
        <v>393</v>
      </c>
      <c r="H183" s="148">
        <v>600.08399999999995</v>
      </c>
      <c r="I183" s="228"/>
      <c r="L183" s="144"/>
      <c r="M183" s="149"/>
      <c r="N183" s="150"/>
      <c r="O183" s="150"/>
      <c r="P183" s="150"/>
      <c r="Q183" s="150"/>
      <c r="R183" s="150"/>
      <c r="S183" s="150"/>
      <c r="T183" s="151"/>
      <c r="AT183" s="146" t="s">
        <v>144</v>
      </c>
      <c r="AU183" s="146" t="s">
        <v>86</v>
      </c>
      <c r="AV183" s="12" t="s">
        <v>86</v>
      </c>
      <c r="AW183" s="12" t="s">
        <v>31</v>
      </c>
      <c r="AX183" s="12" t="s">
        <v>76</v>
      </c>
      <c r="AY183" s="146" t="s">
        <v>135</v>
      </c>
    </row>
    <row r="184" spans="2:65" s="12" customFormat="1">
      <c r="B184" s="144"/>
      <c r="D184" s="145" t="s">
        <v>144</v>
      </c>
      <c r="E184" s="146" t="s">
        <v>1</v>
      </c>
      <c r="F184" s="147" t="s">
        <v>410</v>
      </c>
      <c r="H184" s="148">
        <v>-293.86399999999998</v>
      </c>
      <c r="I184" s="228"/>
      <c r="L184" s="144"/>
      <c r="M184" s="149"/>
      <c r="N184" s="150"/>
      <c r="O184" s="150"/>
      <c r="P184" s="150"/>
      <c r="Q184" s="150"/>
      <c r="R184" s="150"/>
      <c r="S184" s="150"/>
      <c r="T184" s="151"/>
      <c r="AT184" s="146" t="s">
        <v>144</v>
      </c>
      <c r="AU184" s="146" t="s">
        <v>86</v>
      </c>
      <c r="AV184" s="12" t="s">
        <v>86</v>
      </c>
      <c r="AW184" s="12" t="s">
        <v>31</v>
      </c>
      <c r="AX184" s="12" t="s">
        <v>76</v>
      </c>
      <c r="AY184" s="146" t="s">
        <v>135</v>
      </c>
    </row>
    <row r="185" spans="2:65" s="15" customFormat="1">
      <c r="B185" s="180"/>
      <c r="D185" s="145" t="s">
        <v>144</v>
      </c>
      <c r="E185" s="181" t="s">
        <v>1</v>
      </c>
      <c r="F185" s="182" t="s">
        <v>409</v>
      </c>
      <c r="H185" s="183">
        <v>306.22000000000003</v>
      </c>
      <c r="I185" s="234"/>
      <c r="L185" s="180"/>
      <c r="M185" s="184"/>
      <c r="N185" s="185"/>
      <c r="O185" s="185"/>
      <c r="P185" s="185"/>
      <c r="Q185" s="185"/>
      <c r="R185" s="185"/>
      <c r="S185" s="185"/>
      <c r="T185" s="186"/>
      <c r="AT185" s="181" t="s">
        <v>144</v>
      </c>
      <c r="AU185" s="181" t="s">
        <v>86</v>
      </c>
      <c r="AV185" s="15" t="s">
        <v>154</v>
      </c>
      <c r="AW185" s="15" t="s">
        <v>31</v>
      </c>
      <c r="AX185" s="15" t="s">
        <v>76</v>
      </c>
      <c r="AY185" s="181" t="s">
        <v>135</v>
      </c>
    </row>
    <row r="186" spans="2:65" s="14" customFormat="1">
      <c r="B186" s="158"/>
      <c r="D186" s="145" t="s">
        <v>144</v>
      </c>
      <c r="E186" s="159" t="s">
        <v>1</v>
      </c>
      <c r="F186" s="160" t="s">
        <v>153</v>
      </c>
      <c r="H186" s="161">
        <v>560.69100000000003</v>
      </c>
      <c r="I186" s="230"/>
      <c r="L186" s="158"/>
      <c r="M186" s="162"/>
      <c r="N186" s="163"/>
      <c r="O186" s="163"/>
      <c r="P186" s="163"/>
      <c r="Q186" s="163"/>
      <c r="R186" s="163"/>
      <c r="S186" s="163"/>
      <c r="T186" s="164"/>
      <c r="AT186" s="159" t="s">
        <v>144</v>
      </c>
      <c r="AU186" s="159" t="s">
        <v>86</v>
      </c>
      <c r="AV186" s="14" t="s">
        <v>142</v>
      </c>
      <c r="AW186" s="14" t="s">
        <v>31</v>
      </c>
      <c r="AX186" s="14" t="s">
        <v>84</v>
      </c>
      <c r="AY186" s="159" t="s">
        <v>135</v>
      </c>
    </row>
    <row r="187" spans="2:65" s="1" customFormat="1" ht="16.5" customHeight="1">
      <c r="B187" s="131"/>
      <c r="C187" s="167" t="s">
        <v>242</v>
      </c>
      <c r="D187" s="167" t="s">
        <v>253</v>
      </c>
      <c r="E187" s="168" t="s">
        <v>411</v>
      </c>
      <c r="F187" s="169" t="s">
        <v>412</v>
      </c>
      <c r="G187" s="170" t="s">
        <v>220</v>
      </c>
      <c r="H187" s="171">
        <v>508.94200000000001</v>
      </c>
      <c r="I187" s="232"/>
      <c r="J187" s="172">
        <f>ROUND(I187*H187,2)</f>
        <v>0</v>
      </c>
      <c r="K187" s="169" t="s">
        <v>1</v>
      </c>
      <c r="L187" s="173"/>
      <c r="M187" s="174" t="s">
        <v>1</v>
      </c>
      <c r="N187" s="175" t="s">
        <v>41</v>
      </c>
      <c r="O187" s="140">
        <v>0</v>
      </c>
      <c r="P187" s="140">
        <f>O187*H187</f>
        <v>0</v>
      </c>
      <c r="Q187" s="140">
        <v>1</v>
      </c>
      <c r="R187" s="140">
        <f>Q187*H187</f>
        <v>508.94200000000001</v>
      </c>
      <c r="S187" s="140">
        <v>0</v>
      </c>
      <c r="T187" s="141">
        <f>S187*H187</f>
        <v>0</v>
      </c>
      <c r="AR187" s="142" t="s">
        <v>185</v>
      </c>
      <c r="AT187" s="142" t="s">
        <v>253</v>
      </c>
      <c r="AU187" s="142" t="s">
        <v>86</v>
      </c>
      <c r="AY187" s="17" t="s">
        <v>135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84</v>
      </c>
      <c r="BK187" s="143">
        <f>ROUND(I187*H187,2)</f>
        <v>0</v>
      </c>
      <c r="BL187" s="17" t="s">
        <v>142</v>
      </c>
      <c r="BM187" s="142" t="s">
        <v>413</v>
      </c>
    </row>
    <row r="188" spans="2:65" s="1" customFormat="1" ht="19.5">
      <c r="B188" s="29"/>
      <c r="D188" s="145" t="s">
        <v>158</v>
      </c>
      <c r="F188" s="165" t="s">
        <v>414</v>
      </c>
      <c r="I188" s="231"/>
      <c r="L188" s="29"/>
      <c r="M188" s="166"/>
      <c r="N188" s="52"/>
      <c r="O188" s="52"/>
      <c r="P188" s="52"/>
      <c r="Q188" s="52"/>
      <c r="R188" s="52"/>
      <c r="S188" s="52"/>
      <c r="T188" s="53"/>
      <c r="AT188" s="17" t="s">
        <v>158</v>
      </c>
      <c r="AU188" s="17" t="s">
        <v>86</v>
      </c>
    </row>
    <row r="189" spans="2:65" s="12" customFormat="1">
      <c r="B189" s="144"/>
      <c r="D189" s="145" t="s">
        <v>144</v>
      </c>
      <c r="E189" s="146" t="s">
        <v>1</v>
      </c>
      <c r="F189" s="147" t="s">
        <v>415</v>
      </c>
      <c r="H189" s="148">
        <v>508.94200000000001</v>
      </c>
      <c r="I189" s="228"/>
      <c r="L189" s="144"/>
      <c r="M189" s="149"/>
      <c r="N189" s="150"/>
      <c r="O189" s="150"/>
      <c r="P189" s="150"/>
      <c r="Q189" s="150"/>
      <c r="R189" s="150"/>
      <c r="S189" s="150"/>
      <c r="T189" s="151"/>
      <c r="AT189" s="146" t="s">
        <v>144</v>
      </c>
      <c r="AU189" s="146" t="s">
        <v>86</v>
      </c>
      <c r="AV189" s="12" t="s">
        <v>86</v>
      </c>
      <c r="AW189" s="12" t="s">
        <v>31</v>
      </c>
      <c r="AX189" s="12" t="s">
        <v>84</v>
      </c>
      <c r="AY189" s="146" t="s">
        <v>135</v>
      </c>
    </row>
    <row r="190" spans="2:65" s="1" customFormat="1" ht="48" customHeight="1">
      <c r="B190" s="131"/>
      <c r="C190" s="132" t="s">
        <v>248</v>
      </c>
      <c r="D190" s="132" t="s">
        <v>137</v>
      </c>
      <c r="E190" s="133" t="s">
        <v>233</v>
      </c>
      <c r="F190" s="134" t="s">
        <v>234</v>
      </c>
      <c r="G190" s="135" t="s">
        <v>140</v>
      </c>
      <c r="H190" s="136">
        <v>56.7</v>
      </c>
      <c r="I190" s="227"/>
      <c r="J190" s="137">
        <f>ROUND(I190*H190,2)</f>
        <v>0</v>
      </c>
      <c r="K190" s="134" t="s">
        <v>1</v>
      </c>
      <c r="L190" s="29"/>
      <c r="M190" s="138" t="s">
        <v>1</v>
      </c>
      <c r="N190" s="139" t="s">
        <v>41</v>
      </c>
      <c r="O190" s="140">
        <v>0.94</v>
      </c>
      <c r="P190" s="140">
        <f>O190*H190</f>
        <v>53.298000000000002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142</v>
      </c>
      <c r="AT190" s="142" t="s">
        <v>137</v>
      </c>
      <c r="AU190" s="142" t="s">
        <v>86</v>
      </c>
      <c r="AY190" s="17" t="s">
        <v>135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84</v>
      </c>
      <c r="BK190" s="143">
        <f>ROUND(I190*H190,2)</f>
        <v>0</v>
      </c>
      <c r="BL190" s="17" t="s">
        <v>142</v>
      </c>
      <c r="BM190" s="142" t="s">
        <v>416</v>
      </c>
    </row>
    <row r="191" spans="2:65" s="1" customFormat="1" ht="48" customHeight="1">
      <c r="B191" s="131"/>
      <c r="C191" s="132" t="s">
        <v>252</v>
      </c>
      <c r="D191" s="132" t="s">
        <v>137</v>
      </c>
      <c r="E191" s="133" t="s">
        <v>237</v>
      </c>
      <c r="F191" s="134" t="s">
        <v>238</v>
      </c>
      <c r="G191" s="135" t="s">
        <v>239</v>
      </c>
      <c r="H191" s="136">
        <v>189</v>
      </c>
      <c r="I191" s="227"/>
      <c r="J191" s="137">
        <f>ROUND(I191*H191,2)</f>
        <v>0</v>
      </c>
      <c r="K191" s="134" t="s">
        <v>141</v>
      </c>
      <c r="L191" s="29"/>
      <c r="M191" s="138" t="s">
        <v>1</v>
      </c>
      <c r="N191" s="139" t="s">
        <v>41</v>
      </c>
      <c r="O191" s="140">
        <v>9.5000000000000001E-2</v>
      </c>
      <c r="P191" s="140">
        <f>O191*H191</f>
        <v>17.955000000000002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142</v>
      </c>
      <c r="AT191" s="142" t="s">
        <v>137</v>
      </c>
      <c r="AU191" s="142" t="s">
        <v>86</v>
      </c>
      <c r="AY191" s="17" t="s">
        <v>135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84</v>
      </c>
      <c r="BK191" s="143">
        <f>ROUND(I191*H191,2)</f>
        <v>0</v>
      </c>
      <c r="BL191" s="17" t="s">
        <v>142</v>
      </c>
      <c r="BM191" s="142" t="s">
        <v>417</v>
      </c>
    </row>
    <row r="192" spans="2:65" s="12" customFormat="1">
      <c r="B192" s="144"/>
      <c r="D192" s="145" t="s">
        <v>144</v>
      </c>
      <c r="E192" s="146" t="s">
        <v>1</v>
      </c>
      <c r="F192" s="147" t="s">
        <v>418</v>
      </c>
      <c r="H192" s="148">
        <v>189</v>
      </c>
      <c r="I192" s="228"/>
      <c r="L192" s="144"/>
      <c r="M192" s="149"/>
      <c r="N192" s="150"/>
      <c r="O192" s="150"/>
      <c r="P192" s="150"/>
      <c r="Q192" s="150"/>
      <c r="R192" s="150"/>
      <c r="S192" s="150"/>
      <c r="T192" s="151"/>
      <c r="AT192" s="146" t="s">
        <v>144</v>
      </c>
      <c r="AU192" s="146" t="s">
        <v>86</v>
      </c>
      <c r="AV192" s="12" t="s">
        <v>86</v>
      </c>
      <c r="AW192" s="12" t="s">
        <v>31</v>
      </c>
      <c r="AX192" s="12" t="s">
        <v>84</v>
      </c>
      <c r="AY192" s="146" t="s">
        <v>135</v>
      </c>
    </row>
    <row r="193" spans="2:65" s="1" customFormat="1" ht="36" customHeight="1">
      <c r="B193" s="131"/>
      <c r="C193" s="132" t="s">
        <v>260</v>
      </c>
      <c r="D193" s="132" t="s">
        <v>137</v>
      </c>
      <c r="E193" s="133" t="s">
        <v>243</v>
      </c>
      <c r="F193" s="134" t="s">
        <v>244</v>
      </c>
      <c r="G193" s="135" t="s">
        <v>239</v>
      </c>
      <c r="H193" s="136">
        <v>189</v>
      </c>
      <c r="I193" s="227"/>
      <c r="J193" s="137">
        <f>ROUND(I193*H193,2)</f>
        <v>0</v>
      </c>
      <c r="K193" s="134" t="s">
        <v>141</v>
      </c>
      <c r="L193" s="29"/>
      <c r="M193" s="138" t="s">
        <v>1</v>
      </c>
      <c r="N193" s="139" t="s">
        <v>41</v>
      </c>
      <c r="O193" s="140">
        <v>0.05</v>
      </c>
      <c r="P193" s="140">
        <f>O193*H193</f>
        <v>9.4500000000000011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142</v>
      </c>
      <c r="AT193" s="142" t="s">
        <v>137</v>
      </c>
      <c r="AU193" s="142" t="s">
        <v>86</v>
      </c>
      <c r="AY193" s="17" t="s">
        <v>135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84</v>
      </c>
      <c r="BK193" s="143">
        <f>ROUND(I193*H193,2)</f>
        <v>0</v>
      </c>
      <c r="BL193" s="17" t="s">
        <v>142</v>
      </c>
      <c r="BM193" s="142" t="s">
        <v>419</v>
      </c>
    </row>
    <row r="194" spans="2:65" s="13" customFormat="1">
      <c r="B194" s="152"/>
      <c r="D194" s="145" t="s">
        <v>144</v>
      </c>
      <c r="E194" s="153" t="s">
        <v>1</v>
      </c>
      <c r="F194" s="154" t="s">
        <v>246</v>
      </c>
      <c r="H194" s="153" t="s">
        <v>1</v>
      </c>
      <c r="I194" s="229"/>
      <c r="L194" s="152"/>
      <c r="M194" s="155"/>
      <c r="N194" s="156"/>
      <c r="O194" s="156"/>
      <c r="P194" s="156"/>
      <c r="Q194" s="156"/>
      <c r="R194" s="156"/>
      <c r="S194" s="156"/>
      <c r="T194" s="157"/>
      <c r="AT194" s="153" t="s">
        <v>144</v>
      </c>
      <c r="AU194" s="153" t="s">
        <v>86</v>
      </c>
      <c r="AV194" s="13" t="s">
        <v>84</v>
      </c>
      <c r="AW194" s="13" t="s">
        <v>31</v>
      </c>
      <c r="AX194" s="13" t="s">
        <v>76</v>
      </c>
      <c r="AY194" s="153" t="s">
        <v>135</v>
      </c>
    </row>
    <row r="195" spans="2:65" s="12" customFormat="1">
      <c r="B195" s="144"/>
      <c r="D195" s="145" t="s">
        <v>144</v>
      </c>
      <c r="E195" s="146" t="s">
        <v>1</v>
      </c>
      <c r="F195" s="147" t="s">
        <v>418</v>
      </c>
      <c r="H195" s="148">
        <v>189</v>
      </c>
      <c r="I195" s="228"/>
      <c r="L195" s="144"/>
      <c r="M195" s="149"/>
      <c r="N195" s="150"/>
      <c r="O195" s="150"/>
      <c r="P195" s="150"/>
      <c r="Q195" s="150"/>
      <c r="R195" s="150"/>
      <c r="S195" s="150"/>
      <c r="T195" s="151"/>
      <c r="AT195" s="146" t="s">
        <v>144</v>
      </c>
      <c r="AU195" s="146" t="s">
        <v>86</v>
      </c>
      <c r="AV195" s="12" t="s">
        <v>86</v>
      </c>
      <c r="AW195" s="12" t="s">
        <v>31</v>
      </c>
      <c r="AX195" s="12" t="s">
        <v>84</v>
      </c>
      <c r="AY195" s="146" t="s">
        <v>135</v>
      </c>
    </row>
    <row r="196" spans="2:65" s="1" customFormat="1" ht="36" customHeight="1">
      <c r="B196" s="131"/>
      <c r="C196" s="132" t="s">
        <v>7</v>
      </c>
      <c r="D196" s="132" t="s">
        <v>137</v>
      </c>
      <c r="E196" s="133" t="s">
        <v>249</v>
      </c>
      <c r="F196" s="134" t="s">
        <v>250</v>
      </c>
      <c r="G196" s="135" t="s">
        <v>239</v>
      </c>
      <c r="H196" s="136">
        <v>189</v>
      </c>
      <c r="I196" s="227"/>
      <c r="J196" s="137">
        <f>ROUND(I196*H196,2)</f>
        <v>0</v>
      </c>
      <c r="K196" s="134" t="s">
        <v>141</v>
      </c>
      <c r="L196" s="29"/>
      <c r="M196" s="138" t="s">
        <v>1</v>
      </c>
      <c r="N196" s="139" t="s">
        <v>41</v>
      </c>
      <c r="O196" s="140">
        <v>7.0000000000000001E-3</v>
      </c>
      <c r="P196" s="140">
        <f>O196*H196</f>
        <v>1.323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142</v>
      </c>
      <c r="AT196" s="142" t="s">
        <v>137</v>
      </c>
      <c r="AU196" s="142" t="s">
        <v>86</v>
      </c>
      <c r="AY196" s="17" t="s">
        <v>135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84</v>
      </c>
      <c r="BK196" s="143">
        <f>ROUND(I196*H196,2)</f>
        <v>0</v>
      </c>
      <c r="BL196" s="17" t="s">
        <v>142</v>
      </c>
      <c r="BM196" s="142" t="s">
        <v>420</v>
      </c>
    </row>
    <row r="197" spans="2:65" s="12" customFormat="1">
      <c r="B197" s="144"/>
      <c r="D197" s="145" t="s">
        <v>144</v>
      </c>
      <c r="E197" s="146" t="s">
        <v>1</v>
      </c>
      <c r="F197" s="147" t="s">
        <v>418</v>
      </c>
      <c r="H197" s="148">
        <v>189</v>
      </c>
      <c r="I197" s="228"/>
      <c r="L197" s="144"/>
      <c r="M197" s="149"/>
      <c r="N197" s="150"/>
      <c r="O197" s="150"/>
      <c r="P197" s="150"/>
      <c r="Q197" s="150"/>
      <c r="R197" s="150"/>
      <c r="S197" s="150"/>
      <c r="T197" s="151"/>
      <c r="AT197" s="146" t="s">
        <v>144</v>
      </c>
      <c r="AU197" s="146" t="s">
        <v>86</v>
      </c>
      <c r="AV197" s="12" t="s">
        <v>86</v>
      </c>
      <c r="AW197" s="12" t="s">
        <v>31</v>
      </c>
      <c r="AX197" s="12" t="s">
        <v>84</v>
      </c>
      <c r="AY197" s="146" t="s">
        <v>135</v>
      </c>
    </row>
    <row r="198" spans="2:65" s="1" customFormat="1" ht="16.5" customHeight="1">
      <c r="B198" s="131"/>
      <c r="C198" s="167" t="s">
        <v>270</v>
      </c>
      <c r="D198" s="167" t="s">
        <v>253</v>
      </c>
      <c r="E198" s="168" t="s">
        <v>254</v>
      </c>
      <c r="F198" s="169" t="s">
        <v>255</v>
      </c>
      <c r="G198" s="170" t="s">
        <v>256</v>
      </c>
      <c r="H198" s="171">
        <v>3.8929999999999998</v>
      </c>
      <c r="I198" s="232"/>
      <c r="J198" s="172">
        <f>ROUND(I198*H198,2)</f>
        <v>0</v>
      </c>
      <c r="K198" s="169" t="s">
        <v>141</v>
      </c>
      <c r="L198" s="173"/>
      <c r="M198" s="174" t="s">
        <v>1</v>
      </c>
      <c r="N198" s="175" t="s">
        <v>41</v>
      </c>
      <c r="O198" s="140">
        <v>0</v>
      </c>
      <c r="P198" s="140">
        <f>O198*H198</f>
        <v>0</v>
      </c>
      <c r="Q198" s="140">
        <v>1E-3</v>
      </c>
      <c r="R198" s="140">
        <f>Q198*H198</f>
        <v>3.8929999999999998E-3</v>
      </c>
      <c r="S198" s="140">
        <v>0</v>
      </c>
      <c r="T198" s="141">
        <f>S198*H198</f>
        <v>0</v>
      </c>
      <c r="AR198" s="142" t="s">
        <v>185</v>
      </c>
      <c r="AT198" s="142" t="s">
        <v>253</v>
      </c>
      <c r="AU198" s="142" t="s">
        <v>86</v>
      </c>
      <c r="AY198" s="17" t="s">
        <v>135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84</v>
      </c>
      <c r="BK198" s="143">
        <f>ROUND(I198*H198,2)</f>
        <v>0</v>
      </c>
      <c r="BL198" s="17" t="s">
        <v>142</v>
      </c>
      <c r="BM198" s="142" t="s">
        <v>421</v>
      </c>
    </row>
    <row r="199" spans="2:65" s="12" customFormat="1">
      <c r="B199" s="144"/>
      <c r="D199" s="145" t="s">
        <v>144</v>
      </c>
      <c r="E199" s="146" t="s">
        <v>1</v>
      </c>
      <c r="F199" s="147" t="s">
        <v>422</v>
      </c>
      <c r="H199" s="148">
        <v>3.8929999999999998</v>
      </c>
      <c r="I199" s="228"/>
      <c r="L199" s="144"/>
      <c r="M199" s="149"/>
      <c r="N199" s="150"/>
      <c r="O199" s="150"/>
      <c r="P199" s="150"/>
      <c r="Q199" s="150"/>
      <c r="R199" s="150"/>
      <c r="S199" s="150"/>
      <c r="T199" s="151"/>
      <c r="AT199" s="146" t="s">
        <v>144</v>
      </c>
      <c r="AU199" s="146" t="s">
        <v>86</v>
      </c>
      <c r="AV199" s="12" t="s">
        <v>86</v>
      </c>
      <c r="AW199" s="12" t="s">
        <v>31</v>
      </c>
      <c r="AX199" s="12" t="s">
        <v>84</v>
      </c>
      <c r="AY199" s="146" t="s">
        <v>135</v>
      </c>
    </row>
    <row r="200" spans="2:65" s="11" customFormat="1" ht="22.9" customHeight="1">
      <c r="B200" s="119"/>
      <c r="D200" s="120" t="s">
        <v>75</v>
      </c>
      <c r="E200" s="129" t="s">
        <v>86</v>
      </c>
      <c r="F200" s="129" t="s">
        <v>259</v>
      </c>
      <c r="I200" s="233"/>
      <c r="J200" s="130">
        <f>BK200</f>
        <v>0</v>
      </c>
      <c r="L200" s="119"/>
      <c r="M200" s="123"/>
      <c r="N200" s="124"/>
      <c r="O200" s="124"/>
      <c r="P200" s="125">
        <f>SUM(P201:P212)</f>
        <v>214.42481000000001</v>
      </c>
      <c r="Q200" s="124"/>
      <c r="R200" s="125">
        <f>SUM(R201:R212)</f>
        <v>16.962910000000001</v>
      </c>
      <c r="S200" s="124"/>
      <c r="T200" s="126">
        <f>SUM(T201:T212)</f>
        <v>0</v>
      </c>
      <c r="AR200" s="120" t="s">
        <v>84</v>
      </c>
      <c r="AT200" s="127" t="s">
        <v>75</v>
      </c>
      <c r="AU200" s="127" t="s">
        <v>84</v>
      </c>
      <c r="AY200" s="120" t="s">
        <v>135</v>
      </c>
      <c r="BK200" s="128">
        <f>SUM(BK201:BK212)</f>
        <v>0</v>
      </c>
    </row>
    <row r="201" spans="2:65" s="1" customFormat="1" ht="60" customHeight="1">
      <c r="B201" s="131"/>
      <c r="C201" s="132" t="s">
        <v>276</v>
      </c>
      <c r="D201" s="132" t="s">
        <v>137</v>
      </c>
      <c r="E201" s="133" t="s">
        <v>423</v>
      </c>
      <c r="F201" s="134" t="s">
        <v>424</v>
      </c>
      <c r="G201" s="135" t="s">
        <v>263</v>
      </c>
      <c r="H201" s="136">
        <v>35</v>
      </c>
      <c r="I201" s="227"/>
      <c r="J201" s="137">
        <f>ROUND(I201*H201,2)</f>
        <v>0</v>
      </c>
      <c r="K201" s="134" t="s">
        <v>141</v>
      </c>
      <c r="L201" s="29"/>
      <c r="M201" s="138" t="s">
        <v>1</v>
      </c>
      <c r="N201" s="139" t="s">
        <v>41</v>
      </c>
      <c r="O201" s="140">
        <v>0.26</v>
      </c>
      <c r="P201" s="140">
        <f>O201*H201</f>
        <v>9.1</v>
      </c>
      <c r="Q201" s="140">
        <v>0.23801</v>
      </c>
      <c r="R201" s="140">
        <f>Q201*H201</f>
        <v>8.3303499999999993</v>
      </c>
      <c r="S201" s="140">
        <v>0</v>
      </c>
      <c r="T201" s="141">
        <f>S201*H201</f>
        <v>0</v>
      </c>
      <c r="AR201" s="142" t="s">
        <v>142</v>
      </c>
      <c r="AT201" s="142" t="s">
        <v>137</v>
      </c>
      <c r="AU201" s="142" t="s">
        <v>86</v>
      </c>
      <c r="AY201" s="17" t="s">
        <v>135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84</v>
      </c>
      <c r="BK201" s="143">
        <f>ROUND(I201*H201,2)</f>
        <v>0</v>
      </c>
      <c r="BL201" s="17" t="s">
        <v>142</v>
      </c>
      <c r="BM201" s="142" t="s">
        <v>425</v>
      </c>
    </row>
    <row r="202" spans="2:65" s="12" customFormat="1">
      <c r="B202" s="144"/>
      <c r="D202" s="145" t="s">
        <v>144</v>
      </c>
      <c r="E202" s="146" t="s">
        <v>1</v>
      </c>
      <c r="F202" s="147" t="s">
        <v>426</v>
      </c>
      <c r="H202" s="148">
        <v>35</v>
      </c>
      <c r="I202" s="228"/>
      <c r="L202" s="144"/>
      <c r="M202" s="149"/>
      <c r="N202" s="150"/>
      <c r="O202" s="150"/>
      <c r="P202" s="150"/>
      <c r="Q202" s="150"/>
      <c r="R202" s="150"/>
      <c r="S202" s="150"/>
      <c r="T202" s="151"/>
      <c r="AT202" s="146" t="s">
        <v>144</v>
      </c>
      <c r="AU202" s="146" t="s">
        <v>86</v>
      </c>
      <c r="AV202" s="12" t="s">
        <v>86</v>
      </c>
      <c r="AW202" s="12" t="s">
        <v>31</v>
      </c>
      <c r="AX202" s="12" t="s">
        <v>84</v>
      </c>
      <c r="AY202" s="146" t="s">
        <v>135</v>
      </c>
    </row>
    <row r="203" spans="2:65" s="1" customFormat="1" ht="24" customHeight="1">
      <c r="B203" s="131"/>
      <c r="C203" s="132" t="s">
        <v>282</v>
      </c>
      <c r="D203" s="132" t="s">
        <v>137</v>
      </c>
      <c r="E203" s="133" t="s">
        <v>427</v>
      </c>
      <c r="F203" s="134" t="s">
        <v>428</v>
      </c>
      <c r="G203" s="135" t="s">
        <v>140</v>
      </c>
      <c r="H203" s="136">
        <v>3.9860000000000002</v>
      </c>
      <c r="I203" s="227"/>
      <c r="J203" s="137">
        <f>ROUND(I203*H203,2)</f>
        <v>0</v>
      </c>
      <c r="K203" s="134" t="s">
        <v>141</v>
      </c>
      <c r="L203" s="29"/>
      <c r="M203" s="138" t="s">
        <v>1</v>
      </c>
      <c r="N203" s="139" t="s">
        <v>41</v>
      </c>
      <c r="O203" s="140">
        <v>1.085</v>
      </c>
      <c r="P203" s="140">
        <f>O203*H203</f>
        <v>4.3248100000000003</v>
      </c>
      <c r="Q203" s="140">
        <v>2.16</v>
      </c>
      <c r="R203" s="140">
        <f>Q203*H203</f>
        <v>8.6097600000000014</v>
      </c>
      <c r="S203" s="140">
        <v>0</v>
      </c>
      <c r="T203" s="141">
        <f>S203*H203</f>
        <v>0</v>
      </c>
      <c r="AR203" s="142" t="s">
        <v>142</v>
      </c>
      <c r="AT203" s="142" t="s">
        <v>137</v>
      </c>
      <c r="AU203" s="142" t="s">
        <v>86</v>
      </c>
      <c r="AY203" s="17" t="s">
        <v>135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84</v>
      </c>
      <c r="BK203" s="143">
        <f>ROUND(I203*H203,2)</f>
        <v>0</v>
      </c>
      <c r="BL203" s="17" t="s">
        <v>142</v>
      </c>
      <c r="BM203" s="142" t="s">
        <v>429</v>
      </c>
    </row>
    <row r="204" spans="2:65" s="13" customFormat="1">
      <c r="B204" s="152"/>
      <c r="D204" s="145" t="s">
        <v>144</v>
      </c>
      <c r="E204" s="153" t="s">
        <v>1</v>
      </c>
      <c r="F204" s="154" t="s">
        <v>404</v>
      </c>
      <c r="H204" s="153" t="s">
        <v>1</v>
      </c>
      <c r="I204" s="229"/>
      <c r="L204" s="152"/>
      <c r="M204" s="155"/>
      <c r="N204" s="156"/>
      <c r="O204" s="156"/>
      <c r="P204" s="156"/>
      <c r="Q204" s="156"/>
      <c r="R204" s="156"/>
      <c r="S204" s="156"/>
      <c r="T204" s="157"/>
      <c r="AT204" s="153" t="s">
        <v>144</v>
      </c>
      <c r="AU204" s="153" t="s">
        <v>86</v>
      </c>
      <c r="AV204" s="13" t="s">
        <v>84</v>
      </c>
      <c r="AW204" s="13" t="s">
        <v>31</v>
      </c>
      <c r="AX204" s="13" t="s">
        <v>76</v>
      </c>
      <c r="AY204" s="153" t="s">
        <v>135</v>
      </c>
    </row>
    <row r="205" spans="2:65" s="12" customFormat="1">
      <c r="B205" s="144"/>
      <c r="D205" s="145" t="s">
        <v>144</v>
      </c>
      <c r="E205" s="146" t="s">
        <v>1</v>
      </c>
      <c r="F205" s="147" t="s">
        <v>430</v>
      </c>
      <c r="H205" s="148">
        <v>3.9860000000000002</v>
      </c>
      <c r="I205" s="228"/>
      <c r="L205" s="144"/>
      <c r="M205" s="149"/>
      <c r="N205" s="150"/>
      <c r="O205" s="150"/>
      <c r="P205" s="150"/>
      <c r="Q205" s="150"/>
      <c r="R205" s="150"/>
      <c r="S205" s="150"/>
      <c r="T205" s="151"/>
      <c r="AT205" s="146" t="s">
        <v>144</v>
      </c>
      <c r="AU205" s="146" t="s">
        <v>86</v>
      </c>
      <c r="AV205" s="12" t="s">
        <v>86</v>
      </c>
      <c r="AW205" s="12" t="s">
        <v>31</v>
      </c>
      <c r="AX205" s="12" t="s">
        <v>84</v>
      </c>
      <c r="AY205" s="146" t="s">
        <v>135</v>
      </c>
    </row>
    <row r="206" spans="2:65" s="1" customFormat="1" ht="36" customHeight="1">
      <c r="B206" s="131"/>
      <c r="C206" s="132" t="s">
        <v>286</v>
      </c>
      <c r="D206" s="132" t="s">
        <v>137</v>
      </c>
      <c r="E206" s="133" t="s">
        <v>431</v>
      </c>
      <c r="F206" s="134" t="s">
        <v>432</v>
      </c>
      <c r="G206" s="135" t="s">
        <v>263</v>
      </c>
      <c r="H206" s="136">
        <v>40</v>
      </c>
      <c r="I206" s="227"/>
      <c r="J206" s="137">
        <f>ROUND(I206*H206,2)</f>
        <v>0</v>
      </c>
      <c r="K206" s="134" t="s">
        <v>141</v>
      </c>
      <c r="L206" s="29"/>
      <c r="M206" s="138" t="s">
        <v>1</v>
      </c>
      <c r="N206" s="139" t="s">
        <v>41</v>
      </c>
      <c r="O206" s="140">
        <v>4.125</v>
      </c>
      <c r="P206" s="140">
        <f>O206*H206</f>
        <v>165</v>
      </c>
      <c r="Q206" s="140">
        <v>4.4999999999999999E-4</v>
      </c>
      <c r="R206" s="140">
        <f>Q206*H206</f>
        <v>1.7999999999999999E-2</v>
      </c>
      <c r="S206" s="140">
        <v>0</v>
      </c>
      <c r="T206" s="141">
        <f>S206*H206</f>
        <v>0</v>
      </c>
      <c r="AR206" s="142" t="s">
        <v>142</v>
      </c>
      <c r="AT206" s="142" t="s">
        <v>137</v>
      </c>
      <c r="AU206" s="142" t="s">
        <v>86</v>
      </c>
      <c r="AY206" s="17" t="s">
        <v>135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84</v>
      </c>
      <c r="BK206" s="143">
        <f>ROUND(I206*H206,2)</f>
        <v>0</v>
      </c>
      <c r="BL206" s="17" t="s">
        <v>142</v>
      </c>
      <c r="BM206" s="142" t="s">
        <v>433</v>
      </c>
    </row>
    <row r="207" spans="2:65" s="13" customFormat="1">
      <c r="B207" s="152"/>
      <c r="D207" s="145" t="s">
        <v>144</v>
      </c>
      <c r="E207" s="153" t="s">
        <v>1</v>
      </c>
      <c r="F207" s="154" t="s">
        <v>434</v>
      </c>
      <c r="H207" s="153" t="s">
        <v>1</v>
      </c>
      <c r="I207" s="229"/>
      <c r="L207" s="152"/>
      <c r="M207" s="155"/>
      <c r="N207" s="156"/>
      <c r="O207" s="156"/>
      <c r="P207" s="156"/>
      <c r="Q207" s="156"/>
      <c r="R207" s="156"/>
      <c r="S207" s="156"/>
      <c r="T207" s="157"/>
      <c r="AT207" s="153" t="s">
        <v>144</v>
      </c>
      <c r="AU207" s="153" t="s">
        <v>86</v>
      </c>
      <c r="AV207" s="13" t="s">
        <v>84</v>
      </c>
      <c r="AW207" s="13" t="s">
        <v>31</v>
      </c>
      <c r="AX207" s="13" t="s">
        <v>76</v>
      </c>
      <c r="AY207" s="153" t="s">
        <v>135</v>
      </c>
    </row>
    <row r="208" spans="2:65" s="13" customFormat="1">
      <c r="B208" s="152"/>
      <c r="D208" s="145" t="s">
        <v>144</v>
      </c>
      <c r="E208" s="153" t="s">
        <v>1</v>
      </c>
      <c r="F208" s="154" t="s">
        <v>435</v>
      </c>
      <c r="H208" s="153" t="s">
        <v>1</v>
      </c>
      <c r="I208" s="229"/>
      <c r="L208" s="152"/>
      <c r="M208" s="155"/>
      <c r="N208" s="156"/>
      <c r="O208" s="156"/>
      <c r="P208" s="156"/>
      <c r="Q208" s="156"/>
      <c r="R208" s="156"/>
      <c r="S208" s="156"/>
      <c r="T208" s="157"/>
      <c r="AT208" s="153" t="s">
        <v>144</v>
      </c>
      <c r="AU208" s="153" t="s">
        <v>86</v>
      </c>
      <c r="AV208" s="13" t="s">
        <v>84</v>
      </c>
      <c r="AW208" s="13" t="s">
        <v>31</v>
      </c>
      <c r="AX208" s="13" t="s">
        <v>76</v>
      </c>
      <c r="AY208" s="153" t="s">
        <v>135</v>
      </c>
    </row>
    <row r="209" spans="2:65" s="12" customFormat="1">
      <c r="B209" s="144"/>
      <c r="D209" s="145" t="s">
        <v>144</v>
      </c>
      <c r="E209" s="146" t="s">
        <v>1</v>
      </c>
      <c r="F209" s="147" t="s">
        <v>436</v>
      </c>
      <c r="H209" s="148">
        <v>40</v>
      </c>
      <c r="I209" s="228"/>
      <c r="L209" s="144"/>
      <c r="M209" s="149"/>
      <c r="N209" s="150"/>
      <c r="O209" s="150"/>
      <c r="P209" s="150"/>
      <c r="Q209" s="150"/>
      <c r="R209" s="150"/>
      <c r="S209" s="150"/>
      <c r="T209" s="151"/>
      <c r="AT209" s="146" t="s">
        <v>144</v>
      </c>
      <c r="AU209" s="146" t="s">
        <v>86</v>
      </c>
      <c r="AV209" s="12" t="s">
        <v>86</v>
      </c>
      <c r="AW209" s="12" t="s">
        <v>31</v>
      </c>
      <c r="AX209" s="12" t="s">
        <v>84</v>
      </c>
      <c r="AY209" s="146" t="s">
        <v>135</v>
      </c>
    </row>
    <row r="210" spans="2:65" s="1" customFormat="1" ht="36" customHeight="1">
      <c r="B210" s="131"/>
      <c r="C210" s="132" t="s">
        <v>292</v>
      </c>
      <c r="D210" s="132" t="s">
        <v>137</v>
      </c>
      <c r="E210" s="133" t="s">
        <v>437</v>
      </c>
      <c r="F210" s="134" t="s">
        <v>438</v>
      </c>
      <c r="G210" s="135" t="s">
        <v>263</v>
      </c>
      <c r="H210" s="136">
        <v>40</v>
      </c>
      <c r="I210" s="227"/>
      <c r="J210" s="137">
        <f>ROUND(I210*H210,2)</f>
        <v>0</v>
      </c>
      <c r="K210" s="134" t="s">
        <v>141</v>
      </c>
      <c r="L210" s="29"/>
      <c r="M210" s="138" t="s">
        <v>1</v>
      </c>
      <c r="N210" s="139" t="s">
        <v>41</v>
      </c>
      <c r="O210" s="140">
        <v>0.9</v>
      </c>
      <c r="P210" s="140">
        <f>O210*H210</f>
        <v>36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142</v>
      </c>
      <c r="AT210" s="142" t="s">
        <v>137</v>
      </c>
      <c r="AU210" s="142" t="s">
        <v>86</v>
      </c>
      <c r="AY210" s="17" t="s">
        <v>135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84</v>
      </c>
      <c r="BK210" s="143">
        <f>ROUND(I210*H210,2)</f>
        <v>0</v>
      </c>
      <c r="BL210" s="17" t="s">
        <v>142</v>
      </c>
      <c r="BM210" s="142" t="s">
        <v>439</v>
      </c>
    </row>
    <row r="211" spans="2:65" s="12" customFormat="1">
      <c r="B211" s="144"/>
      <c r="D211" s="145" t="s">
        <v>144</v>
      </c>
      <c r="E211" s="146" t="s">
        <v>1</v>
      </c>
      <c r="F211" s="147" t="s">
        <v>436</v>
      </c>
      <c r="H211" s="148">
        <v>40</v>
      </c>
      <c r="I211" s="228"/>
      <c r="L211" s="144"/>
      <c r="M211" s="149"/>
      <c r="N211" s="150"/>
      <c r="O211" s="150"/>
      <c r="P211" s="150"/>
      <c r="Q211" s="150"/>
      <c r="R211" s="150"/>
      <c r="S211" s="150"/>
      <c r="T211" s="151"/>
      <c r="AT211" s="146" t="s">
        <v>144</v>
      </c>
      <c r="AU211" s="146" t="s">
        <v>86</v>
      </c>
      <c r="AV211" s="12" t="s">
        <v>86</v>
      </c>
      <c r="AW211" s="12" t="s">
        <v>31</v>
      </c>
      <c r="AX211" s="12" t="s">
        <v>84</v>
      </c>
      <c r="AY211" s="146" t="s">
        <v>135</v>
      </c>
    </row>
    <row r="212" spans="2:65" s="1" customFormat="1" ht="24" customHeight="1">
      <c r="B212" s="131"/>
      <c r="C212" s="167" t="s">
        <v>300</v>
      </c>
      <c r="D212" s="167" t="s">
        <v>253</v>
      </c>
      <c r="E212" s="168" t="s">
        <v>440</v>
      </c>
      <c r="F212" s="169" t="s">
        <v>441</v>
      </c>
      <c r="G212" s="170" t="s">
        <v>263</v>
      </c>
      <c r="H212" s="171">
        <v>40</v>
      </c>
      <c r="I212" s="232"/>
      <c r="J212" s="172">
        <f>ROUND(I212*H212,2)</f>
        <v>0</v>
      </c>
      <c r="K212" s="169" t="s">
        <v>141</v>
      </c>
      <c r="L212" s="173"/>
      <c r="M212" s="174" t="s">
        <v>1</v>
      </c>
      <c r="N212" s="175" t="s">
        <v>41</v>
      </c>
      <c r="O212" s="140">
        <v>0</v>
      </c>
      <c r="P212" s="140">
        <f>O212*H212</f>
        <v>0</v>
      </c>
      <c r="Q212" s="140">
        <v>1.2E-4</v>
      </c>
      <c r="R212" s="140">
        <f>Q212*H212</f>
        <v>4.8000000000000004E-3</v>
      </c>
      <c r="S212" s="140">
        <v>0</v>
      </c>
      <c r="T212" s="141">
        <f>S212*H212</f>
        <v>0</v>
      </c>
      <c r="AR212" s="142" t="s">
        <v>185</v>
      </c>
      <c r="AT212" s="142" t="s">
        <v>253</v>
      </c>
      <c r="AU212" s="142" t="s">
        <v>86</v>
      </c>
      <c r="AY212" s="17" t="s">
        <v>135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84</v>
      </c>
      <c r="BK212" s="143">
        <f>ROUND(I212*H212,2)</f>
        <v>0</v>
      </c>
      <c r="BL212" s="17" t="s">
        <v>142</v>
      </c>
      <c r="BM212" s="142" t="s">
        <v>442</v>
      </c>
    </row>
    <row r="213" spans="2:65" s="11" customFormat="1" ht="22.9" customHeight="1">
      <c r="B213" s="119"/>
      <c r="D213" s="120" t="s">
        <v>75</v>
      </c>
      <c r="E213" s="129" t="s">
        <v>154</v>
      </c>
      <c r="F213" s="129" t="s">
        <v>443</v>
      </c>
      <c r="I213" s="233"/>
      <c r="J213" s="130">
        <f>BK213</f>
        <v>0</v>
      </c>
      <c r="L213" s="119"/>
      <c r="M213" s="123"/>
      <c r="N213" s="124"/>
      <c r="O213" s="124"/>
      <c r="P213" s="125">
        <f>SUM(P214:P228)</f>
        <v>2.964</v>
      </c>
      <c r="Q213" s="124"/>
      <c r="R213" s="125">
        <f>SUM(R214:R228)</f>
        <v>17.914000000000001</v>
      </c>
      <c r="S213" s="124"/>
      <c r="T213" s="126">
        <f>SUM(T214:T228)</f>
        <v>0</v>
      </c>
      <c r="AR213" s="120" t="s">
        <v>84</v>
      </c>
      <c r="AT213" s="127" t="s">
        <v>75</v>
      </c>
      <c r="AU213" s="127" t="s">
        <v>84</v>
      </c>
      <c r="AY213" s="120" t="s">
        <v>135</v>
      </c>
      <c r="BK213" s="128">
        <f>SUM(BK214:BK228)</f>
        <v>0</v>
      </c>
    </row>
    <row r="214" spans="2:65" s="1" customFormat="1" ht="24" customHeight="1">
      <c r="B214" s="131"/>
      <c r="C214" s="132" t="s">
        <v>306</v>
      </c>
      <c r="D214" s="132" t="s">
        <v>137</v>
      </c>
      <c r="E214" s="133" t="s">
        <v>444</v>
      </c>
      <c r="F214" s="134" t="s">
        <v>445</v>
      </c>
      <c r="G214" s="135" t="s">
        <v>446</v>
      </c>
      <c r="H214" s="136">
        <v>2</v>
      </c>
      <c r="I214" s="227"/>
      <c r="J214" s="137">
        <f>ROUND(I214*H214,2)</f>
        <v>0</v>
      </c>
      <c r="K214" s="134" t="s">
        <v>1</v>
      </c>
      <c r="L214" s="29"/>
      <c r="M214" s="138" t="s">
        <v>1</v>
      </c>
      <c r="N214" s="139" t="s">
        <v>41</v>
      </c>
      <c r="O214" s="140">
        <v>1.482</v>
      </c>
      <c r="P214" s="140">
        <f>O214*H214</f>
        <v>2.964</v>
      </c>
      <c r="Q214" s="140">
        <v>5.7000000000000002E-2</v>
      </c>
      <c r="R214" s="140">
        <f>Q214*H214</f>
        <v>0.114</v>
      </c>
      <c r="S214" s="140">
        <v>0</v>
      </c>
      <c r="T214" s="141">
        <f>S214*H214</f>
        <v>0</v>
      </c>
      <c r="AR214" s="142" t="s">
        <v>142</v>
      </c>
      <c r="AT214" s="142" t="s">
        <v>137</v>
      </c>
      <c r="AU214" s="142" t="s">
        <v>86</v>
      </c>
      <c r="AY214" s="17" t="s">
        <v>135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84</v>
      </c>
      <c r="BK214" s="143">
        <f>ROUND(I214*H214,2)</f>
        <v>0</v>
      </c>
      <c r="BL214" s="17" t="s">
        <v>142</v>
      </c>
      <c r="BM214" s="142" t="s">
        <v>447</v>
      </c>
    </row>
    <row r="215" spans="2:65" s="13" customFormat="1">
      <c r="B215" s="152"/>
      <c r="D215" s="145" t="s">
        <v>144</v>
      </c>
      <c r="E215" s="153" t="s">
        <v>1</v>
      </c>
      <c r="F215" s="154" t="s">
        <v>404</v>
      </c>
      <c r="H215" s="153" t="s">
        <v>1</v>
      </c>
      <c r="I215" s="229"/>
      <c r="L215" s="152"/>
      <c r="M215" s="155"/>
      <c r="N215" s="156"/>
      <c r="O215" s="156"/>
      <c r="P215" s="156"/>
      <c r="Q215" s="156"/>
      <c r="R215" s="156"/>
      <c r="S215" s="156"/>
      <c r="T215" s="157"/>
      <c r="AT215" s="153" t="s">
        <v>144</v>
      </c>
      <c r="AU215" s="153" t="s">
        <v>86</v>
      </c>
      <c r="AV215" s="13" t="s">
        <v>84</v>
      </c>
      <c r="AW215" s="13" t="s">
        <v>31</v>
      </c>
      <c r="AX215" s="13" t="s">
        <v>76</v>
      </c>
      <c r="AY215" s="153" t="s">
        <v>135</v>
      </c>
    </row>
    <row r="216" spans="2:65" s="12" customFormat="1">
      <c r="B216" s="144"/>
      <c r="D216" s="145" t="s">
        <v>144</v>
      </c>
      <c r="E216" s="146" t="s">
        <v>1</v>
      </c>
      <c r="F216" s="147" t="s">
        <v>86</v>
      </c>
      <c r="H216" s="148">
        <v>2</v>
      </c>
      <c r="I216" s="228"/>
      <c r="L216" s="144"/>
      <c r="M216" s="149"/>
      <c r="N216" s="150"/>
      <c r="O216" s="150"/>
      <c r="P216" s="150"/>
      <c r="Q216" s="150"/>
      <c r="R216" s="150"/>
      <c r="S216" s="150"/>
      <c r="T216" s="151"/>
      <c r="AT216" s="146" t="s">
        <v>144</v>
      </c>
      <c r="AU216" s="146" t="s">
        <v>86</v>
      </c>
      <c r="AV216" s="12" t="s">
        <v>86</v>
      </c>
      <c r="AW216" s="12" t="s">
        <v>31</v>
      </c>
      <c r="AX216" s="12" t="s">
        <v>84</v>
      </c>
      <c r="AY216" s="146" t="s">
        <v>135</v>
      </c>
    </row>
    <row r="217" spans="2:65" s="1" customFormat="1" ht="16.5" customHeight="1">
      <c r="B217" s="131"/>
      <c r="C217" s="167" t="s">
        <v>311</v>
      </c>
      <c r="D217" s="167" t="s">
        <v>253</v>
      </c>
      <c r="E217" s="168" t="s">
        <v>448</v>
      </c>
      <c r="F217" s="169" t="s">
        <v>449</v>
      </c>
      <c r="G217" s="170" t="s">
        <v>446</v>
      </c>
      <c r="H217" s="171">
        <v>1</v>
      </c>
      <c r="I217" s="232"/>
      <c r="J217" s="172">
        <f>ROUND(I217*H217,2)</f>
        <v>0</v>
      </c>
      <c r="K217" s="169" t="s">
        <v>1</v>
      </c>
      <c r="L217" s="173"/>
      <c r="M217" s="174" t="s">
        <v>1</v>
      </c>
      <c r="N217" s="175" t="s">
        <v>41</v>
      </c>
      <c r="O217" s="140">
        <v>0</v>
      </c>
      <c r="P217" s="140">
        <f>O217*H217</f>
        <v>0</v>
      </c>
      <c r="Q217" s="140">
        <v>8.4</v>
      </c>
      <c r="R217" s="140">
        <f>Q217*H217</f>
        <v>8.4</v>
      </c>
      <c r="S217" s="140">
        <v>0</v>
      </c>
      <c r="T217" s="141">
        <f>S217*H217</f>
        <v>0</v>
      </c>
      <c r="AR217" s="142" t="s">
        <v>185</v>
      </c>
      <c r="AT217" s="142" t="s">
        <v>253</v>
      </c>
      <c r="AU217" s="142" t="s">
        <v>86</v>
      </c>
      <c r="AY217" s="17" t="s">
        <v>135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84</v>
      </c>
      <c r="BK217" s="143">
        <f>ROUND(I217*H217,2)</f>
        <v>0</v>
      </c>
      <c r="BL217" s="17" t="s">
        <v>142</v>
      </c>
      <c r="BM217" s="142" t="s">
        <v>450</v>
      </c>
    </row>
    <row r="218" spans="2:65" s="13" customFormat="1">
      <c r="B218" s="152"/>
      <c r="D218" s="145" t="s">
        <v>144</v>
      </c>
      <c r="E218" s="153" t="s">
        <v>1</v>
      </c>
      <c r="F218" s="154" t="s">
        <v>404</v>
      </c>
      <c r="H218" s="153" t="s">
        <v>1</v>
      </c>
      <c r="I218" s="229"/>
      <c r="L218" s="152"/>
      <c r="M218" s="155"/>
      <c r="N218" s="156"/>
      <c r="O218" s="156"/>
      <c r="P218" s="156"/>
      <c r="Q218" s="156"/>
      <c r="R218" s="156"/>
      <c r="S218" s="156"/>
      <c r="T218" s="157"/>
      <c r="AT218" s="153" t="s">
        <v>144</v>
      </c>
      <c r="AU218" s="153" t="s">
        <v>86</v>
      </c>
      <c r="AV218" s="13" t="s">
        <v>84</v>
      </c>
      <c r="AW218" s="13" t="s">
        <v>31</v>
      </c>
      <c r="AX218" s="13" t="s">
        <v>76</v>
      </c>
      <c r="AY218" s="153" t="s">
        <v>135</v>
      </c>
    </row>
    <row r="219" spans="2:65" s="13" customFormat="1">
      <c r="B219" s="152"/>
      <c r="D219" s="145" t="s">
        <v>144</v>
      </c>
      <c r="E219" s="153" t="s">
        <v>1</v>
      </c>
      <c r="F219" s="154" t="s">
        <v>451</v>
      </c>
      <c r="H219" s="153" t="s">
        <v>1</v>
      </c>
      <c r="I219" s="229"/>
      <c r="L219" s="152"/>
      <c r="M219" s="155"/>
      <c r="N219" s="156"/>
      <c r="O219" s="156"/>
      <c r="P219" s="156"/>
      <c r="Q219" s="156"/>
      <c r="R219" s="156"/>
      <c r="S219" s="156"/>
      <c r="T219" s="157"/>
      <c r="AT219" s="153" t="s">
        <v>144</v>
      </c>
      <c r="AU219" s="153" t="s">
        <v>86</v>
      </c>
      <c r="AV219" s="13" t="s">
        <v>84</v>
      </c>
      <c r="AW219" s="13" t="s">
        <v>31</v>
      </c>
      <c r="AX219" s="13" t="s">
        <v>76</v>
      </c>
      <c r="AY219" s="153" t="s">
        <v>135</v>
      </c>
    </row>
    <row r="220" spans="2:65" s="13" customFormat="1">
      <c r="B220" s="152"/>
      <c r="D220" s="145" t="s">
        <v>144</v>
      </c>
      <c r="E220" s="153" t="s">
        <v>1</v>
      </c>
      <c r="F220" s="154" t="s">
        <v>452</v>
      </c>
      <c r="H220" s="153" t="s">
        <v>1</v>
      </c>
      <c r="I220" s="229"/>
      <c r="L220" s="152"/>
      <c r="M220" s="155"/>
      <c r="N220" s="156"/>
      <c r="O220" s="156"/>
      <c r="P220" s="156"/>
      <c r="Q220" s="156"/>
      <c r="R220" s="156"/>
      <c r="S220" s="156"/>
      <c r="T220" s="157"/>
      <c r="AT220" s="153" t="s">
        <v>144</v>
      </c>
      <c r="AU220" s="153" t="s">
        <v>86</v>
      </c>
      <c r="AV220" s="13" t="s">
        <v>84</v>
      </c>
      <c r="AW220" s="13" t="s">
        <v>31</v>
      </c>
      <c r="AX220" s="13" t="s">
        <v>76</v>
      </c>
      <c r="AY220" s="153" t="s">
        <v>135</v>
      </c>
    </row>
    <row r="221" spans="2:65" s="13" customFormat="1">
      <c r="B221" s="152"/>
      <c r="D221" s="145" t="s">
        <v>144</v>
      </c>
      <c r="E221" s="153" t="s">
        <v>1</v>
      </c>
      <c r="F221" s="154" t="s">
        <v>453</v>
      </c>
      <c r="H221" s="153" t="s">
        <v>1</v>
      </c>
      <c r="I221" s="229"/>
      <c r="L221" s="152"/>
      <c r="M221" s="155"/>
      <c r="N221" s="156"/>
      <c r="O221" s="156"/>
      <c r="P221" s="156"/>
      <c r="Q221" s="156"/>
      <c r="R221" s="156"/>
      <c r="S221" s="156"/>
      <c r="T221" s="157"/>
      <c r="AT221" s="153" t="s">
        <v>144</v>
      </c>
      <c r="AU221" s="153" t="s">
        <v>86</v>
      </c>
      <c r="AV221" s="13" t="s">
        <v>84</v>
      </c>
      <c r="AW221" s="13" t="s">
        <v>31</v>
      </c>
      <c r="AX221" s="13" t="s">
        <v>76</v>
      </c>
      <c r="AY221" s="153" t="s">
        <v>135</v>
      </c>
    </row>
    <row r="222" spans="2:65" s="12" customFormat="1">
      <c r="B222" s="144"/>
      <c r="D222" s="145" t="s">
        <v>144</v>
      </c>
      <c r="E222" s="146" t="s">
        <v>1</v>
      </c>
      <c r="F222" s="147" t="s">
        <v>84</v>
      </c>
      <c r="H222" s="148">
        <v>1</v>
      </c>
      <c r="I222" s="228"/>
      <c r="L222" s="144"/>
      <c r="M222" s="149"/>
      <c r="N222" s="150"/>
      <c r="O222" s="150"/>
      <c r="P222" s="150"/>
      <c r="Q222" s="150"/>
      <c r="R222" s="150"/>
      <c r="S222" s="150"/>
      <c r="T222" s="151"/>
      <c r="AT222" s="146" t="s">
        <v>144</v>
      </c>
      <c r="AU222" s="146" t="s">
        <v>86</v>
      </c>
      <c r="AV222" s="12" t="s">
        <v>86</v>
      </c>
      <c r="AW222" s="12" t="s">
        <v>31</v>
      </c>
      <c r="AX222" s="12" t="s">
        <v>84</v>
      </c>
      <c r="AY222" s="146" t="s">
        <v>135</v>
      </c>
    </row>
    <row r="223" spans="2:65" s="1" customFormat="1" ht="16.5" customHeight="1">
      <c r="B223" s="131"/>
      <c r="C223" s="167" t="s">
        <v>317</v>
      </c>
      <c r="D223" s="167" t="s">
        <v>253</v>
      </c>
      <c r="E223" s="168" t="s">
        <v>454</v>
      </c>
      <c r="F223" s="169" t="s">
        <v>455</v>
      </c>
      <c r="G223" s="170" t="s">
        <v>446</v>
      </c>
      <c r="H223" s="171">
        <v>1</v>
      </c>
      <c r="I223" s="232"/>
      <c r="J223" s="172">
        <f>ROUND(I223*H223,2)</f>
        <v>0</v>
      </c>
      <c r="K223" s="169" t="s">
        <v>1</v>
      </c>
      <c r="L223" s="173"/>
      <c r="M223" s="174" t="s">
        <v>1</v>
      </c>
      <c r="N223" s="175" t="s">
        <v>41</v>
      </c>
      <c r="O223" s="140">
        <v>0</v>
      </c>
      <c r="P223" s="140">
        <f>O223*H223</f>
        <v>0</v>
      </c>
      <c r="Q223" s="140">
        <v>9.4</v>
      </c>
      <c r="R223" s="140">
        <f>Q223*H223</f>
        <v>9.4</v>
      </c>
      <c r="S223" s="140">
        <v>0</v>
      </c>
      <c r="T223" s="141">
        <f>S223*H223</f>
        <v>0</v>
      </c>
      <c r="AR223" s="142" t="s">
        <v>185</v>
      </c>
      <c r="AT223" s="142" t="s">
        <v>253</v>
      </c>
      <c r="AU223" s="142" t="s">
        <v>86</v>
      </c>
      <c r="AY223" s="17" t="s">
        <v>135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84</v>
      </c>
      <c r="BK223" s="143">
        <f>ROUND(I223*H223,2)</f>
        <v>0</v>
      </c>
      <c r="BL223" s="17" t="s">
        <v>142</v>
      </c>
      <c r="BM223" s="142" t="s">
        <v>456</v>
      </c>
    </row>
    <row r="224" spans="2:65" s="13" customFormat="1">
      <c r="B224" s="152"/>
      <c r="D224" s="145" t="s">
        <v>144</v>
      </c>
      <c r="E224" s="153" t="s">
        <v>1</v>
      </c>
      <c r="F224" s="154" t="s">
        <v>404</v>
      </c>
      <c r="H224" s="153" t="s">
        <v>1</v>
      </c>
      <c r="I224" s="229"/>
      <c r="L224" s="152"/>
      <c r="M224" s="155"/>
      <c r="N224" s="156"/>
      <c r="O224" s="156"/>
      <c r="P224" s="156"/>
      <c r="Q224" s="156"/>
      <c r="R224" s="156"/>
      <c r="S224" s="156"/>
      <c r="T224" s="157"/>
      <c r="AT224" s="153" t="s">
        <v>144</v>
      </c>
      <c r="AU224" s="153" t="s">
        <v>86</v>
      </c>
      <c r="AV224" s="13" t="s">
        <v>84</v>
      </c>
      <c r="AW224" s="13" t="s">
        <v>31</v>
      </c>
      <c r="AX224" s="13" t="s">
        <v>76</v>
      </c>
      <c r="AY224" s="153" t="s">
        <v>135</v>
      </c>
    </row>
    <row r="225" spans="2:65" s="13" customFormat="1">
      <c r="B225" s="152"/>
      <c r="D225" s="145" t="s">
        <v>144</v>
      </c>
      <c r="E225" s="153" t="s">
        <v>1</v>
      </c>
      <c r="F225" s="154" t="s">
        <v>457</v>
      </c>
      <c r="H225" s="153" t="s">
        <v>1</v>
      </c>
      <c r="I225" s="229"/>
      <c r="L225" s="152"/>
      <c r="M225" s="155"/>
      <c r="N225" s="156"/>
      <c r="O225" s="156"/>
      <c r="P225" s="156"/>
      <c r="Q225" s="156"/>
      <c r="R225" s="156"/>
      <c r="S225" s="156"/>
      <c r="T225" s="157"/>
      <c r="AT225" s="153" t="s">
        <v>144</v>
      </c>
      <c r="AU225" s="153" t="s">
        <v>86</v>
      </c>
      <c r="AV225" s="13" t="s">
        <v>84</v>
      </c>
      <c r="AW225" s="13" t="s">
        <v>31</v>
      </c>
      <c r="AX225" s="13" t="s">
        <v>76</v>
      </c>
      <c r="AY225" s="153" t="s">
        <v>135</v>
      </c>
    </row>
    <row r="226" spans="2:65" s="13" customFormat="1">
      <c r="B226" s="152"/>
      <c r="D226" s="145" t="s">
        <v>144</v>
      </c>
      <c r="E226" s="153" t="s">
        <v>1</v>
      </c>
      <c r="F226" s="154" t="s">
        <v>452</v>
      </c>
      <c r="H226" s="153" t="s">
        <v>1</v>
      </c>
      <c r="I226" s="229"/>
      <c r="L226" s="152"/>
      <c r="M226" s="155"/>
      <c r="N226" s="156"/>
      <c r="O226" s="156"/>
      <c r="P226" s="156"/>
      <c r="Q226" s="156"/>
      <c r="R226" s="156"/>
      <c r="S226" s="156"/>
      <c r="T226" s="157"/>
      <c r="AT226" s="153" t="s">
        <v>144</v>
      </c>
      <c r="AU226" s="153" t="s">
        <v>86</v>
      </c>
      <c r="AV226" s="13" t="s">
        <v>84</v>
      </c>
      <c r="AW226" s="13" t="s">
        <v>31</v>
      </c>
      <c r="AX226" s="13" t="s">
        <v>76</v>
      </c>
      <c r="AY226" s="153" t="s">
        <v>135</v>
      </c>
    </row>
    <row r="227" spans="2:65" s="13" customFormat="1">
      <c r="B227" s="152"/>
      <c r="D227" s="145" t="s">
        <v>144</v>
      </c>
      <c r="E227" s="153" t="s">
        <v>1</v>
      </c>
      <c r="F227" s="154" t="s">
        <v>453</v>
      </c>
      <c r="H227" s="153" t="s">
        <v>1</v>
      </c>
      <c r="I227" s="229"/>
      <c r="L227" s="152"/>
      <c r="M227" s="155"/>
      <c r="N227" s="156"/>
      <c r="O227" s="156"/>
      <c r="P227" s="156"/>
      <c r="Q227" s="156"/>
      <c r="R227" s="156"/>
      <c r="S227" s="156"/>
      <c r="T227" s="157"/>
      <c r="AT227" s="153" t="s">
        <v>144</v>
      </c>
      <c r="AU227" s="153" t="s">
        <v>86</v>
      </c>
      <c r="AV227" s="13" t="s">
        <v>84</v>
      </c>
      <c r="AW227" s="13" t="s">
        <v>31</v>
      </c>
      <c r="AX227" s="13" t="s">
        <v>76</v>
      </c>
      <c r="AY227" s="153" t="s">
        <v>135</v>
      </c>
    </row>
    <row r="228" spans="2:65" s="12" customFormat="1">
      <c r="B228" s="144"/>
      <c r="D228" s="145" t="s">
        <v>144</v>
      </c>
      <c r="E228" s="146" t="s">
        <v>1</v>
      </c>
      <c r="F228" s="147" t="s">
        <v>84</v>
      </c>
      <c r="H228" s="148">
        <v>1</v>
      </c>
      <c r="I228" s="228"/>
      <c r="L228" s="144"/>
      <c r="M228" s="149"/>
      <c r="N228" s="150"/>
      <c r="O228" s="150"/>
      <c r="P228" s="150"/>
      <c r="Q228" s="150"/>
      <c r="R228" s="150"/>
      <c r="S228" s="150"/>
      <c r="T228" s="151"/>
      <c r="AT228" s="146" t="s">
        <v>144</v>
      </c>
      <c r="AU228" s="146" t="s">
        <v>86</v>
      </c>
      <c r="AV228" s="12" t="s">
        <v>86</v>
      </c>
      <c r="AW228" s="12" t="s">
        <v>31</v>
      </c>
      <c r="AX228" s="12" t="s">
        <v>84</v>
      </c>
      <c r="AY228" s="146" t="s">
        <v>135</v>
      </c>
    </row>
    <row r="229" spans="2:65" s="11" customFormat="1" ht="22.9" customHeight="1">
      <c r="B229" s="119"/>
      <c r="D229" s="120" t="s">
        <v>75</v>
      </c>
      <c r="E229" s="129" t="s">
        <v>142</v>
      </c>
      <c r="F229" s="129" t="s">
        <v>323</v>
      </c>
      <c r="I229" s="233"/>
      <c r="J229" s="130">
        <f>BK229</f>
        <v>0</v>
      </c>
      <c r="L229" s="119"/>
      <c r="M229" s="123"/>
      <c r="N229" s="124"/>
      <c r="O229" s="124"/>
      <c r="P229" s="125">
        <f>SUM(P230:P242)</f>
        <v>30.052758000000004</v>
      </c>
      <c r="Q229" s="124"/>
      <c r="R229" s="125">
        <f>SUM(R230:R242)</f>
        <v>0.21897862000000001</v>
      </c>
      <c r="S229" s="124"/>
      <c r="T229" s="126">
        <f>SUM(T230:T242)</f>
        <v>0</v>
      </c>
      <c r="AR229" s="120" t="s">
        <v>84</v>
      </c>
      <c r="AT229" s="127" t="s">
        <v>75</v>
      </c>
      <c r="AU229" s="127" t="s">
        <v>84</v>
      </c>
      <c r="AY229" s="120" t="s">
        <v>135</v>
      </c>
      <c r="BK229" s="128">
        <f>SUM(BK230:BK242)</f>
        <v>0</v>
      </c>
    </row>
    <row r="230" spans="2:65" s="1" customFormat="1" ht="36" customHeight="1">
      <c r="B230" s="131"/>
      <c r="C230" s="132" t="s">
        <v>324</v>
      </c>
      <c r="D230" s="132" t="s">
        <v>137</v>
      </c>
      <c r="E230" s="133" t="s">
        <v>458</v>
      </c>
      <c r="F230" s="134" t="s">
        <v>459</v>
      </c>
      <c r="G230" s="135" t="s">
        <v>140</v>
      </c>
      <c r="H230" s="136">
        <v>1.728</v>
      </c>
      <c r="I230" s="227"/>
      <c r="J230" s="137">
        <f>ROUND(I230*H230,2)</f>
        <v>0</v>
      </c>
      <c r="K230" s="134" t="s">
        <v>141</v>
      </c>
      <c r="L230" s="29"/>
      <c r="M230" s="138" t="s">
        <v>1</v>
      </c>
      <c r="N230" s="139" t="s">
        <v>41</v>
      </c>
      <c r="O230" s="140">
        <v>1.4650000000000001</v>
      </c>
      <c r="P230" s="140">
        <f>O230*H230</f>
        <v>2.53152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142</v>
      </c>
      <c r="AT230" s="142" t="s">
        <v>137</v>
      </c>
      <c r="AU230" s="142" t="s">
        <v>86</v>
      </c>
      <c r="AY230" s="17" t="s">
        <v>135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84</v>
      </c>
      <c r="BK230" s="143">
        <f>ROUND(I230*H230,2)</f>
        <v>0</v>
      </c>
      <c r="BL230" s="17" t="s">
        <v>142</v>
      </c>
      <c r="BM230" s="142" t="s">
        <v>460</v>
      </c>
    </row>
    <row r="231" spans="2:65" s="13" customFormat="1">
      <c r="B231" s="152"/>
      <c r="D231" s="145" t="s">
        <v>144</v>
      </c>
      <c r="E231" s="153" t="s">
        <v>1</v>
      </c>
      <c r="F231" s="154" t="s">
        <v>404</v>
      </c>
      <c r="H231" s="153" t="s">
        <v>1</v>
      </c>
      <c r="I231" s="229"/>
      <c r="L231" s="152"/>
      <c r="M231" s="155"/>
      <c r="N231" s="156"/>
      <c r="O231" s="156"/>
      <c r="P231" s="156"/>
      <c r="Q231" s="156"/>
      <c r="R231" s="156"/>
      <c r="S231" s="156"/>
      <c r="T231" s="157"/>
      <c r="AT231" s="153" t="s">
        <v>144</v>
      </c>
      <c r="AU231" s="153" t="s">
        <v>86</v>
      </c>
      <c r="AV231" s="13" t="s">
        <v>84</v>
      </c>
      <c r="AW231" s="13" t="s">
        <v>31</v>
      </c>
      <c r="AX231" s="13" t="s">
        <v>76</v>
      </c>
      <c r="AY231" s="153" t="s">
        <v>135</v>
      </c>
    </row>
    <row r="232" spans="2:65" s="12" customFormat="1">
      <c r="B232" s="144"/>
      <c r="D232" s="145" t="s">
        <v>144</v>
      </c>
      <c r="E232" s="146" t="s">
        <v>1</v>
      </c>
      <c r="F232" s="147" t="s">
        <v>461</v>
      </c>
      <c r="H232" s="148">
        <v>1.728</v>
      </c>
      <c r="I232" s="228"/>
      <c r="L232" s="144"/>
      <c r="M232" s="149"/>
      <c r="N232" s="150"/>
      <c r="O232" s="150"/>
      <c r="P232" s="150"/>
      <c r="Q232" s="150"/>
      <c r="R232" s="150"/>
      <c r="S232" s="150"/>
      <c r="T232" s="151"/>
      <c r="AT232" s="146" t="s">
        <v>144</v>
      </c>
      <c r="AU232" s="146" t="s">
        <v>86</v>
      </c>
      <c r="AV232" s="12" t="s">
        <v>86</v>
      </c>
      <c r="AW232" s="12" t="s">
        <v>31</v>
      </c>
      <c r="AX232" s="12" t="s">
        <v>84</v>
      </c>
      <c r="AY232" s="146" t="s">
        <v>135</v>
      </c>
    </row>
    <row r="233" spans="2:65" s="1" customFormat="1" ht="48" customHeight="1">
      <c r="B233" s="131"/>
      <c r="C233" s="132" t="s">
        <v>330</v>
      </c>
      <c r="D233" s="132" t="s">
        <v>137</v>
      </c>
      <c r="E233" s="133" t="s">
        <v>462</v>
      </c>
      <c r="F233" s="134" t="s">
        <v>463</v>
      </c>
      <c r="G233" s="135" t="s">
        <v>239</v>
      </c>
      <c r="H233" s="136">
        <v>81</v>
      </c>
      <c r="I233" s="227"/>
      <c r="J233" s="137">
        <f>ROUND(I233*H233,2)</f>
        <v>0</v>
      </c>
      <c r="K233" s="134" t="s">
        <v>141</v>
      </c>
      <c r="L233" s="29"/>
      <c r="M233" s="138" t="s">
        <v>1</v>
      </c>
      <c r="N233" s="139" t="s">
        <v>41</v>
      </c>
      <c r="O233" s="140">
        <v>9.5000000000000001E-2</v>
      </c>
      <c r="P233" s="140">
        <f>O233*H233</f>
        <v>7.6950000000000003</v>
      </c>
      <c r="Q233" s="140">
        <v>2.7999999999999998E-4</v>
      </c>
      <c r="R233" s="140">
        <f>Q233*H233</f>
        <v>2.2679999999999999E-2</v>
      </c>
      <c r="S233" s="140">
        <v>0</v>
      </c>
      <c r="T233" s="141">
        <f>S233*H233</f>
        <v>0</v>
      </c>
      <c r="AR233" s="142" t="s">
        <v>142</v>
      </c>
      <c r="AT233" s="142" t="s">
        <v>137</v>
      </c>
      <c r="AU233" s="142" t="s">
        <v>86</v>
      </c>
      <c r="AY233" s="17" t="s">
        <v>135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84</v>
      </c>
      <c r="BK233" s="143">
        <f>ROUND(I233*H233,2)</f>
        <v>0</v>
      </c>
      <c r="BL233" s="17" t="s">
        <v>142</v>
      </c>
      <c r="BM233" s="142" t="s">
        <v>464</v>
      </c>
    </row>
    <row r="234" spans="2:65" s="13" customFormat="1">
      <c r="B234" s="152"/>
      <c r="D234" s="145" t="s">
        <v>144</v>
      </c>
      <c r="E234" s="153" t="s">
        <v>1</v>
      </c>
      <c r="F234" s="154" t="s">
        <v>465</v>
      </c>
      <c r="H234" s="153" t="s">
        <v>1</v>
      </c>
      <c r="I234" s="229"/>
      <c r="L234" s="152"/>
      <c r="M234" s="155"/>
      <c r="N234" s="156"/>
      <c r="O234" s="156"/>
      <c r="P234" s="156"/>
      <c r="Q234" s="156"/>
      <c r="R234" s="156"/>
      <c r="S234" s="156"/>
      <c r="T234" s="157"/>
      <c r="AT234" s="153" t="s">
        <v>144</v>
      </c>
      <c r="AU234" s="153" t="s">
        <v>86</v>
      </c>
      <c r="AV234" s="13" t="s">
        <v>84</v>
      </c>
      <c r="AW234" s="13" t="s">
        <v>31</v>
      </c>
      <c r="AX234" s="13" t="s">
        <v>76</v>
      </c>
      <c r="AY234" s="153" t="s">
        <v>135</v>
      </c>
    </row>
    <row r="235" spans="2:65" s="12" customFormat="1">
      <c r="B235" s="144"/>
      <c r="D235" s="145" t="s">
        <v>144</v>
      </c>
      <c r="E235" s="146" t="s">
        <v>1</v>
      </c>
      <c r="F235" s="147" t="s">
        <v>466</v>
      </c>
      <c r="H235" s="148">
        <v>81</v>
      </c>
      <c r="I235" s="228"/>
      <c r="L235" s="144"/>
      <c r="M235" s="149"/>
      <c r="N235" s="150"/>
      <c r="O235" s="150"/>
      <c r="P235" s="150"/>
      <c r="Q235" s="150"/>
      <c r="R235" s="150"/>
      <c r="S235" s="150"/>
      <c r="T235" s="151"/>
      <c r="AT235" s="146" t="s">
        <v>144</v>
      </c>
      <c r="AU235" s="146" t="s">
        <v>86</v>
      </c>
      <c r="AV235" s="12" t="s">
        <v>86</v>
      </c>
      <c r="AW235" s="12" t="s">
        <v>31</v>
      </c>
      <c r="AX235" s="12" t="s">
        <v>84</v>
      </c>
      <c r="AY235" s="146" t="s">
        <v>135</v>
      </c>
    </row>
    <row r="236" spans="2:65" s="1" customFormat="1" ht="48" customHeight="1">
      <c r="B236" s="131"/>
      <c r="C236" s="132" t="s">
        <v>336</v>
      </c>
      <c r="D236" s="132" t="s">
        <v>137</v>
      </c>
      <c r="E236" s="133" t="s">
        <v>467</v>
      </c>
      <c r="F236" s="134" t="s">
        <v>468</v>
      </c>
      <c r="G236" s="135" t="s">
        <v>239</v>
      </c>
      <c r="H236" s="136">
        <v>133.06200000000001</v>
      </c>
      <c r="I236" s="227"/>
      <c r="J236" s="137">
        <f>ROUND(I236*H236,2)</f>
        <v>0</v>
      </c>
      <c r="K236" s="134" t="s">
        <v>1</v>
      </c>
      <c r="L236" s="29"/>
      <c r="M236" s="138" t="s">
        <v>1</v>
      </c>
      <c r="N236" s="139" t="s">
        <v>41</v>
      </c>
      <c r="O236" s="140">
        <v>0.128</v>
      </c>
      <c r="P236" s="140">
        <f>O236*H236</f>
        <v>17.031936000000002</v>
      </c>
      <c r="Q236" s="140">
        <v>2.7999999999999998E-4</v>
      </c>
      <c r="R236" s="140">
        <f>Q236*H236</f>
        <v>3.7257360000000003E-2</v>
      </c>
      <c r="S236" s="140">
        <v>0</v>
      </c>
      <c r="T236" s="141">
        <f>S236*H236</f>
        <v>0</v>
      </c>
      <c r="AR236" s="142" t="s">
        <v>142</v>
      </c>
      <c r="AT236" s="142" t="s">
        <v>137</v>
      </c>
      <c r="AU236" s="142" t="s">
        <v>86</v>
      </c>
      <c r="AY236" s="17" t="s">
        <v>135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84</v>
      </c>
      <c r="BK236" s="143">
        <f>ROUND(I236*H236,2)</f>
        <v>0</v>
      </c>
      <c r="BL236" s="17" t="s">
        <v>142</v>
      </c>
      <c r="BM236" s="142" t="s">
        <v>469</v>
      </c>
    </row>
    <row r="237" spans="2:65" s="13" customFormat="1">
      <c r="B237" s="152"/>
      <c r="D237" s="145" t="s">
        <v>144</v>
      </c>
      <c r="E237" s="153" t="s">
        <v>1</v>
      </c>
      <c r="F237" s="154" t="s">
        <v>465</v>
      </c>
      <c r="H237" s="153" t="s">
        <v>1</v>
      </c>
      <c r="I237" s="229"/>
      <c r="L237" s="152"/>
      <c r="M237" s="155"/>
      <c r="N237" s="156"/>
      <c r="O237" s="156"/>
      <c r="P237" s="156"/>
      <c r="Q237" s="156"/>
      <c r="R237" s="156"/>
      <c r="S237" s="156"/>
      <c r="T237" s="157"/>
      <c r="AT237" s="153" t="s">
        <v>144</v>
      </c>
      <c r="AU237" s="153" t="s">
        <v>86</v>
      </c>
      <c r="AV237" s="13" t="s">
        <v>84</v>
      </c>
      <c r="AW237" s="13" t="s">
        <v>31</v>
      </c>
      <c r="AX237" s="13" t="s">
        <v>76</v>
      </c>
      <c r="AY237" s="153" t="s">
        <v>135</v>
      </c>
    </row>
    <row r="238" spans="2:65" s="12" customFormat="1">
      <c r="B238" s="144"/>
      <c r="D238" s="145" t="s">
        <v>144</v>
      </c>
      <c r="E238" s="146" t="s">
        <v>1</v>
      </c>
      <c r="F238" s="147" t="s">
        <v>470</v>
      </c>
      <c r="H238" s="148">
        <v>133.06200000000001</v>
      </c>
      <c r="I238" s="228"/>
      <c r="L238" s="144"/>
      <c r="M238" s="149"/>
      <c r="N238" s="150"/>
      <c r="O238" s="150"/>
      <c r="P238" s="150"/>
      <c r="Q238" s="150"/>
      <c r="R238" s="150"/>
      <c r="S238" s="150"/>
      <c r="T238" s="151"/>
      <c r="AT238" s="146" t="s">
        <v>144</v>
      </c>
      <c r="AU238" s="146" t="s">
        <v>86</v>
      </c>
      <c r="AV238" s="12" t="s">
        <v>86</v>
      </c>
      <c r="AW238" s="12" t="s">
        <v>31</v>
      </c>
      <c r="AX238" s="12" t="s">
        <v>84</v>
      </c>
      <c r="AY238" s="146" t="s">
        <v>135</v>
      </c>
    </row>
    <row r="239" spans="2:65" s="1" customFormat="1" ht="24" customHeight="1">
      <c r="B239" s="131"/>
      <c r="C239" s="167" t="s">
        <v>343</v>
      </c>
      <c r="D239" s="167" t="s">
        <v>253</v>
      </c>
      <c r="E239" s="168" t="s">
        <v>471</v>
      </c>
      <c r="F239" s="169" t="s">
        <v>472</v>
      </c>
      <c r="G239" s="170" t="s">
        <v>239</v>
      </c>
      <c r="H239" s="171">
        <v>256.87400000000002</v>
      </c>
      <c r="I239" s="232"/>
      <c r="J239" s="172">
        <f>ROUND(I239*H239,2)</f>
        <v>0</v>
      </c>
      <c r="K239" s="169" t="s">
        <v>141</v>
      </c>
      <c r="L239" s="173"/>
      <c r="M239" s="174" t="s">
        <v>1</v>
      </c>
      <c r="N239" s="175" t="s">
        <v>41</v>
      </c>
      <c r="O239" s="140">
        <v>0</v>
      </c>
      <c r="P239" s="140">
        <f>O239*H239</f>
        <v>0</v>
      </c>
      <c r="Q239" s="140">
        <v>5.0000000000000001E-4</v>
      </c>
      <c r="R239" s="140">
        <f>Q239*H239</f>
        <v>0.12843700000000002</v>
      </c>
      <c r="S239" s="140">
        <v>0</v>
      </c>
      <c r="T239" s="141">
        <f>S239*H239</f>
        <v>0</v>
      </c>
      <c r="AR239" s="142" t="s">
        <v>185</v>
      </c>
      <c r="AT239" s="142" t="s">
        <v>253</v>
      </c>
      <c r="AU239" s="142" t="s">
        <v>86</v>
      </c>
      <c r="AY239" s="17" t="s">
        <v>135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84</v>
      </c>
      <c r="BK239" s="143">
        <f>ROUND(I239*H239,2)</f>
        <v>0</v>
      </c>
      <c r="BL239" s="17" t="s">
        <v>142</v>
      </c>
      <c r="BM239" s="142" t="s">
        <v>473</v>
      </c>
    </row>
    <row r="240" spans="2:65" s="1" customFormat="1" ht="19.5">
      <c r="B240" s="29"/>
      <c r="D240" s="145" t="s">
        <v>158</v>
      </c>
      <c r="F240" s="165" t="s">
        <v>474</v>
      </c>
      <c r="I240" s="231"/>
      <c r="L240" s="29"/>
      <c r="M240" s="166"/>
      <c r="N240" s="52"/>
      <c r="O240" s="52"/>
      <c r="P240" s="52"/>
      <c r="Q240" s="52"/>
      <c r="R240" s="52"/>
      <c r="S240" s="52"/>
      <c r="T240" s="53"/>
      <c r="AT240" s="17" t="s">
        <v>158</v>
      </c>
      <c r="AU240" s="17" t="s">
        <v>86</v>
      </c>
    </row>
    <row r="241" spans="2:65" s="12" customFormat="1">
      <c r="B241" s="144"/>
      <c r="D241" s="145" t="s">
        <v>144</v>
      </c>
      <c r="E241" s="146" t="s">
        <v>1</v>
      </c>
      <c r="F241" s="147" t="s">
        <v>475</v>
      </c>
      <c r="H241" s="148">
        <v>256.87400000000002</v>
      </c>
      <c r="I241" s="228"/>
      <c r="L241" s="144"/>
      <c r="M241" s="149"/>
      <c r="N241" s="150"/>
      <c r="O241" s="150"/>
      <c r="P241" s="150"/>
      <c r="Q241" s="150"/>
      <c r="R241" s="150"/>
      <c r="S241" s="150"/>
      <c r="T241" s="151"/>
      <c r="AT241" s="146" t="s">
        <v>144</v>
      </c>
      <c r="AU241" s="146" t="s">
        <v>86</v>
      </c>
      <c r="AV241" s="12" t="s">
        <v>86</v>
      </c>
      <c r="AW241" s="12" t="s">
        <v>31</v>
      </c>
      <c r="AX241" s="12" t="s">
        <v>84</v>
      </c>
      <c r="AY241" s="146" t="s">
        <v>135</v>
      </c>
    </row>
    <row r="242" spans="2:65" s="1" customFormat="1" ht="48" customHeight="1">
      <c r="B242" s="131"/>
      <c r="C242" s="132" t="s">
        <v>476</v>
      </c>
      <c r="D242" s="132" t="s">
        <v>137</v>
      </c>
      <c r="E242" s="133" t="s">
        <v>477</v>
      </c>
      <c r="F242" s="134" t="s">
        <v>478</v>
      </c>
      <c r="G242" s="135" t="s">
        <v>239</v>
      </c>
      <c r="H242" s="136">
        <v>133.06200000000001</v>
      </c>
      <c r="I242" s="227"/>
      <c r="J242" s="137">
        <f>ROUND(I242*H242,2)</f>
        <v>0</v>
      </c>
      <c r="K242" s="134" t="s">
        <v>1</v>
      </c>
      <c r="L242" s="29"/>
      <c r="M242" s="138" t="s">
        <v>1</v>
      </c>
      <c r="N242" s="139" t="s">
        <v>41</v>
      </c>
      <c r="O242" s="140">
        <v>2.1000000000000001E-2</v>
      </c>
      <c r="P242" s="140">
        <f>O242*H242</f>
        <v>2.7943020000000005</v>
      </c>
      <c r="Q242" s="140">
        <v>2.3000000000000001E-4</v>
      </c>
      <c r="R242" s="140">
        <f>Q242*H242</f>
        <v>3.0604260000000005E-2</v>
      </c>
      <c r="S242" s="140">
        <v>0</v>
      </c>
      <c r="T242" s="141">
        <f>S242*H242</f>
        <v>0</v>
      </c>
      <c r="AR242" s="142" t="s">
        <v>142</v>
      </c>
      <c r="AT242" s="142" t="s">
        <v>137</v>
      </c>
      <c r="AU242" s="142" t="s">
        <v>86</v>
      </c>
      <c r="AY242" s="17" t="s">
        <v>135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84</v>
      </c>
      <c r="BK242" s="143">
        <f>ROUND(I242*H242,2)</f>
        <v>0</v>
      </c>
      <c r="BL242" s="17" t="s">
        <v>142</v>
      </c>
      <c r="BM242" s="142" t="s">
        <v>479</v>
      </c>
    </row>
    <row r="243" spans="2:65" s="11" customFormat="1" ht="22.9" customHeight="1">
      <c r="B243" s="119"/>
      <c r="D243" s="120" t="s">
        <v>75</v>
      </c>
      <c r="E243" s="129" t="s">
        <v>171</v>
      </c>
      <c r="F243" s="129" t="s">
        <v>480</v>
      </c>
      <c r="I243" s="233"/>
      <c r="J243" s="130">
        <f>BK243</f>
        <v>0</v>
      </c>
      <c r="L243" s="119"/>
      <c r="M243" s="123"/>
      <c r="N243" s="124"/>
      <c r="O243" s="124"/>
      <c r="P243" s="125">
        <f>SUM(P244:P250)</f>
        <v>7.4474400000000003</v>
      </c>
      <c r="Q243" s="124"/>
      <c r="R243" s="125">
        <f>SUM(R244:R250)</f>
        <v>1.8004800000000001E-2</v>
      </c>
      <c r="S243" s="124"/>
      <c r="T243" s="126">
        <f>SUM(T244:T250)</f>
        <v>0.16368000000000002</v>
      </c>
      <c r="AR243" s="120" t="s">
        <v>84</v>
      </c>
      <c r="AT243" s="127" t="s">
        <v>75</v>
      </c>
      <c r="AU243" s="127" t="s">
        <v>84</v>
      </c>
      <c r="AY243" s="120" t="s">
        <v>135</v>
      </c>
      <c r="BK243" s="128">
        <f>SUM(BK244:BK250)</f>
        <v>0</v>
      </c>
    </row>
    <row r="244" spans="2:65" s="1" customFormat="1" ht="36" customHeight="1">
      <c r="B244" s="131"/>
      <c r="C244" s="132" t="s">
        <v>481</v>
      </c>
      <c r="D244" s="132" t="s">
        <v>137</v>
      </c>
      <c r="E244" s="133" t="s">
        <v>482</v>
      </c>
      <c r="F244" s="134" t="s">
        <v>483</v>
      </c>
      <c r="G244" s="135" t="s">
        <v>239</v>
      </c>
      <c r="H244" s="136">
        <v>81.84</v>
      </c>
      <c r="I244" s="227"/>
      <c r="J244" s="137">
        <f>ROUND(I244*H244,2)</f>
        <v>0</v>
      </c>
      <c r="K244" s="134" t="s">
        <v>141</v>
      </c>
      <c r="L244" s="29"/>
      <c r="M244" s="138" t="s">
        <v>1</v>
      </c>
      <c r="N244" s="139" t="s">
        <v>41</v>
      </c>
      <c r="O244" s="140">
        <v>9.0999999999999998E-2</v>
      </c>
      <c r="P244" s="140">
        <f>O244*H244</f>
        <v>7.4474400000000003</v>
      </c>
      <c r="Q244" s="140">
        <v>2.2000000000000001E-4</v>
      </c>
      <c r="R244" s="140">
        <f>Q244*H244</f>
        <v>1.8004800000000001E-2</v>
      </c>
      <c r="S244" s="140">
        <v>2E-3</v>
      </c>
      <c r="T244" s="141">
        <f>S244*H244</f>
        <v>0.16368000000000002</v>
      </c>
      <c r="AR244" s="142" t="s">
        <v>142</v>
      </c>
      <c r="AT244" s="142" t="s">
        <v>137</v>
      </c>
      <c r="AU244" s="142" t="s">
        <v>86</v>
      </c>
      <c r="AY244" s="17" t="s">
        <v>135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84</v>
      </c>
      <c r="BK244" s="143">
        <f>ROUND(I244*H244,2)</f>
        <v>0</v>
      </c>
      <c r="BL244" s="17" t="s">
        <v>142</v>
      </c>
      <c r="BM244" s="142" t="s">
        <v>484</v>
      </c>
    </row>
    <row r="245" spans="2:65" s="1" customFormat="1" ht="19.5">
      <c r="B245" s="29"/>
      <c r="D245" s="145" t="s">
        <v>158</v>
      </c>
      <c r="F245" s="165" t="s">
        <v>474</v>
      </c>
      <c r="I245" s="231"/>
      <c r="L245" s="29"/>
      <c r="M245" s="166"/>
      <c r="N245" s="52"/>
      <c r="O245" s="52"/>
      <c r="P245" s="52"/>
      <c r="Q245" s="52"/>
      <c r="R245" s="52"/>
      <c r="S245" s="52"/>
      <c r="T245" s="53"/>
      <c r="AT245" s="17" t="s">
        <v>158</v>
      </c>
      <c r="AU245" s="17" t="s">
        <v>86</v>
      </c>
    </row>
    <row r="246" spans="2:65" s="13" customFormat="1">
      <c r="B246" s="152"/>
      <c r="D246" s="145" t="s">
        <v>144</v>
      </c>
      <c r="E246" s="153" t="s">
        <v>1</v>
      </c>
      <c r="F246" s="154" t="s">
        <v>404</v>
      </c>
      <c r="H246" s="153" t="s">
        <v>1</v>
      </c>
      <c r="I246" s="229"/>
      <c r="L246" s="152"/>
      <c r="M246" s="155"/>
      <c r="N246" s="156"/>
      <c r="O246" s="156"/>
      <c r="P246" s="156"/>
      <c r="Q246" s="156"/>
      <c r="R246" s="156"/>
      <c r="S246" s="156"/>
      <c r="T246" s="157"/>
      <c r="AT246" s="153" t="s">
        <v>144</v>
      </c>
      <c r="AU246" s="153" t="s">
        <v>86</v>
      </c>
      <c r="AV246" s="13" t="s">
        <v>84</v>
      </c>
      <c r="AW246" s="13" t="s">
        <v>31</v>
      </c>
      <c r="AX246" s="13" t="s">
        <v>76</v>
      </c>
      <c r="AY246" s="153" t="s">
        <v>135</v>
      </c>
    </row>
    <row r="247" spans="2:65" s="13" customFormat="1">
      <c r="B247" s="152"/>
      <c r="D247" s="145" t="s">
        <v>144</v>
      </c>
      <c r="E247" s="153" t="s">
        <v>1</v>
      </c>
      <c r="F247" s="154" t="s">
        <v>485</v>
      </c>
      <c r="H247" s="153" t="s">
        <v>1</v>
      </c>
      <c r="I247" s="229"/>
      <c r="L247" s="152"/>
      <c r="M247" s="155"/>
      <c r="N247" s="156"/>
      <c r="O247" s="156"/>
      <c r="P247" s="156"/>
      <c r="Q247" s="156"/>
      <c r="R247" s="156"/>
      <c r="S247" s="156"/>
      <c r="T247" s="157"/>
      <c r="AT247" s="153" t="s">
        <v>144</v>
      </c>
      <c r="AU247" s="153" t="s">
        <v>86</v>
      </c>
      <c r="AV247" s="13" t="s">
        <v>84</v>
      </c>
      <c r="AW247" s="13" t="s">
        <v>31</v>
      </c>
      <c r="AX247" s="13" t="s">
        <v>76</v>
      </c>
      <c r="AY247" s="153" t="s">
        <v>135</v>
      </c>
    </row>
    <row r="248" spans="2:65" s="12" customFormat="1">
      <c r="B248" s="144"/>
      <c r="D248" s="145" t="s">
        <v>144</v>
      </c>
      <c r="E248" s="146" t="s">
        <v>1</v>
      </c>
      <c r="F248" s="147" t="s">
        <v>486</v>
      </c>
      <c r="H248" s="148">
        <v>69.599999999999994</v>
      </c>
      <c r="I248" s="228"/>
      <c r="L248" s="144"/>
      <c r="M248" s="149"/>
      <c r="N248" s="150"/>
      <c r="O248" s="150"/>
      <c r="P248" s="150"/>
      <c r="Q248" s="150"/>
      <c r="R248" s="150"/>
      <c r="S248" s="150"/>
      <c r="T248" s="151"/>
      <c r="AT248" s="146" t="s">
        <v>144</v>
      </c>
      <c r="AU248" s="146" t="s">
        <v>86</v>
      </c>
      <c r="AV248" s="12" t="s">
        <v>86</v>
      </c>
      <c r="AW248" s="12" t="s">
        <v>31</v>
      </c>
      <c r="AX248" s="12" t="s">
        <v>76</v>
      </c>
      <c r="AY248" s="146" t="s">
        <v>135</v>
      </c>
    </row>
    <row r="249" spans="2:65" s="12" customFormat="1">
      <c r="B249" s="144"/>
      <c r="D249" s="145" t="s">
        <v>144</v>
      </c>
      <c r="E249" s="146" t="s">
        <v>1</v>
      </c>
      <c r="F249" s="147" t="s">
        <v>487</v>
      </c>
      <c r="H249" s="148">
        <v>12.24</v>
      </c>
      <c r="I249" s="228"/>
      <c r="L249" s="144"/>
      <c r="M249" s="149"/>
      <c r="N249" s="150"/>
      <c r="O249" s="150"/>
      <c r="P249" s="150"/>
      <c r="Q249" s="150"/>
      <c r="R249" s="150"/>
      <c r="S249" s="150"/>
      <c r="T249" s="151"/>
      <c r="AT249" s="146" t="s">
        <v>144</v>
      </c>
      <c r="AU249" s="146" t="s">
        <v>86</v>
      </c>
      <c r="AV249" s="12" t="s">
        <v>86</v>
      </c>
      <c r="AW249" s="12" t="s">
        <v>31</v>
      </c>
      <c r="AX249" s="12" t="s">
        <v>76</v>
      </c>
      <c r="AY249" s="146" t="s">
        <v>135</v>
      </c>
    </row>
    <row r="250" spans="2:65" s="14" customFormat="1">
      <c r="B250" s="158"/>
      <c r="D250" s="145" t="s">
        <v>144</v>
      </c>
      <c r="E250" s="159" t="s">
        <v>1</v>
      </c>
      <c r="F250" s="160" t="s">
        <v>153</v>
      </c>
      <c r="H250" s="161">
        <v>81.84</v>
      </c>
      <c r="I250" s="230"/>
      <c r="L250" s="158"/>
      <c r="M250" s="162"/>
      <c r="N250" s="163"/>
      <c r="O250" s="163"/>
      <c r="P250" s="163"/>
      <c r="Q250" s="163"/>
      <c r="R250" s="163"/>
      <c r="S250" s="163"/>
      <c r="T250" s="164"/>
      <c r="AT250" s="159" t="s">
        <v>144</v>
      </c>
      <c r="AU250" s="159" t="s">
        <v>86</v>
      </c>
      <c r="AV250" s="14" t="s">
        <v>142</v>
      </c>
      <c r="AW250" s="14" t="s">
        <v>31</v>
      </c>
      <c r="AX250" s="14" t="s">
        <v>84</v>
      </c>
      <c r="AY250" s="159" t="s">
        <v>135</v>
      </c>
    </row>
    <row r="251" spans="2:65" s="11" customFormat="1" ht="22.9" customHeight="1">
      <c r="B251" s="119"/>
      <c r="D251" s="120" t="s">
        <v>75</v>
      </c>
      <c r="E251" s="129" t="s">
        <v>185</v>
      </c>
      <c r="F251" s="129" t="s">
        <v>488</v>
      </c>
      <c r="I251" s="233"/>
      <c r="J251" s="130">
        <f>BK251</f>
        <v>0</v>
      </c>
      <c r="L251" s="119"/>
      <c r="M251" s="123"/>
      <c r="N251" s="124"/>
      <c r="O251" s="124"/>
      <c r="P251" s="125">
        <f>SUM(P252:P269)</f>
        <v>16.138999999999999</v>
      </c>
      <c r="Q251" s="124"/>
      <c r="R251" s="125">
        <f>SUM(R252:R269)</f>
        <v>5.5993680000000001</v>
      </c>
      <c r="S251" s="124"/>
      <c r="T251" s="126">
        <f>SUM(T252:T269)</f>
        <v>0</v>
      </c>
      <c r="AR251" s="120" t="s">
        <v>84</v>
      </c>
      <c r="AT251" s="127" t="s">
        <v>75</v>
      </c>
      <c r="AU251" s="127" t="s">
        <v>84</v>
      </c>
      <c r="AY251" s="120" t="s">
        <v>135</v>
      </c>
      <c r="BK251" s="128">
        <f>SUM(BK252:BK269)</f>
        <v>0</v>
      </c>
    </row>
    <row r="252" spans="2:65" s="1" customFormat="1" ht="36" customHeight="1">
      <c r="B252" s="131"/>
      <c r="C252" s="132" t="s">
        <v>489</v>
      </c>
      <c r="D252" s="132" t="s">
        <v>137</v>
      </c>
      <c r="E252" s="133" t="s">
        <v>490</v>
      </c>
      <c r="F252" s="134" t="s">
        <v>491</v>
      </c>
      <c r="G252" s="135" t="s">
        <v>263</v>
      </c>
      <c r="H252" s="136">
        <v>14.8</v>
      </c>
      <c r="I252" s="227"/>
      <c r="J252" s="137">
        <f>ROUND(I252*H252,2)</f>
        <v>0</v>
      </c>
      <c r="K252" s="134" t="s">
        <v>141</v>
      </c>
      <c r="L252" s="29"/>
      <c r="M252" s="138" t="s">
        <v>1</v>
      </c>
      <c r="N252" s="139" t="s">
        <v>41</v>
      </c>
      <c r="O252" s="140">
        <v>0.3</v>
      </c>
      <c r="P252" s="140">
        <f>O252*H252</f>
        <v>4.4400000000000004</v>
      </c>
      <c r="Q252" s="140">
        <v>6.3600000000000002E-3</v>
      </c>
      <c r="R252" s="140">
        <f>Q252*H252</f>
        <v>9.4128000000000003E-2</v>
      </c>
      <c r="S252" s="140">
        <v>0</v>
      </c>
      <c r="T252" s="141">
        <f>S252*H252</f>
        <v>0</v>
      </c>
      <c r="AR252" s="142" t="s">
        <v>142</v>
      </c>
      <c r="AT252" s="142" t="s">
        <v>137</v>
      </c>
      <c r="AU252" s="142" t="s">
        <v>86</v>
      </c>
      <c r="AY252" s="17" t="s">
        <v>135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84</v>
      </c>
      <c r="BK252" s="143">
        <f>ROUND(I252*H252,2)</f>
        <v>0</v>
      </c>
      <c r="BL252" s="17" t="s">
        <v>142</v>
      </c>
      <c r="BM252" s="142" t="s">
        <v>492</v>
      </c>
    </row>
    <row r="253" spans="2:65" s="13" customFormat="1">
      <c r="B253" s="152"/>
      <c r="D253" s="145" t="s">
        <v>144</v>
      </c>
      <c r="E253" s="153" t="s">
        <v>1</v>
      </c>
      <c r="F253" s="154" t="s">
        <v>493</v>
      </c>
      <c r="H253" s="153" t="s">
        <v>1</v>
      </c>
      <c r="I253" s="229"/>
      <c r="L253" s="152"/>
      <c r="M253" s="155"/>
      <c r="N253" s="156"/>
      <c r="O253" s="156"/>
      <c r="P253" s="156"/>
      <c r="Q253" s="156"/>
      <c r="R253" s="156"/>
      <c r="S253" s="156"/>
      <c r="T253" s="157"/>
      <c r="AT253" s="153" t="s">
        <v>144</v>
      </c>
      <c r="AU253" s="153" t="s">
        <v>86</v>
      </c>
      <c r="AV253" s="13" t="s">
        <v>84</v>
      </c>
      <c r="AW253" s="13" t="s">
        <v>31</v>
      </c>
      <c r="AX253" s="13" t="s">
        <v>76</v>
      </c>
      <c r="AY253" s="153" t="s">
        <v>135</v>
      </c>
    </row>
    <row r="254" spans="2:65" s="13" customFormat="1">
      <c r="B254" s="152"/>
      <c r="D254" s="145" t="s">
        <v>144</v>
      </c>
      <c r="E254" s="153" t="s">
        <v>1</v>
      </c>
      <c r="F254" s="154" t="s">
        <v>494</v>
      </c>
      <c r="H254" s="153" t="s">
        <v>1</v>
      </c>
      <c r="I254" s="229"/>
      <c r="L254" s="152"/>
      <c r="M254" s="155"/>
      <c r="N254" s="156"/>
      <c r="O254" s="156"/>
      <c r="P254" s="156"/>
      <c r="Q254" s="156"/>
      <c r="R254" s="156"/>
      <c r="S254" s="156"/>
      <c r="T254" s="157"/>
      <c r="AT254" s="153" t="s">
        <v>144</v>
      </c>
      <c r="AU254" s="153" t="s">
        <v>86</v>
      </c>
      <c r="AV254" s="13" t="s">
        <v>84</v>
      </c>
      <c r="AW254" s="13" t="s">
        <v>31</v>
      </c>
      <c r="AX254" s="13" t="s">
        <v>76</v>
      </c>
      <c r="AY254" s="153" t="s">
        <v>135</v>
      </c>
    </row>
    <row r="255" spans="2:65" s="12" customFormat="1">
      <c r="B255" s="144"/>
      <c r="D255" s="145" t="s">
        <v>144</v>
      </c>
      <c r="E255" s="146" t="s">
        <v>1</v>
      </c>
      <c r="F255" s="147" t="s">
        <v>495</v>
      </c>
      <c r="H255" s="148">
        <v>12</v>
      </c>
      <c r="I255" s="228"/>
      <c r="L255" s="144"/>
      <c r="M255" s="149"/>
      <c r="N255" s="150"/>
      <c r="O255" s="150"/>
      <c r="P255" s="150"/>
      <c r="Q255" s="150"/>
      <c r="R255" s="150"/>
      <c r="S255" s="150"/>
      <c r="T255" s="151"/>
      <c r="AT255" s="146" t="s">
        <v>144</v>
      </c>
      <c r="AU255" s="146" t="s">
        <v>86</v>
      </c>
      <c r="AV255" s="12" t="s">
        <v>86</v>
      </c>
      <c r="AW255" s="12" t="s">
        <v>31</v>
      </c>
      <c r="AX255" s="12" t="s">
        <v>76</v>
      </c>
      <c r="AY255" s="146" t="s">
        <v>135</v>
      </c>
    </row>
    <row r="256" spans="2:65" s="12" customFormat="1">
      <c r="B256" s="144"/>
      <c r="D256" s="145" t="s">
        <v>144</v>
      </c>
      <c r="E256" s="146" t="s">
        <v>1</v>
      </c>
      <c r="F256" s="147" t="s">
        <v>496</v>
      </c>
      <c r="H256" s="148">
        <v>2.8</v>
      </c>
      <c r="I256" s="228"/>
      <c r="L256" s="144"/>
      <c r="M256" s="149"/>
      <c r="N256" s="150"/>
      <c r="O256" s="150"/>
      <c r="P256" s="150"/>
      <c r="Q256" s="150"/>
      <c r="R256" s="150"/>
      <c r="S256" s="150"/>
      <c r="T256" s="151"/>
      <c r="AT256" s="146" t="s">
        <v>144</v>
      </c>
      <c r="AU256" s="146" t="s">
        <v>86</v>
      </c>
      <c r="AV256" s="12" t="s">
        <v>86</v>
      </c>
      <c r="AW256" s="12" t="s">
        <v>31</v>
      </c>
      <c r="AX256" s="12" t="s">
        <v>76</v>
      </c>
      <c r="AY256" s="146" t="s">
        <v>135</v>
      </c>
    </row>
    <row r="257" spans="2:65" s="14" customFormat="1">
      <c r="B257" s="158"/>
      <c r="D257" s="145" t="s">
        <v>144</v>
      </c>
      <c r="E257" s="159" t="s">
        <v>1</v>
      </c>
      <c r="F257" s="160" t="s">
        <v>153</v>
      </c>
      <c r="H257" s="161">
        <v>14.8</v>
      </c>
      <c r="I257" s="230"/>
      <c r="L257" s="158"/>
      <c r="M257" s="162"/>
      <c r="N257" s="163"/>
      <c r="O257" s="163"/>
      <c r="P257" s="163"/>
      <c r="Q257" s="163"/>
      <c r="R257" s="163"/>
      <c r="S257" s="163"/>
      <c r="T257" s="164"/>
      <c r="AT257" s="159" t="s">
        <v>144</v>
      </c>
      <c r="AU257" s="159" t="s">
        <v>86</v>
      </c>
      <c r="AV257" s="14" t="s">
        <v>142</v>
      </c>
      <c r="AW257" s="14" t="s">
        <v>31</v>
      </c>
      <c r="AX257" s="14" t="s">
        <v>84</v>
      </c>
      <c r="AY257" s="159" t="s">
        <v>135</v>
      </c>
    </row>
    <row r="258" spans="2:65" s="1" customFormat="1" ht="36" customHeight="1">
      <c r="B258" s="131"/>
      <c r="C258" s="132" t="s">
        <v>497</v>
      </c>
      <c r="D258" s="132" t="s">
        <v>137</v>
      </c>
      <c r="E258" s="133" t="s">
        <v>498</v>
      </c>
      <c r="F258" s="134" t="s">
        <v>499</v>
      </c>
      <c r="G258" s="135" t="s">
        <v>500</v>
      </c>
      <c r="H258" s="136">
        <v>8</v>
      </c>
      <c r="I258" s="227"/>
      <c r="J258" s="137">
        <f t="shared" ref="J258:J263" si="0">ROUND(I258*H258,2)</f>
        <v>0</v>
      </c>
      <c r="K258" s="134" t="s">
        <v>141</v>
      </c>
      <c r="L258" s="29"/>
      <c r="M258" s="138" t="s">
        <v>1</v>
      </c>
      <c r="N258" s="139" t="s">
        <v>41</v>
      </c>
      <c r="O258" s="140">
        <v>0.745</v>
      </c>
      <c r="P258" s="140">
        <f t="shared" ref="P258:P263" si="1">O258*H258</f>
        <v>5.96</v>
      </c>
      <c r="Q258" s="140">
        <v>1.0000000000000001E-5</v>
      </c>
      <c r="R258" s="140">
        <f t="shared" ref="R258:R263" si="2">Q258*H258</f>
        <v>8.0000000000000007E-5</v>
      </c>
      <c r="S258" s="140">
        <v>0</v>
      </c>
      <c r="T258" s="141">
        <f t="shared" ref="T258:T263" si="3">S258*H258</f>
        <v>0</v>
      </c>
      <c r="AR258" s="142" t="s">
        <v>142</v>
      </c>
      <c r="AT258" s="142" t="s">
        <v>137</v>
      </c>
      <c r="AU258" s="142" t="s">
        <v>86</v>
      </c>
      <c r="AY258" s="17" t="s">
        <v>135</v>
      </c>
      <c r="BE258" s="143">
        <f t="shared" ref="BE258:BE263" si="4">IF(N258="základní",J258,0)</f>
        <v>0</v>
      </c>
      <c r="BF258" s="143">
        <f t="shared" ref="BF258:BF263" si="5">IF(N258="snížená",J258,0)</f>
        <v>0</v>
      </c>
      <c r="BG258" s="143">
        <f t="shared" ref="BG258:BG263" si="6">IF(N258="zákl. přenesená",J258,0)</f>
        <v>0</v>
      </c>
      <c r="BH258" s="143">
        <f t="shared" ref="BH258:BH263" si="7">IF(N258="sníž. přenesená",J258,0)</f>
        <v>0</v>
      </c>
      <c r="BI258" s="143">
        <f t="shared" ref="BI258:BI263" si="8">IF(N258="nulová",J258,0)</f>
        <v>0</v>
      </c>
      <c r="BJ258" s="17" t="s">
        <v>84</v>
      </c>
      <c r="BK258" s="143">
        <f t="shared" ref="BK258:BK263" si="9">ROUND(I258*H258,2)</f>
        <v>0</v>
      </c>
      <c r="BL258" s="17" t="s">
        <v>142</v>
      </c>
      <c r="BM258" s="142" t="s">
        <v>501</v>
      </c>
    </row>
    <row r="259" spans="2:65" s="1" customFormat="1" ht="16.5" customHeight="1">
      <c r="B259" s="131"/>
      <c r="C259" s="167" t="s">
        <v>502</v>
      </c>
      <c r="D259" s="167" t="s">
        <v>253</v>
      </c>
      <c r="E259" s="168" t="s">
        <v>503</v>
      </c>
      <c r="F259" s="169" t="s">
        <v>504</v>
      </c>
      <c r="G259" s="170" t="s">
        <v>500</v>
      </c>
      <c r="H259" s="171">
        <v>8</v>
      </c>
      <c r="I259" s="232"/>
      <c r="J259" s="172">
        <f t="shared" si="0"/>
        <v>0</v>
      </c>
      <c r="K259" s="169" t="s">
        <v>141</v>
      </c>
      <c r="L259" s="173"/>
      <c r="M259" s="174" t="s">
        <v>1</v>
      </c>
      <c r="N259" s="175" t="s">
        <v>41</v>
      </c>
      <c r="O259" s="140">
        <v>0</v>
      </c>
      <c r="P259" s="140">
        <f t="shared" si="1"/>
        <v>0</v>
      </c>
      <c r="Q259" s="140">
        <v>1.2099999999999999E-3</v>
      </c>
      <c r="R259" s="140">
        <f t="shared" si="2"/>
        <v>9.6799999999999994E-3</v>
      </c>
      <c r="S259" s="140">
        <v>0</v>
      </c>
      <c r="T259" s="141">
        <f t="shared" si="3"/>
        <v>0</v>
      </c>
      <c r="AR259" s="142" t="s">
        <v>185</v>
      </c>
      <c r="AT259" s="142" t="s">
        <v>253</v>
      </c>
      <c r="AU259" s="142" t="s">
        <v>86</v>
      </c>
      <c r="AY259" s="17" t="s">
        <v>135</v>
      </c>
      <c r="BE259" s="143">
        <f t="shared" si="4"/>
        <v>0</v>
      </c>
      <c r="BF259" s="143">
        <f t="shared" si="5"/>
        <v>0</v>
      </c>
      <c r="BG259" s="143">
        <f t="shared" si="6"/>
        <v>0</v>
      </c>
      <c r="BH259" s="143">
        <f t="shared" si="7"/>
        <v>0</v>
      </c>
      <c r="BI259" s="143">
        <f t="shared" si="8"/>
        <v>0</v>
      </c>
      <c r="BJ259" s="17" t="s">
        <v>84</v>
      </c>
      <c r="BK259" s="143">
        <f t="shared" si="9"/>
        <v>0</v>
      </c>
      <c r="BL259" s="17" t="s">
        <v>142</v>
      </c>
      <c r="BM259" s="142" t="s">
        <v>505</v>
      </c>
    </row>
    <row r="260" spans="2:65" s="1" customFormat="1" ht="24" customHeight="1">
      <c r="B260" s="131"/>
      <c r="C260" s="132" t="s">
        <v>506</v>
      </c>
      <c r="D260" s="132" t="s">
        <v>137</v>
      </c>
      <c r="E260" s="133" t="s">
        <v>507</v>
      </c>
      <c r="F260" s="134" t="s">
        <v>508</v>
      </c>
      <c r="G260" s="135" t="s">
        <v>500</v>
      </c>
      <c r="H260" s="136">
        <v>1</v>
      </c>
      <c r="I260" s="227"/>
      <c r="J260" s="137">
        <f t="shared" si="0"/>
        <v>0</v>
      </c>
      <c r="K260" s="134" t="s">
        <v>141</v>
      </c>
      <c r="L260" s="29"/>
      <c r="M260" s="138" t="s">
        <v>1</v>
      </c>
      <c r="N260" s="139" t="s">
        <v>41</v>
      </c>
      <c r="O260" s="140">
        <v>1.5620000000000001</v>
      </c>
      <c r="P260" s="140">
        <f t="shared" si="1"/>
        <v>1.5620000000000001</v>
      </c>
      <c r="Q260" s="140">
        <v>9.1800000000000007E-3</v>
      </c>
      <c r="R260" s="140">
        <f t="shared" si="2"/>
        <v>9.1800000000000007E-3</v>
      </c>
      <c r="S260" s="140">
        <v>0</v>
      </c>
      <c r="T260" s="141">
        <f t="shared" si="3"/>
        <v>0</v>
      </c>
      <c r="AR260" s="142" t="s">
        <v>142</v>
      </c>
      <c r="AT260" s="142" t="s">
        <v>137</v>
      </c>
      <c r="AU260" s="142" t="s">
        <v>86</v>
      </c>
      <c r="AY260" s="17" t="s">
        <v>135</v>
      </c>
      <c r="BE260" s="143">
        <f t="shared" si="4"/>
        <v>0</v>
      </c>
      <c r="BF260" s="143">
        <f t="shared" si="5"/>
        <v>0</v>
      </c>
      <c r="BG260" s="143">
        <f t="shared" si="6"/>
        <v>0</v>
      </c>
      <c r="BH260" s="143">
        <f t="shared" si="7"/>
        <v>0</v>
      </c>
      <c r="BI260" s="143">
        <f t="shared" si="8"/>
        <v>0</v>
      </c>
      <c r="BJ260" s="17" t="s">
        <v>84</v>
      </c>
      <c r="BK260" s="143">
        <f t="shared" si="9"/>
        <v>0</v>
      </c>
      <c r="BL260" s="17" t="s">
        <v>142</v>
      </c>
      <c r="BM260" s="142" t="s">
        <v>509</v>
      </c>
    </row>
    <row r="261" spans="2:65" s="1" customFormat="1" ht="16.5" customHeight="1">
      <c r="B261" s="131"/>
      <c r="C261" s="167" t="s">
        <v>510</v>
      </c>
      <c r="D261" s="167" t="s">
        <v>253</v>
      </c>
      <c r="E261" s="168" t="s">
        <v>511</v>
      </c>
      <c r="F261" s="169" t="s">
        <v>512</v>
      </c>
      <c r="G261" s="170" t="s">
        <v>500</v>
      </c>
      <c r="H261" s="171">
        <v>1</v>
      </c>
      <c r="I261" s="232"/>
      <c r="J261" s="172">
        <f t="shared" si="0"/>
        <v>0</v>
      </c>
      <c r="K261" s="169" t="s">
        <v>141</v>
      </c>
      <c r="L261" s="173"/>
      <c r="M261" s="174" t="s">
        <v>1</v>
      </c>
      <c r="N261" s="175" t="s">
        <v>41</v>
      </c>
      <c r="O261" s="140">
        <v>0</v>
      </c>
      <c r="P261" s="140">
        <f t="shared" si="1"/>
        <v>0</v>
      </c>
      <c r="Q261" s="140">
        <v>0.12</v>
      </c>
      <c r="R261" s="140">
        <f t="shared" si="2"/>
        <v>0.12</v>
      </c>
      <c r="S261" s="140">
        <v>0</v>
      </c>
      <c r="T261" s="141">
        <f t="shared" si="3"/>
        <v>0</v>
      </c>
      <c r="AR261" s="142" t="s">
        <v>185</v>
      </c>
      <c r="AT261" s="142" t="s">
        <v>253</v>
      </c>
      <c r="AU261" s="142" t="s">
        <v>86</v>
      </c>
      <c r="AY261" s="17" t="s">
        <v>135</v>
      </c>
      <c r="BE261" s="143">
        <f t="shared" si="4"/>
        <v>0</v>
      </c>
      <c r="BF261" s="143">
        <f t="shared" si="5"/>
        <v>0</v>
      </c>
      <c r="BG261" s="143">
        <f t="shared" si="6"/>
        <v>0</v>
      </c>
      <c r="BH261" s="143">
        <f t="shared" si="7"/>
        <v>0</v>
      </c>
      <c r="BI261" s="143">
        <f t="shared" si="8"/>
        <v>0</v>
      </c>
      <c r="BJ261" s="17" t="s">
        <v>84</v>
      </c>
      <c r="BK261" s="143">
        <f t="shared" si="9"/>
        <v>0</v>
      </c>
      <c r="BL261" s="17" t="s">
        <v>142</v>
      </c>
      <c r="BM261" s="142" t="s">
        <v>513</v>
      </c>
    </row>
    <row r="262" spans="2:65" s="1" customFormat="1" ht="24" customHeight="1">
      <c r="B262" s="131"/>
      <c r="C262" s="132" t="s">
        <v>514</v>
      </c>
      <c r="D262" s="132" t="s">
        <v>137</v>
      </c>
      <c r="E262" s="133" t="s">
        <v>515</v>
      </c>
      <c r="F262" s="134" t="s">
        <v>516</v>
      </c>
      <c r="G262" s="135" t="s">
        <v>500</v>
      </c>
      <c r="H262" s="136">
        <v>1</v>
      </c>
      <c r="I262" s="227"/>
      <c r="J262" s="137">
        <f t="shared" si="0"/>
        <v>0</v>
      </c>
      <c r="K262" s="134" t="s">
        <v>141</v>
      </c>
      <c r="L262" s="29"/>
      <c r="M262" s="138" t="s">
        <v>1</v>
      </c>
      <c r="N262" s="139" t="s">
        <v>41</v>
      </c>
      <c r="O262" s="140">
        <v>0.81699999999999995</v>
      </c>
      <c r="P262" s="140">
        <f t="shared" si="1"/>
        <v>0.81699999999999995</v>
      </c>
      <c r="Q262" s="140">
        <v>3.8260000000000002E-2</v>
      </c>
      <c r="R262" s="140">
        <f t="shared" si="2"/>
        <v>3.8260000000000002E-2</v>
      </c>
      <c r="S262" s="140">
        <v>0</v>
      </c>
      <c r="T262" s="141">
        <f t="shared" si="3"/>
        <v>0</v>
      </c>
      <c r="AR262" s="142" t="s">
        <v>142</v>
      </c>
      <c r="AT262" s="142" t="s">
        <v>137</v>
      </c>
      <c r="AU262" s="142" t="s">
        <v>86</v>
      </c>
      <c r="AY262" s="17" t="s">
        <v>135</v>
      </c>
      <c r="BE262" s="143">
        <f t="shared" si="4"/>
        <v>0</v>
      </c>
      <c r="BF262" s="143">
        <f t="shared" si="5"/>
        <v>0</v>
      </c>
      <c r="BG262" s="143">
        <f t="shared" si="6"/>
        <v>0</v>
      </c>
      <c r="BH262" s="143">
        <f t="shared" si="7"/>
        <v>0</v>
      </c>
      <c r="BI262" s="143">
        <f t="shared" si="8"/>
        <v>0</v>
      </c>
      <c r="BJ262" s="17" t="s">
        <v>84</v>
      </c>
      <c r="BK262" s="143">
        <f t="shared" si="9"/>
        <v>0</v>
      </c>
      <c r="BL262" s="17" t="s">
        <v>142</v>
      </c>
      <c r="BM262" s="142" t="s">
        <v>517</v>
      </c>
    </row>
    <row r="263" spans="2:65" s="1" customFormat="1" ht="16.5" customHeight="1">
      <c r="B263" s="131"/>
      <c r="C263" s="167" t="s">
        <v>518</v>
      </c>
      <c r="D263" s="167" t="s">
        <v>253</v>
      </c>
      <c r="E263" s="168" t="s">
        <v>519</v>
      </c>
      <c r="F263" s="169" t="s">
        <v>520</v>
      </c>
      <c r="G263" s="170" t="s">
        <v>446</v>
      </c>
      <c r="H263" s="171">
        <v>1</v>
      </c>
      <c r="I263" s="232"/>
      <c r="J263" s="172">
        <f t="shared" si="0"/>
        <v>0</v>
      </c>
      <c r="K263" s="169" t="s">
        <v>1</v>
      </c>
      <c r="L263" s="173"/>
      <c r="M263" s="174" t="s">
        <v>1</v>
      </c>
      <c r="N263" s="175" t="s">
        <v>41</v>
      </c>
      <c r="O263" s="140">
        <v>0</v>
      </c>
      <c r="P263" s="140">
        <f t="shared" si="1"/>
        <v>0</v>
      </c>
      <c r="Q263" s="140">
        <v>4.99</v>
      </c>
      <c r="R263" s="140">
        <f t="shared" si="2"/>
        <v>4.99</v>
      </c>
      <c r="S263" s="140">
        <v>0</v>
      </c>
      <c r="T263" s="141">
        <f t="shared" si="3"/>
        <v>0</v>
      </c>
      <c r="AR263" s="142" t="s">
        <v>185</v>
      </c>
      <c r="AT263" s="142" t="s">
        <v>253</v>
      </c>
      <c r="AU263" s="142" t="s">
        <v>86</v>
      </c>
      <c r="AY263" s="17" t="s">
        <v>135</v>
      </c>
      <c r="BE263" s="143">
        <f t="shared" si="4"/>
        <v>0</v>
      </c>
      <c r="BF263" s="143">
        <f t="shared" si="5"/>
        <v>0</v>
      </c>
      <c r="BG263" s="143">
        <f t="shared" si="6"/>
        <v>0</v>
      </c>
      <c r="BH263" s="143">
        <f t="shared" si="7"/>
        <v>0</v>
      </c>
      <c r="BI263" s="143">
        <f t="shared" si="8"/>
        <v>0</v>
      </c>
      <c r="BJ263" s="17" t="s">
        <v>84</v>
      </c>
      <c r="BK263" s="143">
        <f t="shared" si="9"/>
        <v>0</v>
      </c>
      <c r="BL263" s="17" t="s">
        <v>142</v>
      </c>
      <c r="BM263" s="142" t="s">
        <v>521</v>
      </c>
    </row>
    <row r="264" spans="2:65" s="13" customFormat="1">
      <c r="B264" s="152"/>
      <c r="D264" s="145" t="s">
        <v>144</v>
      </c>
      <c r="E264" s="153" t="s">
        <v>1</v>
      </c>
      <c r="F264" s="154" t="s">
        <v>404</v>
      </c>
      <c r="H264" s="153" t="s">
        <v>1</v>
      </c>
      <c r="I264" s="229"/>
      <c r="L264" s="152"/>
      <c r="M264" s="155"/>
      <c r="N264" s="156"/>
      <c r="O264" s="156"/>
      <c r="P264" s="156"/>
      <c r="Q264" s="156"/>
      <c r="R264" s="156"/>
      <c r="S264" s="156"/>
      <c r="T264" s="157"/>
      <c r="AT264" s="153" t="s">
        <v>144</v>
      </c>
      <c r="AU264" s="153" t="s">
        <v>86</v>
      </c>
      <c r="AV264" s="13" t="s">
        <v>84</v>
      </c>
      <c r="AW264" s="13" t="s">
        <v>31</v>
      </c>
      <c r="AX264" s="13" t="s">
        <v>76</v>
      </c>
      <c r="AY264" s="153" t="s">
        <v>135</v>
      </c>
    </row>
    <row r="265" spans="2:65" s="13" customFormat="1">
      <c r="B265" s="152"/>
      <c r="D265" s="145" t="s">
        <v>144</v>
      </c>
      <c r="E265" s="153" t="s">
        <v>1</v>
      </c>
      <c r="F265" s="154" t="s">
        <v>522</v>
      </c>
      <c r="H265" s="153" t="s">
        <v>1</v>
      </c>
      <c r="I265" s="229"/>
      <c r="L265" s="152"/>
      <c r="M265" s="155"/>
      <c r="N265" s="156"/>
      <c r="O265" s="156"/>
      <c r="P265" s="156"/>
      <c r="Q265" s="156"/>
      <c r="R265" s="156"/>
      <c r="S265" s="156"/>
      <c r="T265" s="157"/>
      <c r="AT265" s="153" t="s">
        <v>144</v>
      </c>
      <c r="AU265" s="153" t="s">
        <v>86</v>
      </c>
      <c r="AV265" s="13" t="s">
        <v>84</v>
      </c>
      <c r="AW265" s="13" t="s">
        <v>31</v>
      </c>
      <c r="AX265" s="13" t="s">
        <v>76</v>
      </c>
      <c r="AY265" s="153" t="s">
        <v>135</v>
      </c>
    </row>
    <row r="266" spans="2:65" s="13" customFormat="1">
      <c r="B266" s="152"/>
      <c r="D266" s="145" t="s">
        <v>144</v>
      </c>
      <c r="E266" s="153" t="s">
        <v>1</v>
      </c>
      <c r="F266" s="154" t="s">
        <v>523</v>
      </c>
      <c r="H266" s="153" t="s">
        <v>1</v>
      </c>
      <c r="I266" s="229"/>
      <c r="L266" s="152"/>
      <c r="M266" s="155"/>
      <c r="N266" s="156"/>
      <c r="O266" s="156"/>
      <c r="P266" s="156"/>
      <c r="Q266" s="156"/>
      <c r="R266" s="156"/>
      <c r="S266" s="156"/>
      <c r="T266" s="157"/>
      <c r="AT266" s="153" t="s">
        <v>144</v>
      </c>
      <c r="AU266" s="153" t="s">
        <v>86</v>
      </c>
      <c r="AV266" s="13" t="s">
        <v>84</v>
      </c>
      <c r="AW266" s="13" t="s">
        <v>31</v>
      </c>
      <c r="AX266" s="13" t="s">
        <v>76</v>
      </c>
      <c r="AY266" s="153" t="s">
        <v>135</v>
      </c>
    </row>
    <row r="267" spans="2:65" s="12" customFormat="1">
      <c r="B267" s="144"/>
      <c r="D267" s="145" t="s">
        <v>144</v>
      </c>
      <c r="E267" s="146" t="s">
        <v>1</v>
      </c>
      <c r="F267" s="147" t="s">
        <v>84</v>
      </c>
      <c r="H267" s="148">
        <v>1</v>
      </c>
      <c r="I267" s="228"/>
      <c r="L267" s="144"/>
      <c r="M267" s="149"/>
      <c r="N267" s="150"/>
      <c r="O267" s="150"/>
      <c r="P267" s="150"/>
      <c r="Q267" s="150"/>
      <c r="R267" s="150"/>
      <c r="S267" s="150"/>
      <c r="T267" s="151"/>
      <c r="AT267" s="146" t="s">
        <v>144</v>
      </c>
      <c r="AU267" s="146" t="s">
        <v>86</v>
      </c>
      <c r="AV267" s="12" t="s">
        <v>86</v>
      </c>
      <c r="AW267" s="12" t="s">
        <v>31</v>
      </c>
      <c r="AX267" s="12" t="s">
        <v>84</v>
      </c>
      <c r="AY267" s="146" t="s">
        <v>135</v>
      </c>
    </row>
    <row r="268" spans="2:65" s="1" customFormat="1" ht="24" customHeight="1">
      <c r="B268" s="131"/>
      <c r="C268" s="132" t="s">
        <v>524</v>
      </c>
      <c r="D268" s="132" t="s">
        <v>137</v>
      </c>
      <c r="E268" s="133" t="s">
        <v>525</v>
      </c>
      <c r="F268" s="134" t="s">
        <v>526</v>
      </c>
      <c r="G268" s="135" t="s">
        <v>500</v>
      </c>
      <c r="H268" s="136">
        <v>2</v>
      </c>
      <c r="I268" s="227"/>
      <c r="J268" s="137">
        <f>ROUND(I268*H268,2)</f>
        <v>0</v>
      </c>
      <c r="K268" s="134" t="s">
        <v>141</v>
      </c>
      <c r="L268" s="29"/>
      <c r="M268" s="138" t="s">
        <v>1</v>
      </c>
      <c r="N268" s="139" t="s">
        <v>41</v>
      </c>
      <c r="O268" s="140">
        <v>1.68</v>
      </c>
      <c r="P268" s="140">
        <f>O268*H268</f>
        <v>3.36</v>
      </c>
      <c r="Q268" s="140">
        <v>7.0200000000000002E-3</v>
      </c>
      <c r="R268" s="140">
        <f>Q268*H268</f>
        <v>1.404E-2</v>
      </c>
      <c r="S268" s="140">
        <v>0</v>
      </c>
      <c r="T268" s="141">
        <f>S268*H268</f>
        <v>0</v>
      </c>
      <c r="AR268" s="142" t="s">
        <v>142</v>
      </c>
      <c r="AT268" s="142" t="s">
        <v>137</v>
      </c>
      <c r="AU268" s="142" t="s">
        <v>86</v>
      </c>
      <c r="AY268" s="17" t="s">
        <v>135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84</v>
      </c>
      <c r="BK268" s="143">
        <f>ROUND(I268*H268,2)</f>
        <v>0</v>
      </c>
      <c r="BL268" s="17" t="s">
        <v>142</v>
      </c>
      <c r="BM268" s="142" t="s">
        <v>527</v>
      </c>
    </row>
    <row r="269" spans="2:65" s="1" customFormat="1" ht="24" customHeight="1">
      <c r="B269" s="131"/>
      <c r="C269" s="167" t="s">
        <v>528</v>
      </c>
      <c r="D269" s="167" t="s">
        <v>253</v>
      </c>
      <c r="E269" s="168" t="s">
        <v>529</v>
      </c>
      <c r="F269" s="169" t="s">
        <v>530</v>
      </c>
      <c r="G269" s="170" t="s">
        <v>500</v>
      </c>
      <c r="H269" s="171">
        <v>2</v>
      </c>
      <c r="I269" s="232"/>
      <c r="J269" s="172">
        <f>ROUND(I269*H269,2)</f>
        <v>0</v>
      </c>
      <c r="K269" s="169" t="s">
        <v>141</v>
      </c>
      <c r="L269" s="173"/>
      <c r="M269" s="174" t="s">
        <v>1</v>
      </c>
      <c r="N269" s="175" t="s">
        <v>41</v>
      </c>
      <c r="O269" s="140">
        <v>0</v>
      </c>
      <c r="P269" s="140">
        <f>O269*H269</f>
        <v>0</v>
      </c>
      <c r="Q269" s="140">
        <v>0.16200000000000001</v>
      </c>
      <c r="R269" s="140">
        <f>Q269*H269</f>
        <v>0.32400000000000001</v>
      </c>
      <c r="S269" s="140">
        <v>0</v>
      </c>
      <c r="T269" s="141">
        <f>S269*H269</f>
        <v>0</v>
      </c>
      <c r="AR269" s="142" t="s">
        <v>185</v>
      </c>
      <c r="AT269" s="142" t="s">
        <v>253</v>
      </c>
      <c r="AU269" s="142" t="s">
        <v>86</v>
      </c>
      <c r="AY269" s="17" t="s">
        <v>135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84</v>
      </c>
      <c r="BK269" s="143">
        <f>ROUND(I269*H269,2)</f>
        <v>0</v>
      </c>
      <c r="BL269" s="17" t="s">
        <v>142</v>
      </c>
      <c r="BM269" s="142" t="s">
        <v>531</v>
      </c>
    </row>
    <row r="270" spans="2:65" s="11" customFormat="1" ht="22.9" customHeight="1">
      <c r="B270" s="119"/>
      <c r="D270" s="120" t="s">
        <v>75</v>
      </c>
      <c r="E270" s="129" t="s">
        <v>192</v>
      </c>
      <c r="F270" s="129" t="s">
        <v>329</v>
      </c>
      <c r="I270" s="233"/>
      <c r="J270" s="130">
        <f>BK270</f>
        <v>0</v>
      </c>
      <c r="L270" s="119"/>
      <c r="M270" s="123"/>
      <c r="N270" s="124"/>
      <c r="O270" s="124"/>
      <c r="P270" s="125">
        <f>SUM(P271:P287)</f>
        <v>15.944542</v>
      </c>
      <c r="Q270" s="124"/>
      <c r="R270" s="125">
        <f>SUM(R271:R287)</f>
        <v>0.12217426000000001</v>
      </c>
      <c r="S270" s="124"/>
      <c r="T270" s="126">
        <f>SUM(T271:T287)</f>
        <v>0.73307999999999995</v>
      </c>
      <c r="AR270" s="120" t="s">
        <v>84</v>
      </c>
      <c r="AT270" s="127" t="s">
        <v>75</v>
      </c>
      <c r="AU270" s="127" t="s">
        <v>84</v>
      </c>
      <c r="AY270" s="120" t="s">
        <v>135</v>
      </c>
      <c r="BK270" s="128">
        <f>SUM(BK271:BK287)</f>
        <v>0</v>
      </c>
    </row>
    <row r="271" spans="2:65" s="1" customFormat="1" ht="48" customHeight="1">
      <c r="B271" s="131"/>
      <c r="C271" s="132" t="s">
        <v>532</v>
      </c>
      <c r="D271" s="132" t="s">
        <v>137</v>
      </c>
      <c r="E271" s="133" t="s">
        <v>533</v>
      </c>
      <c r="F271" s="134" t="s">
        <v>534</v>
      </c>
      <c r="G271" s="135" t="s">
        <v>140</v>
      </c>
      <c r="H271" s="136">
        <v>4.2000000000000003E-2</v>
      </c>
      <c r="I271" s="227"/>
      <c r="J271" s="137">
        <f>ROUND(I271*H271,2)</f>
        <v>0</v>
      </c>
      <c r="K271" s="134" t="s">
        <v>1</v>
      </c>
      <c r="L271" s="29"/>
      <c r="M271" s="138" t="s">
        <v>1</v>
      </c>
      <c r="N271" s="139" t="s">
        <v>41</v>
      </c>
      <c r="O271" s="140">
        <v>42.051000000000002</v>
      </c>
      <c r="P271" s="140">
        <f>O271*H271</f>
        <v>1.7661420000000001</v>
      </c>
      <c r="Q271" s="140">
        <v>2.5791300000000001</v>
      </c>
      <c r="R271" s="140">
        <f>Q271*H271</f>
        <v>0.10832346000000001</v>
      </c>
      <c r="S271" s="140">
        <v>0</v>
      </c>
      <c r="T271" s="141">
        <f>S271*H271</f>
        <v>0</v>
      </c>
      <c r="AR271" s="142" t="s">
        <v>142</v>
      </c>
      <c r="AT271" s="142" t="s">
        <v>137</v>
      </c>
      <c r="AU271" s="142" t="s">
        <v>86</v>
      </c>
      <c r="AY271" s="17" t="s">
        <v>135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84</v>
      </c>
      <c r="BK271" s="143">
        <f>ROUND(I271*H271,2)</f>
        <v>0</v>
      </c>
      <c r="BL271" s="17" t="s">
        <v>142</v>
      </c>
      <c r="BM271" s="142" t="s">
        <v>535</v>
      </c>
    </row>
    <row r="272" spans="2:65" s="13" customFormat="1">
      <c r="B272" s="152"/>
      <c r="D272" s="145" t="s">
        <v>144</v>
      </c>
      <c r="E272" s="153" t="s">
        <v>1</v>
      </c>
      <c r="F272" s="154" t="s">
        <v>536</v>
      </c>
      <c r="H272" s="153" t="s">
        <v>1</v>
      </c>
      <c r="I272" s="229"/>
      <c r="L272" s="152"/>
      <c r="M272" s="155"/>
      <c r="N272" s="156"/>
      <c r="O272" s="156"/>
      <c r="P272" s="156"/>
      <c r="Q272" s="156"/>
      <c r="R272" s="156"/>
      <c r="S272" s="156"/>
      <c r="T272" s="157"/>
      <c r="AT272" s="153" t="s">
        <v>144</v>
      </c>
      <c r="AU272" s="153" t="s">
        <v>86</v>
      </c>
      <c r="AV272" s="13" t="s">
        <v>84</v>
      </c>
      <c r="AW272" s="13" t="s">
        <v>31</v>
      </c>
      <c r="AX272" s="13" t="s">
        <v>76</v>
      </c>
      <c r="AY272" s="153" t="s">
        <v>135</v>
      </c>
    </row>
    <row r="273" spans="2:65" s="12" customFormat="1">
      <c r="B273" s="144"/>
      <c r="D273" s="145" t="s">
        <v>144</v>
      </c>
      <c r="E273" s="146" t="s">
        <v>1</v>
      </c>
      <c r="F273" s="147" t="s">
        <v>537</v>
      </c>
      <c r="H273" s="148">
        <v>4.2000000000000003E-2</v>
      </c>
      <c r="I273" s="228"/>
      <c r="L273" s="144"/>
      <c r="M273" s="149"/>
      <c r="N273" s="150"/>
      <c r="O273" s="150"/>
      <c r="P273" s="150"/>
      <c r="Q273" s="150"/>
      <c r="R273" s="150"/>
      <c r="S273" s="150"/>
      <c r="T273" s="151"/>
      <c r="AT273" s="146" t="s">
        <v>144</v>
      </c>
      <c r="AU273" s="146" t="s">
        <v>86</v>
      </c>
      <c r="AV273" s="12" t="s">
        <v>86</v>
      </c>
      <c r="AW273" s="12" t="s">
        <v>31</v>
      </c>
      <c r="AX273" s="12" t="s">
        <v>84</v>
      </c>
      <c r="AY273" s="146" t="s">
        <v>135</v>
      </c>
    </row>
    <row r="274" spans="2:65" s="1" customFormat="1" ht="24" customHeight="1">
      <c r="B274" s="131"/>
      <c r="C274" s="132" t="s">
        <v>538</v>
      </c>
      <c r="D274" s="132" t="s">
        <v>137</v>
      </c>
      <c r="E274" s="133" t="s">
        <v>539</v>
      </c>
      <c r="F274" s="134" t="s">
        <v>540</v>
      </c>
      <c r="G274" s="135" t="s">
        <v>263</v>
      </c>
      <c r="H274" s="136">
        <v>0.14000000000000001</v>
      </c>
      <c r="I274" s="227"/>
      <c r="J274" s="137">
        <f>ROUND(I274*H274,2)</f>
        <v>0</v>
      </c>
      <c r="K274" s="134" t="s">
        <v>141</v>
      </c>
      <c r="L274" s="29"/>
      <c r="M274" s="138" t="s">
        <v>1</v>
      </c>
      <c r="N274" s="139" t="s">
        <v>41</v>
      </c>
      <c r="O274" s="140">
        <v>0.76</v>
      </c>
      <c r="P274" s="140">
        <f>O274*H274</f>
        <v>0.10640000000000001</v>
      </c>
      <c r="Q274" s="140">
        <v>9.0000000000000006E-5</v>
      </c>
      <c r="R274" s="140">
        <f>Q274*H274</f>
        <v>1.2600000000000001E-5</v>
      </c>
      <c r="S274" s="140">
        <v>3.0000000000000001E-3</v>
      </c>
      <c r="T274" s="141">
        <f>S274*H274</f>
        <v>4.2000000000000007E-4</v>
      </c>
      <c r="AR274" s="142" t="s">
        <v>142</v>
      </c>
      <c r="AT274" s="142" t="s">
        <v>137</v>
      </c>
      <c r="AU274" s="142" t="s">
        <v>86</v>
      </c>
      <c r="AY274" s="17" t="s">
        <v>135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7" t="s">
        <v>84</v>
      </c>
      <c r="BK274" s="143">
        <f>ROUND(I274*H274,2)</f>
        <v>0</v>
      </c>
      <c r="BL274" s="17" t="s">
        <v>142</v>
      </c>
      <c r="BM274" s="142" t="s">
        <v>541</v>
      </c>
    </row>
    <row r="275" spans="2:65" s="12" customFormat="1">
      <c r="B275" s="144"/>
      <c r="D275" s="145" t="s">
        <v>144</v>
      </c>
      <c r="E275" s="146" t="s">
        <v>1</v>
      </c>
      <c r="F275" s="147" t="s">
        <v>542</v>
      </c>
      <c r="H275" s="148">
        <v>0.14000000000000001</v>
      </c>
      <c r="I275" s="228"/>
      <c r="L275" s="144"/>
      <c r="M275" s="149"/>
      <c r="N275" s="150"/>
      <c r="O275" s="150"/>
      <c r="P275" s="150"/>
      <c r="Q275" s="150"/>
      <c r="R275" s="150"/>
      <c r="S275" s="150"/>
      <c r="T275" s="151"/>
      <c r="AT275" s="146" t="s">
        <v>144</v>
      </c>
      <c r="AU275" s="146" t="s">
        <v>86</v>
      </c>
      <c r="AV275" s="12" t="s">
        <v>86</v>
      </c>
      <c r="AW275" s="12" t="s">
        <v>31</v>
      </c>
      <c r="AX275" s="12" t="s">
        <v>84</v>
      </c>
      <c r="AY275" s="146" t="s">
        <v>135</v>
      </c>
    </row>
    <row r="276" spans="2:65" s="1" customFormat="1" ht="36" customHeight="1">
      <c r="B276" s="131"/>
      <c r="C276" s="132" t="s">
        <v>543</v>
      </c>
      <c r="D276" s="132" t="s">
        <v>137</v>
      </c>
      <c r="E276" s="133" t="s">
        <v>544</v>
      </c>
      <c r="F276" s="134" t="s">
        <v>545</v>
      </c>
      <c r="G276" s="135" t="s">
        <v>263</v>
      </c>
      <c r="H276" s="136">
        <v>0.25</v>
      </c>
      <c r="I276" s="227"/>
      <c r="J276" s="137">
        <f>ROUND(I276*H276,2)</f>
        <v>0</v>
      </c>
      <c r="K276" s="134" t="s">
        <v>141</v>
      </c>
      <c r="L276" s="29"/>
      <c r="M276" s="138" t="s">
        <v>1</v>
      </c>
      <c r="N276" s="139" t="s">
        <v>41</v>
      </c>
      <c r="O276" s="140">
        <v>0.6</v>
      </c>
      <c r="P276" s="140">
        <f>O276*H276</f>
        <v>0.15</v>
      </c>
      <c r="Q276" s="140">
        <v>7.3999999999999999E-4</v>
      </c>
      <c r="R276" s="140">
        <f>Q276*H276</f>
        <v>1.85E-4</v>
      </c>
      <c r="S276" s="140">
        <v>8.0000000000000002E-3</v>
      </c>
      <c r="T276" s="141">
        <f>S276*H276</f>
        <v>2E-3</v>
      </c>
      <c r="AR276" s="142" t="s">
        <v>142</v>
      </c>
      <c r="AT276" s="142" t="s">
        <v>137</v>
      </c>
      <c r="AU276" s="142" t="s">
        <v>86</v>
      </c>
      <c r="AY276" s="17" t="s">
        <v>135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7" t="s">
        <v>84</v>
      </c>
      <c r="BK276" s="143">
        <f>ROUND(I276*H276,2)</f>
        <v>0</v>
      </c>
      <c r="BL276" s="17" t="s">
        <v>142</v>
      </c>
      <c r="BM276" s="142" t="s">
        <v>546</v>
      </c>
    </row>
    <row r="277" spans="2:65" s="12" customFormat="1">
      <c r="B277" s="144"/>
      <c r="D277" s="145" t="s">
        <v>144</v>
      </c>
      <c r="E277" s="146" t="s">
        <v>1</v>
      </c>
      <c r="F277" s="147" t="s">
        <v>547</v>
      </c>
      <c r="H277" s="148">
        <v>0.25</v>
      </c>
      <c r="I277" s="228"/>
      <c r="L277" s="144"/>
      <c r="M277" s="149"/>
      <c r="N277" s="150"/>
      <c r="O277" s="150"/>
      <c r="P277" s="150"/>
      <c r="Q277" s="150"/>
      <c r="R277" s="150"/>
      <c r="S277" s="150"/>
      <c r="T277" s="151"/>
      <c r="AT277" s="146" t="s">
        <v>144</v>
      </c>
      <c r="AU277" s="146" t="s">
        <v>86</v>
      </c>
      <c r="AV277" s="12" t="s">
        <v>86</v>
      </c>
      <c r="AW277" s="12" t="s">
        <v>31</v>
      </c>
      <c r="AX277" s="12" t="s">
        <v>84</v>
      </c>
      <c r="AY277" s="146" t="s">
        <v>135</v>
      </c>
    </row>
    <row r="278" spans="2:65" s="1" customFormat="1" ht="36" customHeight="1">
      <c r="B278" s="131"/>
      <c r="C278" s="132" t="s">
        <v>548</v>
      </c>
      <c r="D278" s="132" t="s">
        <v>137</v>
      </c>
      <c r="E278" s="133" t="s">
        <v>549</v>
      </c>
      <c r="F278" s="134" t="s">
        <v>550</v>
      </c>
      <c r="G278" s="135" t="s">
        <v>263</v>
      </c>
      <c r="H278" s="136">
        <v>0.14000000000000001</v>
      </c>
      <c r="I278" s="227"/>
      <c r="J278" s="137">
        <f>ROUND(I278*H278,2)</f>
        <v>0</v>
      </c>
      <c r="K278" s="134" t="s">
        <v>141</v>
      </c>
      <c r="L278" s="29"/>
      <c r="M278" s="138" t="s">
        <v>1</v>
      </c>
      <c r="N278" s="139" t="s">
        <v>41</v>
      </c>
      <c r="O278" s="140">
        <v>1</v>
      </c>
      <c r="P278" s="140">
        <f>O278*H278</f>
        <v>0.14000000000000001</v>
      </c>
      <c r="Q278" s="140">
        <v>8.4000000000000003E-4</v>
      </c>
      <c r="R278" s="140">
        <f>Q278*H278</f>
        <v>1.1760000000000001E-4</v>
      </c>
      <c r="S278" s="140">
        <v>0.02</v>
      </c>
      <c r="T278" s="141">
        <f>S278*H278</f>
        <v>2.8000000000000004E-3</v>
      </c>
      <c r="AR278" s="142" t="s">
        <v>142</v>
      </c>
      <c r="AT278" s="142" t="s">
        <v>137</v>
      </c>
      <c r="AU278" s="142" t="s">
        <v>86</v>
      </c>
      <c r="AY278" s="17" t="s">
        <v>135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7" t="s">
        <v>84</v>
      </c>
      <c r="BK278" s="143">
        <f>ROUND(I278*H278,2)</f>
        <v>0</v>
      </c>
      <c r="BL278" s="17" t="s">
        <v>142</v>
      </c>
      <c r="BM278" s="142" t="s">
        <v>551</v>
      </c>
    </row>
    <row r="279" spans="2:65" s="12" customFormat="1">
      <c r="B279" s="144"/>
      <c r="D279" s="145" t="s">
        <v>144</v>
      </c>
      <c r="E279" s="146" t="s">
        <v>1</v>
      </c>
      <c r="F279" s="147" t="s">
        <v>552</v>
      </c>
      <c r="H279" s="148">
        <v>0.14000000000000001</v>
      </c>
      <c r="I279" s="228"/>
      <c r="L279" s="144"/>
      <c r="M279" s="149"/>
      <c r="N279" s="150"/>
      <c r="O279" s="150"/>
      <c r="P279" s="150"/>
      <c r="Q279" s="150"/>
      <c r="R279" s="150"/>
      <c r="S279" s="150"/>
      <c r="T279" s="151"/>
      <c r="AT279" s="146" t="s">
        <v>144</v>
      </c>
      <c r="AU279" s="146" t="s">
        <v>86</v>
      </c>
      <c r="AV279" s="12" t="s">
        <v>86</v>
      </c>
      <c r="AW279" s="12" t="s">
        <v>31</v>
      </c>
      <c r="AX279" s="12" t="s">
        <v>84</v>
      </c>
      <c r="AY279" s="146" t="s">
        <v>135</v>
      </c>
    </row>
    <row r="280" spans="2:65" s="1" customFormat="1" ht="36" customHeight="1">
      <c r="B280" s="131"/>
      <c r="C280" s="132" t="s">
        <v>553</v>
      </c>
      <c r="D280" s="132" t="s">
        <v>137</v>
      </c>
      <c r="E280" s="133" t="s">
        <v>554</v>
      </c>
      <c r="F280" s="134" t="s">
        <v>555</v>
      </c>
      <c r="G280" s="135" t="s">
        <v>263</v>
      </c>
      <c r="H280" s="136">
        <v>0.14000000000000001</v>
      </c>
      <c r="I280" s="227"/>
      <c r="J280" s="137">
        <f>ROUND(I280*H280,2)</f>
        <v>0</v>
      </c>
      <c r="K280" s="134" t="s">
        <v>141</v>
      </c>
      <c r="L280" s="29"/>
      <c r="M280" s="138" t="s">
        <v>1</v>
      </c>
      <c r="N280" s="139" t="s">
        <v>41</v>
      </c>
      <c r="O280" s="140">
        <v>3.3</v>
      </c>
      <c r="P280" s="140">
        <f>O280*H280</f>
        <v>0.46200000000000002</v>
      </c>
      <c r="Q280" s="140">
        <v>3.3400000000000001E-3</v>
      </c>
      <c r="R280" s="140">
        <f>Q280*H280</f>
        <v>4.6760000000000004E-4</v>
      </c>
      <c r="S280" s="140">
        <v>0.159</v>
      </c>
      <c r="T280" s="141">
        <f>S280*H280</f>
        <v>2.2260000000000002E-2</v>
      </c>
      <c r="AR280" s="142" t="s">
        <v>142</v>
      </c>
      <c r="AT280" s="142" t="s">
        <v>137</v>
      </c>
      <c r="AU280" s="142" t="s">
        <v>86</v>
      </c>
      <c r="AY280" s="17" t="s">
        <v>135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7" t="s">
        <v>84</v>
      </c>
      <c r="BK280" s="143">
        <f>ROUND(I280*H280,2)</f>
        <v>0</v>
      </c>
      <c r="BL280" s="17" t="s">
        <v>142</v>
      </c>
      <c r="BM280" s="142" t="s">
        <v>556</v>
      </c>
    </row>
    <row r="281" spans="2:65" s="12" customFormat="1">
      <c r="B281" s="144"/>
      <c r="D281" s="145" t="s">
        <v>144</v>
      </c>
      <c r="E281" s="146" t="s">
        <v>1</v>
      </c>
      <c r="F281" s="147" t="s">
        <v>557</v>
      </c>
      <c r="H281" s="148">
        <v>0.14000000000000001</v>
      </c>
      <c r="I281" s="228"/>
      <c r="L281" s="144"/>
      <c r="M281" s="149"/>
      <c r="N281" s="150"/>
      <c r="O281" s="150"/>
      <c r="P281" s="150"/>
      <c r="Q281" s="150"/>
      <c r="R281" s="150"/>
      <c r="S281" s="150"/>
      <c r="T281" s="151"/>
      <c r="AT281" s="146" t="s">
        <v>144</v>
      </c>
      <c r="AU281" s="146" t="s">
        <v>86</v>
      </c>
      <c r="AV281" s="12" t="s">
        <v>86</v>
      </c>
      <c r="AW281" s="12" t="s">
        <v>31</v>
      </c>
      <c r="AX281" s="12" t="s">
        <v>84</v>
      </c>
      <c r="AY281" s="146" t="s">
        <v>135</v>
      </c>
    </row>
    <row r="282" spans="2:65" s="1" customFormat="1" ht="36" customHeight="1">
      <c r="B282" s="131"/>
      <c r="C282" s="132" t="s">
        <v>558</v>
      </c>
      <c r="D282" s="132" t="s">
        <v>137</v>
      </c>
      <c r="E282" s="133" t="s">
        <v>559</v>
      </c>
      <c r="F282" s="134" t="s">
        <v>560</v>
      </c>
      <c r="G282" s="135" t="s">
        <v>263</v>
      </c>
      <c r="H282" s="136">
        <v>3.6</v>
      </c>
      <c r="I282" s="227"/>
      <c r="J282" s="137">
        <f>ROUND(I282*H282,2)</f>
        <v>0</v>
      </c>
      <c r="K282" s="134" t="s">
        <v>141</v>
      </c>
      <c r="L282" s="29"/>
      <c r="M282" s="138" t="s">
        <v>1</v>
      </c>
      <c r="N282" s="139" t="s">
        <v>41</v>
      </c>
      <c r="O282" s="140">
        <v>3.7</v>
      </c>
      <c r="P282" s="140">
        <f>O282*H282</f>
        <v>13.32</v>
      </c>
      <c r="Q282" s="140">
        <v>3.63E-3</v>
      </c>
      <c r="R282" s="140">
        <f>Q282*H282</f>
        <v>1.3068E-2</v>
      </c>
      <c r="S282" s="140">
        <v>0.19600000000000001</v>
      </c>
      <c r="T282" s="141">
        <f>S282*H282</f>
        <v>0.7056</v>
      </c>
      <c r="AR282" s="142" t="s">
        <v>142</v>
      </c>
      <c r="AT282" s="142" t="s">
        <v>137</v>
      </c>
      <c r="AU282" s="142" t="s">
        <v>86</v>
      </c>
      <c r="AY282" s="17" t="s">
        <v>135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7" t="s">
        <v>84</v>
      </c>
      <c r="BK282" s="143">
        <f>ROUND(I282*H282,2)</f>
        <v>0</v>
      </c>
      <c r="BL282" s="17" t="s">
        <v>142</v>
      </c>
      <c r="BM282" s="142" t="s">
        <v>561</v>
      </c>
    </row>
    <row r="283" spans="2:65" s="13" customFormat="1">
      <c r="B283" s="152"/>
      <c r="D283" s="145" t="s">
        <v>144</v>
      </c>
      <c r="E283" s="153" t="s">
        <v>1</v>
      </c>
      <c r="F283" s="154" t="s">
        <v>536</v>
      </c>
      <c r="H283" s="153" t="s">
        <v>1</v>
      </c>
      <c r="I283" s="229"/>
      <c r="L283" s="152"/>
      <c r="M283" s="155"/>
      <c r="N283" s="156"/>
      <c r="O283" s="156"/>
      <c r="P283" s="156"/>
      <c r="Q283" s="156"/>
      <c r="R283" s="156"/>
      <c r="S283" s="156"/>
      <c r="T283" s="157"/>
      <c r="AT283" s="153" t="s">
        <v>144</v>
      </c>
      <c r="AU283" s="153" t="s">
        <v>86</v>
      </c>
      <c r="AV283" s="13" t="s">
        <v>84</v>
      </c>
      <c r="AW283" s="13" t="s">
        <v>31</v>
      </c>
      <c r="AX283" s="13" t="s">
        <v>76</v>
      </c>
      <c r="AY283" s="153" t="s">
        <v>135</v>
      </c>
    </row>
    <row r="284" spans="2:65" s="12" customFormat="1">
      <c r="B284" s="144"/>
      <c r="D284" s="145" t="s">
        <v>144</v>
      </c>
      <c r="E284" s="146" t="s">
        <v>1</v>
      </c>
      <c r="F284" s="147" t="s">
        <v>562</v>
      </c>
      <c r="H284" s="148">
        <v>0.7</v>
      </c>
      <c r="I284" s="228"/>
      <c r="L284" s="144"/>
      <c r="M284" s="149"/>
      <c r="N284" s="150"/>
      <c r="O284" s="150"/>
      <c r="P284" s="150"/>
      <c r="Q284" s="150"/>
      <c r="R284" s="150"/>
      <c r="S284" s="150"/>
      <c r="T284" s="151"/>
      <c r="AT284" s="146" t="s">
        <v>144</v>
      </c>
      <c r="AU284" s="146" t="s">
        <v>86</v>
      </c>
      <c r="AV284" s="12" t="s">
        <v>86</v>
      </c>
      <c r="AW284" s="12" t="s">
        <v>31</v>
      </c>
      <c r="AX284" s="12" t="s">
        <v>76</v>
      </c>
      <c r="AY284" s="146" t="s">
        <v>135</v>
      </c>
    </row>
    <row r="285" spans="2:65" s="12" customFormat="1">
      <c r="B285" s="144"/>
      <c r="D285" s="145" t="s">
        <v>144</v>
      </c>
      <c r="E285" s="146" t="s">
        <v>1</v>
      </c>
      <c r="F285" s="147" t="s">
        <v>563</v>
      </c>
      <c r="H285" s="148">
        <v>2.4</v>
      </c>
      <c r="I285" s="228"/>
      <c r="L285" s="144"/>
      <c r="M285" s="149"/>
      <c r="N285" s="150"/>
      <c r="O285" s="150"/>
      <c r="P285" s="150"/>
      <c r="Q285" s="150"/>
      <c r="R285" s="150"/>
      <c r="S285" s="150"/>
      <c r="T285" s="151"/>
      <c r="AT285" s="146" t="s">
        <v>144</v>
      </c>
      <c r="AU285" s="146" t="s">
        <v>86</v>
      </c>
      <c r="AV285" s="12" t="s">
        <v>86</v>
      </c>
      <c r="AW285" s="12" t="s">
        <v>31</v>
      </c>
      <c r="AX285" s="12" t="s">
        <v>76</v>
      </c>
      <c r="AY285" s="146" t="s">
        <v>135</v>
      </c>
    </row>
    <row r="286" spans="2:65" s="12" customFormat="1">
      <c r="B286" s="144"/>
      <c r="D286" s="145" t="s">
        <v>144</v>
      </c>
      <c r="E286" s="146" t="s">
        <v>1</v>
      </c>
      <c r="F286" s="147" t="s">
        <v>564</v>
      </c>
      <c r="H286" s="148">
        <v>0.5</v>
      </c>
      <c r="I286" s="228"/>
      <c r="L286" s="144"/>
      <c r="M286" s="149"/>
      <c r="N286" s="150"/>
      <c r="O286" s="150"/>
      <c r="P286" s="150"/>
      <c r="Q286" s="150"/>
      <c r="R286" s="150"/>
      <c r="S286" s="150"/>
      <c r="T286" s="151"/>
      <c r="AT286" s="146" t="s">
        <v>144</v>
      </c>
      <c r="AU286" s="146" t="s">
        <v>86</v>
      </c>
      <c r="AV286" s="12" t="s">
        <v>86</v>
      </c>
      <c r="AW286" s="12" t="s">
        <v>31</v>
      </c>
      <c r="AX286" s="12" t="s">
        <v>76</v>
      </c>
      <c r="AY286" s="146" t="s">
        <v>135</v>
      </c>
    </row>
    <row r="287" spans="2:65" s="14" customFormat="1">
      <c r="B287" s="158"/>
      <c r="D287" s="145" t="s">
        <v>144</v>
      </c>
      <c r="E287" s="159" t="s">
        <v>1</v>
      </c>
      <c r="F287" s="160" t="s">
        <v>153</v>
      </c>
      <c r="H287" s="161">
        <v>3.6</v>
      </c>
      <c r="I287" s="230"/>
      <c r="L287" s="158"/>
      <c r="M287" s="162"/>
      <c r="N287" s="163"/>
      <c r="O287" s="163"/>
      <c r="P287" s="163"/>
      <c r="Q287" s="163"/>
      <c r="R287" s="163"/>
      <c r="S287" s="163"/>
      <c r="T287" s="164"/>
      <c r="AT287" s="159" t="s">
        <v>144</v>
      </c>
      <c r="AU287" s="159" t="s">
        <v>86</v>
      </c>
      <c r="AV287" s="14" t="s">
        <v>142</v>
      </c>
      <c r="AW287" s="14" t="s">
        <v>31</v>
      </c>
      <c r="AX287" s="14" t="s">
        <v>84</v>
      </c>
      <c r="AY287" s="159" t="s">
        <v>135</v>
      </c>
    </row>
    <row r="288" spans="2:65" s="11" customFormat="1" ht="22.9" customHeight="1">
      <c r="B288" s="119"/>
      <c r="D288" s="120" t="s">
        <v>75</v>
      </c>
      <c r="E288" s="129" t="s">
        <v>341</v>
      </c>
      <c r="F288" s="129" t="s">
        <v>342</v>
      </c>
      <c r="I288" s="233"/>
      <c r="J288" s="130">
        <f>BK288</f>
        <v>0</v>
      </c>
      <c r="L288" s="119"/>
      <c r="M288" s="123"/>
      <c r="N288" s="124"/>
      <c r="O288" s="124"/>
      <c r="P288" s="125">
        <f>P289</f>
        <v>288.705375</v>
      </c>
      <c r="Q288" s="124"/>
      <c r="R288" s="125">
        <f>R289</f>
        <v>0</v>
      </c>
      <c r="S288" s="124"/>
      <c r="T288" s="126">
        <f>T289</f>
        <v>0</v>
      </c>
      <c r="AR288" s="120" t="s">
        <v>84</v>
      </c>
      <c r="AT288" s="127" t="s">
        <v>75</v>
      </c>
      <c r="AU288" s="127" t="s">
        <v>84</v>
      </c>
      <c r="AY288" s="120" t="s">
        <v>135</v>
      </c>
      <c r="BK288" s="128">
        <f>BK289</f>
        <v>0</v>
      </c>
    </row>
    <row r="289" spans="2:65" s="1" customFormat="1" ht="48" customHeight="1">
      <c r="B289" s="131"/>
      <c r="C289" s="132" t="s">
        <v>565</v>
      </c>
      <c r="D289" s="132" t="s">
        <v>137</v>
      </c>
      <c r="E289" s="133" t="s">
        <v>566</v>
      </c>
      <c r="F289" s="134" t="s">
        <v>567</v>
      </c>
      <c r="G289" s="135" t="s">
        <v>220</v>
      </c>
      <c r="H289" s="136">
        <v>549.91499999999996</v>
      </c>
      <c r="I289" s="227"/>
      <c r="J289" s="137">
        <f>ROUND(I289*H289,2)</f>
        <v>0</v>
      </c>
      <c r="K289" s="134" t="s">
        <v>141</v>
      </c>
      <c r="L289" s="29"/>
      <c r="M289" s="138" t="s">
        <v>1</v>
      </c>
      <c r="N289" s="139" t="s">
        <v>41</v>
      </c>
      <c r="O289" s="140">
        <v>0.52500000000000002</v>
      </c>
      <c r="P289" s="140">
        <f>O289*H289</f>
        <v>288.705375</v>
      </c>
      <c r="Q289" s="140">
        <v>0</v>
      </c>
      <c r="R289" s="140">
        <f>Q289*H289</f>
        <v>0</v>
      </c>
      <c r="S289" s="140">
        <v>0</v>
      </c>
      <c r="T289" s="141">
        <f>S289*H289</f>
        <v>0</v>
      </c>
      <c r="AR289" s="142" t="s">
        <v>142</v>
      </c>
      <c r="AT289" s="142" t="s">
        <v>137</v>
      </c>
      <c r="AU289" s="142" t="s">
        <v>86</v>
      </c>
      <c r="AY289" s="17" t="s">
        <v>135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84</v>
      </c>
      <c r="BK289" s="143">
        <f>ROUND(I289*H289,2)</f>
        <v>0</v>
      </c>
      <c r="BL289" s="17" t="s">
        <v>142</v>
      </c>
      <c r="BM289" s="142" t="s">
        <v>568</v>
      </c>
    </row>
    <row r="290" spans="2:65" s="11" customFormat="1" ht="25.9" customHeight="1">
      <c r="B290" s="119"/>
      <c r="D290" s="120" t="s">
        <v>75</v>
      </c>
      <c r="E290" s="121" t="s">
        <v>569</v>
      </c>
      <c r="F290" s="121" t="s">
        <v>570</v>
      </c>
      <c r="I290" s="233"/>
      <c r="J290" s="122">
        <f>BK290</f>
        <v>0</v>
      </c>
      <c r="L290" s="119"/>
      <c r="M290" s="123"/>
      <c r="N290" s="124"/>
      <c r="O290" s="124"/>
      <c r="P290" s="125">
        <f>P291</f>
        <v>11.853278000000001</v>
      </c>
      <c r="Q290" s="124"/>
      <c r="R290" s="125">
        <f>R291</f>
        <v>3.3599999999999998E-2</v>
      </c>
      <c r="S290" s="124"/>
      <c r="T290" s="126">
        <f>T291</f>
        <v>0</v>
      </c>
      <c r="AR290" s="120" t="s">
        <v>86</v>
      </c>
      <c r="AT290" s="127" t="s">
        <v>75</v>
      </c>
      <c r="AU290" s="127" t="s">
        <v>76</v>
      </c>
      <c r="AY290" s="120" t="s">
        <v>135</v>
      </c>
      <c r="BK290" s="128">
        <f>BK291</f>
        <v>0</v>
      </c>
    </row>
    <row r="291" spans="2:65" s="11" customFormat="1" ht="22.9" customHeight="1">
      <c r="B291" s="119"/>
      <c r="D291" s="120" t="s">
        <v>75</v>
      </c>
      <c r="E291" s="129" t="s">
        <v>571</v>
      </c>
      <c r="F291" s="129" t="s">
        <v>572</v>
      </c>
      <c r="I291" s="233"/>
      <c r="J291" s="130">
        <f>BK291</f>
        <v>0</v>
      </c>
      <c r="L291" s="119"/>
      <c r="M291" s="123"/>
      <c r="N291" s="124"/>
      <c r="O291" s="124"/>
      <c r="P291" s="125">
        <f>SUM(P292:P297)</f>
        <v>11.853278000000001</v>
      </c>
      <c r="Q291" s="124"/>
      <c r="R291" s="125">
        <f>SUM(R292:R297)</f>
        <v>3.3599999999999998E-2</v>
      </c>
      <c r="S291" s="124"/>
      <c r="T291" s="126">
        <f>SUM(T292:T297)</f>
        <v>0</v>
      </c>
      <c r="AR291" s="120" t="s">
        <v>86</v>
      </c>
      <c r="AT291" s="127" t="s">
        <v>75</v>
      </c>
      <c r="AU291" s="127" t="s">
        <v>84</v>
      </c>
      <c r="AY291" s="120" t="s">
        <v>135</v>
      </c>
      <c r="BK291" s="128">
        <f>SUM(BK292:BK297)</f>
        <v>0</v>
      </c>
    </row>
    <row r="292" spans="2:65" s="1" customFormat="1" ht="24" customHeight="1">
      <c r="B292" s="131"/>
      <c r="C292" s="132" t="s">
        <v>573</v>
      </c>
      <c r="D292" s="132" t="s">
        <v>137</v>
      </c>
      <c r="E292" s="133" t="s">
        <v>574</v>
      </c>
      <c r="F292" s="134" t="s">
        <v>575</v>
      </c>
      <c r="G292" s="135" t="s">
        <v>500</v>
      </c>
      <c r="H292" s="136">
        <v>4</v>
      </c>
      <c r="I292" s="227"/>
      <c r="J292" s="137">
        <f>ROUND(I292*H292,2)</f>
        <v>0</v>
      </c>
      <c r="K292" s="134" t="s">
        <v>1</v>
      </c>
      <c r="L292" s="29"/>
      <c r="M292" s="138" t="s">
        <v>1</v>
      </c>
      <c r="N292" s="139" t="s">
        <v>41</v>
      </c>
      <c r="O292" s="140">
        <v>2.95</v>
      </c>
      <c r="P292" s="140">
        <f>O292*H292</f>
        <v>11.8</v>
      </c>
      <c r="Q292" s="140">
        <v>4.0000000000000002E-4</v>
      </c>
      <c r="R292" s="140">
        <f>Q292*H292</f>
        <v>1.6000000000000001E-3</v>
      </c>
      <c r="S292" s="140">
        <v>0</v>
      </c>
      <c r="T292" s="141">
        <f>S292*H292</f>
        <v>0</v>
      </c>
      <c r="AR292" s="142" t="s">
        <v>236</v>
      </c>
      <c r="AT292" s="142" t="s">
        <v>137</v>
      </c>
      <c r="AU292" s="142" t="s">
        <v>86</v>
      </c>
      <c r="AY292" s="17" t="s">
        <v>135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84</v>
      </c>
      <c r="BK292" s="143">
        <f>ROUND(I292*H292,2)</f>
        <v>0</v>
      </c>
      <c r="BL292" s="17" t="s">
        <v>236</v>
      </c>
      <c r="BM292" s="142" t="s">
        <v>576</v>
      </c>
    </row>
    <row r="293" spans="2:65" s="13" customFormat="1">
      <c r="B293" s="152"/>
      <c r="D293" s="145" t="s">
        <v>144</v>
      </c>
      <c r="E293" s="153" t="s">
        <v>1</v>
      </c>
      <c r="F293" s="154" t="s">
        <v>404</v>
      </c>
      <c r="H293" s="153" t="s">
        <v>1</v>
      </c>
      <c r="I293" s="229"/>
      <c r="L293" s="152"/>
      <c r="M293" s="155"/>
      <c r="N293" s="156"/>
      <c r="O293" s="156"/>
      <c r="P293" s="156"/>
      <c r="Q293" s="156"/>
      <c r="R293" s="156"/>
      <c r="S293" s="156"/>
      <c r="T293" s="157"/>
      <c r="AT293" s="153" t="s">
        <v>144</v>
      </c>
      <c r="AU293" s="153" t="s">
        <v>86</v>
      </c>
      <c r="AV293" s="13" t="s">
        <v>84</v>
      </c>
      <c r="AW293" s="13" t="s">
        <v>31</v>
      </c>
      <c r="AX293" s="13" t="s">
        <v>76</v>
      </c>
      <c r="AY293" s="153" t="s">
        <v>135</v>
      </c>
    </row>
    <row r="294" spans="2:65" s="12" customFormat="1">
      <c r="B294" s="144"/>
      <c r="D294" s="145" t="s">
        <v>144</v>
      </c>
      <c r="E294" s="146" t="s">
        <v>1</v>
      </c>
      <c r="F294" s="147" t="s">
        <v>142</v>
      </c>
      <c r="H294" s="148">
        <v>4</v>
      </c>
      <c r="I294" s="228"/>
      <c r="L294" s="144"/>
      <c r="M294" s="149"/>
      <c r="N294" s="150"/>
      <c r="O294" s="150"/>
      <c r="P294" s="150"/>
      <c r="Q294" s="150"/>
      <c r="R294" s="150"/>
      <c r="S294" s="150"/>
      <c r="T294" s="151"/>
      <c r="AT294" s="146" t="s">
        <v>144</v>
      </c>
      <c r="AU294" s="146" t="s">
        <v>86</v>
      </c>
      <c r="AV294" s="12" t="s">
        <v>86</v>
      </c>
      <c r="AW294" s="12" t="s">
        <v>31</v>
      </c>
      <c r="AX294" s="12" t="s">
        <v>84</v>
      </c>
      <c r="AY294" s="146" t="s">
        <v>135</v>
      </c>
    </row>
    <row r="295" spans="2:65" s="1" customFormat="1" ht="16.5" customHeight="1">
      <c r="B295" s="131"/>
      <c r="C295" s="167" t="s">
        <v>577</v>
      </c>
      <c r="D295" s="167" t="s">
        <v>253</v>
      </c>
      <c r="E295" s="168" t="s">
        <v>578</v>
      </c>
      <c r="F295" s="169" t="s">
        <v>579</v>
      </c>
      <c r="G295" s="170" t="s">
        <v>500</v>
      </c>
      <c r="H295" s="171">
        <v>4</v>
      </c>
      <c r="I295" s="232"/>
      <c r="J295" s="172">
        <f>ROUND(I295*H295,2)</f>
        <v>0</v>
      </c>
      <c r="K295" s="169" t="s">
        <v>1</v>
      </c>
      <c r="L295" s="173"/>
      <c r="M295" s="174" t="s">
        <v>1</v>
      </c>
      <c r="N295" s="175" t="s">
        <v>41</v>
      </c>
      <c r="O295" s="140">
        <v>0</v>
      </c>
      <c r="P295" s="140">
        <f>O295*H295</f>
        <v>0</v>
      </c>
      <c r="Q295" s="140">
        <v>8.0000000000000002E-3</v>
      </c>
      <c r="R295" s="140">
        <f>Q295*H295</f>
        <v>3.2000000000000001E-2</v>
      </c>
      <c r="S295" s="140">
        <v>0</v>
      </c>
      <c r="T295" s="141">
        <f>S295*H295</f>
        <v>0</v>
      </c>
      <c r="AR295" s="142" t="s">
        <v>330</v>
      </c>
      <c r="AT295" s="142" t="s">
        <v>253</v>
      </c>
      <c r="AU295" s="142" t="s">
        <v>86</v>
      </c>
      <c r="AY295" s="17" t="s">
        <v>135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84</v>
      </c>
      <c r="BK295" s="143">
        <f>ROUND(I295*H295,2)</f>
        <v>0</v>
      </c>
      <c r="BL295" s="17" t="s">
        <v>236</v>
      </c>
      <c r="BM295" s="142" t="s">
        <v>580</v>
      </c>
    </row>
    <row r="296" spans="2:65" s="12" customFormat="1">
      <c r="B296" s="144"/>
      <c r="D296" s="145" t="s">
        <v>144</v>
      </c>
      <c r="E296" s="146" t="s">
        <v>1</v>
      </c>
      <c r="F296" s="147" t="s">
        <v>142</v>
      </c>
      <c r="H296" s="148">
        <v>4</v>
      </c>
      <c r="I296" s="228"/>
      <c r="L296" s="144"/>
      <c r="M296" s="149"/>
      <c r="N296" s="150"/>
      <c r="O296" s="150"/>
      <c r="P296" s="150"/>
      <c r="Q296" s="150"/>
      <c r="R296" s="150"/>
      <c r="S296" s="150"/>
      <c r="T296" s="151"/>
      <c r="AT296" s="146" t="s">
        <v>144</v>
      </c>
      <c r="AU296" s="146" t="s">
        <v>86</v>
      </c>
      <c r="AV296" s="12" t="s">
        <v>86</v>
      </c>
      <c r="AW296" s="12" t="s">
        <v>31</v>
      </c>
      <c r="AX296" s="12" t="s">
        <v>84</v>
      </c>
      <c r="AY296" s="146" t="s">
        <v>135</v>
      </c>
    </row>
    <row r="297" spans="2:65" s="1" customFormat="1" ht="48" customHeight="1">
      <c r="B297" s="131"/>
      <c r="C297" s="132" t="s">
        <v>581</v>
      </c>
      <c r="D297" s="132" t="s">
        <v>137</v>
      </c>
      <c r="E297" s="133" t="s">
        <v>582</v>
      </c>
      <c r="F297" s="134" t="s">
        <v>583</v>
      </c>
      <c r="G297" s="135" t="s">
        <v>220</v>
      </c>
      <c r="H297" s="136">
        <v>3.4000000000000002E-2</v>
      </c>
      <c r="I297" s="227"/>
      <c r="J297" s="137">
        <f>ROUND(I297*H297,2)</f>
        <v>0</v>
      </c>
      <c r="K297" s="134" t="s">
        <v>584</v>
      </c>
      <c r="L297" s="29"/>
      <c r="M297" s="176" t="s">
        <v>1</v>
      </c>
      <c r="N297" s="177" t="s">
        <v>41</v>
      </c>
      <c r="O297" s="178">
        <v>1.5669999999999999</v>
      </c>
      <c r="P297" s="178">
        <f>O297*H297</f>
        <v>5.3277999999999999E-2</v>
      </c>
      <c r="Q297" s="178">
        <v>0</v>
      </c>
      <c r="R297" s="178">
        <f>Q297*H297</f>
        <v>0</v>
      </c>
      <c r="S297" s="178">
        <v>0</v>
      </c>
      <c r="T297" s="179">
        <f>S297*H297</f>
        <v>0</v>
      </c>
      <c r="AR297" s="142" t="s">
        <v>236</v>
      </c>
      <c r="AT297" s="142" t="s">
        <v>137</v>
      </c>
      <c r="AU297" s="142" t="s">
        <v>86</v>
      </c>
      <c r="AY297" s="17" t="s">
        <v>135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84</v>
      </c>
      <c r="BK297" s="143">
        <f>ROUND(I297*H297,2)</f>
        <v>0</v>
      </c>
      <c r="BL297" s="17" t="s">
        <v>236</v>
      </c>
      <c r="BM297" s="142" t="s">
        <v>585</v>
      </c>
    </row>
    <row r="298" spans="2:65" s="1" customFormat="1" ht="6.95" customHeight="1">
      <c r="B298" s="41"/>
      <c r="C298" s="42"/>
      <c r="D298" s="42"/>
      <c r="E298" s="42"/>
      <c r="F298" s="42"/>
      <c r="G298" s="42"/>
      <c r="H298" s="42"/>
      <c r="I298" s="42"/>
      <c r="J298" s="42"/>
      <c r="K298" s="42"/>
      <c r="L298" s="29"/>
    </row>
  </sheetData>
  <autoFilter ref="C126:K297"/>
  <mergeCells count="8">
    <mergeCell ref="E117:H117"/>
    <mergeCell ref="E119:H11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9"/>
  <sheetViews>
    <sheetView showGridLines="0" topLeftCell="A108" workbookViewId="0">
      <selection activeCell="M116" sqref="M11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5"/>
    </row>
    <row r="2" spans="1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92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ht="24.95" customHeight="1">
      <c r="B4" s="20"/>
      <c r="D4" s="21" t="s">
        <v>106</v>
      </c>
      <c r="L4" s="20"/>
      <c r="M4" s="86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24" t="str">
        <f>'Rekapitulace stavby'!K6</f>
        <v>Výstavba těsnící (podzemní)clony v lokalitě Meziboří</v>
      </c>
      <c r="F7" s="225"/>
      <c r="G7" s="225"/>
      <c r="H7" s="225"/>
      <c r="L7" s="20"/>
    </row>
    <row r="8" spans="1:46" s="1" customFormat="1" ht="12" customHeight="1">
      <c r="B8" s="29"/>
      <c r="D8" s="26" t="s">
        <v>107</v>
      </c>
      <c r="L8" s="29"/>
    </row>
    <row r="9" spans="1:46" s="1" customFormat="1" ht="36.950000000000003" customHeight="1">
      <c r="B9" s="29"/>
      <c r="E9" s="213" t="s">
        <v>586</v>
      </c>
      <c r="F9" s="226"/>
      <c r="G9" s="226"/>
      <c r="H9" s="226"/>
      <c r="L9" s="29"/>
    </row>
    <row r="10" spans="1:46" s="1" customFormat="1">
      <c r="B10" s="29"/>
      <c r="L10" s="29"/>
    </row>
    <row r="11" spans="1:46" s="1" customFormat="1" ht="12" customHeight="1">
      <c r="B11" s="29"/>
      <c r="D11" s="26" t="s">
        <v>15</v>
      </c>
      <c r="F11" s="24" t="s">
        <v>1</v>
      </c>
      <c r="I11" s="26" t="s">
        <v>16</v>
      </c>
      <c r="J11" s="24" t="s">
        <v>1</v>
      </c>
      <c r="L11" s="29"/>
    </row>
    <row r="12" spans="1:46" s="1" customFormat="1" ht="12" customHeight="1">
      <c r="B12" s="29"/>
      <c r="D12" s="26" t="s">
        <v>17</v>
      </c>
      <c r="F12" s="24" t="s">
        <v>18</v>
      </c>
      <c r="I12" s="26" t="s">
        <v>19</v>
      </c>
      <c r="J12" s="49" t="str">
        <f>'Rekapitulace stavby'!AN8</f>
        <v>5. 8. 2019</v>
      </c>
      <c r="L12" s="29"/>
    </row>
    <row r="13" spans="1:46" s="1" customFormat="1" ht="10.9" customHeight="1">
      <c r="B13" s="29"/>
      <c r="L13" s="29"/>
    </row>
    <row r="14" spans="1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1:46" s="1" customFormat="1" ht="18" customHeight="1">
      <c r="B15" s="29"/>
      <c r="E15" s="24" t="s">
        <v>23</v>
      </c>
      <c r="I15" s="26" t="s">
        <v>24</v>
      </c>
      <c r="J15" s="24" t="s">
        <v>1</v>
      </c>
      <c r="L15" s="29"/>
    </row>
    <row r="16" spans="1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22</v>
      </c>
      <c r="J17" s="24" t="s">
        <v>1</v>
      </c>
      <c r="L17" s="29"/>
    </row>
    <row r="18" spans="2:12" s="1" customFormat="1" ht="18" customHeight="1">
      <c r="B18" s="29"/>
      <c r="E18" s="24" t="s">
        <v>26</v>
      </c>
      <c r="I18" s="26" t="s">
        <v>24</v>
      </c>
      <c r="J18" s="24" t="s">
        <v>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27</v>
      </c>
      <c r="I20" s="26" t="s">
        <v>22</v>
      </c>
      <c r="J20" s="24" t="s">
        <v>28</v>
      </c>
      <c r="L20" s="29"/>
    </row>
    <row r="21" spans="2:12" s="1" customFormat="1" ht="18" customHeight="1">
      <c r="B21" s="29"/>
      <c r="E21" s="24" t="s">
        <v>29</v>
      </c>
      <c r="I21" s="26" t="s">
        <v>24</v>
      </c>
      <c r="J21" s="24" t="s">
        <v>30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22</v>
      </c>
      <c r="J23" s="24" t="s">
        <v>1</v>
      </c>
      <c r="L23" s="29"/>
    </row>
    <row r="24" spans="2:12" s="1" customFormat="1" ht="18" customHeight="1">
      <c r="B24" s="29"/>
      <c r="E24" s="24" t="s">
        <v>33</v>
      </c>
      <c r="I24" s="26" t="s">
        <v>24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89.25" customHeight="1">
      <c r="B27" s="87"/>
      <c r="E27" s="200" t="s">
        <v>35</v>
      </c>
      <c r="F27" s="200"/>
      <c r="G27" s="200"/>
      <c r="H27" s="200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36</v>
      </c>
      <c r="J30" s="63">
        <f>ROUND(J123,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9" t="s">
        <v>40</v>
      </c>
      <c r="E33" s="26" t="s">
        <v>41</v>
      </c>
      <c r="F33" s="90">
        <f>ROUND((SUM(BE123:BE278)),  2)</f>
        <v>0</v>
      </c>
      <c r="I33" s="91">
        <v>0.21</v>
      </c>
      <c r="J33" s="90">
        <f>ROUND(((SUM(BE123:BE278))*I33),  2)</f>
        <v>0</v>
      </c>
      <c r="L33" s="29"/>
    </row>
    <row r="34" spans="2:12" s="1" customFormat="1" ht="14.45" customHeight="1">
      <c r="B34" s="29"/>
      <c r="E34" s="26" t="s">
        <v>42</v>
      </c>
      <c r="F34" s="90">
        <f>ROUND((SUM(BF123:BF278)),  2)</f>
        <v>0</v>
      </c>
      <c r="I34" s="91">
        <v>0.15</v>
      </c>
      <c r="J34" s="90">
        <f>ROUND(((SUM(BF123:BF278))*I34),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90">
        <f>ROUND((SUM(BG123:BG278)),  2)</f>
        <v>0</v>
      </c>
      <c r="I35" s="91">
        <v>0.21</v>
      </c>
      <c r="J35" s="90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90">
        <f>ROUND((SUM(BH123:BH278)),  2)</f>
        <v>0</v>
      </c>
      <c r="I36" s="91">
        <v>0.15</v>
      </c>
      <c r="J36" s="90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90">
        <f>ROUND((SUM(BI123:BI278)),  2)</f>
        <v>0</v>
      </c>
      <c r="I37" s="91">
        <v>0</v>
      </c>
      <c r="J37" s="90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51</v>
      </c>
      <c r="E61" s="31"/>
      <c r="F61" s="98" t="s">
        <v>52</v>
      </c>
      <c r="G61" s="40" t="s">
        <v>51</v>
      </c>
      <c r="H61" s="31"/>
      <c r="I61" s="31"/>
      <c r="J61" s="99" t="s">
        <v>52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51</v>
      </c>
      <c r="E76" s="31"/>
      <c r="F76" s="98" t="s">
        <v>52</v>
      </c>
      <c r="G76" s="40" t="s">
        <v>51</v>
      </c>
      <c r="H76" s="31"/>
      <c r="I76" s="31"/>
      <c r="J76" s="99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Výstavba těsnící (podzemní)clony v lokalitě Meziboří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3" t="str">
        <f>E9</f>
        <v>SO 03 - Odpadní potrubí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17</v>
      </c>
      <c r="F89" s="24" t="str">
        <f>F12</f>
        <v>Meziboří</v>
      </c>
      <c r="I89" s="26" t="s">
        <v>19</v>
      </c>
      <c r="J89" s="49" t="str">
        <f>IF(J12="","",J12)</f>
        <v>5. 8. 2019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 t="str">
        <f>E15</f>
        <v>VÚV TGM, v.v.i., Podbabská 2582/30, 160 00 Praha 6</v>
      </c>
      <c r="I91" s="26" t="s">
        <v>27</v>
      </c>
      <c r="J91" s="27" t="str">
        <f>E21</f>
        <v>ŠINDLAR s.r.o.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>Dle výběrového řízení</v>
      </c>
      <c r="I92" s="26" t="s">
        <v>32</v>
      </c>
      <c r="J92" s="27" t="str">
        <f>E24</f>
        <v>Roman Bárta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2" t="s">
        <v>112</v>
      </c>
      <c r="J96" s="63">
        <f>J123</f>
        <v>0</v>
      </c>
      <c r="L96" s="29"/>
      <c r="AU96" s="17" t="s">
        <v>113</v>
      </c>
    </row>
    <row r="97" spans="2:12" s="8" customFormat="1" ht="24.95" customHeight="1">
      <c r="B97" s="103"/>
      <c r="D97" s="104" t="s">
        <v>114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115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J202</f>
        <v>0</v>
      </c>
      <c r="L99" s="107"/>
    </row>
    <row r="100" spans="2:12" s="9" customFormat="1" ht="19.899999999999999" customHeight="1">
      <c r="B100" s="107"/>
      <c r="D100" s="108" t="s">
        <v>117</v>
      </c>
      <c r="E100" s="109"/>
      <c r="F100" s="109"/>
      <c r="G100" s="109"/>
      <c r="H100" s="109"/>
      <c r="I100" s="109"/>
      <c r="J100" s="110">
        <f>J207</f>
        <v>0</v>
      </c>
      <c r="L100" s="107"/>
    </row>
    <row r="101" spans="2:12" s="9" customFormat="1" ht="19.899999999999999" customHeight="1">
      <c r="B101" s="107"/>
      <c r="D101" s="108" t="s">
        <v>350</v>
      </c>
      <c r="E101" s="109"/>
      <c r="F101" s="109"/>
      <c r="G101" s="109"/>
      <c r="H101" s="109"/>
      <c r="I101" s="109"/>
      <c r="J101" s="110">
        <f>J226</f>
        <v>0</v>
      </c>
      <c r="L101" s="107"/>
    </row>
    <row r="102" spans="2:12" s="9" customFormat="1" ht="19.899999999999999" customHeight="1">
      <c r="B102" s="107"/>
      <c r="D102" s="108" t="s">
        <v>118</v>
      </c>
      <c r="E102" s="109"/>
      <c r="F102" s="109"/>
      <c r="G102" s="109"/>
      <c r="H102" s="109"/>
      <c r="I102" s="109"/>
      <c r="J102" s="110">
        <f>J272</f>
        <v>0</v>
      </c>
      <c r="L102" s="107"/>
    </row>
    <row r="103" spans="2:12" s="9" customFormat="1" ht="19.899999999999999" customHeight="1">
      <c r="B103" s="107"/>
      <c r="D103" s="108" t="s">
        <v>119</v>
      </c>
      <c r="E103" s="109"/>
      <c r="F103" s="109"/>
      <c r="G103" s="109"/>
      <c r="H103" s="109"/>
      <c r="I103" s="109"/>
      <c r="J103" s="110">
        <f>J277</f>
        <v>0</v>
      </c>
      <c r="L103" s="107"/>
    </row>
    <row r="104" spans="2:12" s="1" customFormat="1" ht="21.75" customHeight="1">
      <c r="B104" s="29"/>
      <c r="L104" s="29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9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9"/>
    </row>
    <row r="110" spans="2:12" s="1" customFormat="1" ht="24.95" customHeight="1">
      <c r="B110" s="29"/>
      <c r="C110" s="21" t="s">
        <v>120</v>
      </c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14</v>
      </c>
      <c r="L112" s="29"/>
    </row>
    <row r="113" spans="2:65" s="1" customFormat="1" ht="16.5" customHeight="1">
      <c r="B113" s="29"/>
      <c r="E113" s="224" t="str">
        <f>E7</f>
        <v>Výstavba těsnící (podzemní)clony v lokalitě Meziboří</v>
      </c>
      <c r="F113" s="225"/>
      <c r="G113" s="225"/>
      <c r="H113" s="225"/>
      <c r="L113" s="29"/>
    </row>
    <row r="114" spans="2:65" s="1" customFormat="1" ht="12" customHeight="1">
      <c r="B114" s="29"/>
      <c r="C114" s="26" t="s">
        <v>107</v>
      </c>
      <c r="L114" s="29"/>
    </row>
    <row r="115" spans="2:65" s="1" customFormat="1" ht="16.5" customHeight="1">
      <c r="B115" s="29"/>
      <c r="E115" s="213" t="str">
        <f>E9</f>
        <v>SO 03 - Odpadní potrubí</v>
      </c>
      <c r="F115" s="226"/>
      <c r="G115" s="226"/>
      <c r="H115" s="226"/>
      <c r="L115" s="29"/>
    </row>
    <row r="116" spans="2:65" s="1" customFormat="1" ht="6.95" customHeight="1">
      <c r="B116" s="29"/>
      <c r="L116" s="29"/>
    </row>
    <row r="117" spans="2:65" s="1" customFormat="1" ht="12" customHeight="1">
      <c r="B117" s="29"/>
      <c r="C117" s="26" t="s">
        <v>17</v>
      </c>
      <c r="F117" s="24" t="str">
        <f>F12</f>
        <v>Meziboří</v>
      </c>
      <c r="I117" s="26" t="s">
        <v>19</v>
      </c>
      <c r="J117" s="49" t="str">
        <f>IF(J12="","",J12)</f>
        <v>5. 8. 2019</v>
      </c>
      <c r="L117" s="29"/>
    </row>
    <row r="118" spans="2:65" s="1" customFormat="1" ht="6.95" customHeight="1">
      <c r="B118" s="29"/>
      <c r="L118" s="29"/>
    </row>
    <row r="119" spans="2:65" s="1" customFormat="1" ht="15.2" customHeight="1">
      <c r="B119" s="29"/>
      <c r="C119" s="26" t="s">
        <v>21</v>
      </c>
      <c r="F119" s="24" t="str">
        <f>E15</f>
        <v>VÚV TGM, v.v.i., Podbabská 2582/30, 160 00 Praha 6</v>
      </c>
      <c r="I119" s="26" t="s">
        <v>27</v>
      </c>
      <c r="J119" s="27" t="str">
        <f>E21</f>
        <v>ŠINDLAR s.r.o.</v>
      </c>
      <c r="L119" s="29"/>
    </row>
    <row r="120" spans="2:65" s="1" customFormat="1" ht="15.2" customHeight="1">
      <c r="B120" s="29"/>
      <c r="C120" s="26" t="s">
        <v>25</v>
      </c>
      <c r="F120" s="24" t="str">
        <f>IF(E18="","",E18)</f>
        <v>Dle výběrového řízení</v>
      </c>
      <c r="I120" s="26" t="s">
        <v>32</v>
      </c>
      <c r="J120" s="27" t="str">
        <f>E24</f>
        <v>Roman Bárta</v>
      </c>
      <c r="L120" s="29"/>
    </row>
    <row r="121" spans="2:65" s="1" customFormat="1" ht="10.35" customHeight="1">
      <c r="B121" s="29"/>
      <c r="L121" s="29"/>
    </row>
    <row r="122" spans="2:65" s="10" customFormat="1" ht="29.25" customHeight="1">
      <c r="B122" s="111"/>
      <c r="C122" s="112" t="s">
        <v>121</v>
      </c>
      <c r="D122" s="113" t="s">
        <v>61</v>
      </c>
      <c r="E122" s="113" t="s">
        <v>57</v>
      </c>
      <c r="F122" s="113" t="s">
        <v>58</v>
      </c>
      <c r="G122" s="113" t="s">
        <v>122</v>
      </c>
      <c r="H122" s="113" t="s">
        <v>123</v>
      </c>
      <c r="I122" s="113" t="s">
        <v>124</v>
      </c>
      <c r="J122" s="113" t="s">
        <v>111</v>
      </c>
      <c r="K122" s="114" t="s">
        <v>125</v>
      </c>
      <c r="L122" s="111"/>
      <c r="M122" s="56" t="s">
        <v>1</v>
      </c>
      <c r="N122" s="57" t="s">
        <v>40</v>
      </c>
      <c r="O122" s="57" t="s">
        <v>126</v>
      </c>
      <c r="P122" s="57" t="s">
        <v>127</v>
      </c>
      <c r="Q122" s="57" t="s">
        <v>128</v>
      </c>
      <c r="R122" s="57" t="s">
        <v>129</v>
      </c>
      <c r="S122" s="57" t="s">
        <v>130</v>
      </c>
      <c r="T122" s="58" t="s">
        <v>131</v>
      </c>
    </row>
    <row r="123" spans="2:65" s="1" customFormat="1" ht="22.9" customHeight="1">
      <c r="B123" s="29"/>
      <c r="C123" s="61" t="s">
        <v>132</v>
      </c>
      <c r="J123" s="115">
        <f>BK123</f>
        <v>0</v>
      </c>
      <c r="L123" s="29"/>
      <c r="M123" s="59"/>
      <c r="N123" s="50"/>
      <c r="O123" s="50"/>
      <c r="P123" s="116">
        <f>P124</f>
        <v>1043.8011289999999</v>
      </c>
      <c r="Q123" s="50"/>
      <c r="R123" s="116">
        <f>R124</f>
        <v>188.21116940000002</v>
      </c>
      <c r="S123" s="50"/>
      <c r="T123" s="117">
        <f>T124</f>
        <v>0</v>
      </c>
      <c r="AT123" s="17" t="s">
        <v>75</v>
      </c>
      <c r="AU123" s="17" t="s">
        <v>113</v>
      </c>
      <c r="BK123" s="118">
        <f>BK124</f>
        <v>0</v>
      </c>
    </row>
    <row r="124" spans="2:65" s="11" customFormat="1" ht="25.9" customHeight="1">
      <c r="B124" s="119"/>
      <c r="D124" s="120" t="s">
        <v>75</v>
      </c>
      <c r="E124" s="121" t="s">
        <v>133</v>
      </c>
      <c r="F124" s="121" t="s">
        <v>134</v>
      </c>
      <c r="J124" s="122">
        <f>BK124</f>
        <v>0</v>
      </c>
      <c r="L124" s="119"/>
      <c r="M124" s="123"/>
      <c r="N124" s="124"/>
      <c r="O124" s="124"/>
      <c r="P124" s="125">
        <f>P125+P202+P207+P226+P272+P277</f>
        <v>1043.8011289999999</v>
      </c>
      <c r="Q124" s="124"/>
      <c r="R124" s="125">
        <f>R125+R202+R207+R226+R272+R277</f>
        <v>188.21116940000002</v>
      </c>
      <c r="S124" s="124"/>
      <c r="T124" s="126">
        <f>T125+T202+T207+T226+T272+T277</f>
        <v>0</v>
      </c>
      <c r="AR124" s="120" t="s">
        <v>84</v>
      </c>
      <c r="AT124" s="127" t="s">
        <v>75</v>
      </c>
      <c r="AU124" s="127" t="s">
        <v>76</v>
      </c>
      <c r="AY124" s="120" t="s">
        <v>135</v>
      </c>
      <c r="BK124" s="128">
        <f>BK125+BK202+BK207+BK226+BK272+BK277</f>
        <v>0</v>
      </c>
    </row>
    <row r="125" spans="2:65" s="11" customFormat="1" ht="22.9" customHeight="1">
      <c r="B125" s="119"/>
      <c r="D125" s="120" t="s">
        <v>75</v>
      </c>
      <c r="E125" s="129" t="s">
        <v>84</v>
      </c>
      <c r="F125" s="129" t="s">
        <v>136</v>
      </c>
      <c r="I125" s="11" t="s">
        <v>1135</v>
      </c>
      <c r="J125" s="130">
        <f>BK125</f>
        <v>0</v>
      </c>
      <c r="L125" s="119"/>
      <c r="M125" s="123"/>
      <c r="N125" s="124"/>
      <c r="O125" s="124"/>
      <c r="P125" s="125">
        <f>SUM(P126:P201)</f>
        <v>642.77681899999993</v>
      </c>
      <c r="Q125" s="124"/>
      <c r="R125" s="125">
        <f>SUM(R126:R201)</f>
        <v>139.907927</v>
      </c>
      <c r="S125" s="124"/>
      <c r="T125" s="126">
        <f>SUM(T126:T201)</f>
        <v>0</v>
      </c>
      <c r="AR125" s="120" t="s">
        <v>84</v>
      </c>
      <c r="AT125" s="127" t="s">
        <v>75</v>
      </c>
      <c r="AU125" s="127" t="s">
        <v>84</v>
      </c>
      <c r="AY125" s="120" t="s">
        <v>135</v>
      </c>
      <c r="BK125" s="128">
        <f>SUM(BK126:BK201)</f>
        <v>0</v>
      </c>
    </row>
    <row r="126" spans="2:65" s="1" customFormat="1" ht="24" customHeight="1">
      <c r="B126" s="131"/>
      <c r="C126" s="132" t="s">
        <v>84</v>
      </c>
      <c r="D126" s="132" t="s">
        <v>137</v>
      </c>
      <c r="E126" s="133" t="s">
        <v>353</v>
      </c>
      <c r="F126" s="134" t="s">
        <v>354</v>
      </c>
      <c r="G126" s="135" t="s">
        <v>355</v>
      </c>
      <c r="H126" s="136">
        <v>300</v>
      </c>
      <c r="I126" s="227"/>
      <c r="J126" s="137">
        <f>ROUND(I126*H126,2)</f>
        <v>0</v>
      </c>
      <c r="K126" s="134" t="s">
        <v>141</v>
      </c>
      <c r="L126" s="29"/>
      <c r="M126" s="138" t="s">
        <v>1</v>
      </c>
      <c r="N126" s="139" t="s">
        <v>41</v>
      </c>
      <c r="O126" s="140">
        <v>0.2</v>
      </c>
      <c r="P126" s="140">
        <f>O126*H126</f>
        <v>60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142</v>
      </c>
      <c r="AT126" s="142" t="s">
        <v>137</v>
      </c>
      <c r="AU126" s="142" t="s">
        <v>86</v>
      </c>
      <c r="AY126" s="17" t="s">
        <v>135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84</v>
      </c>
      <c r="BK126" s="143">
        <f>ROUND(I126*H126,2)</f>
        <v>0</v>
      </c>
      <c r="BL126" s="17" t="s">
        <v>142</v>
      </c>
      <c r="BM126" s="142" t="s">
        <v>587</v>
      </c>
    </row>
    <row r="127" spans="2:65" s="1" customFormat="1" ht="36" customHeight="1">
      <c r="B127" s="131"/>
      <c r="C127" s="132" t="s">
        <v>86</v>
      </c>
      <c r="D127" s="132" t="s">
        <v>137</v>
      </c>
      <c r="E127" s="133" t="s">
        <v>357</v>
      </c>
      <c r="F127" s="134" t="s">
        <v>358</v>
      </c>
      <c r="G127" s="135" t="s">
        <v>359</v>
      </c>
      <c r="H127" s="136">
        <v>13</v>
      </c>
      <c r="I127" s="227"/>
      <c r="J127" s="137">
        <f>ROUND(I127*H127,2)</f>
        <v>0</v>
      </c>
      <c r="K127" s="134" t="s">
        <v>141</v>
      </c>
      <c r="L127" s="29"/>
      <c r="M127" s="138" t="s">
        <v>1</v>
      </c>
      <c r="N127" s="139" t="s">
        <v>41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142</v>
      </c>
      <c r="AT127" s="142" t="s">
        <v>137</v>
      </c>
      <c r="AU127" s="142" t="s">
        <v>86</v>
      </c>
      <c r="AY127" s="17" t="s">
        <v>135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84</v>
      </c>
      <c r="BK127" s="143">
        <f>ROUND(I127*H127,2)</f>
        <v>0</v>
      </c>
      <c r="BL127" s="17" t="s">
        <v>142</v>
      </c>
      <c r="BM127" s="142" t="s">
        <v>588</v>
      </c>
    </row>
    <row r="128" spans="2:65" s="1" customFormat="1" ht="48" customHeight="1">
      <c r="B128" s="131"/>
      <c r="C128" s="132" t="s">
        <v>154</v>
      </c>
      <c r="D128" s="132" t="s">
        <v>137</v>
      </c>
      <c r="E128" s="133" t="s">
        <v>138</v>
      </c>
      <c r="F128" s="134" t="s">
        <v>139</v>
      </c>
      <c r="G128" s="135" t="s">
        <v>140</v>
      </c>
      <c r="H128" s="136">
        <v>44.207999999999998</v>
      </c>
      <c r="I128" s="227"/>
      <c r="J128" s="137">
        <f>ROUND(I128*H128,2)</f>
        <v>0</v>
      </c>
      <c r="K128" s="134" t="s">
        <v>141</v>
      </c>
      <c r="L128" s="29"/>
      <c r="M128" s="138" t="s">
        <v>1</v>
      </c>
      <c r="N128" s="139" t="s">
        <v>41</v>
      </c>
      <c r="O128" s="140">
        <v>1.2999999999999999E-2</v>
      </c>
      <c r="P128" s="140">
        <f>O128*H128</f>
        <v>0.57470399999999999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142</v>
      </c>
      <c r="AT128" s="142" t="s">
        <v>137</v>
      </c>
      <c r="AU128" s="142" t="s">
        <v>86</v>
      </c>
      <c r="AY128" s="17" t="s">
        <v>135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84</v>
      </c>
      <c r="BK128" s="143">
        <f>ROUND(I128*H128,2)</f>
        <v>0</v>
      </c>
      <c r="BL128" s="17" t="s">
        <v>142</v>
      </c>
      <c r="BM128" s="142" t="s">
        <v>589</v>
      </c>
    </row>
    <row r="129" spans="2:65" s="13" customFormat="1">
      <c r="B129" s="152"/>
      <c r="D129" s="145" t="s">
        <v>144</v>
      </c>
      <c r="E129" s="153" t="s">
        <v>1</v>
      </c>
      <c r="F129" s="154" t="s">
        <v>590</v>
      </c>
      <c r="H129" s="153" t="s">
        <v>1</v>
      </c>
      <c r="I129" s="229"/>
      <c r="L129" s="152"/>
      <c r="M129" s="155"/>
      <c r="N129" s="156"/>
      <c r="O129" s="156"/>
      <c r="P129" s="156"/>
      <c r="Q129" s="156"/>
      <c r="R129" s="156"/>
      <c r="S129" s="156"/>
      <c r="T129" s="157"/>
      <c r="AT129" s="153" t="s">
        <v>144</v>
      </c>
      <c r="AU129" s="153" t="s">
        <v>86</v>
      </c>
      <c r="AV129" s="13" t="s">
        <v>84</v>
      </c>
      <c r="AW129" s="13" t="s">
        <v>31</v>
      </c>
      <c r="AX129" s="13" t="s">
        <v>76</v>
      </c>
      <c r="AY129" s="153" t="s">
        <v>135</v>
      </c>
    </row>
    <row r="130" spans="2:65" s="12" customFormat="1">
      <c r="B130" s="144"/>
      <c r="D130" s="145" t="s">
        <v>144</v>
      </c>
      <c r="E130" s="146" t="s">
        <v>1</v>
      </c>
      <c r="F130" s="147" t="s">
        <v>591</v>
      </c>
      <c r="H130" s="148">
        <v>44.207999999999998</v>
      </c>
      <c r="I130" s="228"/>
      <c r="L130" s="144"/>
      <c r="M130" s="149"/>
      <c r="N130" s="150"/>
      <c r="O130" s="150"/>
      <c r="P130" s="150"/>
      <c r="Q130" s="150"/>
      <c r="R130" s="150"/>
      <c r="S130" s="150"/>
      <c r="T130" s="151"/>
      <c r="AT130" s="146" t="s">
        <v>144</v>
      </c>
      <c r="AU130" s="146" t="s">
        <v>86</v>
      </c>
      <c r="AV130" s="12" t="s">
        <v>86</v>
      </c>
      <c r="AW130" s="12" t="s">
        <v>31</v>
      </c>
      <c r="AX130" s="12" t="s">
        <v>84</v>
      </c>
      <c r="AY130" s="146" t="s">
        <v>135</v>
      </c>
    </row>
    <row r="131" spans="2:65" s="1" customFormat="1" ht="36" customHeight="1">
      <c r="B131" s="131"/>
      <c r="C131" s="132" t="s">
        <v>142</v>
      </c>
      <c r="D131" s="132" t="s">
        <v>137</v>
      </c>
      <c r="E131" s="133" t="s">
        <v>592</v>
      </c>
      <c r="F131" s="134" t="s">
        <v>593</v>
      </c>
      <c r="G131" s="135" t="s">
        <v>140</v>
      </c>
      <c r="H131" s="136">
        <v>107.56699999999999</v>
      </c>
      <c r="I131" s="227"/>
      <c r="J131" s="137">
        <f>ROUND(I131*H131,2)</f>
        <v>0</v>
      </c>
      <c r="K131" s="134" t="s">
        <v>141</v>
      </c>
      <c r="L131" s="29"/>
      <c r="M131" s="138" t="s">
        <v>1</v>
      </c>
      <c r="N131" s="139" t="s">
        <v>41</v>
      </c>
      <c r="O131" s="140">
        <v>0.82499999999999996</v>
      </c>
      <c r="P131" s="140">
        <f>O131*H131</f>
        <v>88.742774999999995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142</v>
      </c>
      <c r="AT131" s="142" t="s">
        <v>137</v>
      </c>
      <c r="AU131" s="142" t="s">
        <v>86</v>
      </c>
      <c r="AY131" s="17" t="s">
        <v>135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84</v>
      </c>
      <c r="BK131" s="143">
        <f>ROUND(I131*H131,2)</f>
        <v>0</v>
      </c>
      <c r="BL131" s="17" t="s">
        <v>142</v>
      </c>
      <c r="BM131" s="142" t="s">
        <v>594</v>
      </c>
    </row>
    <row r="132" spans="2:65" s="13" customFormat="1">
      <c r="B132" s="152"/>
      <c r="D132" s="145" t="s">
        <v>144</v>
      </c>
      <c r="E132" s="153" t="s">
        <v>1</v>
      </c>
      <c r="F132" s="154" t="s">
        <v>590</v>
      </c>
      <c r="H132" s="153" t="s">
        <v>1</v>
      </c>
      <c r="I132" s="229"/>
      <c r="L132" s="152"/>
      <c r="M132" s="155"/>
      <c r="N132" s="156"/>
      <c r="O132" s="156"/>
      <c r="P132" s="156"/>
      <c r="Q132" s="156"/>
      <c r="R132" s="156"/>
      <c r="S132" s="156"/>
      <c r="T132" s="157"/>
      <c r="AT132" s="153" t="s">
        <v>144</v>
      </c>
      <c r="AU132" s="153" t="s">
        <v>86</v>
      </c>
      <c r="AV132" s="13" t="s">
        <v>84</v>
      </c>
      <c r="AW132" s="13" t="s">
        <v>31</v>
      </c>
      <c r="AX132" s="13" t="s">
        <v>76</v>
      </c>
      <c r="AY132" s="153" t="s">
        <v>135</v>
      </c>
    </row>
    <row r="133" spans="2:65" s="13" customFormat="1">
      <c r="B133" s="152"/>
      <c r="D133" s="145" t="s">
        <v>144</v>
      </c>
      <c r="E133" s="153" t="s">
        <v>1</v>
      </c>
      <c r="F133" s="154" t="s">
        <v>595</v>
      </c>
      <c r="H133" s="153" t="s">
        <v>1</v>
      </c>
      <c r="I133" s="229"/>
      <c r="L133" s="152"/>
      <c r="M133" s="155"/>
      <c r="N133" s="156"/>
      <c r="O133" s="156"/>
      <c r="P133" s="156"/>
      <c r="Q133" s="156"/>
      <c r="R133" s="156"/>
      <c r="S133" s="156"/>
      <c r="T133" s="157"/>
      <c r="AT133" s="153" t="s">
        <v>144</v>
      </c>
      <c r="AU133" s="153" t="s">
        <v>86</v>
      </c>
      <c r="AV133" s="13" t="s">
        <v>84</v>
      </c>
      <c r="AW133" s="13" t="s">
        <v>31</v>
      </c>
      <c r="AX133" s="13" t="s">
        <v>76</v>
      </c>
      <c r="AY133" s="153" t="s">
        <v>135</v>
      </c>
    </row>
    <row r="134" spans="2:65" s="13" customFormat="1">
      <c r="B134" s="152"/>
      <c r="D134" s="145" t="s">
        <v>144</v>
      </c>
      <c r="E134" s="153" t="s">
        <v>1</v>
      </c>
      <c r="F134" s="154" t="s">
        <v>150</v>
      </c>
      <c r="H134" s="153" t="s">
        <v>1</v>
      </c>
      <c r="I134" s="229"/>
      <c r="L134" s="152"/>
      <c r="M134" s="155"/>
      <c r="N134" s="156"/>
      <c r="O134" s="156"/>
      <c r="P134" s="156"/>
      <c r="Q134" s="156"/>
      <c r="R134" s="156"/>
      <c r="S134" s="156"/>
      <c r="T134" s="157"/>
      <c r="AT134" s="153" t="s">
        <v>144</v>
      </c>
      <c r="AU134" s="153" t="s">
        <v>86</v>
      </c>
      <c r="AV134" s="13" t="s">
        <v>84</v>
      </c>
      <c r="AW134" s="13" t="s">
        <v>31</v>
      </c>
      <c r="AX134" s="13" t="s">
        <v>76</v>
      </c>
      <c r="AY134" s="153" t="s">
        <v>135</v>
      </c>
    </row>
    <row r="135" spans="2:65" s="12" customFormat="1">
      <c r="B135" s="144"/>
      <c r="D135" s="145" t="s">
        <v>144</v>
      </c>
      <c r="E135" s="146" t="s">
        <v>1</v>
      </c>
      <c r="F135" s="147" t="s">
        <v>596</v>
      </c>
      <c r="H135" s="148">
        <v>96.515000000000001</v>
      </c>
      <c r="I135" s="228"/>
      <c r="L135" s="144"/>
      <c r="M135" s="149"/>
      <c r="N135" s="150"/>
      <c r="O135" s="150"/>
      <c r="P135" s="150"/>
      <c r="Q135" s="150"/>
      <c r="R135" s="150"/>
      <c r="S135" s="150"/>
      <c r="T135" s="151"/>
      <c r="AT135" s="146" t="s">
        <v>144</v>
      </c>
      <c r="AU135" s="146" t="s">
        <v>86</v>
      </c>
      <c r="AV135" s="12" t="s">
        <v>86</v>
      </c>
      <c r="AW135" s="12" t="s">
        <v>31</v>
      </c>
      <c r="AX135" s="12" t="s">
        <v>76</v>
      </c>
      <c r="AY135" s="146" t="s">
        <v>135</v>
      </c>
    </row>
    <row r="136" spans="2:65" s="12" customFormat="1">
      <c r="B136" s="144"/>
      <c r="D136" s="145" t="s">
        <v>144</v>
      </c>
      <c r="E136" s="146" t="s">
        <v>1</v>
      </c>
      <c r="F136" s="147" t="s">
        <v>597</v>
      </c>
      <c r="H136" s="148">
        <v>11.052</v>
      </c>
      <c r="I136" s="228"/>
      <c r="L136" s="144"/>
      <c r="M136" s="149"/>
      <c r="N136" s="150"/>
      <c r="O136" s="150"/>
      <c r="P136" s="150"/>
      <c r="Q136" s="150"/>
      <c r="R136" s="150"/>
      <c r="S136" s="150"/>
      <c r="T136" s="151"/>
      <c r="AT136" s="146" t="s">
        <v>144</v>
      </c>
      <c r="AU136" s="146" t="s">
        <v>86</v>
      </c>
      <c r="AV136" s="12" t="s">
        <v>86</v>
      </c>
      <c r="AW136" s="12" t="s">
        <v>31</v>
      </c>
      <c r="AX136" s="12" t="s">
        <v>76</v>
      </c>
      <c r="AY136" s="146" t="s">
        <v>135</v>
      </c>
    </row>
    <row r="137" spans="2:65" s="14" customFormat="1">
      <c r="B137" s="158"/>
      <c r="D137" s="145" t="s">
        <v>144</v>
      </c>
      <c r="E137" s="159" t="s">
        <v>1</v>
      </c>
      <c r="F137" s="160" t="s">
        <v>153</v>
      </c>
      <c r="H137" s="161">
        <v>107.56699999999999</v>
      </c>
      <c r="I137" s="230"/>
      <c r="L137" s="158"/>
      <c r="M137" s="162"/>
      <c r="N137" s="163"/>
      <c r="O137" s="163"/>
      <c r="P137" s="163"/>
      <c r="Q137" s="163"/>
      <c r="R137" s="163"/>
      <c r="S137" s="163"/>
      <c r="T137" s="164"/>
      <c r="AT137" s="159" t="s">
        <v>144</v>
      </c>
      <c r="AU137" s="159" t="s">
        <v>86</v>
      </c>
      <c r="AV137" s="14" t="s">
        <v>142</v>
      </c>
      <c r="AW137" s="14" t="s">
        <v>31</v>
      </c>
      <c r="AX137" s="14" t="s">
        <v>84</v>
      </c>
      <c r="AY137" s="159" t="s">
        <v>135</v>
      </c>
    </row>
    <row r="138" spans="2:65" s="1" customFormat="1" ht="48" customHeight="1">
      <c r="B138" s="131"/>
      <c r="C138" s="132" t="s">
        <v>166</v>
      </c>
      <c r="D138" s="132" t="s">
        <v>137</v>
      </c>
      <c r="E138" s="133" t="s">
        <v>598</v>
      </c>
      <c r="F138" s="134" t="s">
        <v>599</v>
      </c>
      <c r="G138" s="135" t="s">
        <v>140</v>
      </c>
      <c r="H138" s="136">
        <v>32.270000000000003</v>
      </c>
      <c r="I138" s="227"/>
      <c r="J138" s="137">
        <f>ROUND(I138*H138,2)</f>
        <v>0</v>
      </c>
      <c r="K138" s="134" t="s">
        <v>141</v>
      </c>
      <c r="L138" s="29"/>
      <c r="M138" s="138" t="s">
        <v>1</v>
      </c>
      <c r="N138" s="139" t="s">
        <v>41</v>
      </c>
      <c r="O138" s="140">
        <v>0.1</v>
      </c>
      <c r="P138" s="140">
        <f>O138*H138</f>
        <v>3.2270000000000003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142</v>
      </c>
      <c r="AT138" s="142" t="s">
        <v>137</v>
      </c>
      <c r="AU138" s="142" t="s">
        <v>86</v>
      </c>
      <c r="AY138" s="17" t="s">
        <v>135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84</v>
      </c>
      <c r="BK138" s="143">
        <f>ROUND(I138*H138,2)</f>
        <v>0</v>
      </c>
      <c r="BL138" s="17" t="s">
        <v>142</v>
      </c>
      <c r="BM138" s="142" t="s">
        <v>600</v>
      </c>
    </row>
    <row r="139" spans="2:65" s="1" customFormat="1" ht="19.5">
      <c r="B139" s="29"/>
      <c r="D139" s="145" t="s">
        <v>158</v>
      </c>
      <c r="F139" s="165" t="s">
        <v>159</v>
      </c>
      <c r="I139" s="231"/>
      <c r="L139" s="29"/>
      <c r="M139" s="166"/>
      <c r="N139" s="52"/>
      <c r="O139" s="52"/>
      <c r="P139" s="52"/>
      <c r="Q139" s="52"/>
      <c r="R139" s="52"/>
      <c r="S139" s="52"/>
      <c r="T139" s="53"/>
      <c r="AT139" s="17" t="s">
        <v>158</v>
      </c>
      <c r="AU139" s="17" t="s">
        <v>86</v>
      </c>
    </row>
    <row r="140" spans="2:65" s="12" customFormat="1">
      <c r="B140" s="144"/>
      <c r="D140" s="145" t="s">
        <v>144</v>
      </c>
      <c r="E140" s="146" t="s">
        <v>1</v>
      </c>
      <c r="F140" s="147" t="s">
        <v>601</v>
      </c>
      <c r="H140" s="148">
        <v>32.270000000000003</v>
      </c>
      <c r="I140" s="228"/>
      <c r="L140" s="144"/>
      <c r="M140" s="149"/>
      <c r="N140" s="150"/>
      <c r="O140" s="150"/>
      <c r="P140" s="150"/>
      <c r="Q140" s="150"/>
      <c r="R140" s="150"/>
      <c r="S140" s="150"/>
      <c r="T140" s="151"/>
      <c r="AT140" s="146" t="s">
        <v>144</v>
      </c>
      <c r="AU140" s="146" t="s">
        <v>86</v>
      </c>
      <c r="AV140" s="12" t="s">
        <v>86</v>
      </c>
      <c r="AW140" s="12" t="s">
        <v>31</v>
      </c>
      <c r="AX140" s="12" t="s">
        <v>84</v>
      </c>
      <c r="AY140" s="146" t="s">
        <v>135</v>
      </c>
    </row>
    <row r="141" spans="2:65" s="1" customFormat="1" ht="36" customHeight="1">
      <c r="B141" s="131"/>
      <c r="C141" s="132" t="s">
        <v>171</v>
      </c>
      <c r="D141" s="132" t="s">
        <v>137</v>
      </c>
      <c r="E141" s="133" t="s">
        <v>602</v>
      </c>
      <c r="F141" s="134" t="s">
        <v>603</v>
      </c>
      <c r="G141" s="135" t="s">
        <v>140</v>
      </c>
      <c r="H141" s="136">
        <v>107.56699999999999</v>
      </c>
      <c r="I141" s="227"/>
      <c r="J141" s="137">
        <f>ROUND(I141*H141,2)</f>
        <v>0</v>
      </c>
      <c r="K141" s="134" t="s">
        <v>141</v>
      </c>
      <c r="L141" s="29"/>
      <c r="M141" s="138" t="s">
        <v>1</v>
      </c>
      <c r="N141" s="139" t="s">
        <v>41</v>
      </c>
      <c r="O141" s="140">
        <v>1.355</v>
      </c>
      <c r="P141" s="140">
        <f>O141*H141</f>
        <v>145.75328499999998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142</v>
      </c>
      <c r="AT141" s="142" t="s">
        <v>137</v>
      </c>
      <c r="AU141" s="142" t="s">
        <v>86</v>
      </c>
      <c r="AY141" s="17" t="s">
        <v>135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84</v>
      </c>
      <c r="BK141" s="143">
        <f>ROUND(I141*H141,2)</f>
        <v>0</v>
      </c>
      <c r="BL141" s="17" t="s">
        <v>142</v>
      </c>
      <c r="BM141" s="142" t="s">
        <v>604</v>
      </c>
    </row>
    <row r="142" spans="2:65" s="13" customFormat="1">
      <c r="B142" s="152"/>
      <c r="D142" s="145" t="s">
        <v>144</v>
      </c>
      <c r="E142" s="153" t="s">
        <v>1</v>
      </c>
      <c r="F142" s="154" t="s">
        <v>590</v>
      </c>
      <c r="H142" s="153" t="s">
        <v>1</v>
      </c>
      <c r="I142" s="229"/>
      <c r="L142" s="152"/>
      <c r="M142" s="155"/>
      <c r="N142" s="156"/>
      <c r="O142" s="156"/>
      <c r="P142" s="156"/>
      <c r="Q142" s="156"/>
      <c r="R142" s="156"/>
      <c r="S142" s="156"/>
      <c r="T142" s="157"/>
      <c r="AT142" s="153" t="s">
        <v>144</v>
      </c>
      <c r="AU142" s="153" t="s">
        <v>86</v>
      </c>
      <c r="AV142" s="13" t="s">
        <v>84</v>
      </c>
      <c r="AW142" s="13" t="s">
        <v>31</v>
      </c>
      <c r="AX142" s="13" t="s">
        <v>76</v>
      </c>
      <c r="AY142" s="153" t="s">
        <v>135</v>
      </c>
    </row>
    <row r="143" spans="2:65" s="13" customFormat="1">
      <c r="B143" s="152"/>
      <c r="D143" s="145" t="s">
        <v>144</v>
      </c>
      <c r="E143" s="153" t="s">
        <v>1</v>
      </c>
      <c r="F143" s="154" t="s">
        <v>595</v>
      </c>
      <c r="H143" s="153" t="s">
        <v>1</v>
      </c>
      <c r="I143" s="229"/>
      <c r="L143" s="152"/>
      <c r="M143" s="155"/>
      <c r="N143" s="156"/>
      <c r="O143" s="156"/>
      <c r="P143" s="156"/>
      <c r="Q143" s="156"/>
      <c r="R143" s="156"/>
      <c r="S143" s="156"/>
      <c r="T143" s="157"/>
      <c r="AT143" s="153" t="s">
        <v>144</v>
      </c>
      <c r="AU143" s="153" t="s">
        <v>86</v>
      </c>
      <c r="AV143" s="13" t="s">
        <v>84</v>
      </c>
      <c r="AW143" s="13" t="s">
        <v>31</v>
      </c>
      <c r="AX143" s="13" t="s">
        <v>76</v>
      </c>
      <c r="AY143" s="153" t="s">
        <v>135</v>
      </c>
    </row>
    <row r="144" spans="2:65" s="13" customFormat="1">
      <c r="B144" s="152"/>
      <c r="D144" s="145" t="s">
        <v>144</v>
      </c>
      <c r="E144" s="153" t="s">
        <v>1</v>
      </c>
      <c r="F144" s="154" t="s">
        <v>150</v>
      </c>
      <c r="H144" s="153" t="s">
        <v>1</v>
      </c>
      <c r="I144" s="229"/>
      <c r="L144" s="152"/>
      <c r="M144" s="155"/>
      <c r="N144" s="156"/>
      <c r="O144" s="156"/>
      <c r="P144" s="156"/>
      <c r="Q144" s="156"/>
      <c r="R144" s="156"/>
      <c r="S144" s="156"/>
      <c r="T144" s="157"/>
      <c r="AT144" s="153" t="s">
        <v>144</v>
      </c>
      <c r="AU144" s="153" t="s">
        <v>86</v>
      </c>
      <c r="AV144" s="13" t="s">
        <v>84</v>
      </c>
      <c r="AW144" s="13" t="s">
        <v>31</v>
      </c>
      <c r="AX144" s="13" t="s">
        <v>76</v>
      </c>
      <c r="AY144" s="153" t="s">
        <v>135</v>
      </c>
    </row>
    <row r="145" spans="2:65" s="12" customFormat="1">
      <c r="B145" s="144"/>
      <c r="D145" s="145" t="s">
        <v>144</v>
      </c>
      <c r="E145" s="146" t="s">
        <v>1</v>
      </c>
      <c r="F145" s="147" t="s">
        <v>596</v>
      </c>
      <c r="H145" s="148">
        <v>96.515000000000001</v>
      </c>
      <c r="I145" s="228"/>
      <c r="L145" s="144"/>
      <c r="M145" s="149"/>
      <c r="N145" s="150"/>
      <c r="O145" s="150"/>
      <c r="P145" s="150"/>
      <c r="Q145" s="150"/>
      <c r="R145" s="150"/>
      <c r="S145" s="150"/>
      <c r="T145" s="151"/>
      <c r="AT145" s="146" t="s">
        <v>144</v>
      </c>
      <c r="AU145" s="146" t="s">
        <v>86</v>
      </c>
      <c r="AV145" s="12" t="s">
        <v>86</v>
      </c>
      <c r="AW145" s="12" t="s">
        <v>31</v>
      </c>
      <c r="AX145" s="12" t="s">
        <v>76</v>
      </c>
      <c r="AY145" s="146" t="s">
        <v>135</v>
      </c>
    </row>
    <row r="146" spans="2:65" s="12" customFormat="1">
      <c r="B146" s="144"/>
      <c r="D146" s="145" t="s">
        <v>144</v>
      </c>
      <c r="E146" s="146" t="s">
        <v>1</v>
      </c>
      <c r="F146" s="147" t="s">
        <v>597</v>
      </c>
      <c r="H146" s="148">
        <v>11.052</v>
      </c>
      <c r="I146" s="228"/>
      <c r="L146" s="144"/>
      <c r="M146" s="149"/>
      <c r="N146" s="150"/>
      <c r="O146" s="150"/>
      <c r="P146" s="150"/>
      <c r="Q146" s="150"/>
      <c r="R146" s="150"/>
      <c r="S146" s="150"/>
      <c r="T146" s="151"/>
      <c r="AT146" s="146" t="s">
        <v>144</v>
      </c>
      <c r="AU146" s="146" t="s">
        <v>86</v>
      </c>
      <c r="AV146" s="12" t="s">
        <v>86</v>
      </c>
      <c r="AW146" s="12" t="s">
        <v>31</v>
      </c>
      <c r="AX146" s="12" t="s">
        <v>76</v>
      </c>
      <c r="AY146" s="146" t="s">
        <v>135</v>
      </c>
    </row>
    <row r="147" spans="2:65" s="14" customFormat="1">
      <c r="B147" s="158"/>
      <c r="D147" s="145" t="s">
        <v>144</v>
      </c>
      <c r="E147" s="159" t="s">
        <v>1</v>
      </c>
      <c r="F147" s="160" t="s">
        <v>153</v>
      </c>
      <c r="H147" s="161">
        <v>107.56699999999999</v>
      </c>
      <c r="I147" s="230"/>
      <c r="L147" s="158"/>
      <c r="M147" s="162"/>
      <c r="N147" s="163"/>
      <c r="O147" s="163"/>
      <c r="P147" s="163"/>
      <c r="Q147" s="163"/>
      <c r="R147" s="163"/>
      <c r="S147" s="163"/>
      <c r="T147" s="164"/>
      <c r="AT147" s="159" t="s">
        <v>144</v>
      </c>
      <c r="AU147" s="159" t="s">
        <v>86</v>
      </c>
      <c r="AV147" s="14" t="s">
        <v>142</v>
      </c>
      <c r="AW147" s="14" t="s">
        <v>31</v>
      </c>
      <c r="AX147" s="14" t="s">
        <v>84</v>
      </c>
      <c r="AY147" s="159" t="s">
        <v>135</v>
      </c>
    </row>
    <row r="148" spans="2:65" s="1" customFormat="1" ht="48" customHeight="1">
      <c r="B148" s="131"/>
      <c r="C148" s="132" t="s">
        <v>177</v>
      </c>
      <c r="D148" s="132" t="s">
        <v>137</v>
      </c>
      <c r="E148" s="133" t="s">
        <v>605</v>
      </c>
      <c r="F148" s="134" t="s">
        <v>606</v>
      </c>
      <c r="G148" s="135" t="s">
        <v>140</v>
      </c>
      <c r="H148" s="136">
        <v>32.270000000000003</v>
      </c>
      <c r="I148" s="227"/>
      <c r="J148" s="137">
        <f>ROUND(I148*H148,2)</f>
        <v>0</v>
      </c>
      <c r="K148" s="134" t="s">
        <v>141</v>
      </c>
      <c r="L148" s="29"/>
      <c r="M148" s="138" t="s">
        <v>1</v>
      </c>
      <c r="N148" s="139" t="s">
        <v>41</v>
      </c>
      <c r="O148" s="140">
        <v>0.19800000000000001</v>
      </c>
      <c r="P148" s="140">
        <f>O148*H148</f>
        <v>6.3894600000000006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142</v>
      </c>
      <c r="AT148" s="142" t="s">
        <v>137</v>
      </c>
      <c r="AU148" s="142" t="s">
        <v>86</v>
      </c>
      <c r="AY148" s="17" t="s">
        <v>135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84</v>
      </c>
      <c r="BK148" s="143">
        <f>ROUND(I148*H148,2)</f>
        <v>0</v>
      </c>
      <c r="BL148" s="17" t="s">
        <v>142</v>
      </c>
      <c r="BM148" s="142" t="s">
        <v>607</v>
      </c>
    </row>
    <row r="149" spans="2:65" s="1" customFormat="1" ht="19.5">
      <c r="B149" s="29"/>
      <c r="D149" s="145" t="s">
        <v>158</v>
      </c>
      <c r="F149" s="165" t="s">
        <v>159</v>
      </c>
      <c r="I149" s="231"/>
      <c r="L149" s="29"/>
      <c r="M149" s="166"/>
      <c r="N149" s="52"/>
      <c r="O149" s="52"/>
      <c r="P149" s="52"/>
      <c r="Q149" s="52"/>
      <c r="R149" s="52"/>
      <c r="S149" s="52"/>
      <c r="T149" s="53"/>
      <c r="AT149" s="17" t="s">
        <v>158</v>
      </c>
      <c r="AU149" s="17" t="s">
        <v>86</v>
      </c>
    </row>
    <row r="150" spans="2:65" s="12" customFormat="1">
      <c r="B150" s="144"/>
      <c r="D150" s="145" t="s">
        <v>144</v>
      </c>
      <c r="E150" s="146" t="s">
        <v>1</v>
      </c>
      <c r="F150" s="147" t="s">
        <v>601</v>
      </c>
      <c r="H150" s="148">
        <v>32.270000000000003</v>
      </c>
      <c r="I150" s="228"/>
      <c r="L150" s="144"/>
      <c r="M150" s="149"/>
      <c r="N150" s="150"/>
      <c r="O150" s="150"/>
      <c r="P150" s="150"/>
      <c r="Q150" s="150"/>
      <c r="R150" s="150"/>
      <c r="S150" s="150"/>
      <c r="T150" s="151"/>
      <c r="AT150" s="146" t="s">
        <v>144</v>
      </c>
      <c r="AU150" s="146" t="s">
        <v>86</v>
      </c>
      <c r="AV150" s="12" t="s">
        <v>86</v>
      </c>
      <c r="AW150" s="12" t="s">
        <v>31</v>
      </c>
      <c r="AX150" s="12" t="s">
        <v>84</v>
      </c>
      <c r="AY150" s="146" t="s">
        <v>135</v>
      </c>
    </row>
    <row r="151" spans="2:65" s="1" customFormat="1" ht="36" customHeight="1">
      <c r="B151" s="131"/>
      <c r="C151" s="132" t="s">
        <v>185</v>
      </c>
      <c r="D151" s="132" t="s">
        <v>137</v>
      </c>
      <c r="E151" s="133" t="s">
        <v>608</v>
      </c>
      <c r="F151" s="134" t="s">
        <v>609</v>
      </c>
      <c r="G151" s="135" t="s">
        <v>239</v>
      </c>
      <c r="H151" s="136">
        <v>432.35</v>
      </c>
      <c r="I151" s="227"/>
      <c r="J151" s="137">
        <f>ROUND(I151*H151,2)</f>
        <v>0</v>
      </c>
      <c r="K151" s="134" t="s">
        <v>141</v>
      </c>
      <c r="L151" s="29"/>
      <c r="M151" s="138" t="s">
        <v>1</v>
      </c>
      <c r="N151" s="139" t="s">
        <v>41</v>
      </c>
      <c r="O151" s="140">
        <v>8.7999999999999995E-2</v>
      </c>
      <c r="P151" s="140">
        <f>O151*H151</f>
        <v>38.046799999999998</v>
      </c>
      <c r="Q151" s="140">
        <v>5.8E-4</v>
      </c>
      <c r="R151" s="140">
        <f>Q151*H151</f>
        <v>0.25076300000000001</v>
      </c>
      <c r="S151" s="140">
        <v>0</v>
      </c>
      <c r="T151" s="141">
        <f>S151*H151</f>
        <v>0</v>
      </c>
      <c r="AR151" s="142" t="s">
        <v>142</v>
      </c>
      <c r="AT151" s="142" t="s">
        <v>137</v>
      </c>
      <c r="AU151" s="142" t="s">
        <v>86</v>
      </c>
      <c r="AY151" s="17" t="s">
        <v>135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84</v>
      </c>
      <c r="BK151" s="143">
        <f>ROUND(I151*H151,2)</f>
        <v>0</v>
      </c>
      <c r="BL151" s="17" t="s">
        <v>142</v>
      </c>
      <c r="BM151" s="142" t="s">
        <v>610</v>
      </c>
    </row>
    <row r="152" spans="2:65" s="13" customFormat="1">
      <c r="B152" s="152"/>
      <c r="D152" s="145" t="s">
        <v>144</v>
      </c>
      <c r="E152" s="153" t="s">
        <v>1</v>
      </c>
      <c r="F152" s="154" t="s">
        <v>590</v>
      </c>
      <c r="H152" s="153" t="s">
        <v>1</v>
      </c>
      <c r="I152" s="229"/>
      <c r="L152" s="152"/>
      <c r="M152" s="155"/>
      <c r="N152" s="156"/>
      <c r="O152" s="156"/>
      <c r="P152" s="156"/>
      <c r="Q152" s="156"/>
      <c r="R152" s="156"/>
      <c r="S152" s="156"/>
      <c r="T152" s="157"/>
      <c r="AT152" s="153" t="s">
        <v>144</v>
      </c>
      <c r="AU152" s="153" t="s">
        <v>86</v>
      </c>
      <c r="AV152" s="13" t="s">
        <v>84</v>
      </c>
      <c r="AW152" s="13" t="s">
        <v>31</v>
      </c>
      <c r="AX152" s="13" t="s">
        <v>76</v>
      </c>
      <c r="AY152" s="153" t="s">
        <v>135</v>
      </c>
    </row>
    <row r="153" spans="2:65" s="13" customFormat="1">
      <c r="B153" s="152"/>
      <c r="D153" s="145" t="s">
        <v>144</v>
      </c>
      <c r="E153" s="153" t="s">
        <v>1</v>
      </c>
      <c r="F153" s="154" t="s">
        <v>150</v>
      </c>
      <c r="H153" s="153" t="s">
        <v>1</v>
      </c>
      <c r="I153" s="229"/>
      <c r="L153" s="152"/>
      <c r="M153" s="155"/>
      <c r="N153" s="156"/>
      <c r="O153" s="156"/>
      <c r="P153" s="156"/>
      <c r="Q153" s="156"/>
      <c r="R153" s="156"/>
      <c r="S153" s="156"/>
      <c r="T153" s="157"/>
      <c r="AT153" s="153" t="s">
        <v>144</v>
      </c>
      <c r="AU153" s="153" t="s">
        <v>86</v>
      </c>
      <c r="AV153" s="13" t="s">
        <v>84</v>
      </c>
      <c r="AW153" s="13" t="s">
        <v>31</v>
      </c>
      <c r="AX153" s="13" t="s">
        <v>76</v>
      </c>
      <c r="AY153" s="153" t="s">
        <v>135</v>
      </c>
    </row>
    <row r="154" spans="2:65" s="12" customFormat="1">
      <c r="B154" s="144"/>
      <c r="D154" s="145" t="s">
        <v>144</v>
      </c>
      <c r="E154" s="146" t="s">
        <v>1</v>
      </c>
      <c r="F154" s="147" t="s">
        <v>611</v>
      </c>
      <c r="H154" s="148">
        <v>432.35</v>
      </c>
      <c r="I154" s="228"/>
      <c r="L154" s="144"/>
      <c r="M154" s="149"/>
      <c r="N154" s="150"/>
      <c r="O154" s="150"/>
      <c r="P154" s="150"/>
      <c r="Q154" s="150"/>
      <c r="R154" s="150"/>
      <c r="S154" s="150"/>
      <c r="T154" s="151"/>
      <c r="AT154" s="146" t="s">
        <v>144</v>
      </c>
      <c r="AU154" s="146" t="s">
        <v>86</v>
      </c>
      <c r="AV154" s="12" t="s">
        <v>86</v>
      </c>
      <c r="AW154" s="12" t="s">
        <v>31</v>
      </c>
      <c r="AX154" s="12" t="s">
        <v>84</v>
      </c>
      <c r="AY154" s="146" t="s">
        <v>135</v>
      </c>
    </row>
    <row r="155" spans="2:65" s="1" customFormat="1" ht="36" customHeight="1">
      <c r="B155" s="131"/>
      <c r="C155" s="132" t="s">
        <v>192</v>
      </c>
      <c r="D155" s="132" t="s">
        <v>137</v>
      </c>
      <c r="E155" s="133" t="s">
        <v>612</v>
      </c>
      <c r="F155" s="134" t="s">
        <v>613</v>
      </c>
      <c r="G155" s="135" t="s">
        <v>239</v>
      </c>
      <c r="H155" s="136">
        <v>432.35</v>
      </c>
      <c r="I155" s="227"/>
      <c r="J155" s="137">
        <f>ROUND(I155*H155,2)</f>
        <v>0</v>
      </c>
      <c r="K155" s="134" t="s">
        <v>141</v>
      </c>
      <c r="L155" s="29"/>
      <c r="M155" s="138" t="s">
        <v>1</v>
      </c>
      <c r="N155" s="139" t="s">
        <v>41</v>
      </c>
      <c r="O155" s="140">
        <v>0.10299999999999999</v>
      </c>
      <c r="P155" s="140">
        <f>O155*H155</f>
        <v>44.532049999999998</v>
      </c>
      <c r="Q155" s="140">
        <v>6.2E-4</v>
      </c>
      <c r="R155" s="140">
        <f>Q155*H155</f>
        <v>0.26805699999999999</v>
      </c>
      <c r="S155" s="140">
        <v>0</v>
      </c>
      <c r="T155" s="141">
        <f>S155*H155</f>
        <v>0</v>
      </c>
      <c r="AR155" s="142" t="s">
        <v>142</v>
      </c>
      <c r="AT155" s="142" t="s">
        <v>137</v>
      </c>
      <c r="AU155" s="142" t="s">
        <v>86</v>
      </c>
      <c r="AY155" s="17" t="s">
        <v>135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84</v>
      </c>
      <c r="BK155" s="143">
        <f>ROUND(I155*H155,2)</f>
        <v>0</v>
      </c>
      <c r="BL155" s="17" t="s">
        <v>142</v>
      </c>
      <c r="BM155" s="142" t="s">
        <v>614</v>
      </c>
    </row>
    <row r="156" spans="2:65" s="1" customFormat="1" ht="48" customHeight="1">
      <c r="B156" s="131"/>
      <c r="C156" s="132" t="s">
        <v>198</v>
      </c>
      <c r="D156" s="132" t="s">
        <v>137</v>
      </c>
      <c r="E156" s="133" t="s">
        <v>172</v>
      </c>
      <c r="F156" s="134" t="s">
        <v>173</v>
      </c>
      <c r="G156" s="135" t="s">
        <v>140</v>
      </c>
      <c r="H156" s="136">
        <v>107.56699999999999</v>
      </c>
      <c r="I156" s="227"/>
      <c r="J156" s="137">
        <f>ROUND(I156*H156,2)</f>
        <v>0</v>
      </c>
      <c r="K156" s="134" t="s">
        <v>141</v>
      </c>
      <c r="L156" s="29"/>
      <c r="M156" s="138" t="s">
        <v>1</v>
      </c>
      <c r="N156" s="139" t="s">
        <v>41</v>
      </c>
      <c r="O156" s="140">
        <v>0.34499999999999997</v>
      </c>
      <c r="P156" s="140">
        <f>O156*H156</f>
        <v>37.110614999999996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142</v>
      </c>
      <c r="AT156" s="142" t="s">
        <v>137</v>
      </c>
      <c r="AU156" s="142" t="s">
        <v>86</v>
      </c>
      <c r="AY156" s="17" t="s">
        <v>135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84</v>
      </c>
      <c r="BK156" s="143">
        <f>ROUND(I156*H156,2)</f>
        <v>0</v>
      </c>
      <c r="BL156" s="17" t="s">
        <v>142</v>
      </c>
      <c r="BM156" s="142" t="s">
        <v>615</v>
      </c>
    </row>
    <row r="157" spans="2:65" s="1" customFormat="1" ht="39">
      <c r="B157" s="29"/>
      <c r="D157" s="145" t="s">
        <v>158</v>
      </c>
      <c r="F157" s="165" t="s">
        <v>616</v>
      </c>
      <c r="I157" s="231"/>
      <c r="L157" s="29"/>
      <c r="M157" s="166"/>
      <c r="N157" s="52"/>
      <c r="O157" s="52"/>
      <c r="P157" s="52"/>
      <c r="Q157" s="52"/>
      <c r="R157" s="52"/>
      <c r="S157" s="52"/>
      <c r="T157" s="53"/>
      <c r="AT157" s="17" t="s">
        <v>158</v>
      </c>
      <c r="AU157" s="17" t="s">
        <v>86</v>
      </c>
    </row>
    <row r="158" spans="2:65" s="12" customFormat="1">
      <c r="B158" s="144"/>
      <c r="D158" s="145" t="s">
        <v>144</v>
      </c>
      <c r="E158" s="146" t="s">
        <v>1</v>
      </c>
      <c r="F158" s="147" t="s">
        <v>617</v>
      </c>
      <c r="H158" s="148">
        <v>107.56699999999999</v>
      </c>
      <c r="I158" s="228"/>
      <c r="L158" s="144"/>
      <c r="M158" s="149"/>
      <c r="N158" s="150"/>
      <c r="O158" s="150"/>
      <c r="P158" s="150"/>
      <c r="Q158" s="150"/>
      <c r="R158" s="150"/>
      <c r="S158" s="150"/>
      <c r="T158" s="151"/>
      <c r="AT158" s="146" t="s">
        <v>144</v>
      </c>
      <c r="AU158" s="146" t="s">
        <v>86</v>
      </c>
      <c r="AV158" s="12" t="s">
        <v>86</v>
      </c>
      <c r="AW158" s="12" t="s">
        <v>31</v>
      </c>
      <c r="AX158" s="12" t="s">
        <v>84</v>
      </c>
      <c r="AY158" s="146" t="s">
        <v>135</v>
      </c>
    </row>
    <row r="159" spans="2:65" s="1" customFormat="1" ht="48" customHeight="1">
      <c r="B159" s="131"/>
      <c r="C159" s="132" t="s">
        <v>205</v>
      </c>
      <c r="D159" s="132" t="s">
        <v>137</v>
      </c>
      <c r="E159" s="133" t="s">
        <v>178</v>
      </c>
      <c r="F159" s="134" t="s">
        <v>179</v>
      </c>
      <c r="G159" s="135" t="s">
        <v>140</v>
      </c>
      <c r="H159" s="136">
        <v>233.84800000000001</v>
      </c>
      <c r="I159" s="227"/>
      <c r="J159" s="137">
        <f>ROUND(I159*H159,2)</f>
        <v>0</v>
      </c>
      <c r="K159" s="134" t="s">
        <v>141</v>
      </c>
      <c r="L159" s="29"/>
      <c r="M159" s="138" t="s">
        <v>1</v>
      </c>
      <c r="N159" s="139" t="s">
        <v>41</v>
      </c>
      <c r="O159" s="140">
        <v>4.3999999999999997E-2</v>
      </c>
      <c r="P159" s="140">
        <f>O159*H159</f>
        <v>10.289312000000001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142</v>
      </c>
      <c r="AT159" s="142" t="s">
        <v>137</v>
      </c>
      <c r="AU159" s="142" t="s">
        <v>86</v>
      </c>
      <c r="AY159" s="17" t="s">
        <v>135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84</v>
      </c>
      <c r="BK159" s="143">
        <f>ROUND(I159*H159,2)</f>
        <v>0</v>
      </c>
      <c r="BL159" s="17" t="s">
        <v>142</v>
      </c>
      <c r="BM159" s="142" t="s">
        <v>618</v>
      </c>
    </row>
    <row r="160" spans="2:65" s="13" customFormat="1">
      <c r="B160" s="152"/>
      <c r="D160" s="145" t="s">
        <v>144</v>
      </c>
      <c r="E160" s="153" t="s">
        <v>1</v>
      </c>
      <c r="F160" s="154" t="s">
        <v>181</v>
      </c>
      <c r="H160" s="153" t="s">
        <v>1</v>
      </c>
      <c r="I160" s="229"/>
      <c r="L160" s="152"/>
      <c r="M160" s="155"/>
      <c r="N160" s="156"/>
      <c r="O160" s="156"/>
      <c r="P160" s="156"/>
      <c r="Q160" s="156"/>
      <c r="R160" s="156"/>
      <c r="S160" s="156"/>
      <c r="T160" s="157"/>
      <c r="AT160" s="153" t="s">
        <v>144</v>
      </c>
      <c r="AU160" s="153" t="s">
        <v>86</v>
      </c>
      <c r="AV160" s="13" t="s">
        <v>84</v>
      </c>
      <c r="AW160" s="13" t="s">
        <v>31</v>
      </c>
      <c r="AX160" s="13" t="s">
        <v>76</v>
      </c>
      <c r="AY160" s="153" t="s">
        <v>135</v>
      </c>
    </row>
    <row r="161" spans="2:65" s="12" customFormat="1">
      <c r="B161" s="144"/>
      <c r="D161" s="145" t="s">
        <v>144</v>
      </c>
      <c r="E161" s="146" t="s">
        <v>1</v>
      </c>
      <c r="F161" s="147" t="s">
        <v>619</v>
      </c>
      <c r="H161" s="148">
        <v>189.64</v>
      </c>
      <c r="I161" s="228"/>
      <c r="L161" s="144"/>
      <c r="M161" s="149"/>
      <c r="N161" s="150"/>
      <c r="O161" s="150"/>
      <c r="P161" s="150"/>
      <c r="Q161" s="150"/>
      <c r="R161" s="150"/>
      <c r="S161" s="150"/>
      <c r="T161" s="151"/>
      <c r="AT161" s="146" t="s">
        <v>144</v>
      </c>
      <c r="AU161" s="146" t="s">
        <v>86</v>
      </c>
      <c r="AV161" s="12" t="s">
        <v>86</v>
      </c>
      <c r="AW161" s="12" t="s">
        <v>31</v>
      </c>
      <c r="AX161" s="12" t="s">
        <v>76</v>
      </c>
      <c r="AY161" s="146" t="s">
        <v>135</v>
      </c>
    </row>
    <row r="162" spans="2:65" s="13" customFormat="1">
      <c r="B162" s="152"/>
      <c r="D162" s="145" t="s">
        <v>144</v>
      </c>
      <c r="E162" s="153" t="s">
        <v>1</v>
      </c>
      <c r="F162" s="154" t="s">
        <v>183</v>
      </c>
      <c r="H162" s="153" t="s">
        <v>1</v>
      </c>
      <c r="I162" s="229"/>
      <c r="L162" s="152"/>
      <c r="M162" s="155"/>
      <c r="N162" s="156"/>
      <c r="O162" s="156"/>
      <c r="P162" s="156"/>
      <c r="Q162" s="156"/>
      <c r="R162" s="156"/>
      <c r="S162" s="156"/>
      <c r="T162" s="157"/>
      <c r="AT162" s="153" t="s">
        <v>144</v>
      </c>
      <c r="AU162" s="153" t="s">
        <v>86</v>
      </c>
      <c r="AV162" s="13" t="s">
        <v>84</v>
      </c>
      <c r="AW162" s="13" t="s">
        <v>31</v>
      </c>
      <c r="AX162" s="13" t="s">
        <v>76</v>
      </c>
      <c r="AY162" s="153" t="s">
        <v>135</v>
      </c>
    </row>
    <row r="163" spans="2:65" s="12" customFormat="1">
      <c r="B163" s="144"/>
      <c r="D163" s="145" t="s">
        <v>144</v>
      </c>
      <c r="E163" s="146" t="s">
        <v>1</v>
      </c>
      <c r="F163" s="147" t="s">
        <v>620</v>
      </c>
      <c r="H163" s="148">
        <v>44.207999999999998</v>
      </c>
      <c r="I163" s="228"/>
      <c r="L163" s="144"/>
      <c r="M163" s="149"/>
      <c r="N163" s="150"/>
      <c r="O163" s="150"/>
      <c r="P163" s="150"/>
      <c r="Q163" s="150"/>
      <c r="R163" s="150"/>
      <c r="S163" s="150"/>
      <c r="T163" s="151"/>
      <c r="AT163" s="146" t="s">
        <v>144</v>
      </c>
      <c r="AU163" s="146" t="s">
        <v>86</v>
      </c>
      <c r="AV163" s="12" t="s">
        <v>86</v>
      </c>
      <c r="AW163" s="12" t="s">
        <v>31</v>
      </c>
      <c r="AX163" s="12" t="s">
        <v>76</v>
      </c>
      <c r="AY163" s="146" t="s">
        <v>135</v>
      </c>
    </row>
    <row r="164" spans="2:65" s="14" customFormat="1">
      <c r="B164" s="158"/>
      <c r="D164" s="145" t="s">
        <v>144</v>
      </c>
      <c r="E164" s="159" t="s">
        <v>1</v>
      </c>
      <c r="F164" s="160" t="s">
        <v>153</v>
      </c>
      <c r="H164" s="161">
        <v>233.84800000000001</v>
      </c>
      <c r="I164" s="230"/>
      <c r="L164" s="158"/>
      <c r="M164" s="162"/>
      <c r="N164" s="163"/>
      <c r="O164" s="163"/>
      <c r="P164" s="163"/>
      <c r="Q164" s="163"/>
      <c r="R164" s="163"/>
      <c r="S164" s="163"/>
      <c r="T164" s="164"/>
      <c r="AT164" s="159" t="s">
        <v>144</v>
      </c>
      <c r="AU164" s="159" t="s">
        <v>86</v>
      </c>
      <c r="AV164" s="14" t="s">
        <v>142</v>
      </c>
      <c r="AW164" s="14" t="s">
        <v>31</v>
      </c>
      <c r="AX164" s="14" t="s">
        <v>84</v>
      </c>
      <c r="AY164" s="159" t="s">
        <v>135</v>
      </c>
    </row>
    <row r="165" spans="2:65" s="1" customFormat="1" ht="60" customHeight="1">
      <c r="B165" s="131"/>
      <c r="C165" s="132" t="s">
        <v>211</v>
      </c>
      <c r="D165" s="132" t="s">
        <v>137</v>
      </c>
      <c r="E165" s="133" t="s">
        <v>186</v>
      </c>
      <c r="F165" s="134" t="s">
        <v>187</v>
      </c>
      <c r="G165" s="135" t="s">
        <v>140</v>
      </c>
      <c r="H165" s="136">
        <v>120.31399999999999</v>
      </c>
      <c r="I165" s="227"/>
      <c r="J165" s="137">
        <f>ROUND(I165*H165,2)</f>
        <v>0</v>
      </c>
      <c r="K165" s="134" t="s">
        <v>141</v>
      </c>
      <c r="L165" s="29"/>
      <c r="M165" s="138" t="s">
        <v>1</v>
      </c>
      <c r="N165" s="139" t="s">
        <v>41</v>
      </c>
      <c r="O165" s="140">
        <v>8.3000000000000004E-2</v>
      </c>
      <c r="P165" s="140">
        <f>O165*H165</f>
        <v>9.9860620000000004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142</v>
      </c>
      <c r="AT165" s="142" t="s">
        <v>137</v>
      </c>
      <c r="AU165" s="142" t="s">
        <v>86</v>
      </c>
      <c r="AY165" s="17" t="s">
        <v>135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84</v>
      </c>
      <c r="BK165" s="143">
        <f>ROUND(I165*H165,2)</f>
        <v>0</v>
      </c>
      <c r="BL165" s="17" t="s">
        <v>142</v>
      </c>
      <c r="BM165" s="142" t="s">
        <v>621</v>
      </c>
    </row>
    <row r="166" spans="2:65" s="13" customFormat="1">
      <c r="B166" s="152"/>
      <c r="D166" s="145" t="s">
        <v>144</v>
      </c>
      <c r="E166" s="153" t="s">
        <v>1</v>
      </c>
      <c r="F166" s="154" t="s">
        <v>189</v>
      </c>
      <c r="H166" s="153" t="s">
        <v>1</v>
      </c>
      <c r="I166" s="229"/>
      <c r="L166" s="152"/>
      <c r="M166" s="155"/>
      <c r="N166" s="156"/>
      <c r="O166" s="156"/>
      <c r="P166" s="156"/>
      <c r="Q166" s="156"/>
      <c r="R166" s="156"/>
      <c r="S166" s="156"/>
      <c r="T166" s="157"/>
      <c r="AT166" s="153" t="s">
        <v>144</v>
      </c>
      <c r="AU166" s="153" t="s">
        <v>86</v>
      </c>
      <c r="AV166" s="13" t="s">
        <v>84</v>
      </c>
      <c r="AW166" s="13" t="s">
        <v>31</v>
      </c>
      <c r="AX166" s="13" t="s">
        <v>76</v>
      </c>
      <c r="AY166" s="153" t="s">
        <v>135</v>
      </c>
    </row>
    <row r="167" spans="2:65" s="12" customFormat="1">
      <c r="B167" s="144"/>
      <c r="D167" s="145" t="s">
        <v>144</v>
      </c>
      <c r="E167" s="146" t="s">
        <v>1</v>
      </c>
      <c r="F167" s="147" t="s">
        <v>622</v>
      </c>
      <c r="H167" s="148">
        <v>215.13399999999999</v>
      </c>
      <c r="I167" s="228"/>
      <c r="L167" s="144"/>
      <c r="M167" s="149"/>
      <c r="N167" s="150"/>
      <c r="O167" s="150"/>
      <c r="P167" s="150"/>
      <c r="Q167" s="150"/>
      <c r="R167" s="150"/>
      <c r="S167" s="150"/>
      <c r="T167" s="151"/>
      <c r="AT167" s="146" t="s">
        <v>144</v>
      </c>
      <c r="AU167" s="146" t="s">
        <v>86</v>
      </c>
      <c r="AV167" s="12" t="s">
        <v>86</v>
      </c>
      <c r="AW167" s="12" t="s">
        <v>31</v>
      </c>
      <c r="AX167" s="12" t="s">
        <v>76</v>
      </c>
      <c r="AY167" s="146" t="s">
        <v>135</v>
      </c>
    </row>
    <row r="168" spans="2:65" s="12" customFormat="1">
      <c r="B168" s="144"/>
      <c r="D168" s="145" t="s">
        <v>144</v>
      </c>
      <c r="E168" s="146" t="s">
        <v>1</v>
      </c>
      <c r="F168" s="147" t="s">
        <v>623</v>
      </c>
      <c r="H168" s="148">
        <v>-94.82</v>
      </c>
      <c r="I168" s="228"/>
      <c r="L168" s="144"/>
      <c r="M168" s="149"/>
      <c r="N168" s="150"/>
      <c r="O168" s="150"/>
      <c r="P168" s="150"/>
      <c r="Q168" s="150"/>
      <c r="R168" s="150"/>
      <c r="S168" s="150"/>
      <c r="T168" s="151"/>
      <c r="AT168" s="146" t="s">
        <v>144</v>
      </c>
      <c r="AU168" s="146" t="s">
        <v>86</v>
      </c>
      <c r="AV168" s="12" t="s">
        <v>86</v>
      </c>
      <c r="AW168" s="12" t="s">
        <v>31</v>
      </c>
      <c r="AX168" s="12" t="s">
        <v>76</v>
      </c>
      <c r="AY168" s="146" t="s">
        <v>135</v>
      </c>
    </row>
    <row r="169" spans="2:65" s="14" customFormat="1">
      <c r="B169" s="158"/>
      <c r="D169" s="145" t="s">
        <v>144</v>
      </c>
      <c r="E169" s="159" t="s">
        <v>1</v>
      </c>
      <c r="F169" s="160" t="s">
        <v>153</v>
      </c>
      <c r="H169" s="161">
        <v>120.31399999999999</v>
      </c>
      <c r="I169" s="230"/>
      <c r="L169" s="158"/>
      <c r="M169" s="162"/>
      <c r="N169" s="163"/>
      <c r="O169" s="163"/>
      <c r="P169" s="163"/>
      <c r="Q169" s="163"/>
      <c r="R169" s="163"/>
      <c r="S169" s="163"/>
      <c r="T169" s="164"/>
      <c r="AT169" s="159" t="s">
        <v>144</v>
      </c>
      <c r="AU169" s="159" t="s">
        <v>86</v>
      </c>
      <c r="AV169" s="14" t="s">
        <v>142</v>
      </c>
      <c r="AW169" s="14" t="s">
        <v>31</v>
      </c>
      <c r="AX169" s="14" t="s">
        <v>84</v>
      </c>
      <c r="AY169" s="159" t="s">
        <v>135</v>
      </c>
    </row>
    <row r="170" spans="2:65" s="1" customFormat="1" ht="60" customHeight="1">
      <c r="B170" s="131"/>
      <c r="C170" s="132" t="s">
        <v>217</v>
      </c>
      <c r="D170" s="132" t="s">
        <v>137</v>
      </c>
      <c r="E170" s="133" t="s">
        <v>193</v>
      </c>
      <c r="F170" s="134" t="s">
        <v>194</v>
      </c>
      <c r="G170" s="135" t="s">
        <v>140</v>
      </c>
      <c r="H170" s="136">
        <v>601.57000000000005</v>
      </c>
      <c r="I170" s="227"/>
      <c r="J170" s="137">
        <f>ROUND(I170*H170,2)</f>
        <v>0</v>
      </c>
      <c r="K170" s="134" t="s">
        <v>141</v>
      </c>
      <c r="L170" s="29"/>
      <c r="M170" s="138" t="s">
        <v>1</v>
      </c>
      <c r="N170" s="139" t="s">
        <v>41</v>
      </c>
      <c r="O170" s="140">
        <v>4.0000000000000001E-3</v>
      </c>
      <c r="P170" s="140">
        <f>O170*H170</f>
        <v>2.4062800000000002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142</v>
      </c>
      <c r="AT170" s="142" t="s">
        <v>137</v>
      </c>
      <c r="AU170" s="142" t="s">
        <v>86</v>
      </c>
      <c r="AY170" s="17" t="s">
        <v>135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84</v>
      </c>
      <c r="BK170" s="143">
        <f>ROUND(I170*H170,2)</f>
        <v>0</v>
      </c>
      <c r="BL170" s="17" t="s">
        <v>142</v>
      </c>
      <c r="BM170" s="142" t="s">
        <v>624</v>
      </c>
    </row>
    <row r="171" spans="2:65" s="13" customFormat="1">
      <c r="B171" s="152"/>
      <c r="D171" s="145" t="s">
        <v>144</v>
      </c>
      <c r="E171" s="153" t="s">
        <v>1</v>
      </c>
      <c r="F171" s="154" t="s">
        <v>396</v>
      </c>
      <c r="H171" s="153" t="s">
        <v>1</v>
      </c>
      <c r="I171" s="229"/>
      <c r="L171" s="152"/>
      <c r="M171" s="155"/>
      <c r="N171" s="156"/>
      <c r="O171" s="156"/>
      <c r="P171" s="156"/>
      <c r="Q171" s="156"/>
      <c r="R171" s="156"/>
      <c r="S171" s="156"/>
      <c r="T171" s="157"/>
      <c r="AT171" s="153" t="s">
        <v>144</v>
      </c>
      <c r="AU171" s="153" t="s">
        <v>86</v>
      </c>
      <c r="AV171" s="13" t="s">
        <v>84</v>
      </c>
      <c r="AW171" s="13" t="s">
        <v>31</v>
      </c>
      <c r="AX171" s="13" t="s">
        <v>76</v>
      </c>
      <c r="AY171" s="153" t="s">
        <v>135</v>
      </c>
    </row>
    <row r="172" spans="2:65" s="12" customFormat="1">
      <c r="B172" s="144"/>
      <c r="D172" s="145" t="s">
        <v>144</v>
      </c>
      <c r="E172" s="146" t="s">
        <v>1</v>
      </c>
      <c r="F172" s="147" t="s">
        <v>625</v>
      </c>
      <c r="H172" s="148">
        <v>601.57000000000005</v>
      </c>
      <c r="I172" s="228"/>
      <c r="L172" s="144"/>
      <c r="M172" s="149"/>
      <c r="N172" s="150"/>
      <c r="O172" s="150"/>
      <c r="P172" s="150"/>
      <c r="Q172" s="150"/>
      <c r="R172" s="150"/>
      <c r="S172" s="150"/>
      <c r="T172" s="151"/>
      <c r="AT172" s="146" t="s">
        <v>144</v>
      </c>
      <c r="AU172" s="146" t="s">
        <v>86</v>
      </c>
      <c r="AV172" s="12" t="s">
        <v>86</v>
      </c>
      <c r="AW172" s="12" t="s">
        <v>31</v>
      </c>
      <c r="AX172" s="12" t="s">
        <v>84</v>
      </c>
      <c r="AY172" s="146" t="s">
        <v>135</v>
      </c>
    </row>
    <row r="173" spans="2:65" s="1" customFormat="1" ht="36" customHeight="1">
      <c r="B173" s="131"/>
      <c r="C173" s="132" t="s">
        <v>225</v>
      </c>
      <c r="D173" s="132" t="s">
        <v>137</v>
      </c>
      <c r="E173" s="133" t="s">
        <v>212</v>
      </c>
      <c r="F173" s="134" t="s">
        <v>213</v>
      </c>
      <c r="G173" s="135" t="s">
        <v>140</v>
      </c>
      <c r="H173" s="136">
        <v>139.02799999999999</v>
      </c>
      <c r="I173" s="227"/>
      <c r="J173" s="137">
        <f>ROUND(I173*H173,2)</f>
        <v>0</v>
      </c>
      <c r="K173" s="134" t="s">
        <v>141</v>
      </c>
      <c r="L173" s="29"/>
      <c r="M173" s="138" t="s">
        <v>1</v>
      </c>
      <c r="N173" s="139" t="s">
        <v>41</v>
      </c>
      <c r="O173" s="140">
        <v>9.7000000000000003E-2</v>
      </c>
      <c r="P173" s="140">
        <f>O173*H173</f>
        <v>13.485716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142</v>
      </c>
      <c r="AT173" s="142" t="s">
        <v>137</v>
      </c>
      <c r="AU173" s="142" t="s">
        <v>86</v>
      </c>
      <c r="AY173" s="17" t="s">
        <v>135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84</v>
      </c>
      <c r="BK173" s="143">
        <f>ROUND(I173*H173,2)</f>
        <v>0</v>
      </c>
      <c r="BL173" s="17" t="s">
        <v>142</v>
      </c>
      <c r="BM173" s="142" t="s">
        <v>626</v>
      </c>
    </row>
    <row r="174" spans="2:65" s="12" customFormat="1">
      <c r="B174" s="144"/>
      <c r="D174" s="145" t="s">
        <v>144</v>
      </c>
      <c r="E174" s="146" t="s">
        <v>1</v>
      </c>
      <c r="F174" s="147" t="s">
        <v>627</v>
      </c>
      <c r="H174" s="148">
        <v>44.207999999999998</v>
      </c>
      <c r="I174" s="228"/>
      <c r="L174" s="144"/>
      <c r="M174" s="149"/>
      <c r="N174" s="150"/>
      <c r="O174" s="150"/>
      <c r="P174" s="150"/>
      <c r="Q174" s="150"/>
      <c r="R174" s="150"/>
      <c r="S174" s="150"/>
      <c r="T174" s="151"/>
      <c r="AT174" s="146" t="s">
        <v>144</v>
      </c>
      <c r="AU174" s="146" t="s">
        <v>86</v>
      </c>
      <c r="AV174" s="12" t="s">
        <v>86</v>
      </c>
      <c r="AW174" s="12" t="s">
        <v>31</v>
      </c>
      <c r="AX174" s="12" t="s">
        <v>76</v>
      </c>
      <c r="AY174" s="146" t="s">
        <v>135</v>
      </c>
    </row>
    <row r="175" spans="2:65" s="12" customFormat="1">
      <c r="B175" s="144"/>
      <c r="D175" s="145" t="s">
        <v>144</v>
      </c>
      <c r="E175" s="146" t="s">
        <v>1</v>
      </c>
      <c r="F175" s="147" t="s">
        <v>628</v>
      </c>
      <c r="H175" s="148">
        <v>94.82</v>
      </c>
      <c r="I175" s="228"/>
      <c r="L175" s="144"/>
      <c r="M175" s="149"/>
      <c r="N175" s="150"/>
      <c r="O175" s="150"/>
      <c r="P175" s="150"/>
      <c r="Q175" s="150"/>
      <c r="R175" s="150"/>
      <c r="S175" s="150"/>
      <c r="T175" s="151"/>
      <c r="AT175" s="146" t="s">
        <v>144</v>
      </c>
      <c r="AU175" s="146" t="s">
        <v>86</v>
      </c>
      <c r="AV175" s="12" t="s">
        <v>86</v>
      </c>
      <c r="AW175" s="12" t="s">
        <v>31</v>
      </c>
      <c r="AX175" s="12" t="s">
        <v>76</v>
      </c>
      <c r="AY175" s="146" t="s">
        <v>135</v>
      </c>
    </row>
    <row r="176" spans="2:65" s="14" customFormat="1">
      <c r="B176" s="158"/>
      <c r="D176" s="145" t="s">
        <v>144</v>
      </c>
      <c r="E176" s="159" t="s">
        <v>1</v>
      </c>
      <c r="F176" s="160" t="s">
        <v>153</v>
      </c>
      <c r="H176" s="161">
        <v>139.02799999999999</v>
      </c>
      <c r="I176" s="230"/>
      <c r="L176" s="158"/>
      <c r="M176" s="162"/>
      <c r="N176" s="163"/>
      <c r="O176" s="163"/>
      <c r="P176" s="163"/>
      <c r="Q176" s="163"/>
      <c r="R176" s="163"/>
      <c r="S176" s="163"/>
      <c r="T176" s="164"/>
      <c r="AT176" s="159" t="s">
        <v>144</v>
      </c>
      <c r="AU176" s="159" t="s">
        <v>86</v>
      </c>
      <c r="AV176" s="14" t="s">
        <v>142</v>
      </c>
      <c r="AW176" s="14" t="s">
        <v>31</v>
      </c>
      <c r="AX176" s="14" t="s">
        <v>84</v>
      </c>
      <c r="AY176" s="159" t="s">
        <v>135</v>
      </c>
    </row>
    <row r="177" spans="2:65" s="1" customFormat="1" ht="36" customHeight="1">
      <c r="B177" s="131"/>
      <c r="C177" s="132" t="s">
        <v>8</v>
      </c>
      <c r="D177" s="132" t="s">
        <v>137</v>
      </c>
      <c r="E177" s="133" t="s">
        <v>218</v>
      </c>
      <c r="F177" s="134" t="s">
        <v>219</v>
      </c>
      <c r="G177" s="135" t="s">
        <v>220</v>
      </c>
      <c r="H177" s="136">
        <v>228.59700000000001</v>
      </c>
      <c r="I177" s="227"/>
      <c r="J177" s="137">
        <f>ROUND(I177*H177,2)</f>
        <v>0</v>
      </c>
      <c r="K177" s="134" t="s">
        <v>141</v>
      </c>
      <c r="L177" s="29"/>
      <c r="M177" s="138" t="s">
        <v>1</v>
      </c>
      <c r="N177" s="139" t="s">
        <v>41</v>
      </c>
      <c r="O177" s="140">
        <v>0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142</v>
      </c>
      <c r="AT177" s="142" t="s">
        <v>137</v>
      </c>
      <c r="AU177" s="142" t="s">
        <v>86</v>
      </c>
      <c r="AY177" s="17" t="s">
        <v>135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84</v>
      </c>
      <c r="BK177" s="143">
        <f>ROUND(I177*H177,2)</f>
        <v>0</v>
      </c>
      <c r="BL177" s="17" t="s">
        <v>142</v>
      </c>
      <c r="BM177" s="142" t="s">
        <v>629</v>
      </c>
    </row>
    <row r="178" spans="2:65" s="1" customFormat="1" ht="19.5">
      <c r="B178" s="29"/>
      <c r="D178" s="145" t="s">
        <v>158</v>
      </c>
      <c r="F178" s="165" t="s">
        <v>222</v>
      </c>
      <c r="I178" s="231"/>
      <c r="L178" s="29"/>
      <c r="M178" s="166"/>
      <c r="N178" s="52"/>
      <c r="O178" s="52"/>
      <c r="P178" s="52"/>
      <c r="Q178" s="52"/>
      <c r="R178" s="52"/>
      <c r="S178" s="52"/>
      <c r="T178" s="53"/>
      <c r="AT178" s="17" t="s">
        <v>158</v>
      </c>
      <c r="AU178" s="17" t="s">
        <v>86</v>
      </c>
    </row>
    <row r="179" spans="2:65" s="12" customFormat="1">
      <c r="B179" s="144"/>
      <c r="D179" s="145" t="s">
        <v>144</v>
      </c>
      <c r="E179" s="146" t="s">
        <v>1</v>
      </c>
      <c r="F179" s="147" t="s">
        <v>630</v>
      </c>
      <c r="H179" s="148">
        <v>228.59700000000001</v>
      </c>
      <c r="I179" s="228"/>
      <c r="L179" s="144"/>
      <c r="M179" s="149"/>
      <c r="N179" s="150"/>
      <c r="O179" s="150"/>
      <c r="P179" s="150"/>
      <c r="Q179" s="150"/>
      <c r="R179" s="150"/>
      <c r="S179" s="150"/>
      <c r="T179" s="151"/>
      <c r="AT179" s="146" t="s">
        <v>144</v>
      </c>
      <c r="AU179" s="146" t="s">
        <v>86</v>
      </c>
      <c r="AV179" s="12" t="s">
        <v>86</v>
      </c>
      <c r="AW179" s="12" t="s">
        <v>31</v>
      </c>
      <c r="AX179" s="12" t="s">
        <v>84</v>
      </c>
      <c r="AY179" s="146" t="s">
        <v>135</v>
      </c>
    </row>
    <row r="180" spans="2:65" s="1" customFormat="1" ht="36" customHeight="1">
      <c r="B180" s="131"/>
      <c r="C180" s="132" t="s">
        <v>236</v>
      </c>
      <c r="D180" s="132" t="s">
        <v>137</v>
      </c>
      <c r="E180" s="133" t="s">
        <v>226</v>
      </c>
      <c r="F180" s="134" t="s">
        <v>227</v>
      </c>
      <c r="G180" s="135" t="s">
        <v>140</v>
      </c>
      <c r="H180" s="136">
        <v>94.82</v>
      </c>
      <c r="I180" s="227"/>
      <c r="J180" s="137">
        <f>ROUND(I180*H180,2)</f>
        <v>0</v>
      </c>
      <c r="K180" s="134" t="s">
        <v>141</v>
      </c>
      <c r="L180" s="29"/>
      <c r="M180" s="138" t="s">
        <v>1</v>
      </c>
      <c r="N180" s="139" t="s">
        <v>41</v>
      </c>
      <c r="O180" s="140">
        <v>0.29899999999999999</v>
      </c>
      <c r="P180" s="140">
        <f>O180*H180</f>
        <v>28.351179999999996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142</v>
      </c>
      <c r="AT180" s="142" t="s">
        <v>137</v>
      </c>
      <c r="AU180" s="142" t="s">
        <v>86</v>
      </c>
      <c r="AY180" s="17" t="s">
        <v>135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84</v>
      </c>
      <c r="BK180" s="143">
        <f>ROUND(I180*H180,2)</f>
        <v>0</v>
      </c>
      <c r="BL180" s="17" t="s">
        <v>142</v>
      </c>
      <c r="BM180" s="142" t="s">
        <v>631</v>
      </c>
    </row>
    <row r="181" spans="2:65" s="13" customFormat="1">
      <c r="B181" s="152"/>
      <c r="D181" s="145" t="s">
        <v>144</v>
      </c>
      <c r="E181" s="153" t="s">
        <v>1</v>
      </c>
      <c r="F181" s="154" t="s">
        <v>590</v>
      </c>
      <c r="H181" s="153" t="s">
        <v>1</v>
      </c>
      <c r="I181" s="229"/>
      <c r="L181" s="152"/>
      <c r="M181" s="155"/>
      <c r="N181" s="156"/>
      <c r="O181" s="156"/>
      <c r="P181" s="156"/>
      <c r="Q181" s="156"/>
      <c r="R181" s="156"/>
      <c r="S181" s="156"/>
      <c r="T181" s="157"/>
      <c r="AT181" s="153" t="s">
        <v>144</v>
      </c>
      <c r="AU181" s="153" t="s">
        <v>86</v>
      </c>
      <c r="AV181" s="13" t="s">
        <v>84</v>
      </c>
      <c r="AW181" s="13" t="s">
        <v>31</v>
      </c>
      <c r="AX181" s="13" t="s">
        <v>76</v>
      </c>
      <c r="AY181" s="153" t="s">
        <v>135</v>
      </c>
    </row>
    <row r="182" spans="2:65" s="13" customFormat="1">
      <c r="B182" s="152"/>
      <c r="D182" s="145" t="s">
        <v>144</v>
      </c>
      <c r="E182" s="153" t="s">
        <v>1</v>
      </c>
      <c r="F182" s="154" t="s">
        <v>229</v>
      </c>
      <c r="H182" s="153" t="s">
        <v>1</v>
      </c>
      <c r="I182" s="229"/>
      <c r="L182" s="152"/>
      <c r="M182" s="155"/>
      <c r="N182" s="156"/>
      <c r="O182" s="156"/>
      <c r="P182" s="156"/>
      <c r="Q182" s="156"/>
      <c r="R182" s="156"/>
      <c r="S182" s="156"/>
      <c r="T182" s="157"/>
      <c r="AT182" s="153" t="s">
        <v>144</v>
      </c>
      <c r="AU182" s="153" t="s">
        <v>86</v>
      </c>
      <c r="AV182" s="13" t="s">
        <v>84</v>
      </c>
      <c r="AW182" s="13" t="s">
        <v>31</v>
      </c>
      <c r="AX182" s="13" t="s">
        <v>76</v>
      </c>
      <c r="AY182" s="153" t="s">
        <v>135</v>
      </c>
    </row>
    <row r="183" spans="2:65" s="13" customFormat="1">
      <c r="B183" s="152"/>
      <c r="D183" s="145" t="s">
        <v>144</v>
      </c>
      <c r="E183" s="153" t="s">
        <v>1</v>
      </c>
      <c r="F183" s="154" t="s">
        <v>150</v>
      </c>
      <c r="H183" s="153" t="s">
        <v>1</v>
      </c>
      <c r="I183" s="229"/>
      <c r="L183" s="152"/>
      <c r="M183" s="155"/>
      <c r="N183" s="156"/>
      <c r="O183" s="156"/>
      <c r="P183" s="156"/>
      <c r="Q183" s="156"/>
      <c r="R183" s="156"/>
      <c r="S183" s="156"/>
      <c r="T183" s="157"/>
      <c r="AT183" s="153" t="s">
        <v>144</v>
      </c>
      <c r="AU183" s="153" t="s">
        <v>86</v>
      </c>
      <c r="AV183" s="13" t="s">
        <v>84</v>
      </c>
      <c r="AW183" s="13" t="s">
        <v>31</v>
      </c>
      <c r="AX183" s="13" t="s">
        <v>76</v>
      </c>
      <c r="AY183" s="153" t="s">
        <v>135</v>
      </c>
    </row>
    <row r="184" spans="2:65" s="12" customFormat="1">
      <c r="B184" s="144"/>
      <c r="D184" s="145" t="s">
        <v>144</v>
      </c>
      <c r="E184" s="146" t="s">
        <v>1</v>
      </c>
      <c r="F184" s="147" t="s">
        <v>632</v>
      </c>
      <c r="H184" s="148">
        <v>94.82</v>
      </c>
      <c r="I184" s="228"/>
      <c r="L184" s="144"/>
      <c r="M184" s="149"/>
      <c r="N184" s="150"/>
      <c r="O184" s="150"/>
      <c r="P184" s="150"/>
      <c r="Q184" s="150"/>
      <c r="R184" s="150"/>
      <c r="S184" s="150"/>
      <c r="T184" s="151"/>
      <c r="AT184" s="146" t="s">
        <v>144</v>
      </c>
      <c r="AU184" s="146" t="s">
        <v>86</v>
      </c>
      <c r="AV184" s="12" t="s">
        <v>86</v>
      </c>
      <c r="AW184" s="12" t="s">
        <v>31</v>
      </c>
      <c r="AX184" s="12" t="s">
        <v>84</v>
      </c>
      <c r="AY184" s="146" t="s">
        <v>135</v>
      </c>
    </row>
    <row r="185" spans="2:65" s="1" customFormat="1" ht="48" customHeight="1">
      <c r="B185" s="131"/>
      <c r="C185" s="132" t="s">
        <v>242</v>
      </c>
      <c r="D185" s="132" t="s">
        <v>137</v>
      </c>
      <c r="E185" s="133" t="s">
        <v>233</v>
      </c>
      <c r="F185" s="134" t="s">
        <v>234</v>
      </c>
      <c r="G185" s="135" t="s">
        <v>140</v>
      </c>
      <c r="H185" s="136">
        <v>44.207999999999998</v>
      </c>
      <c r="I185" s="227"/>
      <c r="J185" s="137">
        <f>ROUND(I185*H185,2)</f>
        <v>0</v>
      </c>
      <c r="K185" s="134" t="s">
        <v>1</v>
      </c>
      <c r="L185" s="29"/>
      <c r="M185" s="138" t="s">
        <v>1</v>
      </c>
      <c r="N185" s="139" t="s">
        <v>41</v>
      </c>
      <c r="O185" s="140">
        <v>0.94</v>
      </c>
      <c r="P185" s="140">
        <f>O185*H185</f>
        <v>41.555519999999994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142</v>
      </c>
      <c r="AT185" s="142" t="s">
        <v>137</v>
      </c>
      <c r="AU185" s="142" t="s">
        <v>86</v>
      </c>
      <c r="AY185" s="17" t="s">
        <v>135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84</v>
      </c>
      <c r="BK185" s="143">
        <f>ROUND(I185*H185,2)</f>
        <v>0</v>
      </c>
      <c r="BL185" s="17" t="s">
        <v>142</v>
      </c>
      <c r="BM185" s="142" t="s">
        <v>633</v>
      </c>
    </row>
    <row r="186" spans="2:65" s="1" customFormat="1" ht="60" customHeight="1">
      <c r="B186" s="131"/>
      <c r="C186" s="132" t="s">
        <v>248</v>
      </c>
      <c r="D186" s="132" t="s">
        <v>137</v>
      </c>
      <c r="E186" s="133" t="s">
        <v>634</v>
      </c>
      <c r="F186" s="134" t="s">
        <v>635</v>
      </c>
      <c r="G186" s="135" t="s">
        <v>140</v>
      </c>
      <c r="H186" s="136">
        <v>69.69</v>
      </c>
      <c r="I186" s="227"/>
      <c r="J186" s="137">
        <f>ROUND(I186*H186,2)</f>
        <v>0</v>
      </c>
      <c r="K186" s="134" t="s">
        <v>141</v>
      </c>
      <c r="L186" s="29"/>
      <c r="M186" s="138" t="s">
        <v>1</v>
      </c>
      <c r="N186" s="139" t="s">
        <v>41</v>
      </c>
      <c r="O186" s="140">
        <v>0.28599999999999998</v>
      </c>
      <c r="P186" s="140">
        <f>O186*H186</f>
        <v>19.931339999999999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142</v>
      </c>
      <c r="AT186" s="142" t="s">
        <v>137</v>
      </c>
      <c r="AU186" s="142" t="s">
        <v>86</v>
      </c>
      <c r="AY186" s="17" t="s">
        <v>135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84</v>
      </c>
      <c r="BK186" s="143">
        <f>ROUND(I186*H186,2)</f>
        <v>0</v>
      </c>
      <c r="BL186" s="17" t="s">
        <v>142</v>
      </c>
      <c r="BM186" s="142" t="s">
        <v>636</v>
      </c>
    </row>
    <row r="187" spans="2:65" s="13" customFormat="1">
      <c r="B187" s="152"/>
      <c r="D187" s="145" t="s">
        <v>144</v>
      </c>
      <c r="E187" s="153" t="s">
        <v>1</v>
      </c>
      <c r="F187" s="154" t="s">
        <v>637</v>
      </c>
      <c r="H187" s="153" t="s">
        <v>1</v>
      </c>
      <c r="I187" s="229"/>
      <c r="L187" s="152"/>
      <c r="M187" s="155"/>
      <c r="N187" s="156"/>
      <c r="O187" s="156"/>
      <c r="P187" s="156"/>
      <c r="Q187" s="156"/>
      <c r="R187" s="156"/>
      <c r="S187" s="156"/>
      <c r="T187" s="157"/>
      <c r="AT187" s="153" t="s">
        <v>144</v>
      </c>
      <c r="AU187" s="153" t="s">
        <v>86</v>
      </c>
      <c r="AV187" s="13" t="s">
        <v>84</v>
      </c>
      <c r="AW187" s="13" t="s">
        <v>31</v>
      </c>
      <c r="AX187" s="13" t="s">
        <v>76</v>
      </c>
      <c r="AY187" s="153" t="s">
        <v>135</v>
      </c>
    </row>
    <row r="188" spans="2:65" s="13" customFormat="1">
      <c r="B188" s="152"/>
      <c r="D188" s="145" t="s">
        <v>144</v>
      </c>
      <c r="E188" s="153" t="s">
        <v>1</v>
      </c>
      <c r="F188" s="154" t="s">
        <v>150</v>
      </c>
      <c r="H188" s="153" t="s">
        <v>1</v>
      </c>
      <c r="I188" s="229"/>
      <c r="L188" s="152"/>
      <c r="M188" s="155"/>
      <c r="N188" s="156"/>
      <c r="O188" s="156"/>
      <c r="P188" s="156"/>
      <c r="Q188" s="156"/>
      <c r="R188" s="156"/>
      <c r="S188" s="156"/>
      <c r="T188" s="157"/>
      <c r="AT188" s="153" t="s">
        <v>144</v>
      </c>
      <c r="AU188" s="153" t="s">
        <v>86</v>
      </c>
      <c r="AV188" s="13" t="s">
        <v>84</v>
      </c>
      <c r="AW188" s="13" t="s">
        <v>31</v>
      </c>
      <c r="AX188" s="13" t="s">
        <v>76</v>
      </c>
      <c r="AY188" s="153" t="s">
        <v>135</v>
      </c>
    </row>
    <row r="189" spans="2:65" s="12" customFormat="1">
      <c r="B189" s="144"/>
      <c r="D189" s="145" t="s">
        <v>144</v>
      </c>
      <c r="E189" s="146" t="s">
        <v>1</v>
      </c>
      <c r="F189" s="147" t="s">
        <v>638</v>
      </c>
      <c r="H189" s="148">
        <v>69.69</v>
      </c>
      <c r="I189" s="228"/>
      <c r="L189" s="144"/>
      <c r="M189" s="149"/>
      <c r="N189" s="150"/>
      <c r="O189" s="150"/>
      <c r="P189" s="150"/>
      <c r="Q189" s="150"/>
      <c r="R189" s="150"/>
      <c r="S189" s="150"/>
      <c r="T189" s="151"/>
      <c r="AT189" s="146" t="s">
        <v>144</v>
      </c>
      <c r="AU189" s="146" t="s">
        <v>86</v>
      </c>
      <c r="AV189" s="12" t="s">
        <v>86</v>
      </c>
      <c r="AW189" s="12" t="s">
        <v>31</v>
      </c>
      <c r="AX189" s="12" t="s">
        <v>84</v>
      </c>
      <c r="AY189" s="146" t="s">
        <v>135</v>
      </c>
    </row>
    <row r="190" spans="2:65" s="1" customFormat="1" ht="16.5" customHeight="1">
      <c r="B190" s="131"/>
      <c r="C190" s="167" t="s">
        <v>252</v>
      </c>
      <c r="D190" s="167" t="s">
        <v>253</v>
      </c>
      <c r="E190" s="168" t="s">
        <v>639</v>
      </c>
      <c r="F190" s="169" t="s">
        <v>640</v>
      </c>
      <c r="G190" s="170" t="s">
        <v>220</v>
      </c>
      <c r="H190" s="171">
        <v>139.38</v>
      </c>
      <c r="I190" s="232"/>
      <c r="J190" s="172">
        <f>ROUND(I190*H190,2)</f>
        <v>0</v>
      </c>
      <c r="K190" s="169" t="s">
        <v>141</v>
      </c>
      <c r="L190" s="173"/>
      <c r="M190" s="174" t="s">
        <v>1</v>
      </c>
      <c r="N190" s="175" t="s">
        <v>41</v>
      </c>
      <c r="O190" s="140">
        <v>0</v>
      </c>
      <c r="P190" s="140">
        <f>O190*H190</f>
        <v>0</v>
      </c>
      <c r="Q190" s="140">
        <v>1</v>
      </c>
      <c r="R190" s="140">
        <f>Q190*H190</f>
        <v>139.38</v>
      </c>
      <c r="S190" s="140">
        <v>0</v>
      </c>
      <c r="T190" s="141">
        <f>S190*H190</f>
        <v>0</v>
      </c>
      <c r="AR190" s="142" t="s">
        <v>185</v>
      </c>
      <c r="AT190" s="142" t="s">
        <v>253</v>
      </c>
      <c r="AU190" s="142" t="s">
        <v>86</v>
      </c>
      <c r="AY190" s="17" t="s">
        <v>135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84</v>
      </c>
      <c r="BK190" s="143">
        <f>ROUND(I190*H190,2)</f>
        <v>0</v>
      </c>
      <c r="BL190" s="17" t="s">
        <v>142</v>
      </c>
      <c r="BM190" s="142" t="s">
        <v>641</v>
      </c>
    </row>
    <row r="191" spans="2:65" s="1" customFormat="1" ht="19.5">
      <c r="B191" s="29"/>
      <c r="D191" s="145" t="s">
        <v>158</v>
      </c>
      <c r="F191" s="165" t="s">
        <v>414</v>
      </c>
      <c r="I191" s="231"/>
      <c r="L191" s="29"/>
      <c r="M191" s="166"/>
      <c r="N191" s="52"/>
      <c r="O191" s="52"/>
      <c r="P191" s="52"/>
      <c r="Q191" s="52"/>
      <c r="R191" s="52"/>
      <c r="S191" s="52"/>
      <c r="T191" s="53"/>
      <c r="AT191" s="17" t="s">
        <v>158</v>
      </c>
      <c r="AU191" s="17" t="s">
        <v>86</v>
      </c>
    </row>
    <row r="192" spans="2:65" s="12" customFormat="1">
      <c r="B192" s="144"/>
      <c r="D192" s="145" t="s">
        <v>144</v>
      </c>
      <c r="F192" s="147" t="s">
        <v>642</v>
      </c>
      <c r="H192" s="148">
        <v>139.38</v>
      </c>
      <c r="I192" s="228"/>
      <c r="L192" s="144"/>
      <c r="M192" s="149"/>
      <c r="N192" s="150"/>
      <c r="O192" s="150"/>
      <c r="P192" s="150"/>
      <c r="Q192" s="150"/>
      <c r="R192" s="150"/>
      <c r="S192" s="150"/>
      <c r="T192" s="151"/>
      <c r="AT192" s="146" t="s">
        <v>144</v>
      </c>
      <c r="AU192" s="146" t="s">
        <v>86</v>
      </c>
      <c r="AV192" s="12" t="s">
        <v>86</v>
      </c>
      <c r="AW192" s="12" t="s">
        <v>3</v>
      </c>
      <c r="AX192" s="12" t="s">
        <v>84</v>
      </c>
      <c r="AY192" s="146" t="s">
        <v>135</v>
      </c>
    </row>
    <row r="193" spans="2:65" s="1" customFormat="1" ht="48" customHeight="1">
      <c r="B193" s="131"/>
      <c r="C193" s="132" t="s">
        <v>260</v>
      </c>
      <c r="D193" s="132" t="s">
        <v>137</v>
      </c>
      <c r="E193" s="133" t="s">
        <v>237</v>
      </c>
      <c r="F193" s="134" t="s">
        <v>238</v>
      </c>
      <c r="G193" s="135" t="s">
        <v>239</v>
      </c>
      <c r="H193" s="136">
        <v>294.72000000000003</v>
      </c>
      <c r="I193" s="227"/>
      <c r="J193" s="137">
        <f>ROUND(I193*H193,2)</f>
        <v>0</v>
      </c>
      <c r="K193" s="134" t="s">
        <v>141</v>
      </c>
      <c r="L193" s="29"/>
      <c r="M193" s="138" t="s">
        <v>1</v>
      </c>
      <c r="N193" s="139" t="s">
        <v>41</v>
      </c>
      <c r="O193" s="140">
        <v>9.5000000000000001E-2</v>
      </c>
      <c r="P193" s="140">
        <f>O193*H193</f>
        <v>27.998400000000004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142</v>
      </c>
      <c r="AT193" s="142" t="s">
        <v>137</v>
      </c>
      <c r="AU193" s="142" t="s">
        <v>86</v>
      </c>
      <c r="AY193" s="17" t="s">
        <v>135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84</v>
      </c>
      <c r="BK193" s="143">
        <f>ROUND(I193*H193,2)</f>
        <v>0</v>
      </c>
      <c r="BL193" s="17" t="s">
        <v>142</v>
      </c>
      <c r="BM193" s="142" t="s">
        <v>643</v>
      </c>
    </row>
    <row r="194" spans="2:65" s="12" customFormat="1">
      <c r="B194" s="144"/>
      <c r="D194" s="145" t="s">
        <v>144</v>
      </c>
      <c r="E194" s="146" t="s">
        <v>1</v>
      </c>
      <c r="F194" s="147" t="s">
        <v>644</v>
      </c>
      <c r="H194" s="148">
        <v>294.72000000000003</v>
      </c>
      <c r="I194" s="228"/>
      <c r="L194" s="144"/>
      <c r="M194" s="149"/>
      <c r="N194" s="150"/>
      <c r="O194" s="150"/>
      <c r="P194" s="150"/>
      <c r="Q194" s="150"/>
      <c r="R194" s="150"/>
      <c r="S194" s="150"/>
      <c r="T194" s="151"/>
      <c r="AT194" s="146" t="s">
        <v>144</v>
      </c>
      <c r="AU194" s="146" t="s">
        <v>86</v>
      </c>
      <c r="AV194" s="12" t="s">
        <v>86</v>
      </c>
      <c r="AW194" s="12" t="s">
        <v>31</v>
      </c>
      <c r="AX194" s="12" t="s">
        <v>84</v>
      </c>
      <c r="AY194" s="146" t="s">
        <v>135</v>
      </c>
    </row>
    <row r="195" spans="2:65" s="1" customFormat="1" ht="36" customHeight="1">
      <c r="B195" s="131"/>
      <c r="C195" s="132" t="s">
        <v>7</v>
      </c>
      <c r="D195" s="132" t="s">
        <v>137</v>
      </c>
      <c r="E195" s="133" t="s">
        <v>645</v>
      </c>
      <c r="F195" s="134" t="s">
        <v>646</v>
      </c>
      <c r="G195" s="135" t="s">
        <v>239</v>
      </c>
      <c r="H195" s="136">
        <v>147.36000000000001</v>
      </c>
      <c r="I195" s="227"/>
      <c r="J195" s="137">
        <f>ROUND(I195*H195,2)</f>
        <v>0</v>
      </c>
      <c r="K195" s="134" t="s">
        <v>141</v>
      </c>
      <c r="L195" s="29"/>
      <c r="M195" s="138" t="s">
        <v>1</v>
      </c>
      <c r="N195" s="139" t="s">
        <v>41</v>
      </c>
      <c r="O195" s="140">
        <v>0.41599999999999998</v>
      </c>
      <c r="P195" s="140">
        <f>O195*H195</f>
        <v>61.301760000000002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142</v>
      </c>
      <c r="AT195" s="142" t="s">
        <v>137</v>
      </c>
      <c r="AU195" s="142" t="s">
        <v>86</v>
      </c>
      <c r="AY195" s="17" t="s">
        <v>135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84</v>
      </c>
      <c r="BK195" s="143">
        <f>ROUND(I195*H195,2)</f>
        <v>0</v>
      </c>
      <c r="BL195" s="17" t="s">
        <v>142</v>
      </c>
      <c r="BM195" s="142" t="s">
        <v>647</v>
      </c>
    </row>
    <row r="196" spans="2:65" s="13" customFormat="1">
      <c r="B196" s="152"/>
      <c r="D196" s="145" t="s">
        <v>144</v>
      </c>
      <c r="E196" s="153" t="s">
        <v>1</v>
      </c>
      <c r="F196" s="154" t="s">
        <v>246</v>
      </c>
      <c r="H196" s="153" t="s">
        <v>1</v>
      </c>
      <c r="I196" s="229"/>
      <c r="L196" s="152"/>
      <c r="M196" s="155"/>
      <c r="N196" s="156"/>
      <c r="O196" s="156"/>
      <c r="P196" s="156"/>
      <c r="Q196" s="156"/>
      <c r="R196" s="156"/>
      <c r="S196" s="156"/>
      <c r="T196" s="157"/>
      <c r="AT196" s="153" t="s">
        <v>144</v>
      </c>
      <c r="AU196" s="153" t="s">
        <v>86</v>
      </c>
      <c r="AV196" s="13" t="s">
        <v>84</v>
      </c>
      <c r="AW196" s="13" t="s">
        <v>31</v>
      </c>
      <c r="AX196" s="13" t="s">
        <v>76</v>
      </c>
      <c r="AY196" s="153" t="s">
        <v>135</v>
      </c>
    </row>
    <row r="197" spans="2:65" s="12" customFormat="1">
      <c r="B197" s="144"/>
      <c r="D197" s="145" t="s">
        <v>144</v>
      </c>
      <c r="E197" s="146" t="s">
        <v>1</v>
      </c>
      <c r="F197" s="147" t="s">
        <v>648</v>
      </c>
      <c r="H197" s="148">
        <v>147.36000000000001</v>
      </c>
      <c r="I197" s="228"/>
      <c r="L197" s="144"/>
      <c r="M197" s="149"/>
      <c r="N197" s="150"/>
      <c r="O197" s="150"/>
      <c r="P197" s="150"/>
      <c r="Q197" s="150"/>
      <c r="R197" s="150"/>
      <c r="S197" s="150"/>
      <c r="T197" s="151"/>
      <c r="AT197" s="146" t="s">
        <v>144</v>
      </c>
      <c r="AU197" s="146" t="s">
        <v>86</v>
      </c>
      <c r="AV197" s="12" t="s">
        <v>86</v>
      </c>
      <c r="AW197" s="12" t="s">
        <v>31</v>
      </c>
      <c r="AX197" s="12" t="s">
        <v>84</v>
      </c>
      <c r="AY197" s="146" t="s">
        <v>135</v>
      </c>
    </row>
    <row r="198" spans="2:65" s="1" customFormat="1" ht="36" customHeight="1">
      <c r="B198" s="131"/>
      <c r="C198" s="132" t="s">
        <v>270</v>
      </c>
      <c r="D198" s="132" t="s">
        <v>137</v>
      </c>
      <c r="E198" s="133" t="s">
        <v>249</v>
      </c>
      <c r="F198" s="134" t="s">
        <v>250</v>
      </c>
      <c r="G198" s="135" t="s">
        <v>239</v>
      </c>
      <c r="H198" s="136">
        <v>442.08</v>
      </c>
      <c r="I198" s="227"/>
      <c r="J198" s="137">
        <f>ROUND(I198*H198,2)</f>
        <v>0</v>
      </c>
      <c r="K198" s="134" t="s">
        <v>141</v>
      </c>
      <c r="L198" s="29"/>
      <c r="M198" s="138" t="s">
        <v>1</v>
      </c>
      <c r="N198" s="139" t="s">
        <v>41</v>
      </c>
      <c r="O198" s="140">
        <v>7.0000000000000001E-3</v>
      </c>
      <c r="P198" s="140">
        <f>O198*H198</f>
        <v>3.09456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142</v>
      </c>
      <c r="AT198" s="142" t="s">
        <v>137</v>
      </c>
      <c r="AU198" s="142" t="s">
        <v>86</v>
      </c>
      <c r="AY198" s="17" t="s">
        <v>135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84</v>
      </c>
      <c r="BK198" s="143">
        <f>ROUND(I198*H198,2)</f>
        <v>0</v>
      </c>
      <c r="BL198" s="17" t="s">
        <v>142</v>
      </c>
      <c r="BM198" s="142" t="s">
        <v>649</v>
      </c>
    </row>
    <row r="199" spans="2:65" s="12" customFormat="1">
      <c r="B199" s="144"/>
      <c r="D199" s="145" t="s">
        <v>144</v>
      </c>
      <c r="E199" s="146" t="s">
        <v>1</v>
      </c>
      <c r="F199" s="147" t="s">
        <v>650</v>
      </c>
      <c r="H199" s="148">
        <v>442.08</v>
      </c>
      <c r="I199" s="228"/>
      <c r="L199" s="144"/>
      <c r="M199" s="149"/>
      <c r="N199" s="150"/>
      <c r="O199" s="150"/>
      <c r="P199" s="150"/>
      <c r="Q199" s="150"/>
      <c r="R199" s="150"/>
      <c r="S199" s="150"/>
      <c r="T199" s="151"/>
      <c r="AT199" s="146" t="s">
        <v>144</v>
      </c>
      <c r="AU199" s="146" t="s">
        <v>86</v>
      </c>
      <c r="AV199" s="12" t="s">
        <v>86</v>
      </c>
      <c r="AW199" s="12" t="s">
        <v>31</v>
      </c>
      <c r="AX199" s="12" t="s">
        <v>84</v>
      </c>
      <c r="AY199" s="146" t="s">
        <v>135</v>
      </c>
    </row>
    <row r="200" spans="2:65" s="1" customFormat="1" ht="16.5" customHeight="1">
      <c r="B200" s="131"/>
      <c r="C200" s="167" t="s">
        <v>276</v>
      </c>
      <c r="D200" s="167" t="s">
        <v>253</v>
      </c>
      <c r="E200" s="168" t="s">
        <v>254</v>
      </c>
      <c r="F200" s="169" t="s">
        <v>255</v>
      </c>
      <c r="G200" s="170" t="s">
        <v>256</v>
      </c>
      <c r="H200" s="171">
        <v>9.1069999999999993</v>
      </c>
      <c r="I200" s="232"/>
      <c r="J200" s="172">
        <f>ROUND(I200*H200,2)</f>
        <v>0</v>
      </c>
      <c r="K200" s="169" t="s">
        <v>141</v>
      </c>
      <c r="L200" s="173"/>
      <c r="M200" s="174" t="s">
        <v>1</v>
      </c>
      <c r="N200" s="175" t="s">
        <v>41</v>
      </c>
      <c r="O200" s="140">
        <v>0</v>
      </c>
      <c r="P200" s="140">
        <f>O200*H200</f>
        <v>0</v>
      </c>
      <c r="Q200" s="140">
        <v>1E-3</v>
      </c>
      <c r="R200" s="140">
        <f>Q200*H200</f>
        <v>9.1069999999999988E-3</v>
      </c>
      <c r="S200" s="140">
        <v>0</v>
      </c>
      <c r="T200" s="141">
        <f>S200*H200</f>
        <v>0</v>
      </c>
      <c r="AR200" s="142" t="s">
        <v>185</v>
      </c>
      <c r="AT200" s="142" t="s">
        <v>253</v>
      </c>
      <c r="AU200" s="142" t="s">
        <v>86</v>
      </c>
      <c r="AY200" s="17" t="s">
        <v>135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84</v>
      </c>
      <c r="BK200" s="143">
        <f>ROUND(I200*H200,2)</f>
        <v>0</v>
      </c>
      <c r="BL200" s="17" t="s">
        <v>142</v>
      </c>
      <c r="BM200" s="142" t="s">
        <v>651</v>
      </c>
    </row>
    <row r="201" spans="2:65" s="12" customFormat="1">
      <c r="B201" s="144"/>
      <c r="D201" s="145" t="s">
        <v>144</v>
      </c>
      <c r="E201" s="146" t="s">
        <v>1</v>
      </c>
      <c r="F201" s="147" t="s">
        <v>652</v>
      </c>
      <c r="H201" s="148">
        <v>9.1069999999999993</v>
      </c>
      <c r="I201" s="228"/>
      <c r="L201" s="144"/>
      <c r="M201" s="149"/>
      <c r="N201" s="150"/>
      <c r="O201" s="150"/>
      <c r="P201" s="150"/>
      <c r="Q201" s="150"/>
      <c r="R201" s="150"/>
      <c r="S201" s="150"/>
      <c r="T201" s="151"/>
      <c r="AT201" s="146" t="s">
        <v>144</v>
      </c>
      <c r="AU201" s="146" t="s">
        <v>86</v>
      </c>
      <c r="AV201" s="12" t="s">
        <v>86</v>
      </c>
      <c r="AW201" s="12" t="s">
        <v>31</v>
      </c>
      <c r="AX201" s="12" t="s">
        <v>84</v>
      </c>
      <c r="AY201" s="146" t="s">
        <v>135</v>
      </c>
    </row>
    <row r="202" spans="2:65" s="11" customFormat="1" ht="22.9" customHeight="1">
      <c r="B202" s="119"/>
      <c r="D202" s="120" t="s">
        <v>75</v>
      </c>
      <c r="E202" s="129" t="s">
        <v>86</v>
      </c>
      <c r="F202" s="129" t="s">
        <v>259</v>
      </c>
      <c r="I202" s="233"/>
      <c r="J202" s="130">
        <f>BK202</f>
        <v>0</v>
      </c>
      <c r="L202" s="119"/>
      <c r="M202" s="123"/>
      <c r="N202" s="124"/>
      <c r="O202" s="124"/>
      <c r="P202" s="125">
        <f>SUM(P203:P206)</f>
        <v>29.17728</v>
      </c>
      <c r="Q202" s="124"/>
      <c r="R202" s="125">
        <f>SUM(R203:R206)</f>
        <v>36.137092799999998</v>
      </c>
      <c r="S202" s="124"/>
      <c r="T202" s="126">
        <f>SUM(T203:T206)</f>
        <v>0</v>
      </c>
      <c r="AR202" s="120" t="s">
        <v>84</v>
      </c>
      <c r="AT202" s="127" t="s">
        <v>75</v>
      </c>
      <c r="AU202" s="127" t="s">
        <v>84</v>
      </c>
      <c r="AY202" s="120" t="s">
        <v>135</v>
      </c>
      <c r="BK202" s="128">
        <f>SUM(BK203:BK206)</f>
        <v>0</v>
      </c>
    </row>
    <row r="203" spans="2:65" s="1" customFormat="1" ht="36" customHeight="1">
      <c r="B203" s="131"/>
      <c r="C203" s="132" t="s">
        <v>282</v>
      </c>
      <c r="D203" s="132" t="s">
        <v>137</v>
      </c>
      <c r="E203" s="133" t="s">
        <v>653</v>
      </c>
      <c r="F203" s="134" t="s">
        <v>654</v>
      </c>
      <c r="G203" s="135" t="s">
        <v>140</v>
      </c>
      <c r="H203" s="136">
        <v>22.103999999999999</v>
      </c>
      <c r="I203" s="227"/>
      <c r="J203" s="137">
        <f>ROUND(I203*H203,2)</f>
        <v>0</v>
      </c>
      <c r="K203" s="134" t="s">
        <v>141</v>
      </c>
      <c r="L203" s="29"/>
      <c r="M203" s="138" t="s">
        <v>1</v>
      </c>
      <c r="N203" s="139" t="s">
        <v>41</v>
      </c>
      <c r="O203" s="140">
        <v>0.92</v>
      </c>
      <c r="P203" s="140">
        <f>O203*H203</f>
        <v>20.33568</v>
      </c>
      <c r="Q203" s="140">
        <v>1.63</v>
      </c>
      <c r="R203" s="140">
        <f>Q203*H203</f>
        <v>36.029519999999998</v>
      </c>
      <c r="S203" s="140">
        <v>0</v>
      </c>
      <c r="T203" s="141">
        <f>S203*H203</f>
        <v>0</v>
      </c>
      <c r="AR203" s="142" t="s">
        <v>142</v>
      </c>
      <c r="AT203" s="142" t="s">
        <v>137</v>
      </c>
      <c r="AU203" s="142" t="s">
        <v>86</v>
      </c>
      <c r="AY203" s="17" t="s">
        <v>135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84</v>
      </c>
      <c r="BK203" s="143">
        <f>ROUND(I203*H203,2)</f>
        <v>0</v>
      </c>
      <c r="BL203" s="17" t="s">
        <v>142</v>
      </c>
      <c r="BM203" s="142" t="s">
        <v>655</v>
      </c>
    </row>
    <row r="204" spans="2:65" s="13" customFormat="1">
      <c r="B204" s="152"/>
      <c r="D204" s="145" t="s">
        <v>144</v>
      </c>
      <c r="E204" s="153" t="s">
        <v>1</v>
      </c>
      <c r="F204" s="154" t="s">
        <v>590</v>
      </c>
      <c r="H204" s="153" t="s">
        <v>1</v>
      </c>
      <c r="I204" s="229"/>
      <c r="L204" s="152"/>
      <c r="M204" s="155"/>
      <c r="N204" s="156"/>
      <c r="O204" s="156"/>
      <c r="P204" s="156"/>
      <c r="Q204" s="156"/>
      <c r="R204" s="156"/>
      <c r="S204" s="156"/>
      <c r="T204" s="157"/>
      <c r="AT204" s="153" t="s">
        <v>144</v>
      </c>
      <c r="AU204" s="153" t="s">
        <v>86</v>
      </c>
      <c r="AV204" s="13" t="s">
        <v>84</v>
      </c>
      <c r="AW204" s="13" t="s">
        <v>31</v>
      </c>
      <c r="AX204" s="13" t="s">
        <v>76</v>
      </c>
      <c r="AY204" s="153" t="s">
        <v>135</v>
      </c>
    </row>
    <row r="205" spans="2:65" s="12" customFormat="1">
      <c r="B205" s="144"/>
      <c r="D205" s="145" t="s">
        <v>144</v>
      </c>
      <c r="E205" s="146" t="s">
        <v>1</v>
      </c>
      <c r="F205" s="147" t="s">
        <v>656</v>
      </c>
      <c r="H205" s="148">
        <v>22.103999999999999</v>
      </c>
      <c r="I205" s="228"/>
      <c r="L205" s="144"/>
      <c r="M205" s="149"/>
      <c r="N205" s="150"/>
      <c r="O205" s="150"/>
      <c r="P205" s="150"/>
      <c r="Q205" s="150"/>
      <c r="R205" s="150"/>
      <c r="S205" s="150"/>
      <c r="T205" s="151"/>
      <c r="AT205" s="146" t="s">
        <v>144</v>
      </c>
      <c r="AU205" s="146" t="s">
        <v>86</v>
      </c>
      <c r="AV205" s="12" t="s">
        <v>86</v>
      </c>
      <c r="AW205" s="12" t="s">
        <v>31</v>
      </c>
      <c r="AX205" s="12" t="s">
        <v>84</v>
      </c>
      <c r="AY205" s="146" t="s">
        <v>135</v>
      </c>
    </row>
    <row r="206" spans="2:65" s="1" customFormat="1" ht="24" customHeight="1">
      <c r="B206" s="131"/>
      <c r="C206" s="132" t="s">
        <v>286</v>
      </c>
      <c r="D206" s="132" t="s">
        <v>137</v>
      </c>
      <c r="E206" s="133" t="s">
        <v>657</v>
      </c>
      <c r="F206" s="134" t="s">
        <v>658</v>
      </c>
      <c r="G206" s="135" t="s">
        <v>263</v>
      </c>
      <c r="H206" s="136">
        <v>147.36000000000001</v>
      </c>
      <c r="I206" s="227"/>
      <c r="J206" s="137">
        <f>ROUND(I206*H206,2)</f>
        <v>0</v>
      </c>
      <c r="K206" s="134" t="s">
        <v>141</v>
      </c>
      <c r="L206" s="29"/>
      <c r="M206" s="138" t="s">
        <v>1</v>
      </c>
      <c r="N206" s="139" t="s">
        <v>41</v>
      </c>
      <c r="O206" s="140">
        <v>0.06</v>
      </c>
      <c r="P206" s="140">
        <f>O206*H206</f>
        <v>8.8415999999999997</v>
      </c>
      <c r="Q206" s="140">
        <v>7.2999999999999996E-4</v>
      </c>
      <c r="R206" s="140">
        <f>Q206*H206</f>
        <v>0.10757280000000001</v>
      </c>
      <c r="S206" s="140">
        <v>0</v>
      </c>
      <c r="T206" s="141">
        <f>S206*H206</f>
        <v>0</v>
      </c>
      <c r="AR206" s="142" t="s">
        <v>142</v>
      </c>
      <c r="AT206" s="142" t="s">
        <v>137</v>
      </c>
      <c r="AU206" s="142" t="s">
        <v>86</v>
      </c>
      <c r="AY206" s="17" t="s">
        <v>135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84</v>
      </c>
      <c r="BK206" s="143">
        <f>ROUND(I206*H206,2)</f>
        <v>0</v>
      </c>
      <c r="BL206" s="17" t="s">
        <v>142</v>
      </c>
      <c r="BM206" s="142" t="s">
        <v>659</v>
      </c>
    </row>
    <row r="207" spans="2:65" s="11" customFormat="1" ht="22.9" customHeight="1">
      <c r="B207" s="119"/>
      <c r="D207" s="120" t="s">
        <v>75</v>
      </c>
      <c r="E207" s="129" t="s">
        <v>142</v>
      </c>
      <c r="F207" s="129" t="s">
        <v>323</v>
      </c>
      <c r="I207" s="233"/>
      <c r="J207" s="130">
        <f>BK207</f>
        <v>0</v>
      </c>
      <c r="L207" s="119"/>
      <c r="M207" s="123"/>
      <c r="N207" s="124"/>
      <c r="O207" s="124"/>
      <c r="P207" s="125">
        <f>SUM(P208:P225)</f>
        <v>21.618749999999999</v>
      </c>
      <c r="Q207" s="124"/>
      <c r="R207" s="125">
        <f>SUM(R208:R225)</f>
        <v>0.2944</v>
      </c>
      <c r="S207" s="124"/>
      <c r="T207" s="126">
        <f>SUM(T208:T225)</f>
        <v>0</v>
      </c>
      <c r="AR207" s="120" t="s">
        <v>84</v>
      </c>
      <c r="AT207" s="127" t="s">
        <v>75</v>
      </c>
      <c r="AU207" s="127" t="s">
        <v>84</v>
      </c>
      <c r="AY207" s="120" t="s">
        <v>135</v>
      </c>
      <c r="BK207" s="128">
        <f>SUM(BK208:BK225)</f>
        <v>0</v>
      </c>
    </row>
    <row r="208" spans="2:65" s="1" customFormat="1" ht="24" customHeight="1">
      <c r="B208" s="131"/>
      <c r="C208" s="132" t="s">
        <v>292</v>
      </c>
      <c r="D208" s="132" t="s">
        <v>137</v>
      </c>
      <c r="E208" s="133" t="s">
        <v>660</v>
      </c>
      <c r="F208" s="134" t="s">
        <v>661</v>
      </c>
      <c r="G208" s="135" t="s">
        <v>140</v>
      </c>
      <c r="H208" s="136">
        <v>14.46</v>
      </c>
      <c r="I208" s="227"/>
      <c r="J208" s="137">
        <f>ROUND(I208*H208,2)</f>
        <v>0</v>
      </c>
      <c r="K208" s="134" t="s">
        <v>141</v>
      </c>
      <c r="L208" s="29"/>
      <c r="M208" s="138" t="s">
        <v>1</v>
      </c>
      <c r="N208" s="139" t="s">
        <v>41</v>
      </c>
      <c r="O208" s="140">
        <v>1.3169999999999999</v>
      </c>
      <c r="P208" s="140">
        <f>O208*H208</f>
        <v>19.04382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142</v>
      </c>
      <c r="AT208" s="142" t="s">
        <v>137</v>
      </c>
      <c r="AU208" s="142" t="s">
        <v>86</v>
      </c>
      <c r="AY208" s="17" t="s">
        <v>135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84</v>
      </c>
      <c r="BK208" s="143">
        <f>ROUND(I208*H208,2)</f>
        <v>0</v>
      </c>
      <c r="BL208" s="17" t="s">
        <v>142</v>
      </c>
      <c r="BM208" s="142" t="s">
        <v>662</v>
      </c>
    </row>
    <row r="209" spans="2:65" s="13" customFormat="1">
      <c r="B209" s="152"/>
      <c r="D209" s="145" t="s">
        <v>144</v>
      </c>
      <c r="E209" s="153" t="s">
        <v>1</v>
      </c>
      <c r="F209" s="154" t="s">
        <v>590</v>
      </c>
      <c r="H209" s="153" t="s">
        <v>1</v>
      </c>
      <c r="I209" s="229"/>
      <c r="L209" s="152"/>
      <c r="M209" s="155"/>
      <c r="N209" s="156"/>
      <c r="O209" s="156"/>
      <c r="P209" s="156"/>
      <c r="Q209" s="156"/>
      <c r="R209" s="156"/>
      <c r="S209" s="156"/>
      <c r="T209" s="157"/>
      <c r="AT209" s="153" t="s">
        <v>144</v>
      </c>
      <c r="AU209" s="153" t="s">
        <v>86</v>
      </c>
      <c r="AV209" s="13" t="s">
        <v>84</v>
      </c>
      <c r="AW209" s="13" t="s">
        <v>31</v>
      </c>
      <c r="AX209" s="13" t="s">
        <v>76</v>
      </c>
      <c r="AY209" s="153" t="s">
        <v>135</v>
      </c>
    </row>
    <row r="210" spans="2:65" s="13" customFormat="1">
      <c r="B210" s="152"/>
      <c r="D210" s="145" t="s">
        <v>144</v>
      </c>
      <c r="E210" s="153" t="s">
        <v>1</v>
      </c>
      <c r="F210" s="154" t="s">
        <v>150</v>
      </c>
      <c r="H210" s="153" t="s">
        <v>1</v>
      </c>
      <c r="I210" s="229"/>
      <c r="L210" s="152"/>
      <c r="M210" s="155"/>
      <c r="N210" s="156"/>
      <c r="O210" s="156"/>
      <c r="P210" s="156"/>
      <c r="Q210" s="156"/>
      <c r="R210" s="156"/>
      <c r="S210" s="156"/>
      <c r="T210" s="157"/>
      <c r="AT210" s="153" t="s">
        <v>144</v>
      </c>
      <c r="AU210" s="153" t="s">
        <v>86</v>
      </c>
      <c r="AV210" s="13" t="s">
        <v>84</v>
      </c>
      <c r="AW210" s="13" t="s">
        <v>31</v>
      </c>
      <c r="AX210" s="13" t="s">
        <v>76</v>
      </c>
      <c r="AY210" s="153" t="s">
        <v>135</v>
      </c>
    </row>
    <row r="211" spans="2:65" s="12" customFormat="1">
      <c r="B211" s="144"/>
      <c r="D211" s="145" t="s">
        <v>144</v>
      </c>
      <c r="E211" s="146" t="s">
        <v>1</v>
      </c>
      <c r="F211" s="147" t="s">
        <v>663</v>
      </c>
      <c r="H211" s="148">
        <v>14.46</v>
      </c>
      <c r="I211" s="228"/>
      <c r="L211" s="144"/>
      <c r="M211" s="149"/>
      <c r="N211" s="150"/>
      <c r="O211" s="150"/>
      <c r="P211" s="150"/>
      <c r="Q211" s="150"/>
      <c r="R211" s="150"/>
      <c r="S211" s="150"/>
      <c r="T211" s="151"/>
      <c r="AT211" s="146" t="s">
        <v>144</v>
      </c>
      <c r="AU211" s="146" t="s">
        <v>86</v>
      </c>
      <c r="AV211" s="12" t="s">
        <v>86</v>
      </c>
      <c r="AW211" s="12" t="s">
        <v>31</v>
      </c>
      <c r="AX211" s="12" t="s">
        <v>84</v>
      </c>
      <c r="AY211" s="146" t="s">
        <v>135</v>
      </c>
    </row>
    <row r="212" spans="2:65" s="1" customFormat="1" ht="24" customHeight="1">
      <c r="B212" s="131"/>
      <c r="C212" s="132" t="s">
        <v>300</v>
      </c>
      <c r="D212" s="132" t="s">
        <v>137</v>
      </c>
      <c r="E212" s="133" t="s">
        <v>664</v>
      </c>
      <c r="F212" s="134" t="s">
        <v>665</v>
      </c>
      <c r="G212" s="135" t="s">
        <v>500</v>
      </c>
      <c r="H212" s="136">
        <v>3</v>
      </c>
      <c r="I212" s="227"/>
      <c r="J212" s="137">
        <f>ROUND(I212*H212,2)</f>
        <v>0</v>
      </c>
      <c r="K212" s="134" t="s">
        <v>141</v>
      </c>
      <c r="L212" s="29"/>
      <c r="M212" s="138" t="s">
        <v>1</v>
      </c>
      <c r="N212" s="139" t="s">
        <v>41</v>
      </c>
      <c r="O212" s="140">
        <v>0.28000000000000003</v>
      </c>
      <c r="P212" s="140">
        <f>O212*H212</f>
        <v>0.84000000000000008</v>
      </c>
      <c r="Q212" s="140">
        <v>6.6E-3</v>
      </c>
      <c r="R212" s="140">
        <f>Q212*H212</f>
        <v>1.9799999999999998E-2</v>
      </c>
      <c r="S212" s="140">
        <v>0</v>
      </c>
      <c r="T212" s="141">
        <f>S212*H212</f>
        <v>0</v>
      </c>
      <c r="AR212" s="142" t="s">
        <v>142</v>
      </c>
      <c r="AT212" s="142" t="s">
        <v>137</v>
      </c>
      <c r="AU212" s="142" t="s">
        <v>86</v>
      </c>
      <c r="AY212" s="17" t="s">
        <v>135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84</v>
      </c>
      <c r="BK212" s="143">
        <f>ROUND(I212*H212,2)</f>
        <v>0</v>
      </c>
      <c r="BL212" s="17" t="s">
        <v>142</v>
      </c>
      <c r="BM212" s="142" t="s">
        <v>666</v>
      </c>
    </row>
    <row r="213" spans="2:65" s="13" customFormat="1">
      <c r="B213" s="152"/>
      <c r="D213" s="145" t="s">
        <v>144</v>
      </c>
      <c r="E213" s="153" t="s">
        <v>1</v>
      </c>
      <c r="F213" s="154" t="s">
        <v>667</v>
      </c>
      <c r="H213" s="153" t="s">
        <v>1</v>
      </c>
      <c r="I213" s="229"/>
      <c r="L213" s="152"/>
      <c r="M213" s="155"/>
      <c r="N213" s="156"/>
      <c r="O213" s="156"/>
      <c r="P213" s="156"/>
      <c r="Q213" s="156"/>
      <c r="R213" s="156"/>
      <c r="S213" s="156"/>
      <c r="T213" s="157"/>
      <c r="AT213" s="153" t="s">
        <v>144</v>
      </c>
      <c r="AU213" s="153" t="s">
        <v>86</v>
      </c>
      <c r="AV213" s="13" t="s">
        <v>84</v>
      </c>
      <c r="AW213" s="13" t="s">
        <v>31</v>
      </c>
      <c r="AX213" s="13" t="s">
        <v>76</v>
      </c>
      <c r="AY213" s="153" t="s">
        <v>135</v>
      </c>
    </row>
    <row r="214" spans="2:65" s="12" customFormat="1">
      <c r="B214" s="144"/>
      <c r="D214" s="145" t="s">
        <v>144</v>
      </c>
      <c r="E214" s="146" t="s">
        <v>1</v>
      </c>
      <c r="F214" s="147" t="s">
        <v>668</v>
      </c>
      <c r="H214" s="148">
        <v>3</v>
      </c>
      <c r="I214" s="228"/>
      <c r="L214" s="144"/>
      <c r="M214" s="149"/>
      <c r="N214" s="150"/>
      <c r="O214" s="150"/>
      <c r="P214" s="150"/>
      <c r="Q214" s="150"/>
      <c r="R214" s="150"/>
      <c r="S214" s="150"/>
      <c r="T214" s="151"/>
      <c r="AT214" s="146" t="s">
        <v>144</v>
      </c>
      <c r="AU214" s="146" t="s">
        <v>86</v>
      </c>
      <c r="AV214" s="12" t="s">
        <v>86</v>
      </c>
      <c r="AW214" s="12" t="s">
        <v>31</v>
      </c>
      <c r="AX214" s="12" t="s">
        <v>84</v>
      </c>
      <c r="AY214" s="146" t="s">
        <v>135</v>
      </c>
    </row>
    <row r="215" spans="2:65" s="1" customFormat="1" ht="24" customHeight="1">
      <c r="B215" s="131"/>
      <c r="C215" s="167" t="s">
        <v>306</v>
      </c>
      <c r="D215" s="167" t="s">
        <v>253</v>
      </c>
      <c r="E215" s="168" t="s">
        <v>669</v>
      </c>
      <c r="F215" s="169" t="s">
        <v>670</v>
      </c>
      <c r="G215" s="170" t="s">
        <v>500</v>
      </c>
      <c r="H215" s="171">
        <v>1</v>
      </c>
      <c r="I215" s="232"/>
      <c r="J215" s="172">
        <f>ROUND(I215*H215,2)</f>
        <v>0</v>
      </c>
      <c r="K215" s="169" t="s">
        <v>141</v>
      </c>
      <c r="L215" s="173"/>
      <c r="M215" s="174" t="s">
        <v>1</v>
      </c>
      <c r="N215" s="175" t="s">
        <v>41</v>
      </c>
      <c r="O215" s="140">
        <v>0</v>
      </c>
      <c r="P215" s="140">
        <f>O215*H215</f>
        <v>0</v>
      </c>
      <c r="Q215" s="140">
        <v>5.0999999999999997E-2</v>
      </c>
      <c r="R215" s="140">
        <f>Q215*H215</f>
        <v>5.0999999999999997E-2</v>
      </c>
      <c r="S215" s="140">
        <v>0</v>
      </c>
      <c r="T215" s="141">
        <f>S215*H215</f>
        <v>0</v>
      </c>
      <c r="AR215" s="142" t="s">
        <v>185</v>
      </c>
      <c r="AT215" s="142" t="s">
        <v>253</v>
      </c>
      <c r="AU215" s="142" t="s">
        <v>86</v>
      </c>
      <c r="AY215" s="17" t="s">
        <v>135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84</v>
      </c>
      <c r="BK215" s="143">
        <f>ROUND(I215*H215,2)</f>
        <v>0</v>
      </c>
      <c r="BL215" s="17" t="s">
        <v>142</v>
      </c>
      <c r="BM215" s="142" t="s">
        <v>671</v>
      </c>
    </row>
    <row r="216" spans="2:65" s="1" customFormat="1" ht="24" customHeight="1">
      <c r="B216" s="131"/>
      <c r="C216" s="167" t="s">
        <v>311</v>
      </c>
      <c r="D216" s="167" t="s">
        <v>253</v>
      </c>
      <c r="E216" s="168" t="s">
        <v>672</v>
      </c>
      <c r="F216" s="169" t="s">
        <v>673</v>
      </c>
      <c r="G216" s="170" t="s">
        <v>500</v>
      </c>
      <c r="H216" s="171">
        <v>2</v>
      </c>
      <c r="I216" s="232"/>
      <c r="J216" s="172">
        <f>ROUND(I216*H216,2)</f>
        <v>0</v>
      </c>
      <c r="K216" s="169" t="s">
        <v>141</v>
      </c>
      <c r="L216" s="173"/>
      <c r="M216" s="174" t="s">
        <v>1</v>
      </c>
      <c r="N216" s="175" t="s">
        <v>41</v>
      </c>
      <c r="O216" s="140">
        <v>0</v>
      </c>
      <c r="P216" s="140">
        <f>O216*H216</f>
        <v>0</v>
      </c>
      <c r="Q216" s="140">
        <v>6.8000000000000005E-2</v>
      </c>
      <c r="R216" s="140">
        <f>Q216*H216</f>
        <v>0.13600000000000001</v>
      </c>
      <c r="S216" s="140">
        <v>0</v>
      </c>
      <c r="T216" s="141">
        <f>S216*H216</f>
        <v>0</v>
      </c>
      <c r="AR216" s="142" t="s">
        <v>185</v>
      </c>
      <c r="AT216" s="142" t="s">
        <v>253</v>
      </c>
      <c r="AU216" s="142" t="s">
        <v>86</v>
      </c>
      <c r="AY216" s="17" t="s">
        <v>135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84</v>
      </c>
      <c r="BK216" s="143">
        <f>ROUND(I216*H216,2)</f>
        <v>0</v>
      </c>
      <c r="BL216" s="17" t="s">
        <v>142</v>
      </c>
      <c r="BM216" s="142" t="s">
        <v>674</v>
      </c>
    </row>
    <row r="217" spans="2:65" s="1" customFormat="1" ht="24" customHeight="1">
      <c r="B217" s="131"/>
      <c r="C217" s="132" t="s">
        <v>317</v>
      </c>
      <c r="D217" s="132" t="s">
        <v>137</v>
      </c>
      <c r="E217" s="133" t="s">
        <v>675</v>
      </c>
      <c r="F217" s="134" t="s">
        <v>676</v>
      </c>
      <c r="G217" s="135" t="s">
        <v>500</v>
      </c>
      <c r="H217" s="136">
        <v>1</v>
      </c>
      <c r="I217" s="227"/>
      <c r="J217" s="137">
        <f>ROUND(I217*H217,2)</f>
        <v>0</v>
      </c>
      <c r="K217" s="134" t="s">
        <v>141</v>
      </c>
      <c r="L217" s="29"/>
      <c r="M217" s="138" t="s">
        <v>1</v>
      </c>
      <c r="N217" s="139" t="s">
        <v>41</v>
      </c>
      <c r="O217" s="140">
        <v>0.56000000000000005</v>
      </c>
      <c r="P217" s="140">
        <f>O217*H217</f>
        <v>0.56000000000000005</v>
      </c>
      <c r="Q217" s="140">
        <v>6.6E-3</v>
      </c>
      <c r="R217" s="140">
        <f>Q217*H217</f>
        <v>6.6E-3</v>
      </c>
      <c r="S217" s="140">
        <v>0</v>
      </c>
      <c r="T217" s="141">
        <f>S217*H217</f>
        <v>0</v>
      </c>
      <c r="AR217" s="142" t="s">
        <v>142</v>
      </c>
      <c r="AT217" s="142" t="s">
        <v>137</v>
      </c>
      <c r="AU217" s="142" t="s">
        <v>86</v>
      </c>
      <c r="AY217" s="17" t="s">
        <v>135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84</v>
      </c>
      <c r="BK217" s="143">
        <f>ROUND(I217*H217,2)</f>
        <v>0</v>
      </c>
      <c r="BL217" s="17" t="s">
        <v>142</v>
      </c>
      <c r="BM217" s="142" t="s">
        <v>677</v>
      </c>
    </row>
    <row r="218" spans="2:65" s="13" customFormat="1">
      <c r="B218" s="152"/>
      <c r="D218" s="145" t="s">
        <v>144</v>
      </c>
      <c r="E218" s="153" t="s">
        <v>1</v>
      </c>
      <c r="F218" s="154" t="s">
        <v>667</v>
      </c>
      <c r="H218" s="153" t="s">
        <v>1</v>
      </c>
      <c r="I218" s="229"/>
      <c r="L218" s="152"/>
      <c r="M218" s="155"/>
      <c r="N218" s="156"/>
      <c r="O218" s="156"/>
      <c r="P218" s="156"/>
      <c r="Q218" s="156"/>
      <c r="R218" s="156"/>
      <c r="S218" s="156"/>
      <c r="T218" s="157"/>
      <c r="AT218" s="153" t="s">
        <v>144</v>
      </c>
      <c r="AU218" s="153" t="s">
        <v>86</v>
      </c>
      <c r="AV218" s="13" t="s">
        <v>84</v>
      </c>
      <c r="AW218" s="13" t="s">
        <v>31</v>
      </c>
      <c r="AX218" s="13" t="s">
        <v>76</v>
      </c>
      <c r="AY218" s="153" t="s">
        <v>135</v>
      </c>
    </row>
    <row r="219" spans="2:65" s="12" customFormat="1">
      <c r="B219" s="144"/>
      <c r="D219" s="145" t="s">
        <v>144</v>
      </c>
      <c r="E219" s="146" t="s">
        <v>1</v>
      </c>
      <c r="F219" s="147" t="s">
        <v>84</v>
      </c>
      <c r="H219" s="148">
        <v>1</v>
      </c>
      <c r="I219" s="228"/>
      <c r="L219" s="144"/>
      <c r="M219" s="149"/>
      <c r="N219" s="150"/>
      <c r="O219" s="150"/>
      <c r="P219" s="150"/>
      <c r="Q219" s="150"/>
      <c r="R219" s="150"/>
      <c r="S219" s="150"/>
      <c r="T219" s="151"/>
      <c r="AT219" s="146" t="s">
        <v>144</v>
      </c>
      <c r="AU219" s="146" t="s">
        <v>86</v>
      </c>
      <c r="AV219" s="12" t="s">
        <v>86</v>
      </c>
      <c r="AW219" s="12" t="s">
        <v>31</v>
      </c>
      <c r="AX219" s="12" t="s">
        <v>84</v>
      </c>
      <c r="AY219" s="146" t="s">
        <v>135</v>
      </c>
    </row>
    <row r="220" spans="2:65" s="1" customFormat="1" ht="24" customHeight="1">
      <c r="B220" s="131"/>
      <c r="C220" s="167" t="s">
        <v>324</v>
      </c>
      <c r="D220" s="167" t="s">
        <v>253</v>
      </c>
      <c r="E220" s="168" t="s">
        <v>678</v>
      </c>
      <c r="F220" s="169" t="s">
        <v>679</v>
      </c>
      <c r="G220" s="170" t="s">
        <v>500</v>
      </c>
      <c r="H220" s="171">
        <v>1</v>
      </c>
      <c r="I220" s="232"/>
      <c r="J220" s="172">
        <f>ROUND(I220*H220,2)</f>
        <v>0</v>
      </c>
      <c r="K220" s="169" t="s">
        <v>141</v>
      </c>
      <c r="L220" s="173"/>
      <c r="M220" s="174" t="s">
        <v>1</v>
      </c>
      <c r="N220" s="175" t="s">
        <v>41</v>
      </c>
      <c r="O220" s="140">
        <v>0</v>
      </c>
      <c r="P220" s="140">
        <f>O220*H220</f>
        <v>0</v>
      </c>
      <c r="Q220" s="140">
        <v>8.1000000000000003E-2</v>
      </c>
      <c r="R220" s="140">
        <f>Q220*H220</f>
        <v>8.1000000000000003E-2</v>
      </c>
      <c r="S220" s="140">
        <v>0</v>
      </c>
      <c r="T220" s="141">
        <f>S220*H220</f>
        <v>0</v>
      </c>
      <c r="AR220" s="142" t="s">
        <v>185</v>
      </c>
      <c r="AT220" s="142" t="s">
        <v>253</v>
      </c>
      <c r="AU220" s="142" t="s">
        <v>86</v>
      </c>
      <c r="AY220" s="17" t="s">
        <v>135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84</v>
      </c>
      <c r="BK220" s="143">
        <f>ROUND(I220*H220,2)</f>
        <v>0</v>
      </c>
      <c r="BL220" s="17" t="s">
        <v>142</v>
      </c>
      <c r="BM220" s="142" t="s">
        <v>680</v>
      </c>
    </row>
    <row r="221" spans="2:65" s="1" customFormat="1" ht="36" customHeight="1">
      <c r="B221" s="131"/>
      <c r="C221" s="132" t="s">
        <v>330</v>
      </c>
      <c r="D221" s="132" t="s">
        <v>137</v>
      </c>
      <c r="E221" s="133" t="s">
        <v>681</v>
      </c>
      <c r="F221" s="134" t="s">
        <v>682</v>
      </c>
      <c r="G221" s="135" t="s">
        <v>140</v>
      </c>
      <c r="H221" s="136">
        <v>0.80200000000000005</v>
      </c>
      <c r="I221" s="227"/>
      <c r="J221" s="137">
        <f>ROUND(I221*H221,2)</f>
        <v>0</v>
      </c>
      <c r="K221" s="134" t="s">
        <v>141</v>
      </c>
      <c r="L221" s="29"/>
      <c r="M221" s="138" t="s">
        <v>1</v>
      </c>
      <c r="N221" s="139" t="s">
        <v>41</v>
      </c>
      <c r="O221" s="140">
        <v>1.4650000000000001</v>
      </c>
      <c r="P221" s="140">
        <f>O221*H221</f>
        <v>1.17493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142</v>
      </c>
      <c r="AT221" s="142" t="s">
        <v>137</v>
      </c>
      <c r="AU221" s="142" t="s">
        <v>86</v>
      </c>
      <c r="AY221" s="17" t="s">
        <v>135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84</v>
      </c>
      <c r="BK221" s="143">
        <f>ROUND(I221*H221,2)</f>
        <v>0</v>
      </c>
      <c r="BL221" s="17" t="s">
        <v>142</v>
      </c>
      <c r="BM221" s="142" t="s">
        <v>683</v>
      </c>
    </row>
    <row r="222" spans="2:65" s="13" customFormat="1">
      <c r="B222" s="152"/>
      <c r="D222" s="145" t="s">
        <v>144</v>
      </c>
      <c r="E222" s="153" t="s">
        <v>1</v>
      </c>
      <c r="F222" s="154" t="s">
        <v>684</v>
      </c>
      <c r="H222" s="153" t="s">
        <v>1</v>
      </c>
      <c r="I222" s="229"/>
      <c r="L222" s="152"/>
      <c r="M222" s="155"/>
      <c r="N222" s="156"/>
      <c r="O222" s="156"/>
      <c r="P222" s="156"/>
      <c r="Q222" s="156"/>
      <c r="R222" s="156"/>
      <c r="S222" s="156"/>
      <c r="T222" s="157"/>
      <c r="AT222" s="153" t="s">
        <v>144</v>
      </c>
      <c r="AU222" s="153" t="s">
        <v>86</v>
      </c>
      <c r="AV222" s="13" t="s">
        <v>84</v>
      </c>
      <c r="AW222" s="13" t="s">
        <v>31</v>
      </c>
      <c r="AX222" s="13" t="s">
        <v>76</v>
      </c>
      <c r="AY222" s="153" t="s">
        <v>135</v>
      </c>
    </row>
    <row r="223" spans="2:65" s="12" customFormat="1">
      <c r="B223" s="144"/>
      <c r="D223" s="145" t="s">
        <v>144</v>
      </c>
      <c r="E223" s="146" t="s">
        <v>1</v>
      </c>
      <c r="F223" s="147" t="s">
        <v>685</v>
      </c>
      <c r="H223" s="148">
        <v>0.4</v>
      </c>
      <c r="I223" s="228"/>
      <c r="L223" s="144"/>
      <c r="M223" s="149"/>
      <c r="N223" s="150"/>
      <c r="O223" s="150"/>
      <c r="P223" s="150"/>
      <c r="Q223" s="150"/>
      <c r="R223" s="150"/>
      <c r="S223" s="150"/>
      <c r="T223" s="151"/>
      <c r="AT223" s="146" t="s">
        <v>144</v>
      </c>
      <c r="AU223" s="146" t="s">
        <v>86</v>
      </c>
      <c r="AV223" s="12" t="s">
        <v>86</v>
      </c>
      <c r="AW223" s="12" t="s">
        <v>31</v>
      </c>
      <c r="AX223" s="12" t="s">
        <v>76</v>
      </c>
      <c r="AY223" s="146" t="s">
        <v>135</v>
      </c>
    </row>
    <row r="224" spans="2:65" s="12" customFormat="1">
      <c r="B224" s="144"/>
      <c r="D224" s="145" t="s">
        <v>144</v>
      </c>
      <c r="E224" s="146" t="s">
        <v>1</v>
      </c>
      <c r="F224" s="147" t="s">
        <v>686</v>
      </c>
      <c r="H224" s="148">
        <v>0.40200000000000002</v>
      </c>
      <c r="I224" s="228"/>
      <c r="L224" s="144"/>
      <c r="M224" s="149"/>
      <c r="N224" s="150"/>
      <c r="O224" s="150"/>
      <c r="P224" s="150"/>
      <c r="Q224" s="150"/>
      <c r="R224" s="150"/>
      <c r="S224" s="150"/>
      <c r="T224" s="151"/>
      <c r="AT224" s="146" t="s">
        <v>144</v>
      </c>
      <c r="AU224" s="146" t="s">
        <v>86</v>
      </c>
      <c r="AV224" s="12" t="s">
        <v>86</v>
      </c>
      <c r="AW224" s="12" t="s">
        <v>31</v>
      </c>
      <c r="AX224" s="12" t="s">
        <v>76</v>
      </c>
      <c r="AY224" s="146" t="s">
        <v>135</v>
      </c>
    </row>
    <row r="225" spans="2:65" s="14" customFormat="1">
      <c r="B225" s="158"/>
      <c r="D225" s="145" t="s">
        <v>144</v>
      </c>
      <c r="E225" s="159" t="s">
        <v>1</v>
      </c>
      <c r="F225" s="160" t="s">
        <v>153</v>
      </c>
      <c r="H225" s="161">
        <v>0.80200000000000005</v>
      </c>
      <c r="I225" s="230"/>
      <c r="L225" s="158"/>
      <c r="M225" s="162"/>
      <c r="N225" s="163"/>
      <c r="O225" s="163"/>
      <c r="P225" s="163"/>
      <c r="Q225" s="163"/>
      <c r="R225" s="163"/>
      <c r="S225" s="163"/>
      <c r="T225" s="164"/>
      <c r="AT225" s="159" t="s">
        <v>144</v>
      </c>
      <c r="AU225" s="159" t="s">
        <v>86</v>
      </c>
      <c r="AV225" s="14" t="s">
        <v>142</v>
      </c>
      <c r="AW225" s="14" t="s">
        <v>31</v>
      </c>
      <c r="AX225" s="14" t="s">
        <v>84</v>
      </c>
      <c r="AY225" s="159" t="s">
        <v>135</v>
      </c>
    </row>
    <row r="226" spans="2:65" s="11" customFormat="1" ht="22.9" customHeight="1">
      <c r="B226" s="119"/>
      <c r="D226" s="120" t="s">
        <v>75</v>
      </c>
      <c r="E226" s="129" t="s">
        <v>185</v>
      </c>
      <c r="F226" s="129" t="s">
        <v>488</v>
      </c>
      <c r="I226" s="233"/>
      <c r="J226" s="130">
        <f>BK226</f>
        <v>0</v>
      </c>
      <c r="L226" s="119"/>
      <c r="M226" s="123"/>
      <c r="N226" s="124"/>
      <c r="O226" s="124"/>
      <c r="P226" s="125">
        <f>SUM(P227:P271)</f>
        <v>70.012000000000015</v>
      </c>
      <c r="Q226" s="124"/>
      <c r="R226" s="125">
        <f>SUM(R227:R271)</f>
        <v>11.869829599999999</v>
      </c>
      <c r="S226" s="124"/>
      <c r="T226" s="126">
        <f>SUM(T227:T271)</f>
        <v>0</v>
      </c>
      <c r="AR226" s="120" t="s">
        <v>84</v>
      </c>
      <c r="AT226" s="127" t="s">
        <v>75</v>
      </c>
      <c r="AU226" s="127" t="s">
        <v>84</v>
      </c>
      <c r="AY226" s="120" t="s">
        <v>135</v>
      </c>
      <c r="BK226" s="128">
        <f>SUM(BK227:BK271)</f>
        <v>0</v>
      </c>
    </row>
    <row r="227" spans="2:65" s="1" customFormat="1" ht="36" customHeight="1">
      <c r="B227" s="131"/>
      <c r="C227" s="132" t="s">
        <v>336</v>
      </c>
      <c r="D227" s="132" t="s">
        <v>137</v>
      </c>
      <c r="E227" s="133" t="s">
        <v>687</v>
      </c>
      <c r="F227" s="134" t="s">
        <v>688</v>
      </c>
      <c r="G227" s="135" t="s">
        <v>500</v>
      </c>
      <c r="H227" s="136">
        <v>1</v>
      </c>
      <c r="I227" s="227"/>
      <c r="J227" s="137">
        <f>ROUND(I227*H227,2)</f>
        <v>0</v>
      </c>
      <c r="K227" s="134" t="s">
        <v>1</v>
      </c>
      <c r="L227" s="29"/>
      <c r="M227" s="138" t="s">
        <v>1</v>
      </c>
      <c r="N227" s="139" t="s">
        <v>41</v>
      </c>
      <c r="O227" s="140">
        <v>1.4530000000000001</v>
      </c>
      <c r="P227" s="140">
        <f>O227*H227</f>
        <v>1.4530000000000001</v>
      </c>
      <c r="Q227" s="140">
        <v>5.4200000000000003E-3</v>
      </c>
      <c r="R227" s="140">
        <f>Q227*H227</f>
        <v>5.4200000000000003E-3</v>
      </c>
      <c r="S227" s="140">
        <v>0</v>
      </c>
      <c r="T227" s="141">
        <f>S227*H227</f>
        <v>0</v>
      </c>
      <c r="AR227" s="142" t="s">
        <v>142</v>
      </c>
      <c r="AT227" s="142" t="s">
        <v>137</v>
      </c>
      <c r="AU227" s="142" t="s">
        <v>86</v>
      </c>
      <c r="AY227" s="17" t="s">
        <v>135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7" t="s">
        <v>84</v>
      </c>
      <c r="BK227" s="143">
        <f>ROUND(I227*H227,2)</f>
        <v>0</v>
      </c>
      <c r="BL227" s="17" t="s">
        <v>142</v>
      </c>
      <c r="BM227" s="142" t="s">
        <v>689</v>
      </c>
    </row>
    <row r="228" spans="2:65" s="13" customFormat="1">
      <c r="B228" s="152"/>
      <c r="D228" s="145" t="s">
        <v>144</v>
      </c>
      <c r="E228" s="153" t="s">
        <v>1</v>
      </c>
      <c r="F228" s="154" t="s">
        <v>690</v>
      </c>
      <c r="H228" s="153" t="s">
        <v>1</v>
      </c>
      <c r="I228" s="229"/>
      <c r="L228" s="152"/>
      <c r="M228" s="155"/>
      <c r="N228" s="156"/>
      <c r="O228" s="156"/>
      <c r="P228" s="156"/>
      <c r="Q228" s="156"/>
      <c r="R228" s="156"/>
      <c r="S228" s="156"/>
      <c r="T228" s="157"/>
      <c r="AT228" s="153" t="s">
        <v>144</v>
      </c>
      <c r="AU228" s="153" t="s">
        <v>86</v>
      </c>
      <c r="AV228" s="13" t="s">
        <v>84</v>
      </c>
      <c r="AW228" s="13" t="s">
        <v>31</v>
      </c>
      <c r="AX228" s="13" t="s">
        <v>76</v>
      </c>
      <c r="AY228" s="153" t="s">
        <v>135</v>
      </c>
    </row>
    <row r="229" spans="2:65" s="12" customFormat="1">
      <c r="B229" s="144"/>
      <c r="D229" s="145" t="s">
        <v>144</v>
      </c>
      <c r="E229" s="146" t="s">
        <v>1</v>
      </c>
      <c r="F229" s="147" t="s">
        <v>84</v>
      </c>
      <c r="H229" s="148">
        <v>1</v>
      </c>
      <c r="I229" s="228"/>
      <c r="L229" s="144"/>
      <c r="M229" s="149"/>
      <c r="N229" s="150"/>
      <c r="O229" s="150"/>
      <c r="P229" s="150"/>
      <c r="Q229" s="150"/>
      <c r="R229" s="150"/>
      <c r="S229" s="150"/>
      <c r="T229" s="151"/>
      <c r="AT229" s="146" t="s">
        <v>144</v>
      </c>
      <c r="AU229" s="146" t="s">
        <v>86</v>
      </c>
      <c r="AV229" s="12" t="s">
        <v>86</v>
      </c>
      <c r="AW229" s="12" t="s">
        <v>31</v>
      </c>
      <c r="AX229" s="12" t="s">
        <v>84</v>
      </c>
      <c r="AY229" s="146" t="s">
        <v>135</v>
      </c>
    </row>
    <row r="230" spans="2:65" s="1" customFormat="1" ht="16.5" customHeight="1">
      <c r="B230" s="131"/>
      <c r="C230" s="167" t="s">
        <v>343</v>
      </c>
      <c r="D230" s="167" t="s">
        <v>253</v>
      </c>
      <c r="E230" s="168" t="s">
        <v>691</v>
      </c>
      <c r="F230" s="169" t="s">
        <v>692</v>
      </c>
      <c r="G230" s="170" t="s">
        <v>500</v>
      </c>
      <c r="H230" s="171">
        <v>1</v>
      </c>
      <c r="I230" s="232"/>
      <c r="J230" s="172">
        <f>ROUND(I230*H230,2)</f>
        <v>0</v>
      </c>
      <c r="K230" s="169" t="s">
        <v>1</v>
      </c>
      <c r="L230" s="173"/>
      <c r="M230" s="174" t="s">
        <v>1</v>
      </c>
      <c r="N230" s="175" t="s">
        <v>41</v>
      </c>
      <c r="O230" s="140">
        <v>0</v>
      </c>
      <c r="P230" s="140">
        <f>O230*H230</f>
        <v>0</v>
      </c>
      <c r="Q230" s="140">
        <v>6.6E-4</v>
      </c>
      <c r="R230" s="140">
        <f>Q230*H230</f>
        <v>6.6E-4</v>
      </c>
      <c r="S230" s="140">
        <v>0</v>
      </c>
      <c r="T230" s="141">
        <f>S230*H230</f>
        <v>0</v>
      </c>
      <c r="AR230" s="142" t="s">
        <v>185</v>
      </c>
      <c r="AT230" s="142" t="s">
        <v>253</v>
      </c>
      <c r="AU230" s="142" t="s">
        <v>86</v>
      </c>
      <c r="AY230" s="17" t="s">
        <v>135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84</v>
      </c>
      <c r="BK230" s="143">
        <f>ROUND(I230*H230,2)</f>
        <v>0</v>
      </c>
      <c r="BL230" s="17" t="s">
        <v>142</v>
      </c>
      <c r="BM230" s="142" t="s">
        <v>693</v>
      </c>
    </row>
    <row r="231" spans="2:65" s="1" customFormat="1" ht="36" customHeight="1">
      <c r="B231" s="131"/>
      <c r="C231" s="132" t="s">
        <v>476</v>
      </c>
      <c r="D231" s="132" t="s">
        <v>137</v>
      </c>
      <c r="E231" s="133" t="s">
        <v>490</v>
      </c>
      <c r="F231" s="134" t="s">
        <v>491</v>
      </c>
      <c r="G231" s="135" t="s">
        <v>263</v>
      </c>
      <c r="H231" s="136">
        <v>147.36000000000001</v>
      </c>
      <c r="I231" s="227"/>
      <c r="J231" s="137">
        <f>ROUND(I231*H231,2)</f>
        <v>0</v>
      </c>
      <c r="K231" s="134" t="s">
        <v>141</v>
      </c>
      <c r="L231" s="29"/>
      <c r="M231" s="138" t="s">
        <v>1</v>
      </c>
      <c r="N231" s="139" t="s">
        <v>41</v>
      </c>
      <c r="O231" s="140">
        <v>0.3</v>
      </c>
      <c r="P231" s="140">
        <f>O231*H231</f>
        <v>44.208000000000006</v>
      </c>
      <c r="Q231" s="140">
        <v>6.3600000000000002E-3</v>
      </c>
      <c r="R231" s="140">
        <f>Q231*H231</f>
        <v>0.93720960000000009</v>
      </c>
      <c r="S231" s="140">
        <v>0</v>
      </c>
      <c r="T231" s="141">
        <f>S231*H231</f>
        <v>0</v>
      </c>
      <c r="AR231" s="142" t="s">
        <v>142</v>
      </c>
      <c r="AT231" s="142" t="s">
        <v>137</v>
      </c>
      <c r="AU231" s="142" t="s">
        <v>86</v>
      </c>
      <c r="AY231" s="17" t="s">
        <v>135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84</v>
      </c>
      <c r="BK231" s="143">
        <f>ROUND(I231*H231,2)</f>
        <v>0</v>
      </c>
      <c r="BL231" s="17" t="s">
        <v>142</v>
      </c>
      <c r="BM231" s="142" t="s">
        <v>694</v>
      </c>
    </row>
    <row r="232" spans="2:65" s="13" customFormat="1">
      <c r="B232" s="152"/>
      <c r="D232" s="145" t="s">
        <v>144</v>
      </c>
      <c r="E232" s="153" t="s">
        <v>1</v>
      </c>
      <c r="F232" s="154" t="s">
        <v>695</v>
      </c>
      <c r="H232" s="153" t="s">
        <v>1</v>
      </c>
      <c r="I232" s="229"/>
      <c r="L232" s="152"/>
      <c r="M232" s="155"/>
      <c r="N232" s="156"/>
      <c r="O232" s="156"/>
      <c r="P232" s="156"/>
      <c r="Q232" s="156"/>
      <c r="R232" s="156"/>
      <c r="S232" s="156"/>
      <c r="T232" s="157"/>
      <c r="AT232" s="153" t="s">
        <v>144</v>
      </c>
      <c r="AU232" s="153" t="s">
        <v>86</v>
      </c>
      <c r="AV232" s="13" t="s">
        <v>84</v>
      </c>
      <c r="AW232" s="13" t="s">
        <v>31</v>
      </c>
      <c r="AX232" s="13" t="s">
        <v>76</v>
      </c>
      <c r="AY232" s="153" t="s">
        <v>135</v>
      </c>
    </row>
    <row r="233" spans="2:65" s="12" customFormat="1">
      <c r="B233" s="144"/>
      <c r="D233" s="145" t="s">
        <v>144</v>
      </c>
      <c r="E233" s="146" t="s">
        <v>1</v>
      </c>
      <c r="F233" s="147" t="s">
        <v>696</v>
      </c>
      <c r="H233" s="148">
        <v>147.36000000000001</v>
      </c>
      <c r="I233" s="228"/>
      <c r="L233" s="144"/>
      <c r="M233" s="149"/>
      <c r="N233" s="150"/>
      <c r="O233" s="150"/>
      <c r="P233" s="150"/>
      <c r="Q233" s="150"/>
      <c r="R233" s="150"/>
      <c r="S233" s="150"/>
      <c r="T233" s="151"/>
      <c r="AT233" s="146" t="s">
        <v>144</v>
      </c>
      <c r="AU233" s="146" t="s">
        <v>86</v>
      </c>
      <c r="AV233" s="12" t="s">
        <v>86</v>
      </c>
      <c r="AW233" s="12" t="s">
        <v>31</v>
      </c>
      <c r="AX233" s="12" t="s">
        <v>84</v>
      </c>
      <c r="AY233" s="146" t="s">
        <v>135</v>
      </c>
    </row>
    <row r="234" spans="2:65" s="1" customFormat="1" ht="36" customHeight="1">
      <c r="B234" s="131"/>
      <c r="C234" s="132" t="s">
        <v>481</v>
      </c>
      <c r="D234" s="132" t="s">
        <v>137</v>
      </c>
      <c r="E234" s="133" t="s">
        <v>498</v>
      </c>
      <c r="F234" s="134" t="s">
        <v>499</v>
      </c>
      <c r="G234" s="135" t="s">
        <v>500</v>
      </c>
      <c r="H234" s="136">
        <v>2</v>
      </c>
      <c r="I234" s="227"/>
      <c r="J234" s="137">
        <f>ROUND(I234*H234,2)</f>
        <v>0</v>
      </c>
      <c r="K234" s="134" t="s">
        <v>141</v>
      </c>
      <c r="L234" s="29"/>
      <c r="M234" s="138" t="s">
        <v>1</v>
      </c>
      <c r="N234" s="139" t="s">
        <v>41</v>
      </c>
      <c r="O234" s="140">
        <v>0.745</v>
      </c>
      <c r="P234" s="140">
        <f>O234*H234</f>
        <v>1.49</v>
      </c>
      <c r="Q234" s="140">
        <v>1.0000000000000001E-5</v>
      </c>
      <c r="R234" s="140">
        <f>Q234*H234</f>
        <v>2.0000000000000002E-5</v>
      </c>
      <c r="S234" s="140">
        <v>0</v>
      </c>
      <c r="T234" s="141">
        <f>S234*H234</f>
        <v>0</v>
      </c>
      <c r="AR234" s="142" t="s">
        <v>142</v>
      </c>
      <c r="AT234" s="142" t="s">
        <v>137</v>
      </c>
      <c r="AU234" s="142" t="s">
        <v>86</v>
      </c>
      <c r="AY234" s="17" t="s">
        <v>135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84</v>
      </c>
      <c r="BK234" s="143">
        <f>ROUND(I234*H234,2)</f>
        <v>0</v>
      </c>
      <c r="BL234" s="17" t="s">
        <v>142</v>
      </c>
      <c r="BM234" s="142" t="s">
        <v>697</v>
      </c>
    </row>
    <row r="235" spans="2:65" s="1" customFormat="1" ht="16.5" customHeight="1">
      <c r="B235" s="131"/>
      <c r="C235" s="167" t="s">
        <v>489</v>
      </c>
      <c r="D235" s="167" t="s">
        <v>253</v>
      </c>
      <c r="E235" s="168" t="s">
        <v>698</v>
      </c>
      <c r="F235" s="169" t="s">
        <v>699</v>
      </c>
      <c r="G235" s="170" t="s">
        <v>500</v>
      </c>
      <c r="H235" s="171">
        <v>1</v>
      </c>
      <c r="I235" s="232"/>
      <c r="J235" s="172">
        <f>ROUND(I235*H235,2)</f>
        <v>0</v>
      </c>
      <c r="K235" s="169" t="s">
        <v>141</v>
      </c>
      <c r="L235" s="173"/>
      <c r="M235" s="174" t="s">
        <v>1</v>
      </c>
      <c r="N235" s="175" t="s">
        <v>41</v>
      </c>
      <c r="O235" s="140">
        <v>0</v>
      </c>
      <c r="P235" s="140">
        <f>O235*H235</f>
        <v>0</v>
      </c>
      <c r="Q235" s="140">
        <v>1.4E-3</v>
      </c>
      <c r="R235" s="140">
        <f>Q235*H235</f>
        <v>1.4E-3</v>
      </c>
      <c r="S235" s="140">
        <v>0</v>
      </c>
      <c r="T235" s="141">
        <f>S235*H235</f>
        <v>0</v>
      </c>
      <c r="AR235" s="142" t="s">
        <v>185</v>
      </c>
      <c r="AT235" s="142" t="s">
        <v>253</v>
      </c>
      <c r="AU235" s="142" t="s">
        <v>86</v>
      </c>
      <c r="AY235" s="17" t="s">
        <v>135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84</v>
      </c>
      <c r="BK235" s="143">
        <f>ROUND(I235*H235,2)</f>
        <v>0</v>
      </c>
      <c r="BL235" s="17" t="s">
        <v>142</v>
      </c>
      <c r="BM235" s="142" t="s">
        <v>700</v>
      </c>
    </row>
    <row r="236" spans="2:65" s="1" customFormat="1" ht="16.5" customHeight="1">
      <c r="B236" s="131"/>
      <c r="C236" s="167" t="s">
        <v>497</v>
      </c>
      <c r="D236" s="167" t="s">
        <v>253</v>
      </c>
      <c r="E236" s="168" t="s">
        <v>701</v>
      </c>
      <c r="F236" s="169" t="s">
        <v>702</v>
      </c>
      <c r="G236" s="170" t="s">
        <v>500</v>
      </c>
      <c r="H236" s="171">
        <v>1</v>
      </c>
      <c r="I236" s="232"/>
      <c r="J236" s="172">
        <f>ROUND(I236*H236,2)</f>
        <v>0</v>
      </c>
      <c r="K236" s="169" t="s">
        <v>141</v>
      </c>
      <c r="L236" s="173"/>
      <c r="M236" s="174" t="s">
        <v>1</v>
      </c>
      <c r="N236" s="175" t="s">
        <v>41</v>
      </c>
      <c r="O236" s="140">
        <v>0</v>
      </c>
      <c r="P236" s="140">
        <f>O236*H236</f>
        <v>0</v>
      </c>
      <c r="Q236" s="140">
        <v>1.1000000000000001E-3</v>
      </c>
      <c r="R236" s="140">
        <f>Q236*H236</f>
        <v>1.1000000000000001E-3</v>
      </c>
      <c r="S236" s="140">
        <v>0</v>
      </c>
      <c r="T236" s="141">
        <f>S236*H236</f>
        <v>0</v>
      </c>
      <c r="AR236" s="142" t="s">
        <v>185</v>
      </c>
      <c r="AT236" s="142" t="s">
        <v>253</v>
      </c>
      <c r="AU236" s="142" t="s">
        <v>86</v>
      </c>
      <c r="AY236" s="17" t="s">
        <v>135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84</v>
      </c>
      <c r="BK236" s="143">
        <f>ROUND(I236*H236,2)</f>
        <v>0</v>
      </c>
      <c r="BL236" s="17" t="s">
        <v>142</v>
      </c>
      <c r="BM236" s="142" t="s">
        <v>703</v>
      </c>
    </row>
    <row r="237" spans="2:65" s="1" customFormat="1" ht="24" customHeight="1">
      <c r="B237" s="131"/>
      <c r="C237" s="132" t="s">
        <v>502</v>
      </c>
      <c r="D237" s="132" t="s">
        <v>137</v>
      </c>
      <c r="E237" s="133" t="s">
        <v>704</v>
      </c>
      <c r="F237" s="134" t="s">
        <v>705</v>
      </c>
      <c r="G237" s="135" t="s">
        <v>500</v>
      </c>
      <c r="H237" s="136">
        <v>1</v>
      </c>
      <c r="I237" s="227"/>
      <c r="J237" s="137">
        <f>ROUND(I237*H237,2)</f>
        <v>0</v>
      </c>
      <c r="K237" s="134" t="s">
        <v>1</v>
      </c>
      <c r="L237" s="29"/>
      <c r="M237" s="138" t="s">
        <v>1</v>
      </c>
      <c r="N237" s="139" t="s">
        <v>41</v>
      </c>
      <c r="O237" s="140">
        <v>0.437</v>
      </c>
      <c r="P237" s="140">
        <f>O237*H237</f>
        <v>0.437</v>
      </c>
      <c r="Q237" s="140">
        <v>5.6999999999999998E-4</v>
      </c>
      <c r="R237" s="140">
        <f>Q237*H237</f>
        <v>5.6999999999999998E-4</v>
      </c>
      <c r="S237" s="140">
        <v>0</v>
      </c>
      <c r="T237" s="141">
        <f>S237*H237</f>
        <v>0</v>
      </c>
      <c r="AR237" s="142" t="s">
        <v>142</v>
      </c>
      <c r="AT237" s="142" t="s">
        <v>137</v>
      </c>
      <c r="AU237" s="142" t="s">
        <v>86</v>
      </c>
      <c r="AY237" s="17" t="s">
        <v>135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84</v>
      </c>
      <c r="BK237" s="143">
        <f>ROUND(I237*H237,2)</f>
        <v>0</v>
      </c>
      <c r="BL237" s="17" t="s">
        <v>142</v>
      </c>
      <c r="BM237" s="142" t="s">
        <v>706</v>
      </c>
    </row>
    <row r="238" spans="2:65" s="13" customFormat="1">
      <c r="B238" s="152"/>
      <c r="D238" s="145" t="s">
        <v>144</v>
      </c>
      <c r="E238" s="153" t="s">
        <v>1</v>
      </c>
      <c r="F238" s="154" t="s">
        <v>690</v>
      </c>
      <c r="H238" s="153" t="s">
        <v>1</v>
      </c>
      <c r="I238" s="229"/>
      <c r="L238" s="152"/>
      <c r="M238" s="155"/>
      <c r="N238" s="156"/>
      <c r="O238" s="156"/>
      <c r="P238" s="156"/>
      <c r="Q238" s="156"/>
      <c r="R238" s="156"/>
      <c r="S238" s="156"/>
      <c r="T238" s="157"/>
      <c r="AT238" s="153" t="s">
        <v>144</v>
      </c>
      <c r="AU238" s="153" t="s">
        <v>86</v>
      </c>
      <c r="AV238" s="13" t="s">
        <v>84</v>
      </c>
      <c r="AW238" s="13" t="s">
        <v>31</v>
      </c>
      <c r="AX238" s="13" t="s">
        <v>76</v>
      </c>
      <c r="AY238" s="153" t="s">
        <v>135</v>
      </c>
    </row>
    <row r="239" spans="2:65" s="13" customFormat="1">
      <c r="B239" s="152"/>
      <c r="D239" s="145" t="s">
        <v>144</v>
      </c>
      <c r="E239" s="153" t="s">
        <v>1</v>
      </c>
      <c r="F239" s="154" t="s">
        <v>707</v>
      </c>
      <c r="H239" s="153" t="s">
        <v>1</v>
      </c>
      <c r="I239" s="229"/>
      <c r="L239" s="152"/>
      <c r="M239" s="155"/>
      <c r="N239" s="156"/>
      <c r="O239" s="156"/>
      <c r="P239" s="156"/>
      <c r="Q239" s="156"/>
      <c r="R239" s="156"/>
      <c r="S239" s="156"/>
      <c r="T239" s="157"/>
      <c r="AT239" s="153" t="s">
        <v>144</v>
      </c>
      <c r="AU239" s="153" t="s">
        <v>86</v>
      </c>
      <c r="AV239" s="13" t="s">
        <v>84</v>
      </c>
      <c r="AW239" s="13" t="s">
        <v>31</v>
      </c>
      <c r="AX239" s="13" t="s">
        <v>76</v>
      </c>
      <c r="AY239" s="153" t="s">
        <v>135</v>
      </c>
    </row>
    <row r="240" spans="2:65" s="13" customFormat="1">
      <c r="B240" s="152"/>
      <c r="D240" s="145" t="s">
        <v>144</v>
      </c>
      <c r="E240" s="153" t="s">
        <v>1</v>
      </c>
      <c r="F240" s="154" t="s">
        <v>708</v>
      </c>
      <c r="H240" s="153" t="s">
        <v>1</v>
      </c>
      <c r="I240" s="229"/>
      <c r="L240" s="152"/>
      <c r="M240" s="155"/>
      <c r="N240" s="156"/>
      <c r="O240" s="156"/>
      <c r="P240" s="156"/>
      <c r="Q240" s="156"/>
      <c r="R240" s="156"/>
      <c r="S240" s="156"/>
      <c r="T240" s="157"/>
      <c r="AT240" s="153" t="s">
        <v>144</v>
      </c>
      <c r="AU240" s="153" t="s">
        <v>86</v>
      </c>
      <c r="AV240" s="13" t="s">
        <v>84</v>
      </c>
      <c r="AW240" s="13" t="s">
        <v>31</v>
      </c>
      <c r="AX240" s="13" t="s">
        <v>76</v>
      </c>
      <c r="AY240" s="153" t="s">
        <v>135</v>
      </c>
    </row>
    <row r="241" spans="2:65" s="13" customFormat="1">
      <c r="B241" s="152"/>
      <c r="D241" s="145" t="s">
        <v>144</v>
      </c>
      <c r="E241" s="153" t="s">
        <v>1</v>
      </c>
      <c r="F241" s="154" t="s">
        <v>709</v>
      </c>
      <c r="H241" s="153" t="s">
        <v>1</v>
      </c>
      <c r="I241" s="229"/>
      <c r="L241" s="152"/>
      <c r="M241" s="155"/>
      <c r="N241" s="156"/>
      <c r="O241" s="156"/>
      <c r="P241" s="156"/>
      <c r="Q241" s="156"/>
      <c r="R241" s="156"/>
      <c r="S241" s="156"/>
      <c r="T241" s="157"/>
      <c r="AT241" s="153" t="s">
        <v>144</v>
      </c>
      <c r="AU241" s="153" t="s">
        <v>86</v>
      </c>
      <c r="AV241" s="13" t="s">
        <v>84</v>
      </c>
      <c r="AW241" s="13" t="s">
        <v>31</v>
      </c>
      <c r="AX241" s="13" t="s">
        <v>76</v>
      </c>
      <c r="AY241" s="153" t="s">
        <v>135</v>
      </c>
    </row>
    <row r="242" spans="2:65" s="12" customFormat="1">
      <c r="B242" s="144"/>
      <c r="D242" s="145" t="s">
        <v>144</v>
      </c>
      <c r="E242" s="146" t="s">
        <v>1</v>
      </c>
      <c r="F242" s="147" t="s">
        <v>84</v>
      </c>
      <c r="H242" s="148">
        <v>1</v>
      </c>
      <c r="I242" s="228"/>
      <c r="L242" s="144"/>
      <c r="M242" s="149"/>
      <c r="N242" s="150"/>
      <c r="O242" s="150"/>
      <c r="P242" s="150"/>
      <c r="Q242" s="150"/>
      <c r="R242" s="150"/>
      <c r="S242" s="150"/>
      <c r="T242" s="151"/>
      <c r="AT242" s="146" t="s">
        <v>144</v>
      </c>
      <c r="AU242" s="146" t="s">
        <v>86</v>
      </c>
      <c r="AV242" s="12" t="s">
        <v>86</v>
      </c>
      <c r="AW242" s="12" t="s">
        <v>31</v>
      </c>
      <c r="AX242" s="12" t="s">
        <v>84</v>
      </c>
      <c r="AY242" s="146" t="s">
        <v>135</v>
      </c>
    </row>
    <row r="243" spans="2:65" s="1" customFormat="1" ht="24" customHeight="1">
      <c r="B243" s="131"/>
      <c r="C243" s="167" t="s">
        <v>506</v>
      </c>
      <c r="D243" s="167" t="s">
        <v>253</v>
      </c>
      <c r="E243" s="168" t="s">
        <v>710</v>
      </c>
      <c r="F243" s="169" t="s">
        <v>711</v>
      </c>
      <c r="G243" s="170" t="s">
        <v>500</v>
      </c>
      <c r="H243" s="171">
        <v>1</v>
      </c>
      <c r="I243" s="232"/>
      <c r="J243" s="172">
        <f t="shared" ref="J243:J248" si="0">ROUND(I243*H243,2)</f>
        <v>0</v>
      </c>
      <c r="K243" s="169" t="s">
        <v>1</v>
      </c>
      <c r="L243" s="173"/>
      <c r="M243" s="174" t="s">
        <v>1</v>
      </c>
      <c r="N243" s="175" t="s">
        <v>41</v>
      </c>
      <c r="O243" s="140">
        <v>0</v>
      </c>
      <c r="P243" s="140">
        <f t="shared" ref="P243:P248" si="1">O243*H243</f>
        <v>0</v>
      </c>
      <c r="Q243" s="140">
        <v>5.2999999999999998E-4</v>
      </c>
      <c r="R243" s="140">
        <f t="shared" ref="R243:R248" si="2">Q243*H243</f>
        <v>5.2999999999999998E-4</v>
      </c>
      <c r="S243" s="140">
        <v>0</v>
      </c>
      <c r="T243" s="141">
        <f t="shared" ref="T243:T248" si="3">S243*H243</f>
        <v>0</v>
      </c>
      <c r="AR243" s="142" t="s">
        <v>185</v>
      </c>
      <c r="AT243" s="142" t="s">
        <v>253</v>
      </c>
      <c r="AU243" s="142" t="s">
        <v>86</v>
      </c>
      <c r="AY243" s="17" t="s">
        <v>135</v>
      </c>
      <c r="BE243" s="143">
        <f t="shared" ref="BE243:BE248" si="4">IF(N243="základní",J243,0)</f>
        <v>0</v>
      </c>
      <c r="BF243" s="143">
        <f t="shared" ref="BF243:BF248" si="5">IF(N243="snížená",J243,0)</f>
        <v>0</v>
      </c>
      <c r="BG243" s="143">
        <f t="shared" ref="BG243:BG248" si="6">IF(N243="zákl. přenesená",J243,0)</f>
        <v>0</v>
      </c>
      <c r="BH243" s="143">
        <f t="shared" ref="BH243:BH248" si="7">IF(N243="sníž. přenesená",J243,0)</f>
        <v>0</v>
      </c>
      <c r="BI243" s="143">
        <f t="shared" ref="BI243:BI248" si="8">IF(N243="nulová",J243,0)</f>
        <v>0</v>
      </c>
      <c r="BJ243" s="17" t="s">
        <v>84</v>
      </c>
      <c r="BK243" s="143">
        <f t="shared" ref="BK243:BK248" si="9">ROUND(I243*H243,2)</f>
        <v>0</v>
      </c>
      <c r="BL243" s="17" t="s">
        <v>142</v>
      </c>
      <c r="BM243" s="142" t="s">
        <v>712</v>
      </c>
    </row>
    <row r="244" spans="2:65" s="1" customFormat="1" ht="36" customHeight="1">
      <c r="B244" s="131"/>
      <c r="C244" s="132" t="s">
        <v>510</v>
      </c>
      <c r="D244" s="132" t="s">
        <v>137</v>
      </c>
      <c r="E244" s="133" t="s">
        <v>713</v>
      </c>
      <c r="F244" s="134" t="s">
        <v>714</v>
      </c>
      <c r="G244" s="135" t="s">
        <v>500</v>
      </c>
      <c r="H244" s="136">
        <v>1</v>
      </c>
      <c r="I244" s="227"/>
      <c r="J244" s="137">
        <f t="shared" si="0"/>
        <v>0</v>
      </c>
      <c r="K244" s="134" t="s">
        <v>141</v>
      </c>
      <c r="L244" s="29"/>
      <c r="M244" s="138" t="s">
        <v>1</v>
      </c>
      <c r="N244" s="139" t="s">
        <v>41</v>
      </c>
      <c r="O244" s="140">
        <v>2.09</v>
      </c>
      <c r="P244" s="140">
        <f t="shared" si="1"/>
        <v>2.09</v>
      </c>
      <c r="Q244" s="140">
        <v>3.0100000000000001E-3</v>
      </c>
      <c r="R244" s="140">
        <f t="shared" si="2"/>
        <v>3.0100000000000001E-3</v>
      </c>
      <c r="S244" s="140">
        <v>0</v>
      </c>
      <c r="T244" s="141">
        <f t="shared" si="3"/>
        <v>0</v>
      </c>
      <c r="AR244" s="142" t="s">
        <v>142</v>
      </c>
      <c r="AT244" s="142" t="s">
        <v>137</v>
      </c>
      <c r="AU244" s="142" t="s">
        <v>86</v>
      </c>
      <c r="AY244" s="17" t="s">
        <v>135</v>
      </c>
      <c r="BE244" s="143">
        <f t="shared" si="4"/>
        <v>0</v>
      </c>
      <c r="BF244" s="143">
        <f t="shared" si="5"/>
        <v>0</v>
      </c>
      <c r="BG244" s="143">
        <f t="shared" si="6"/>
        <v>0</v>
      </c>
      <c r="BH244" s="143">
        <f t="shared" si="7"/>
        <v>0</v>
      </c>
      <c r="BI244" s="143">
        <f t="shared" si="8"/>
        <v>0</v>
      </c>
      <c r="BJ244" s="17" t="s">
        <v>84</v>
      </c>
      <c r="BK244" s="143">
        <f t="shared" si="9"/>
        <v>0</v>
      </c>
      <c r="BL244" s="17" t="s">
        <v>142</v>
      </c>
      <c r="BM244" s="142" t="s">
        <v>715</v>
      </c>
    </row>
    <row r="245" spans="2:65" s="1" customFormat="1" ht="24" customHeight="1">
      <c r="B245" s="131"/>
      <c r="C245" s="167" t="s">
        <v>514</v>
      </c>
      <c r="D245" s="167" t="s">
        <v>253</v>
      </c>
      <c r="E245" s="168" t="s">
        <v>716</v>
      </c>
      <c r="F245" s="169" t="s">
        <v>717</v>
      </c>
      <c r="G245" s="170" t="s">
        <v>500</v>
      </c>
      <c r="H245" s="171">
        <v>1</v>
      </c>
      <c r="I245" s="232"/>
      <c r="J245" s="172">
        <f t="shared" si="0"/>
        <v>0</v>
      </c>
      <c r="K245" s="169" t="s">
        <v>141</v>
      </c>
      <c r="L245" s="173"/>
      <c r="M245" s="174" t="s">
        <v>1</v>
      </c>
      <c r="N245" s="175" t="s">
        <v>41</v>
      </c>
      <c r="O245" s="140">
        <v>0</v>
      </c>
      <c r="P245" s="140">
        <f t="shared" si="1"/>
        <v>0</v>
      </c>
      <c r="Q245" s="140">
        <v>6.5000000000000002E-2</v>
      </c>
      <c r="R245" s="140">
        <f t="shared" si="2"/>
        <v>6.5000000000000002E-2</v>
      </c>
      <c r="S245" s="140">
        <v>0</v>
      </c>
      <c r="T245" s="141">
        <f t="shared" si="3"/>
        <v>0</v>
      </c>
      <c r="AR245" s="142" t="s">
        <v>185</v>
      </c>
      <c r="AT245" s="142" t="s">
        <v>253</v>
      </c>
      <c r="AU245" s="142" t="s">
        <v>86</v>
      </c>
      <c r="AY245" s="17" t="s">
        <v>135</v>
      </c>
      <c r="BE245" s="143">
        <f t="shared" si="4"/>
        <v>0</v>
      </c>
      <c r="BF245" s="143">
        <f t="shared" si="5"/>
        <v>0</v>
      </c>
      <c r="BG245" s="143">
        <f t="shared" si="6"/>
        <v>0</v>
      </c>
      <c r="BH245" s="143">
        <f t="shared" si="7"/>
        <v>0</v>
      </c>
      <c r="BI245" s="143">
        <f t="shared" si="8"/>
        <v>0</v>
      </c>
      <c r="BJ245" s="17" t="s">
        <v>84</v>
      </c>
      <c r="BK245" s="143">
        <f t="shared" si="9"/>
        <v>0</v>
      </c>
      <c r="BL245" s="17" t="s">
        <v>142</v>
      </c>
      <c r="BM245" s="142" t="s">
        <v>718</v>
      </c>
    </row>
    <row r="246" spans="2:65" s="1" customFormat="1" ht="24" customHeight="1">
      <c r="B246" s="131"/>
      <c r="C246" s="167" t="s">
        <v>518</v>
      </c>
      <c r="D246" s="167" t="s">
        <v>253</v>
      </c>
      <c r="E246" s="168" t="s">
        <v>719</v>
      </c>
      <c r="F246" s="169" t="s">
        <v>720</v>
      </c>
      <c r="G246" s="170" t="s">
        <v>500</v>
      </c>
      <c r="H246" s="171">
        <v>1</v>
      </c>
      <c r="I246" s="232"/>
      <c r="J246" s="172">
        <f t="shared" si="0"/>
        <v>0</v>
      </c>
      <c r="K246" s="169" t="s">
        <v>1</v>
      </c>
      <c r="L246" s="173"/>
      <c r="M246" s="174" t="s">
        <v>1</v>
      </c>
      <c r="N246" s="175" t="s">
        <v>41</v>
      </c>
      <c r="O246" s="140">
        <v>0</v>
      </c>
      <c r="P246" s="140">
        <f t="shared" si="1"/>
        <v>0</v>
      </c>
      <c r="Q246" s="140">
        <v>1.0000000000000001E-5</v>
      </c>
      <c r="R246" s="140">
        <f t="shared" si="2"/>
        <v>1.0000000000000001E-5</v>
      </c>
      <c r="S246" s="140">
        <v>0</v>
      </c>
      <c r="T246" s="141">
        <f t="shared" si="3"/>
        <v>0</v>
      </c>
      <c r="AR246" s="142" t="s">
        <v>185</v>
      </c>
      <c r="AT246" s="142" t="s">
        <v>253</v>
      </c>
      <c r="AU246" s="142" t="s">
        <v>86</v>
      </c>
      <c r="AY246" s="17" t="s">
        <v>135</v>
      </c>
      <c r="BE246" s="143">
        <f t="shared" si="4"/>
        <v>0</v>
      </c>
      <c r="BF246" s="143">
        <f t="shared" si="5"/>
        <v>0</v>
      </c>
      <c r="BG246" s="143">
        <f t="shared" si="6"/>
        <v>0</v>
      </c>
      <c r="BH246" s="143">
        <f t="shared" si="7"/>
        <v>0</v>
      </c>
      <c r="BI246" s="143">
        <f t="shared" si="8"/>
        <v>0</v>
      </c>
      <c r="BJ246" s="17" t="s">
        <v>84</v>
      </c>
      <c r="BK246" s="143">
        <f t="shared" si="9"/>
        <v>0</v>
      </c>
      <c r="BL246" s="17" t="s">
        <v>142</v>
      </c>
      <c r="BM246" s="142" t="s">
        <v>721</v>
      </c>
    </row>
    <row r="247" spans="2:65" s="1" customFormat="1" ht="24" customHeight="1">
      <c r="B247" s="131"/>
      <c r="C247" s="132" t="s">
        <v>524</v>
      </c>
      <c r="D247" s="132" t="s">
        <v>137</v>
      </c>
      <c r="E247" s="133" t="s">
        <v>722</v>
      </c>
      <c r="F247" s="134" t="s">
        <v>723</v>
      </c>
      <c r="G247" s="135" t="s">
        <v>724</v>
      </c>
      <c r="H247" s="136">
        <v>3</v>
      </c>
      <c r="I247" s="227"/>
      <c r="J247" s="137">
        <f t="shared" si="0"/>
        <v>0</v>
      </c>
      <c r="K247" s="134" t="s">
        <v>141</v>
      </c>
      <c r="L247" s="29"/>
      <c r="M247" s="138" t="s">
        <v>1</v>
      </c>
      <c r="N247" s="139" t="s">
        <v>41</v>
      </c>
      <c r="O247" s="140">
        <v>0.82799999999999996</v>
      </c>
      <c r="P247" s="140">
        <f t="shared" si="1"/>
        <v>2.484</v>
      </c>
      <c r="Q247" s="140">
        <v>1.8000000000000001E-4</v>
      </c>
      <c r="R247" s="140">
        <f t="shared" si="2"/>
        <v>5.4000000000000001E-4</v>
      </c>
      <c r="S247" s="140">
        <v>0</v>
      </c>
      <c r="T247" s="141">
        <f t="shared" si="3"/>
        <v>0</v>
      </c>
      <c r="AR247" s="142" t="s">
        <v>142</v>
      </c>
      <c r="AT247" s="142" t="s">
        <v>137</v>
      </c>
      <c r="AU247" s="142" t="s">
        <v>86</v>
      </c>
      <c r="AY247" s="17" t="s">
        <v>135</v>
      </c>
      <c r="BE247" s="143">
        <f t="shared" si="4"/>
        <v>0</v>
      </c>
      <c r="BF247" s="143">
        <f t="shared" si="5"/>
        <v>0</v>
      </c>
      <c r="BG247" s="143">
        <f t="shared" si="6"/>
        <v>0</v>
      </c>
      <c r="BH247" s="143">
        <f t="shared" si="7"/>
        <v>0</v>
      </c>
      <c r="BI247" s="143">
        <f t="shared" si="8"/>
        <v>0</v>
      </c>
      <c r="BJ247" s="17" t="s">
        <v>84</v>
      </c>
      <c r="BK247" s="143">
        <f t="shared" si="9"/>
        <v>0</v>
      </c>
      <c r="BL247" s="17" t="s">
        <v>142</v>
      </c>
      <c r="BM247" s="142" t="s">
        <v>725</v>
      </c>
    </row>
    <row r="248" spans="2:65" s="1" customFormat="1" ht="24" customHeight="1">
      <c r="B248" s="131"/>
      <c r="C248" s="132" t="s">
        <v>528</v>
      </c>
      <c r="D248" s="132" t="s">
        <v>137</v>
      </c>
      <c r="E248" s="133" t="s">
        <v>507</v>
      </c>
      <c r="F248" s="134" t="s">
        <v>508</v>
      </c>
      <c r="G248" s="135" t="s">
        <v>500</v>
      </c>
      <c r="H248" s="136">
        <v>1</v>
      </c>
      <c r="I248" s="227"/>
      <c r="J248" s="137">
        <f t="shared" si="0"/>
        <v>0</v>
      </c>
      <c r="K248" s="134" t="s">
        <v>141</v>
      </c>
      <c r="L248" s="29"/>
      <c r="M248" s="138" t="s">
        <v>1</v>
      </c>
      <c r="N248" s="139" t="s">
        <v>41</v>
      </c>
      <c r="O248" s="140">
        <v>1.5620000000000001</v>
      </c>
      <c r="P248" s="140">
        <f t="shared" si="1"/>
        <v>1.5620000000000001</v>
      </c>
      <c r="Q248" s="140">
        <v>9.1800000000000007E-3</v>
      </c>
      <c r="R248" s="140">
        <f t="shared" si="2"/>
        <v>9.1800000000000007E-3</v>
      </c>
      <c r="S248" s="140">
        <v>0</v>
      </c>
      <c r="T248" s="141">
        <f t="shared" si="3"/>
        <v>0</v>
      </c>
      <c r="AR248" s="142" t="s">
        <v>142</v>
      </c>
      <c r="AT248" s="142" t="s">
        <v>137</v>
      </c>
      <c r="AU248" s="142" t="s">
        <v>86</v>
      </c>
      <c r="AY248" s="17" t="s">
        <v>135</v>
      </c>
      <c r="BE248" s="143">
        <f t="shared" si="4"/>
        <v>0</v>
      </c>
      <c r="BF248" s="143">
        <f t="shared" si="5"/>
        <v>0</v>
      </c>
      <c r="BG248" s="143">
        <f t="shared" si="6"/>
        <v>0</v>
      </c>
      <c r="BH248" s="143">
        <f t="shared" si="7"/>
        <v>0</v>
      </c>
      <c r="BI248" s="143">
        <f t="shared" si="8"/>
        <v>0</v>
      </c>
      <c r="BJ248" s="17" t="s">
        <v>84</v>
      </c>
      <c r="BK248" s="143">
        <f t="shared" si="9"/>
        <v>0</v>
      </c>
      <c r="BL248" s="17" t="s">
        <v>142</v>
      </c>
      <c r="BM248" s="142" t="s">
        <v>726</v>
      </c>
    </row>
    <row r="249" spans="2:65" s="13" customFormat="1">
      <c r="B249" s="152"/>
      <c r="D249" s="145" t="s">
        <v>144</v>
      </c>
      <c r="E249" s="153" t="s">
        <v>1</v>
      </c>
      <c r="F249" s="154" t="s">
        <v>667</v>
      </c>
      <c r="H249" s="153" t="s">
        <v>1</v>
      </c>
      <c r="I249" s="229"/>
      <c r="L249" s="152"/>
      <c r="M249" s="155"/>
      <c r="N249" s="156"/>
      <c r="O249" s="156"/>
      <c r="P249" s="156"/>
      <c r="Q249" s="156"/>
      <c r="R249" s="156"/>
      <c r="S249" s="156"/>
      <c r="T249" s="157"/>
      <c r="AT249" s="153" t="s">
        <v>144</v>
      </c>
      <c r="AU249" s="153" t="s">
        <v>86</v>
      </c>
      <c r="AV249" s="13" t="s">
        <v>84</v>
      </c>
      <c r="AW249" s="13" t="s">
        <v>31</v>
      </c>
      <c r="AX249" s="13" t="s">
        <v>76</v>
      </c>
      <c r="AY249" s="153" t="s">
        <v>135</v>
      </c>
    </row>
    <row r="250" spans="2:65" s="12" customFormat="1">
      <c r="B250" s="144"/>
      <c r="D250" s="145" t="s">
        <v>144</v>
      </c>
      <c r="E250" s="146" t="s">
        <v>1</v>
      </c>
      <c r="F250" s="147" t="s">
        <v>84</v>
      </c>
      <c r="H250" s="148">
        <v>1</v>
      </c>
      <c r="I250" s="228"/>
      <c r="L250" s="144"/>
      <c r="M250" s="149"/>
      <c r="N250" s="150"/>
      <c r="O250" s="150"/>
      <c r="P250" s="150"/>
      <c r="Q250" s="150"/>
      <c r="R250" s="150"/>
      <c r="S250" s="150"/>
      <c r="T250" s="151"/>
      <c r="AT250" s="146" t="s">
        <v>144</v>
      </c>
      <c r="AU250" s="146" t="s">
        <v>86</v>
      </c>
      <c r="AV250" s="12" t="s">
        <v>86</v>
      </c>
      <c r="AW250" s="12" t="s">
        <v>31</v>
      </c>
      <c r="AX250" s="12" t="s">
        <v>84</v>
      </c>
      <c r="AY250" s="146" t="s">
        <v>135</v>
      </c>
    </row>
    <row r="251" spans="2:65" s="1" customFormat="1" ht="24" customHeight="1">
      <c r="B251" s="131"/>
      <c r="C251" s="167" t="s">
        <v>532</v>
      </c>
      <c r="D251" s="167" t="s">
        <v>253</v>
      </c>
      <c r="E251" s="168" t="s">
        <v>727</v>
      </c>
      <c r="F251" s="169" t="s">
        <v>728</v>
      </c>
      <c r="G251" s="170" t="s">
        <v>500</v>
      </c>
      <c r="H251" s="171">
        <v>1</v>
      </c>
      <c r="I251" s="232"/>
      <c r="J251" s="172">
        <f>ROUND(I251*H251,2)</f>
        <v>0</v>
      </c>
      <c r="K251" s="169" t="s">
        <v>141</v>
      </c>
      <c r="L251" s="173"/>
      <c r="M251" s="174" t="s">
        <v>1</v>
      </c>
      <c r="N251" s="175" t="s">
        <v>41</v>
      </c>
      <c r="O251" s="140">
        <v>0</v>
      </c>
      <c r="P251" s="140">
        <f>O251*H251</f>
        <v>0</v>
      </c>
      <c r="Q251" s="140">
        <v>0.254</v>
      </c>
      <c r="R251" s="140">
        <f>Q251*H251</f>
        <v>0.254</v>
      </c>
      <c r="S251" s="140">
        <v>0</v>
      </c>
      <c r="T251" s="141">
        <f>S251*H251</f>
        <v>0</v>
      </c>
      <c r="AR251" s="142" t="s">
        <v>185</v>
      </c>
      <c r="AT251" s="142" t="s">
        <v>253</v>
      </c>
      <c r="AU251" s="142" t="s">
        <v>86</v>
      </c>
      <c r="AY251" s="17" t="s">
        <v>135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84</v>
      </c>
      <c r="BK251" s="143">
        <f>ROUND(I251*H251,2)</f>
        <v>0</v>
      </c>
      <c r="BL251" s="17" t="s">
        <v>142</v>
      </c>
      <c r="BM251" s="142" t="s">
        <v>729</v>
      </c>
    </row>
    <row r="252" spans="2:65" s="1" customFormat="1" ht="24" customHeight="1">
      <c r="B252" s="131"/>
      <c r="C252" s="132" t="s">
        <v>538</v>
      </c>
      <c r="D252" s="132" t="s">
        <v>137</v>
      </c>
      <c r="E252" s="133" t="s">
        <v>730</v>
      </c>
      <c r="F252" s="134" t="s">
        <v>731</v>
      </c>
      <c r="G252" s="135" t="s">
        <v>500</v>
      </c>
      <c r="H252" s="136">
        <v>2</v>
      </c>
      <c r="I252" s="227"/>
      <c r="J252" s="137">
        <f>ROUND(I252*H252,2)</f>
        <v>0</v>
      </c>
      <c r="K252" s="134" t="s">
        <v>141</v>
      </c>
      <c r="L252" s="29"/>
      <c r="M252" s="138" t="s">
        <v>1</v>
      </c>
      <c r="N252" s="139" t="s">
        <v>41</v>
      </c>
      <c r="O252" s="140">
        <v>1.6639999999999999</v>
      </c>
      <c r="P252" s="140">
        <f>O252*H252</f>
        <v>3.3279999999999998</v>
      </c>
      <c r="Q252" s="140">
        <v>1.1469999999999999E-2</v>
      </c>
      <c r="R252" s="140">
        <f>Q252*H252</f>
        <v>2.2939999999999999E-2</v>
      </c>
      <c r="S252" s="140">
        <v>0</v>
      </c>
      <c r="T252" s="141">
        <f>S252*H252</f>
        <v>0</v>
      </c>
      <c r="AR252" s="142" t="s">
        <v>142</v>
      </c>
      <c r="AT252" s="142" t="s">
        <v>137</v>
      </c>
      <c r="AU252" s="142" t="s">
        <v>86</v>
      </c>
      <c r="AY252" s="17" t="s">
        <v>135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84</v>
      </c>
      <c r="BK252" s="143">
        <f>ROUND(I252*H252,2)</f>
        <v>0</v>
      </c>
      <c r="BL252" s="17" t="s">
        <v>142</v>
      </c>
      <c r="BM252" s="142" t="s">
        <v>732</v>
      </c>
    </row>
    <row r="253" spans="2:65" s="13" customFormat="1">
      <c r="B253" s="152"/>
      <c r="D253" s="145" t="s">
        <v>144</v>
      </c>
      <c r="E253" s="153" t="s">
        <v>1</v>
      </c>
      <c r="F253" s="154" t="s">
        <v>667</v>
      </c>
      <c r="H253" s="153" t="s">
        <v>1</v>
      </c>
      <c r="I253" s="229"/>
      <c r="L253" s="152"/>
      <c r="M253" s="155"/>
      <c r="N253" s="156"/>
      <c r="O253" s="156"/>
      <c r="P253" s="156"/>
      <c r="Q253" s="156"/>
      <c r="R253" s="156"/>
      <c r="S253" s="156"/>
      <c r="T253" s="157"/>
      <c r="AT253" s="153" t="s">
        <v>144</v>
      </c>
      <c r="AU253" s="153" t="s">
        <v>86</v>
      </c>
      <c r="AV253" s="13" t="s">
        <v>84</v>
      </c>
      <c r="AW253" s="13" t="s">
        <v>31</v>
      </c>
      <c r="AX253" s="13" t="s">
        <v>76</v>
      </c>
      <c r="AY253" s="153" t="s">
        <v>135</v>
      </c>
    </row>
    <row r="254" spans="2:65" s="12" customFormat="1">
      <c r="B254" s="144"/>
      <c r="D254" s="145" t="s">
        <v>144</v>
      </c>
      <c r="E254" s="146" t="s">
        <v>1</v>
      </c>
      <c r="F254" s="147" t="s">
        <v>86</v>
      </c>
      <c r="H254" s="148">
        <v>2</v>
      </c>
      <c r="I254" s="228"/>
      <c r="L254" s="144"/>
      <c r="M254" s="149"/>
      <c r="N254" s="150"/>
      <c r="O254" s="150"/>
      <c r="P254" s="150"/>
      <c r="Q254" s="150"/>
      <c r="R254" s="150"/>
      <c r="S254" s="150"/>
      <c r="T254" s="151"/>
      <c r="AT254" s="146" t="s">
        <v>144</v>
      </c>
      <c r="AU254" s="146" t="s">
        <v>86</v>
      </c>
      <c r="AV254" s="12" t="s">
        <v>86</v>
      </c>
      <c r="AW254" s="12" t="s">
        <v>31</v>
      </c>
      <c r="AX254" s="12" t="s">
        <v>84</v>
      </c>
      <c r="AY254" s="146" t="s">
        <v>135</v>
      </c>
    </row>
    <row r="255" spans="2:65" s="1" customFormat="1" ht="24" customHeight="1">
      <c r="B255" s="131"/>
      <c r="C255" s="167" t="s">
        <v>543</v>
      </c>
      <c r="D255" s="167" t="s">
        <v>253</v>
      </c>
      <c r="E255" s="168" t="s">
        <v>733</v>
      </c>
      <c r="F255" s="169" t="s">
        <v>734</v>
      </c>
      <c r="G255" s="170" t="s">
        <v>500</v>
      </c>
      <c r="H255" s="171">
        <v>2</v>
      </c>
      <c r="I255" s="232"/>
      <c r="J255" s="172">
        <f>ROUND(I255*H255,2)</f>
        <v>0</v>
      </c>
      <c r="K255" s="169" t="s">
        <v>141</v>
      </c>
      <c r="L255" s="173"/>
      <c r="M255" s="174" t="s">
        <v>1</v>
      </c>
      <c r="N255" s="175" t="s">
        <v>41</v>
      </c>
      <c r="O255" s="140">
        <v>0</v>
      </c>
      <c r="P255" s="140">
        <f>O255*H255</f>
        <v>0</v>
      </c>
      <c r="Q255" s="140">
        <v>0.54800000000000004</v>
      </c>
      <c r="R255" s="140">
        <f>Q255*H255</f>
        <v>1.0960000000000001</v>
      </c>
      <c r="S255" s="140">
        <v>0</v>
      </c>
      <c r="T255" s="141">
        <f>S255*H255</f>
        <v>0</v>
      </c>
      <c r="AR255" s="142" t="s">
        <v>185</v>
      </c>
      <c r="AT255" s="142" t="s">
        <v>253</v>
      </c>
      <c r="AU255" s="142" t="s">
        <v>86</v>
      </c>
      <c r="AY255" s="17" t="s">
        <v>135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7" t="s">
        <v>84</v>
      </c>
      <c r="BK255" s="143">
        <f>ROUND(I255*H255,2)</f>
        <v>0</v>
      </c>
      <c r="BL255" s="17" t="s">
        <v>142</v>
      </c>
      <c r="BM255" s="142" t="s">
        <v>735</v>
      </c>
    </row>
    <row r="256" spans="2:65" s="1" customFormat="1" ht="24" customHeight="1">
      <c r="B256" s="131"/>
      <c r="C256" s="132" t="s">
        <v>548</v>
      </c>
      <c r="D256" s="132" t="s">
        <v>137</v>
      </c>
      <c r="E256" s="133" t="s">
        <v>736</v>
      </c>
      <c r="F256" s="134" t="s">
        <v>737</v>
      </c>
      <c r="G256" s="135" t="s">
        <v>500</v>
      </c>
      <c r="H256" s="136">
        <v>3</v>
      </c>
      <c r="I256" s="227"/>
      <c r="J256" s="137">
        <f>ROUND(I256*H256,2)</f>
        <v>0</v>
      </c>
      <c r="K256" s="134" t="s">
        <v>141</v>
      </c>
      <c r="L256" s="29"/>
      <c r="M256" s="138" t="s">
        <v>1</v>
      </c>
      <c r="N256" s="139" t="s">
        <v>41</v>
      </c>
      <c r="O256" s="140">
        <v>2.08</v>
      </c>
      <c r="P256" s="140">
        <f>O256*H256</f>
        <v>6.24</v>
      </c>
      <c r="Q256" s="140">
        <v>2.7529999999999999E-2</v>
      </c>
      <c r="R256" s="140">
        <f>Q256*H256</f>
        <v>8.2589999999999997E-2</v>
      </c>
      <c r="S256" s="140">
        <v>0</v>
      </c>
      <c r="T256" s="141">
        <f>S256*H256</f>
        <v>0</v>
      </c>
      <c r="AR256" s="142" t="s">
        <v>142</v>
      </c>
      <c r="AT256" s="142" t="s">
        <v>137</v>
      </c>
      <c r="AU256" s="142" t="s">
        <v>86</v>
      </c>
      <c r="AY256" s="17" t="s">
        <v>135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84</v>
      </c>
      <c r="BK256" s="143">
        <f>ROUND(I256*H256,2)</f>
        <v>0</v>
      </c>
      <c r="BL256" s="17" t="s">
        <v>142</v>
      </c>
      <c r="BM256" s="142" t="s">
        <v>738</v>
      </c>
    </row>
    <row r="257" spans="2:65" s="12" customFormat="1">
      <c r="B257" s="144"/>
      <c r="D257" s="145" t="s">
        <v>144</v>
      </c>
      <c r="E257" s="146" t="s">
        <v>1</v>
      </c>
      <c r="F257" s="147" t="s">
        <v>739</v>
      </c>
      <c r="H257" s="148">
        <v>3</v>
      </c>
      <c r="I257" s="228"/>
      <c r="L257" s="144"/>
      <c r="M257" s="149"/>
      <c r="N257" s="150"/>
      <c r="O257" s="150"/>
      <c r="P257" s="150"/>
      <c r="Q257" s="150"/>
      <c r="R257" s="150"/>
      <c r="S257" s="150"/>
      <c r="T257" s="151"/>
      <c r="AT257" s="146" t="s">
        <v>144</v>
      </c>
      <c r="AU257" s="146" t="s">
        <v>86</v>
      </c>
      <c r="AV257" s="12" t="s">
        <v>86</v>
      </c>
      <c r="AW257" s="12" t="s">
        <v>31</v>
      </c>
      <c r="AX257" s="12" t="s">
        <v>84</v>
      </c>
      <c r="AY257" s="146" t="s">
        <v>135</v>
      </c>
    </row>
    <row r="258" spans="2:65" s="1" customFormat="1" ht="24" customHeight="1">
      <c r="B258" s="131"/>
      <c r="C258" s="167" t="s">
        <v>553</v>
      </c>
      <c r="D258" s="167" t="s">
        <v>253</v>
      </c>
      <c r="E258" s="168" t="s">
        <v>740</v>
      </c>
      <c r="F258" s="169" t="s">
        <v>741</v>
      </c>
      <c r="G258" s="170" t="s">
        <v>500</v>
      </c>
      <c r="H258" s="171">
        <v>1</v>
      </c>
      <c r="I258" s="232"/>
      <c r="J258" s="172">
        <f>ROUND(I258*H258,2)</f>
        <v>0</v>
      </c>
      <c r="K258" s="169" t="s">
        <v>141</v>
      </c>
      <c r="L258" s="173"/>
      <c r="M258" s="174" t="s">
        <v>1</v>
      </c>
      <c r="N258" s="175" t="s">
        <v>41</v>
      </c>
      <c r="O258" s="140">
        <v>0</v>
      </c>
      <c r="P258" s="140">
        <f>O258*H258</f>
        <v>0</v>
      </c>
      <c r="Q258" s="140">
        <v>2.1</v>
      </c>
      <c r="R258" s="140">
        <f>Q258*H258</f>
        <v>2.1</v>
      </c>
      <c r="S258" s="140">
        <v>0</v>
      </c>
      <c r="T258" s="141">
        <f>S258*H258</f>
        <v>0</v>
      </c>
      <c r="AR258" s="142" t="s">
        <v>185</v>
      </c>
      <c r="AT258" s="142" t="s">
        <v>253</v>
      </c>
      <c r="AU258" s="142" t="s">
        <v>86</v>
      </c>
      <c r="AY258" s="17" t="s">
        <v>135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84</v>
      </c>
      <c r="BK258" s="143">
        <f>ROUND(I258*H258,2)</f>
        <v>0</v>
      </c>
      <c r="BL258" s="17" t="s">
        <v>142</v>
      </c>
      <c r="BM258" s="142" t="s">
        <v>742</v>
      </c>
    </row>
    <row r="259" spans="2:65" s="1" customFormat="1" ht="16.5" customHeight="1">
      <c r="B259" s="131"/>
      <c r="C259" s="167" t="s">
        <v>558</v>
      </c>
      <c r="D259" s="167" t="s">
        <v>253</v>
      </c>
      <c r="E259" s="168" t="s">
        <v>743</v>
      </c>
      <c r="F259" s="169" t="s">
        <v>744</v>
      </c>
      <c r="G259" s="170" t="s">
        <v>500</v>
      </c>
      <c r="H259" s="171">
        <v>1</v>
      </c>
      <c r="I259" s="232"/>
      <c r="J259" s="172">
        <f>ROUND(I259*H259,2)</f>
        <v>0</v>
      </c>
      <c r="K259" s="169" t="s">
        <v>141</v>
      </c>
      <c r="L259" s="173"/>
      <c r="M259" s="174" t="s">
        <v>1</v>
      </c>
      <c r="N259" s="175" t="s">
        <v>41</v>
      </c>
      <c r="O259" s="140">
        <v>0</v>
      </c>
      <c r="P259" s="140">
        <f>O259*H259</f>
        <v>0</v>
      </c>
      <c r="Q259" s="140">
        <v>1.6</v>
      </c>
      <c r="R259" s="140">
        <f>Q259*H259</f>
        <v>1.6</v>
      </c>
      <c r="S259" s="140">
        <v>0</v>
      </c>
      <c r="T259" s="141">
        <f>S259*H259</f>
        <v>0</v>
      </c>
      <c r="AR259" s="142" t="s">
        <v>185</v>
      </c>
      <c r="AT259" s="142" t="s">
        <v>253</v>
      </c>
      <c r="AU259" s="142" t="s">
        <v>86</v>
      </c>
      <c r="AY259" s="17" t="s">
        <v>135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84</v>
      </c>
      <c r="BK259" s="143">
        <f>ROUND(I259*H259,2)</f>
        <v>0</v>
      </c>
      <c r="BL259" s="17" t="s">
        <v>142</v>
      </c>
      <c r="BM259" s="142" t="s">
        <v>745</v>
      </c>
    </row>
    <row r="260" spans="2:65" s="1" customFormat="1" ht="24" customHeight="1">
      <c r="B260" s="131"/>
      <c r="C260" s="167" t="s">
        <v>565</v>
      </c>
      <c r="D260" s="167" t="s">
        <v>253</v>
      </c>
      <c r="E260" s="168" t="s">
        <v>746</v>
      </c>
      <c r="F260" s="169" t="s">
        <v>747</v>
      </c>
      <c r="G260" s="170" t="s">
        <v>446</v>
      </c>
      <c r="H260" s="171">
        <v>1</v>
      </c>
      <c r="I260" s="232"/>
      <c r="J260" s="172">
        <f>ROUND(I260*H260,2)</f>
        <v>0</v>
      </c>
      <c r="K260" s="169" t="s">
        <v>1</v>
      </c>
      <c r="L260" s="173"/>
      <c r="M260" s="174" t="s">
        <v>1</v>
      </c>
      <c r="N260" s="175" t="s">
        <v>41</v>
      </c>
      <c r="O260" s="140">
        <v>0</v>
      </c>
      <c r="P260" s="140">
        <f>O260*H260</f>
        <v>0</v>
      </c>
      <c r="Q260" s="140">
        <v>3.5</v>
      </c>
      <c r="R260" s="140">
        <f>Q260*H260</f>
        <v>3.5</v>
      </c>
      <c r="S260" s="140">
        <v>0</v>
      </c>
      <c r="T260" s="141">
        <f>S260*H260</f>
        <v>0</v>
      </c>
      <c r="AR260" s="142" t="s">
        <v>185</v>
      </c>
      <c r="AT260" s="142" t="s">
        <v>253</v>
      </c>
      <c r="AU260" s="142" t="s">
        <v>86</v>
      </c>
      <c r="AY260" s="17" t="s">
        <v>135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84</v>
      </c>
      <c r="BK260" s="143">
        <f>ROUND(I260*H260,2)</f>
        <v>0</v>
      </c>
      <c r="BL260" s="17" t="s">
        <v>142</v>
      </c>
      <c r="BM260" s="142" t="s">
        <v>748</v>
      </c>
    </row>
    <row r="261" spans="2:65" s="1" customFormat="1" ht="24" customHeight="1">
      <c r="B261" s="131"/>
      <c r="C261" s="167" t="s">
        <v>573</v>
      </c>
      <c r="D261" s="167" t="s">
        <v>253</v>
      </c>
      <c r="E261" s="168" t="s">
        <v>749</v>
      </c>
      <c r="F261" s="169" t="s">
        <v>750</v>
      </c>
      <c r="G261" s="170" t="s">
        <v>500</v>
      </c>
      <c r="H261" s="171">
        <v>4</v>
      </c>
      <c r="I261" s="232"/>
      <c r="J261" s="172">
        <f>ROUND(I261*H261,2)</f>
        <v>0</v>
      </c>
      <c r="K261" s="169" t="s">
        <v>141</v>
      </c>
      <c r="L261" s="173"/>
      <c r="M261" s="174" t="s">
        <v>1</v>
      </c>
      <c r="N261" s="175" t="s">
        <v>41</v>
      </c>
      <c r="O261" s="140">
        <v>0</v>
      </c>
      <c r="P261" s="140">
        <f>O261*H261</f>
        <v>0</v>
      </c>
      <c r="Q261" s="140">
        <v>2E-3</v>
      </c>
      <c r="R261" s="140">
        <f>Q261*H261</f>
        <v>8.0000000000000002E-3</v>
      </c>
      <c r="S261" s="140">
        <v>0</v>
      </c>
      <c r="T261" s="141">
        <f>S261*H261</f>
        <v>0</v>
      </c>
      <c r="AR261" s="142" t="s">
        <v>185</v>
      </c>
      <c r="AT261" s="142" t="s">
        <v>253</v>
      </c>
      <c r="AU261" s="142" t="s">
        <v>86</v>
      </c>
      <c r="AY261" s="17" t="s">
        <v>135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84</v>
      </c>
      <c r="BK261" s="143">
        <f>ROUND(I261*H261,2)</f>
        <v>0</v>
      </c>
      <c r="BL261" s="17" t="s">
        <v>142</v>
      </c>
      <c r="BM261" s="142" t="s">
        <v>751</v>
      </c>
    </row>
    <row r="262" spans="2:65" s="1" customFormat="1" ht="24" customHeight="1">
      <c r="B262" s="131"/>
      <c r="C262" s="132" t="s">
        <v>577</v>
      </c>
      <c r="D262" s="132" t="s">
        <v>137</v>
      </c>
      <c r="E262" s="133" t="s">
        <v>515</v>
      </c>
      <c r="F262" s="134" t="s">
        <v>516</v>
      </c>
      <c r="G262" s="135" t="s">
        <v>500</v>
      </c>
      <c r="H262" s="136">
        <v>1</v>
      </c>
      <c r="I262" s="227"/>
      <c r="J262" s="137">
        <f>ROUND(I262*H262,2)</f>
        <v>0</v>
      </c>
      <c r="K262" s="134" t="s">
        <v>141</v>
      </c>
      <c r="L262" s="29"/>
      <c r="M262" s="138" t="s">
        <v>1</v>
      </c>
      <c r="N262" s="139" t="s">
        <v>41</v>
      </c>
      <c r="O262" s="140">
        <v>0.81699999999999995</v>
      </c>
      <c r="P262" s="140">
        <f>O262*H262</f>
        <v>0.81699999999999995</v>
      </c>
      <c r="Q262" s="140">
        <v>3.8260000000000002E-2</v>
      </c>
      <c r="R262" s="140">
        <f>Q262*H262</f>
        <v>3.8260000000000002E-2</v>
      </c>
      <c r="S262" s="140">
        <v>0</v>
      </c>
      <c r="T262" s="141">
        <f>S262*H262</f>
        <v>0</v>
      </c>
      <c r="AR262" s="142" t="s">
        <v>142</v>
      </c>
      <c r="AT262" s="142" t="s">
        <v>137</v>
      </c>
      <c r="AU262" s="142" t="s">
        <v>86</v>
      </c>
      <c r="AY262" s="17" t="s">
        <v>135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84</v>
      </c>
      <c r="BK262" s="143">
        <f>ROUND(I262*H262,2)</f>
        <v>0</v>
      </c>
      <c r="BL262" s="17" t="s">
        <v>142</v>
      </c>
      <c r="BM262" s="142" t="s">
        <v>752</v>
      </c>
    </row>
    <row r="263" spans="2:65" s="13" customFormat="1">
      <c r="B263" s="152"/>
      <c r="D263" s="145" t="s">
        <v>144</v>
      </c>
      <c r="E263" s="153" t="s">
        <v>1</v>
      </c>
      <c r="F263" s="154" t="s">
        <v>667</v>
      </c>
      <c r="H263" s="153" t="s">
        <v>1</v>
      </c>
      <c r="I263" s="229"/>
      <c r="L263" s="152"/>
      <c r="M263" s="155"/>
      <c r="N263" s="156"/>
      <c r="O263" s="156"/>
      <c r="P263" s="156"/>
      <c r="Q263" s="156"/>
      <c r="R263" s="156"/>
      <c r="S263" s="156"/>
      <c r="T263" s="157"/>
      <c r="AT263" s="153" t="s">
        <v>144</v>
      </c>
      <c r="AU263" s="153" t="s">
        <v>86</v>
      </c>
      <c r="AV263" s="13" t="s">
        <v>84</v>
      </c>
      <c r="AW263" s="13" t="s">
        <v>31</v>
      </c>
      <c r="AX263" s="13" t="s">
        <v>76</v>
      </c>
      <c r="AY263" s="153" t="s">
        <v>135</v>
      </c>
    </row>
    <row r="264" spans="2:65" s="12" customFormat="1">
      <c r="B264" s="144"/>
      <c r="D264" s="145" t="s">
        <v>144</v>
      </c>
      <c r="E264" s="146" t="s">
        <v>1</v>
      </c>
      <c r="F264" s="147" t="s">
        <v>84</v>
      </c>
      <c r="H264" s="148">
        <v>1</v>
      </c>
      <c r="I264" s="228"/>
      <c r="L264" s="144"/>
      <c r="M264" s="149"/>
      <c r="N264" s="150"/>
      <c r="O264" s="150"/>
      <c r="P264" s="150"/>
      <c r="Q264" s="150"/>
      <c r="R264" s="150"/>
      <c r="S264" s="150"/>
      <c r="T264" s="151"/>
      <c r="AT264" s="146" t="s">
        <v>144</v>
      </c>
      <c r="AU264" s="146" t="s">
        <v>86</v>
      </c>
      <c r="AV264" s="12" t="s">
        <v>86</v>
      </c>
      <c r="AW264" s="12" t="s">
        <v>31</v>
      </c>
      <c r="AX264" s="12" t="s">
        <v>84</v>
      </c>
      <c r="AY264" s="146" t="s">
        <v>135</v>
      </c>
    </row>
    <row r="265" spans="2:65" s="1" customFormat="1" ht="16.5" customHeight="1">
      <c r="B265" s="131"/>
      <c r="C265" s="167" t="s">
        <v>581</v>
      </c>
      <c r="D265" s="167" t="s">
        <v>253</v>
      </c>
      <c r="E265" s="168" t="s">
        <v>753</v>
      </c>
      <c r="F265" s="169" t="s">
        <v>754</v>
      </c>
      <c r="G265" s="170" t="s">
        <v>446</v>
      </c>
      <c r="H265" s="171">
        <v>1</v>
      </c>
      <c r="I265" s="232"/>
      <c r="J265" s="172">
        <f>ROUND(I265*H265,2)</f>
        <v>0</v>
      </c>
      <c r="K265" s="169" t="s">
        <v>1</v>
      </c>
      <c r="L265" s="173"/>
      <c r="M265" s="174" t="s">
        <v>1</v>
      </c>
      <c r="N265" s="175" t="s">
        <v>41</v>
      </c>
      <c r="O265" s="140">
        <v>0</v>
      </c>
      <c r="P265" s="140">
        <f>O265*H265</f>
        <v>0</v>
      </c>
      <c r="Q265" s="140">
        <v>1.5</v>
      </c>
      <c r="R265" s="140">
        <f>Q265*H265</f>
        <v>1.5</v>
      </c>
      <c r="S265" s="140">
        <v>0</v>
      </c>
      <c r="T265" s="141">
        <f>S265*H265</f>
        <v>0</v>
      </c>
      <c r="AR265" s="142" t="s">
        <v>185</v>
      </c>
      <c r="AT265" s="142" t="s">
        <v>253</v>
      </c>
      <c r="AU265" s="142" t="s">
        <v>86</v>
      </c>
      <c r="AY265" s="17" t="s">
        <v>135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84</v>
      </c>
      <c r="BK265" s="143">
        <f>ROUND(I265*H265,2)</f>
        <v>0</v>
      </c>
      <c r="BL265" s="17" t="s">
        <v>142</v>
      </c>
      <c r="BM265" s="142" t="s">
        <v>755</v>
      </c>
    </row>
    <row r="266" spans="2:65" s="1" customFormat="1" ht="24" customHeight="1">
      <c r="B266" s="131"/>
      <c r="C266" s="132" t="s">
        <v>756</v>
      </c>
      <c r="D266" s="132" t="s">
        <v>137</v>
      </c>
      <c r="E266" s="133" t="s">
        <v>525</v>
      </c>
      <c r="F266" s="134" t="s">
        <v>526</v>
      </c>
      <c r="G266" s="135" t="s">
        <v>500</v>
      </c>
      <c r="H266" s="136">
        <v>3</v>
      </c>
      <c r="I266" s="227"/>
      <c r="J266" s="137">
        <f>ROUND(I266*H266,2)</f>
        <v>0</v>
      </c>
      <c r="K266" s="134" t="s">
        <v>141</v>
      </c>
      <c r="L266" s="29"/>
      <c r="M266" s="138" t="s">
        <v>1</v>
      </c>
      <c r="N266" s="139" t="s">
        <v>41</v>
      </c>
      <c r="O266" s="140">
        <v>1.68</v>
      </c>
      <c r="P266" s="140">
        <f>O266*H266</f>
        <v>5.04</v>
      </c>
      <c r="Q266" s="140">
        <v>7.0200000000000002E-3</v>
      </c>
      <c r="R266" s="140">
        <f>Q266*H266</f>
        <v>2.1060000000000002E-2</v>
      </c>
      <c r="S266" s="140">
        <v>0</v>
      </c>
      <c r="T266" s="141">
        <f>S266*H266</f>
        <v>0</v>
      </c>
      <c r="AR266" s="142" t="s">
        <v>142</v>
      </c>
      <c r="AT266" s="142" t="s">
        <v>137</v>
      </c>
      <c r="AU266" s="142" t="s">
        <v>86</v>
      </c>
      <c r="AY266" s="17" t="s">
        <v>135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84</v>
      </c>
      <c r="BK266" s="143">
        <f>ROUND(I266*H266,2)</f>
        <v>0</v>
      </c>
      <c r="BL266" s="17" t="s">
        <v>142</v>
      </c>
      <c r="BM266" s="142" t="s">
        <v>757</v>
      </c>
    </row>
    <row r="267" spans="2:65" s="13" customFormat="1">
      <c r="B267" s="152"/>
      <c r="D267" s="145" t="s">
        <v>144</v>
      </c>
      <c r="E267" s="153" t="s">
        <v>1</v>
      </c>
      <c r="F267" s="154" t="s">
        <v>667</v>
      </c>
      <c r="H267" s="153" t="s">
        <v>1</v>
      </c>
      <c r="I267" s="229"/>
      <c r="L267" s="152"/>
      <c r="M267" s="155"/>
      <c r="N267" s="156"/>
      <c r="O267" s="156"/>
      <c r="P267" s="156"/>
      <c r="Q267" s="156"/>
      <c r="R267" s="156"/>
      <c r="S267" s="156"/>
      <c r="T267" s="157"/>
      <c r="AT267" s="153" t="s">
        <v>144</v>
      </c>
      <c r="AU267" s="153" t="s">
        <v>86</v>
      </c>
      <c r="AV267" s="13" t="s">
        <v>84</v>
      </c>
      <c r="AW267" s="13" t="s">
        <v>31</v>
      </c>
      <c r="AX267" s="13" t="s">
        <v>76</v>
      </c>
      <c r="AY267" s="153" t="s">
        <v>135</v>
      </c>
    </row>
    <row r="268" spans="2:65" s="12" customFormat="1">
      <c r="B268" s="144"/>
      <c r="D268" s="145" t="s">
        <v>144</v>
      </c>
      <c r="E268" s="146" t="s">
        <v>1</v>
      </c>
      <c r="F268" s="147" t="s">
        <v>154</v>
      </c>
      <c r="H268" s="148">
        <v>3</v>
      </c>
      <c r="I268" s="228"/>
      <c r="L268" s="144"/>
      <c r="M268" s="149"/>
      <c r="N268" s="150"/>
      <c r="O268" s="150"/>
      <c r="P268" s="150"/>
      <c r="Q268" s="150"/>
      <c r="R268" s="150"/>
      <c r="S268" s="150"/>
      <c r="T268" s="151"/>
      <c r="AT268" s="146" t="s">
        <v>144</v>
      </c>
      <c r="AU268" s="146" t="s">
        <v>86</v>
      </c>
      <c r="AV268" s="12" t="s">
        <v>86</v>
      </c>
      <c r="AW268" s="12" t="s">
        <v>31</v>
      </c>
      <c r="AX268" s="12" t="s">
        <v>84</v>
      </c>
      <c r="AY268" s="146" t="s">
        <v>135</v>
      </c>
    </row>
    <row r="269" spans="2:65" s="1" customFormat="1" ht="24" customHeight="1">
      <c r="B269" s="131"/>
      <c r="C269" s="167" t="s">
        <v>758</v>
      </c>
      <c r="D269" s="167" t="s">
        <v>253</v>
      </c>
      <c r="E269" s="168" t="s">
        <v>529</v>
      </c>
      <c r="F269" s="169" t="s">
        <v>530</v>
      </c>
      <c r="G269" s="170" t="s">
        <v>500</v>
      </c>
      <c r="H269" s="171">
        <v>3</v>
      </c>
      <c r="I269" s="232"/>
      <c r="J269" s="172">
        <f>ROUND(I269*H269,2)</f>
        <v>0</v>
      </c>
      <c r="K269" s="169" t="s">
        <v>141</v>
      </c>
      <c r="L269" s="173"/>
      <c r="M269" s="174" t="s">
        <v>1</v>
      </c>
      <c r="N269" s="175" t="s">
        <v>41</v>
      </c>
      <c r="O269" s="140">
        <v>0</v>
      </c>
      <c r="P269" s="140">
        <f>O269*H269</f>
        <v>0</v>
      </c>
      <c r="Q269" s="140">
        <v>0.16200000000000001</v>
      </c>
      <c r="R269" s="140">
        <f>Q269*H269</f>
        <v>0.48599999999999999</v>
      </c>
      <c r="S269" s="140">
        <v>0</v>
      </c>
      <c r="T269" s="141">
        <f>S269*H269</f>
        <v>0</v>
      </c>
      <c r="AR269" s="142" t="s">
        <v>185</v>
      </c>
      <c r="AT269" s="142" t="s">
        <v>253</v>
      </c>
      <c r="AU269" s="142" t="s">
        <v>86</v>
      </c>
      <c r="AY269" s="17" t="s">
        <v>135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84</v>
      </c>
      <c r="BK269" s="143">
        <f>ROUND(I269*H269,2)</f>
        <v>0</v>
      </c>
      <c r="BL269" s="17" t="s">
        <v>142</v>
      </c>
      <c r="BM269" s="142" t="s">
        <v>759</v>
      </c>
    </row>
    <row r="270" spans="2:65" s="1" customFormat="1" ht="16.5" customHeight="1">
      <c r="B270" s="131"/>
      <c r="C270" s="132" t="s">
        <v>760</v>
      </c>
      <c r="D270" s="132" t="s">
        <v>137</v>
      </c>
      <c r="E270" s="133" t="s">
        <v>761</v>
      </c>
      <c r="F270" s="134" t="s">
        <v>762</v>
      </c>
      <c r="G270" s="135" t="s">
        <v>500</v>
      </c>
      <c r="H270" s="136">
        <v>1</v>
      </c>
      <c r="I270" s="227"/>
      <c r="J270" s="137">
        <f>ROUND(I270*H270,2)</f>
        <v>0</v>
      </c>
      <c r="K270" s="134" t="s">
        <v>141</v>
      </c>
      <c r="L270" s="29"/>
      <c r="M270" s="138" t="s">
        <v>1</v>
      </c>
      <c r="N270" s="139" t="s">
        <v>41</v>
      </c>
      <c r="O270" s="140">
        <v>0.86299999999999999</v>
      </c>
      <c r="P270" s="140">
        <f>O270*H270</f>
        <v>0.86299999999999999</v>
      </c>
      <c r="Q270" s="140">
        <v>0.12303</v>
      </c>
      <c r="R270" s="140">
        <f>Q270*H270</f>
        <v>0.12303</v>
      </c>
      <c r="S270" s="140">
        <v>0</v>
      </c>
      <c r="T270" s="141">
        <f>S270*H270</f>
        <v>0</v>
      </c>
      <c r="AR270" s="142" t="s">
        <v>142</v>
      </c>
      <c r="AT270" s="142" t="s">
        <v>137</v>
      </c>
      <c r="AU270" s="142" t="s">
        <v>86</v>
      </c>
      <c r="AY270" s="17" t="s">
        <v>135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84</v>
      </c>
      <c r="BK270" s="143">
        <f>ROUND(I270*H270,2)</f>
        <v>0</v>
      </c>
      <c r="BL270" s="17" t="s">
        <v>142</v>
      </c>
      <c r="BM270" s="142" t="s">
        <v>763</v>
      </c>
    </row>
    <row r="271" spans="2:65" s="1" customFormat="1" ht="24" customHeight="1">
      <c r="B271" s="131"/>
      <c r="C271" s="167" t="s">
        <v>764</v>
      </c>
      <c r="D271" s="167" t="s">
        <v>253</v>
      </c>
      <c r="E271" s="168" t="s">
        <v>765</v>
      </c>
      <c r="F271" s="169" t="s">
        <v>766</v>
      </c>
      <c r="G271" s="170" t="s">
        <v>500</v>
      </c>
      <c r="H271" s="171">
        <v>1</v>
      </c>
      <c r="I271" s="232"/>
      <c r="J271" s="172">
        <f>ROUND(I271*H271,2)</f>
        <v>0</v>
      </c>
      <c r="K271" s="169" t="s">
        <v>141</v>
      </c>
      <c r="L271" s="173"/>
      <c r="M271" s="174" t="s">
        <v>1</v>
      </c>
      <c r="N271" s="175" t="s">
        <v>41</v>
      </c>
      <c r="O271" s="140">
        <v>0</v>
      </c>
      <c r="P271" s="140">
        <f>O271*H271</f>
        <v>0</v>
      </c>
      <c r="Q271" s="140">
        <v>1.3299999999999999E-2</v>
      </c>
      <c r="R271" s="140">
        <f>Q271*H271</f>
        <v>1.3299999999999999E-2</v>
      </c>
      <c r="S271" s="140">
        <v>0</v>
      </c>
      <c r="T271" s="141">
        <f>S271*H271</f>
        <v>0</v>
      </c>
      <c r="AR271" s="142" t="s">
        <v>185</v>
      </c>
      <c r="AT271" s="142" t="s">
        <v>253</v>
      </c>
      <c r="AU271" s="142" t="s">
        <v>86</v>
      </c>
      <c r="AY271" s="17" t="s">
        <v>135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84</v>
      </c>
      <c r="BK271" s="143">
        <f>ROUND(I271*H271,2)</f>
        <v>0</v>
      </c>
      <c r="BL271" s="17" t="s">
        <v>142</v>
      </c>
      <c r="BM271" s="142" t="s">
        <v>767</v>
      </c>
    </row>
    <row r="272" spans="2:65" s="11" customFormat="1" ht="22.9" customHeight="1">
      <c r="B272" s="119"/>
      <c r="D272" s="120" t="s">
        <v>75</v>
      </c>
      <c r="E272" s="129" t="s">
        <v>192</v>
      </c>
      <c r="F272" s="129" t="s">
        <v>329</v>
      </c>
      <c r="I272" s="233"/>
      <c r="J272" s="130">
        <f>BK272</f>
        <v>0</v>
      </c>
      <c r="L272" s="119"/>
      <c r="M272" s="123"/>
      <c r="N272" s="124"/>
      <c r="O272" s="124"/>
      <c r="P272" s="125">
        <f>SUM(P273:P276)</f>
        <v>1.6639999999999999</v>
      </c>
      <c r="Q272" s="124"/>
      <c r="R272" s="125">
        <f>SUM(R273:R276)</f>
        <v>1.9199999999999998E-3</v>
      </c>
      <c r="S272" s="124"/>
      <c r="T272" s="126">
        <f>SUM(T273:T276)</f>
        <v>0</v>
      </c>
      <c r="AR272" s="120" t="s">
        <v>84</v>
      </c>
      <c r="AT272" s="127" t="s">
        <v>75</v>
      </c>
      <c r="AU272" s="127" t="s">
        <v>84</v>
      </c>
      <c r="AY272" s="120" t="s">
        <v>135</v>
      </c>
      <c r="BK272" s="128">
        <f>SUM(BK273:BK276)</f>
        <v>0</v>
      </c>
    </row>
    <row r="273" spans="2:65" s="1" customFormat="1" ht="36" customHeight="1">
      <c r="B273" s="131"/>
      <c r="C273" s="132" t="s">
        <v>768</v>
      </c>
      <c r="D273" s="132" t="s">
        <v>137</v>
      </c>
      <c r="E273" s="133" t="s">
        <v>769</v>
      </c>
      <c r="F273" s="134" t="s">
        <v>770</v>
      </c>
      <c r="G273" s="135" t="s">
        <v>500</v>
      </c>
      <c r="H273" s="136">
        <v>16</v>
      </c>
      <c r="I273" s="227"/>
      <c r="J273" s="137">
        <f>ROUND(I273*H273,2)</f>
        <v>0</v>
      </c>
      <c r="K273" s="134" t="s">
        <v>141</v>
      </c>
      <c r="L273" s="29"/>
      <c r="M273" s="138" t="s">
        <v>1</v>
      </c>
      <c r="N273" s="139" t="s">
        <v>41</v>
      </c>
      <c r="O273" s="140">
        <v>0.104</v>
      </c>
      <c r="P273" s="140">
        <f>O273*H273</f>
        <v>1.6639999999999999</v>
      </c>
      <c r="Q273" s="140">
        <v>1.0000000000000001E-5</v>
      </c>
      <c r="R273" s="140">
        <f>Q273*H273</f>
        <v>1.6000000000000001E-4</v>
      </c>
      <c r="S273" s="140">
        <v>0</v>
      </c>
      <c r="T273" s="141">
        <f>S273*H273</f>
        <v>0</v>
      </c>
      <c r="AR273" s="142" t="s">
        <v>142</v>
      </c>
      <c r="AT273" s="142" t="s">
        <v>137</v>
      </c>
      <c r="AU273" s="142" t="s">
        <v>86</v>
      </c>
      <c r="AY273" s="17" t="s">
        <v>135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84</v>
      </c>
      <c r="BK273" s="143">
        <f>ROUND(I273*H273,2)</f>
        <v>0</v>
      </c>
      <c r="BL273" s="17" t="s">
        <v>142</v>
      </c>
      <c r="BM273" s="142" t="s">
        <v>771</v>
      </c>
    </row>
    <row r="274" spans="2:65" s="12" customFormat="1">
      <c r="B274" s="144"/>
      <c r="D274" s="145" t="s">
        <v>144</v>
      </c>
      <c r="E274" s="146" t="s">
        <v>1</v>
      </c>
      <c r="F274" s="147" t="s">
        <v>772</v>
      </c>
      <c r="H274" s="148">
        <v>16</v>
      </c>
      <c r="I274" s="228"/>
      <c r="L274" s="144"/>
      <c r="M274" s="149"/>
      <c r="N274" s="150"/>
      <c r="O274" s="150"/>
      <c r="P274" s="150"/>
      <c r="Q274" s="150"/>
      <c r="R274" s="150"/>
      <c r="S274" s="150"/>
      <c r="T274" s="151"/>
      <c r="AT274" s="146" t="s">
        <v>144</v>
      </c>
      <c r="AU274" s="146" t="s">
        <v>86</v>
      </c>
      <c r="AV274" s="12" t="s">
        <v>86</v>
      </c>
      <c r="AW274" s="12" t="s">
        <v>31</v>
      </c>
      <c r="AX274" s="12" t="s">
        <v>84</v>
      </c>
      <c r="AY274" s="146" t="s">
        <v>135</v>
      </c>
    </row>
    <row r="275" spans="2:65" s="1" customFormat="1" ht="16.5" customHeight="1">
      <c r="B275" s="131"/>
      <c r="C275" s="167" t="s">
        <v>773</v>
      </c>
      <c r="D275" s="167" t="s">
        <v>253</v>
      </c>
      <c r="E275" s="168" t="s">
        <v>774</v>
      </c>
      <c r="F275" s="169" t="s">
        <v>775</v>
      </c>
      <c r="G275" s="170" t="s">
        <v>500</v>
      </c>
      <c r="H275" s="171">
        <v>8</v>
      </c>
      <c r="I275" s="232"/>
      <c r="J275" s="172">
        <f>ROUND(I275*H275,2)</f>
        <v>0</v>
      </c>
      <c r="K275" s="169" t="s">
        <v>1</v>
      </c>
      <c r="L275" s="173"/>
      <c r="M275" s="174" t="s">
        <v>1</v>
      </c>
      <c r="N275" s="175" t="s">
        <v>41</v>
      </c>
      <c r="O275" s="140">
        <v>0</v>
      </c>
      <c r="P275" s="140">
        <f>O275*H275</f>
        <v>0</v>
      </c>
      <c r="Q275" s="140">
        <v>1.2999999999999999E-4</v>
      </c>
      <c r="R275" s="140">
        <f>Q275*H275</f>
        <v>1.0399999999999999E-3</v>
      </c>
      <c r="S275" s="140">
        <v>0</v>
      </c>
      <c r="T275" s="141">
        <f>S275*H275</f>
        <v>0</v>
      </c>
      <c r="AR275" s="142" t="s">
        <v>185</v>
      </c>
      <c r="AT275" s="142" t="s">
        <v>253</v>
      </c>
      <c r="AU275" s="142" t="s">
        <v>86</v>
      </c>
      <c r="AY275" s="17" t="s">
        <v>135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7" t="s">
        <v>84</v>
      </c>
      <c r="BK275" s="143">
        <f>ROUND(I275*H275,2)</f>
        <v>0</v>
      </c>
      <c r="BL275" s="17" t="s">
        <v>142</v>
      </c>
      <c r="BM275" s="142" t="s">
        <v>776</v>
      </c>
    </row>
    <row r="276" spans="2:65" s="1" customFormat="1" ht="16.5" customHeight="1">
      <c r="B276" s="131"/>
      <c r="C276" s="167" t="s">
        <v>777</v>
      </c>
      <c r="D276" s="167" t="s">
        <v>253</v>
      </c>
      <c r="E276" s="168" t="s">
        <v>778</v>
      </c>
      <c r="F276" s="169" t="s">
        <v>779</v>
      </c>
      <c r="G276" s="170" t="s">
        <v>500</v>
      </c>
      <c r="H276" s="171">
        <v>8</v>
      </c>
      <c r="I276" s="232"/>
      <c r="J276" s="172">
        <f>ROUND(I276*H276,2)</f>
        <v>0</v>
      </c>
      <c r="K276" s="169" t="s">
        <v>1</v>
      </c>
      <c r="L276" s="173"/>
      <c r="M276" s="174" t="s">
        <v>1</v>
      </c>
      <c r="N276" s="175" t="s">
        <v>41</v>
      </c>
      <c r="O276" s="140">
        <v>0</v>
      </c>
      <c r="P276" s="140">
        <f>O276*H276</f>
        <v>0</v>
      </c>
      <c r="Q276" s="140">
        <v>9.0000000000000006E-5</v>
      </c>
      <c r="R276" s="140">
        <f>Q276*H276</f>
        <v>7.2000000000000005E-4</v>
      </c>
      <c r="S276" s="140">
        <v>0</v>
      </c>
      <c r="T276" s="141">
        <f>S276*H276</f>
        <v>0</v>
      </c>
      <c r="AR276" s="142" t="s">
        <v>185</v>
      </c>
      <c r="AT276" s="142" t="s">
        <v>253</v>
      </c>
      <c r="AU276" s="142" t="s">
        <v>86</v>
      </c>
      <c r="AY276" s="17" t="s">
        <v>135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7" t="s">
        <v>84</v>
      </c>
      <c r="BK276" s="143">
        <f>ROUND(I276*H276,2)</f>
        <v>0</v>
      </c>
      <c r="BL276" s="17" t="s">
        <v>142</v>
      </c>
      <c r="BM276" s="142" t="s">
        <v>780</v>
      </c>
    </row>
    <row r="277" spans="2:65" s="11" customFormat="1" ht="22.9" customHeight="1">
      <c r="B277" s="119"/>
      <c r="D277" s="120" t="s">
        <v>75</v>
      </c>
      <c r="E277" s="129" t="s">
        <v>341</v>
      </c>
      <c r="F277" s="129" t="s">
        <v>342</v>
      </c>
      <c r="I277" s="233"/>
      <c r="J277" s="130">
        <f>BK277</f>
        <v>0</v>
      </c>
      <c r="L277" s="119"/>
      <c r="M277" s="123"/>
      <c r="N277" s="124"/>
      <c r="O277" s="124"/>
      <c r="P277" s="125">
        <f>P278</f>
        <v>278.55228</v>
      </c>
      <c r="Q277" s="124"/>
      <c r="R277" s="125">
        <f>R278</f>
        <v>0</v>
      </c>
      <c r="S277" s="124"/>
      <c r="T277" s="126">
        <f>T278</f>
        <v>0</v>
      </c>
      <c r="AR277" s="120" t="s">
        <v>84</v>
      </c>
      <c r="AT277" s="127" t="s">
        <v>75</v>
      </c>
      <c r="AU277" s="127" t="s">
        <v>84</v>
      </c>
      <c r="AY277" s="120" t="s">
        <v>135</v>
      </c>
      <c r="BK277" s="128">
        <f>BK278</f>
        <v>0</v>
      </c>
    </row>
    <row r="278" spans="2:65" s="1" customFormat="1" ht="48" customHeight="1">
      <c r="B278" s="131"/>
      <c r="C278" s="132" t="s">
        <v>781</v>
      </c>
      <c r="D278" s="132" t="s">
        <v>137</v>
      </c>
      <c r="E278" s="133" t="s">
        <v>782</v>
      </c>
      <c r="F278" s="134" t="s">
        <v>783</v>
      </c>
      <c r="G278" s="135" t="s">
        <v>220</v>
      </c>
      <c r="H278" s="136">
        <v>188.21100000000001</v>
      </c>
      <c r="I278" s="227"/>
      <c r="J278" s="137">
        <f>ROUND(I278*H278,2)</f>
        <v>0</v>
      </c>
      <c r="K278" s="134" t="s">
        <v>141</v>
      </c>
      <c r="L278" s="29"/>
      <c r="M278" s="176" t="s">
        <v>1</v>
      </c>
      <c r="N278" s="177" t="s">
        <v>41</v>
      </c>
      <c r="O278" s="178">
        <v>1.48</v>
      </c>
      <c r="P278" s="178">
        <f>O278*H278</f>
        <v>278.55228</v>
      </c>
      <c r="Q278" s="178">
        <v>0</v>
      </c>
      <c r="R278" s="178">
        <f>Q278*H278</f>
        <v>0</v>
      </c>
      <c r="S278" s="178">
        <v>0</v>
      </c>
      <c r="T278" s="179">
        <f>S278*H278</f>
        <v>0</v>
      </c>
      <c r="AR278" s="142" t="s">
        <v>142</v>
      </c>
      <c r="AT278" s="142" t="s">
        <v>137</v>
      </c>
      <c r="AU278" s="142" t="s">
        <v>86</v>
      </c>
      <c r="AY278" s="17" t="s">
        <v>135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7" t="s">
        <v>84</v>
      </c>
      <c r="BK278" s="143">
        <f>ROUND(I278*H278,2)</f>
        <v>0</v>
      </c>
      <c r="BL278" s="17" t="s">
        <v>142</v>
      </c>
      <c r="BM278" s="142" t="s">
        <v>784</v>
      </c>
    </row>
    <row r="279" spans="2:65" s="1" customFormat="1" ht="6.95" customHeight="1">
      <c r="B279" s="41"/>
      <c r="C279" s="42"/>
      <c r="D279" s="42"/>
      <c r="E279" s="42"/>
      <c r="F279" s="42"/>
      <c r="G279" s="42"/>
      <c r="H279" s="42"/>
      <c r="I279" s="42"/>
      <c r="J279" s="42"/>
      <c r="K279" s="42"/>
      <c r="L279" s="29"/>
    </row>
  </sheetData>
  <autoFilter ref="C122:K278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3"/>
  <sheetViews>
    <sheetView showGridLines="0" topLeftCell="A112" workbookViewId="0">
      <selection activeCell="I130" sqref="I13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5"/>
    </row>
    <row r="2" spans="1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95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ht="24.95" customHeight="1">
      <c r="B4" s="20"/>
      <c r="D4" s="21" t="s">
        <v>106</v>
      </c>
      <c r="L4" s="20"/>
      <c r="M4" s="86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24" t="str">
        <f>'Rekapitulace stavby'!K6</f>
        <v>Výstavba těsnící (podzemní)clony v lokalitě Meziboří</v>
      </c>
      <c r="F7" s="225"/>
      <c r="G7" s="225"/>
      <c r="H7" s="225"/>
      <c r="L7" s="20"/>
    </row>
    <row r="8" spans="1:46" s="1" customFormat="1" ht="12" customHeight="1">
      <c r="B8" s="29"/>
      <c r="D8" s="26" t="s">
        <v>107</v>
      </c>
      <c r="L8" s="29"/>
    </row>
    <row r="9" spans="1:46" s="1" customFormat="1" ht="36.950000000000003" customHeight="1">
      <c r="B9" s="29"/>
      <c r="E9" s="213" t="s">
        <v>785</v>
      </c>
      <c r="F9" s="226"/>
      <c r="G9" s="226"/>
      <c r="H9" s="226"/>
      <c r="L9" s="29"/>
    </row>
    <row r="10" spans="1:46" s="1" customFormat="1">
      <c r="B10" s="29"/>
      <c r="L10" s="29"/>
    </row>
    <row r="11" spans="1:46" s="1" customFormat="1" ht="12" customHeight="1">
      <c r="B11" s="29"/>
      <c r="D11" s="26" t="s">
        <v>15</v>
      </c>
      <c r="F11" s="24" t="s">
        <v>1</v>
      </c>
      <c r="I11" s="26" t="s">
        <v>16</v>
      </c>
      <c r="J11" s="24" t="s">
        <v>1</v>
      </c>
      <c r="L11" s="29"/>
    </row>
    <row r="12" spans="1:46" s="1" customFormat="1" ht="12" customHeight="1">
      <c r="B12" s="29"/>
      <c r="D12" s="26" t="s">
        <v>17</v>
      </c>
      <c r="F12" s="24" t="s">
        <v>18</v>
      </c>
      <c r="I12" s="26" t="s">
        <v>19</v>
      </c>
      <c r="J12" s="49" t="str">
        <f>'Rekapitulace stavby'!AN8</f>
        <v>5. 8. 2019</v>
      </c>
      <c r="L12" s="29"/>
    </row>
    <row r="13" spans="1:46" s="1" customFormat="1" ht="10.9" customHeight="1">
      <c r="B13" s="29"/>
      <c r="L13" s="29"/>
    </row>
    <row r="14" spans="1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1:46" s="1" customFormat="1" ht="18" customHeight="1">
      <c r="B15" s="29"/>
      <c r="E15" s="24" t="s">
        <v>23</v>
      </c>
      <c r="I15" s="26" t="s">
        <v>24</v>
      </c>
      <c r="J15" s="24" t="s">
        <v>1</v>
      </c>
      <c r="L15" s="29"/>
    </row>
    <row r="16" spans="1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22</v>
      </c>
      <c r="J17" s="24" t="s">
        <v>1</v>
      </c>
      <c r="L17" s="29"/>
    </row>
    <row r="18" spans="2:12" s="1" customFormat="1" ht="18" customHeight="1">
      <c r="B18" s="29"/>
      <c r="E18" s="24" t="s">
        <v>26</v>
      </c>
      <c r="I18" s="26" t="s">
        <v>24</v>
      </c>
      <c r="J18" s="24" t="s">
        <v>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27</v>
      </c>
      <c r="I20" s="26" t="s">
        <v>22</v>
      </c>
      <c r="J20" s="24" t="s">
        <v>28</v>
      </c>
      <c r="L20" s="29"/>
    </row>
    <row r="21" spans="2:12" s="1" customFormat="1" ht="18" customHeight="1">
      <c r="B21" s="29"/>
      <c r="E21" s="24" t="s">
        <v>29</v>
      </c>
      <c r="I21" s="26" t="s">
        <v>24</v>
      </c>
      <c r="J21" s="24" t="s">
        <v>30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22</v>
      </c>
      <c r="J23" s="24" t="s">
        <v>1</v>
      </c>
      <c r="L23" s="29"/>
    </row>
    <row r="24" spans="2:12" s="1" customFormat="1" ht="18" customHeight="1">
      <c r="B24" s="29"/>
      <c r="E24" s="24" t="s">
        <v>33</v>
      </c>
      <c r="I24" s="26" t="s">
        <v>24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89.25" customHeight="1">
      <c r="B27" s="87"/>
      <c r="E27" s="200" t="s">
        <v>35</v>
      </c>
      <c r="F27" s="200"/>
      <c r="G27" s="200"/>
      <c r="H27" s="200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36</v>
      </c>
      <c r="J30" s="63">
        <f>ROUND(J127,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9" t="s">
        <v>40</v>
      </c>
      <c r="E33" s="26" t="s">
        <v>41</v>
      </c>
      <c r="F33" s="90">
        <f>ROUND((SUM(BE127:BE282)),  2)</f>
        <v>0</v>
      </c>
      <c r="I33" s="91">
        <v>0.21</v>
      </c>
      <c r="J33" s="90">
        <f>ROUND(((SUM(BE127:BE282))*I33),  2)</f>
        <v>0</v>
      </c>
      <c r="L33" s="29"/>
    </row>
    <row r="34" spans="2:12" s="1" customFormat="1" ht="14.45" customHeight="1">
      <c r="B34" s="29"/>
      <c r="E34" s="26" t="s">
        <v>42</v>
      </c>
      <c r="F34" s="90">
        <f>ROUND((SUM(BF127:BF282)),  2)</f>
        <v>0</v>
      </c>
      <c r="I34" s="91">
        <v>0.15</v>
      </c>
      <c r="J34" s="90">
        <f>ROUND(((SUM(BF127:BF282))*I34),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90">
        <f>ROUND((SUM(BG127:BG282)),  2)</f>
        <v>0</v>
      </c>
      <c r="I35" s="91">
        <v>0.21</v>
      </c>
      <c r="J35" s="90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90">
        <f>ROUND((SUM(BH127:BH282)),  2)</f>
        <v>0</v>
      </c>
      <c r="I36" s="91">
        <v>0.15</v>
      </c>
      <c r="J36" s="90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90">
        <f>ROUND((SUM(BI127:BI282)),  2)</f>
        <v>0</v>
      </c>
      <c r="I37" s="91">
        <v>0</v>
      </c>
      <c r="J37" s="90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51</v>
      </c>
      <c r="E61" s="31"/>
      <c r="F61" s="98" t="s">
        <v>52</v>
      </c>
      <c r="G61" s="40" t="s">
        <v>51</v>
      </c>
      <c r="H61" s="31"/>
      <c r="I61" s="31"/>
      <c r="J61" s="99" t="s">
        <v>52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51</v>
      </c>
      <c r="E76" s="31"/>
      <c r="F76" s="98" t="s">
        <v>52</v>
      </c>
      <c r="G76" s="40" t="s">
        <v>51</v>
      </c>
      <c r="H76" s="31"/>
      <c r="I76" s="31"/>
      <c r="J76" s="99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Výstavba těsnící (podzemní)clony v lokalitě Meziboří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3" t="str">
        <f>E9</f>
        <v>SO 04 - Výtlačné potrubí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17</v>
      </c>
      <c r="F89" s="24" t="str">
        <f>F12</f>
        <v>Meziboří</v>
      </c>
      <c r="I89" s="26" t="s">
        <v>19</v>
      </c>
      <c r="J89" s="49" t="str">
        <f>IF(J12="","",J12)</f>
        <v>5. 8. 2019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 t="str">
        <f>E15</f>
        <v>VÚV TGM, v.v.i., Podbabská 2582/30, 160 00 Praha 6</v>
      </c>
      <c r="I91" s="26" t="s">
        <v>27</v>
      </c>
      <c r="J91" s="27" t="str">
        <f>E21</f>
        <v>ŠINDLAR s.r.o.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>Dle výběrového řízení</v>
      </c>
      <c r="I92" s="26" t="s">
        <v>32</v>
      </c>
      <c r="J92" s="27" t="str">
        <f>E24</f>
        <v>Roman Bárta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2" t="s">
        <v>112</v>
      </c>
      <c r="J96" s="63">
        <f>J127</f>
        <v>0</v>
      </c>
      <c r="L96" s="29"/>
      <c r="AU96" s="17" t="s">
        <v>113</v>
      </c>
    </row>
    <row r="97" spans="2:12" s="8" customFormat="1" ht="24.95" customHeight="1">
      <c r="B97" s="103"/>
      <c r="D97" s="104" t="s">
        <v>114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customHeight="1">
      <c r="B98" s="107"/>
      <c r="D98" s="108" t="s">
        <v>115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J208</f>
        <v>0</v>
      </c>
      <c r="L99" s="107"/>
    </row>
    <row r="100" spans="2:12" s="9" customFormat="1" ht="19.899999999999999" customHeight="1">
      <c r="B100" s="107"/>
      <c r="D100" s="108" t="s">
        <v>348</v>
      </c>
      <c r="E100" s="109"/>
      <c r="F100" s="109"/>
      <c r="G100" s="109"/>
      <c r="H100" s="109"/>
      <c r="I100" s="109"/>
      <c r="J100" s="110">
        <f>J216</f>
        <v>0</v>
      </c>
      <c r="L100" s="107"/>
    </row>
    <row r="101" spans="2:12" s="9" customFormat="1" ht="19.899999999999999" customHeight="1">
      <c r="B101" s="107"/>
      <c r="D101" s="108" t="s">
        <v>117</v>
      </c>
      <c r="E101" s="109"/>
      <c r="F101" s="109"/>
      <c r="G101" s="109"/>
      <c r="H101" s="109"/>
      <c r="I101" s="109"/>
      <c r="J101" s="110">
        <f>J223</f>
        <v>0</v>
      </c>
      <c r="L101" s="107"/>
    </row>
    <row r="102" spans="2:12" s="9" customFormat="1" ht="19.899999999999999" customHeight="1">
      <c r="B102" s="107"/>
      <c r="D102" s="108" t="s">
        <v>350</v>
      </c>
      <c r="E102" s="109"/>
      <c r="F102" s="109"/>
      <c r="G102" s="109"/>
      <c r="H102" s="109"/>
      <c r="I102" s="109"/>
      <c r="J102" s="110">
        <f>J231</f>
        <v>0</v>
      </c>
      <c r="L102" s="107"/>
    </row>
    <row r="103" spans="2:12" s="9" customFormat="1" ht="19.899999999999999" customHeight="1">
      <c r="B103" s="107"/>
      <c r="D103" s="108" t="s">
        <v>118</v>
      </c>
      <c r="E103" s="109"/>
      <c r="F103" s="109"/>
      <c r="G103" s="109"/>
      <c r="H103" s="109"/>
      <c r="I103" s="109"/>
      <c r="J103" s="110">
        <f>J262</f>
        <v>0</v>
      </c>
      <c r="L103" s="107"/>
    </row>
    <row r="104" spans="2:12" s="9" customFormat="1" ht="19.899999999999999" customHeight="1">
      <c r="B104" s="107"/>
      <c r="D104" s="108" t="s">
        <v>119</v>
      </c>
      <c r="E104" s="109"/>
      <c r="F104" s="109"/>
      <c r="G104" s="109"/>
      <c r="H104" s="109"/>
      <c r="I104" s="109"/>
      <c r="J104" s="110">
        <f>J266</f>
        <v>0</v>
      </c>
      <c r="L104" s="107"/>
    </row>
    <row r="105" spans="2:12" s="8" customFormat="1" ht="24.95" customHeight="1">
      <c r="B105" s="103"/>
      <c r="D105" s="104" t="s">
        <v>351</v>
      </c>
      <c r="E105" s="105"/>
      <c r="F105" s="105"/>
      <c r="G105" s="105"/>
      <c r="H105" s="105"/>
      <c r="I105" s="105"/>
      <c r="J105" s="106">
        <f>J268</f>
        <v>0</v>
      </c>
      <c r="L105" s="103"/>
    </row>
    <row r="106" spans="2:12" s="9" customFormat="1" ht="19.899999999999999" customHeight="1">
      <c r="B106" s="107"/>
      <c r="D106" s="108" t="s">
        <v>786</v>
      </c>
      <c r="E106" s="109"/>
      <c r="F106" s="109"/>
      <c r="G106" s="109"/>
      <c r="H106" s="109"/>
      <c r="I106" s="109"/>
      <c r="J106" s="110">
        <f>J269</f>
        <v>0</v>
      </c>
      <c r="L106" s="107"/>
    </row>
    <row r="107" spans="2:12" s="9" customFormat="1" ht="19.899999999999999" customHeight="1">
      <c r="B107" s="107"/>
      <c r="D107" s="108" t="s">
        <v>787</v>
      </c>
      <c r="E107" s="109"/>
      <c r="F107" s="109"/>
      <c r="G107" s="109"/>
      <c r="H107" s="109"/>
      <c r="I107" s="109"/>
      <c r="J107" s="110">
        <f>J276</f>
        <v>0</v>
      </c>
      <c r="L107" s="107"/>
    </row>
    <row r="108" spans="2:12" s="1" customFormat="1" ht="21.75" customHeight="1">
      <c r="B108" s="29"/>
      <c r="L108" s="29"/>
    </row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9"/>
    </row>
    <row r="113" spans="2:63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9"/>
    </row>
    <row r="114" spans="2:63" s="1" customFormat="1" ht="24.95" customHeight="1">
      <c r="B114" s="29"/>
      <c r="C114" s="21" t="s">
        <v>120</v>
      </c>
      <c r="L114" s="29"/>
    </row>
    <row r="115" spans="2:63" s="1" customFormat="1" ht="6.95" customHeight="1">
      <c r="B115" s="29"/>
      <c r="L115" s="29"/>
    </row>
    <row r="116" spans="2:63" s="1" customFormat="1" ht="12" customHeight="1">
      <c r="B116" s="29"/>
      <c r="C116" s="26" t="s">
        <v>14</v>
      </c>
      <c r="L116" s="29"/>
    </row>
    <row r="117" spans="2:63" s="1" customFormat="1" ht="16.5" customHeight="1">
      <c r="B117" s="29"/>
      <c r="E117" s="224" t="str">
        <f>E7</f>
        <v>Výstavba těsnící (podzemní)clony v lokalitě Meziboří</v>
      </c>
      <c r="F117" s="225"/>
      <c r="G117" s="225"/>
      <c r="H117" s="225"/>
      <c r="L117" s="29"/>
    </row>
    <row r="118" spans="2:63" s="1" customFormat="1" ht="12" customHeight="1">
      <c r="B118" s="29"/>
      <c r="C118" s="26" t="s">
        <v>107</v>
      </c>
      <c r="L118" s="29"/>
    </row>
    <row r="119" spans="2:63" s="1" customFormat="1" ht="16.5" customHeight="1">
      <c r="B119" s="29"/>
      <c r="E119" s="213" t="str">
        <f>E9</f>
        <v>SO 04 - Výtlačné potrubí</v>
      </c>
      <c r="F119" s="226"/>
      <c r="G119" s="226"/>
      <c r="H119" s="226"/>
      <c r="L119" s="29"/>
    </row>
    <row r="120" spans="2:63" s="1" customFormat="1" ht="6.95" customHeight="1">
      <c r="B120" s="29"/>
      <c r="L120" s="29"/>
    </row>
    <row r="121" spans="2:63" s="1" customFormat="1" ht="12" customHeight="1">
      <c r="B121" s="29"/>
      <c r="C121" s="26" t="s">
        <v>17</v>
      </c>
      <c r="F121" s="24" t="str">
        <f>F12</f>
        <v>Meziboří</v>
      </c>
      <c r="I121" s="26" t="s">
        <v>19</v>
      </c>
      <c r="J121" s="49" t="str">
        <f>IF(J12="","",J12)</f>
        <v>5. 8. 2019</v>
      </c>
      <c r="L121" s="29"/>
    </row>
    <row r="122" spans="2:63" s="1" customFormat="1" ht="6.95" customHeight="1">
      <c r="B122" s="29"/>
      <c r="L122" s="29"/>
    </row>
    <row r="123" spans="2:63" s="1" customFormat="1" ht="15.2" customHeight="1">
      <c r="B123" s="29"/>
      <c r="C123" s="26" t="s">
        <v>21</v>
      </c>
      <c r="F123" s="24" t="str">
        <f>E15</f>
        <v>VÚV TGM, v.v.i., Podbabská 2582/30, 160 00 Praha 6</v>
      </c>
      <c r="I123" s="26" t="s">
        <v>27</v>
      </c>
      <c r="J123" s="27" t="str">
        <f>E21</f>
        <v>ŠINDLAR s.r.o.</v>
      </c>
      <c r="L123" s="29"/>
    </row>
    <row r="124" spans="2:63" s="1" customFormat="1" ht="15.2" customHeight="1">
      <c r="B124" s="29"/>
      <c r="C124" s="26" t="s">
        <v>25</v>
      </c>
      <c r="F124" s="24" t="str">
        <f>IF(E18="","",E18)</f>
        <v>Dle výběrového řízení</v>
      </c>
      <c r="I124" s="26" t="s">
        <v>32</v>
      </c>
      <c r="J124" s="27" t="str">
        <f>E24</f>
        <v>Roman Bárta</v>
      </c>
      <c r="L124" s="29"/>
    </row>
    <row r="125" spans="2:63" s="1" customFormat="1" ht="10.35" customHeight="1">
      <c r="B125" s="29"/>
      <c r="L125" s="29"/>
    </row>
    <row r="126" spans="2:63" s="10" customFormat="1" ht="29.25" customHeight="1">
      <c r="B126" s="111"/>
      <c r="C126" s="112" t="s">
        <v>121</v>
      </c>
      <c r="D126" s="113" t="s">
        <v>61</v>
      </c>
      <c r="E126" s="113" t="s">
        <v>57</v>
      </c>
      <c r="F126" s="113" t="s">
        <v>58</v>
      </c>
      <c r="G126" s="113" t="s">
        <v>122</v>
      </c>
      <c r="H126" s="113" t="s">
        <v>123</v>
      </c>
      <c r="I126" s="113" t="s">
        <v>124</v>
      </c>
      <c r="J126" s="113" t="s">
        <v>111</v>
      </c>
      <c r="K126" s="114" t="s">
        <v>125</v>
      </c>
      <c r="L126" s="111"/>
      <c r="M126" s="56" t="s">
        <v>1</v>
      </c>
      <c r="N126" s="57" t="s">
        <v>40</v>
      </c>
      <c r="O126" s="57" t="s">
        <v>126</v>
      </c>
      <c r="P126" s="57" t="s">
        <v>127</v>
      </c>
      <c r="Q126" s="57" t="s">
        <v>128</v>
      </c>
      <c r="R126" s="57" t="s">
        <v>129</v>
      </c>
      <c r="S126" s="57" t="s">
        <v>130</v>
      </c>
      <c r="T126" s="58" t="s">
        <v>131</v>
      </c>
    </row>
    <row r="127" spans="2:63" s="1" customFormat="1" ht="22.9" customHeight="1">
      <c r="B127" s="29"/>
      <c r="C127" s="61" t="s">
        <v>132</v>
      </c>
      <c r="J127" s="115">
        <f>BK127</f>
        <v>0</v>
      </c>
      <c r="L127" s="29"/>
      <c r="M127" s="59"/>
      <c r="N127" s="50"/>
      <c r="O127" s="50"/>
      <c r="P127" s="116">
        <f>P128+P268</f>
        <v>589.23864499999991</v>
      </c>
      <c r="Q127" s="50"/>
      <c r="R127" s="116">
        <f>R128+R268</f>
        <v>103.07387214000002</v>
      </c>
      <c r="S127" s="50"/>
      <c r="T127" s="117">
        <f>T128+T268</f>
        <v>5.4716999999999993</v>
      </c>
      <c r="AT127" s="17" t="s">
        <v>75</v>
      </c>
      <c r="AU127" s="17" t="s">
        <v>113</v>
      </c>
      <c r="BK127" s="118">
        <f>BK128+BK268</f>
        <v>0</v>
      </c>
    </row>
    <row r="128" spans="2:63" s="11" customFormat="1" ht="25.9" customHeight="1">
      <c r="B128" s="119"/>
      <c r="D128" s="120" t="s">
        <v>75</v>
      </c>
      <c r="E128" s="121" t="s">
        <v>133</v>
      </c>
      <c r="F128" s="121" t="s">
        <v>134</v>
      </c>
      <c r="J128" s="122">
        <f>BK128</f>
        <v>0</v>
      </c>
      <c r="L128" s="119"/>
      <c r="M128" s="123"/>
      <c r="N128" s="124"/>
      <c r="O128" s="124"/>
      <c r="P128" s="125">
        <f>P129+P208+P216+P223+P231+P262+P266</f>
        <v>588.41486399999985</v>
      </c>
      <c r="Q128" s="124"/>
      <c r="R128" s="125">
        <f>R129+R208+R216+R223+R231+R262+R266</f>
        <v>103.07082114000002</v>
      </c>
      <c r="S128" s="124"/>
      <c r="T128" s="126">
        <f>T129+T208+T216+T223+T231+T262+T266</f>
        <v>5.4716999999999993</v>
      </c>
      <c r="AR128" s="120" t="s">
        <v>84</v>
      </c>
      <c r="AT128" s="127" t="s">
        <v>75</v>
      </c>
      <c r="AU128" s="127" t="s">
        <v>76</v>
      </c>
      <c r="AY128" s="120" t="s">
        <v>135</v>
      </c>
      <c r="BK128" s="128">
        <f>BK129+BK208+BK216+BK223+BK231+BK262+BK266</f>
        <v>0</v>
      </c>
    </row>
    <row r="129" spans="2:65" s="11" customFormat="1" ht="22.9" customHeight="1">
      <c r="B129" s="119"/>
      <c r="D129" s="120" t="s">
        <v>75</v>
      </c>
      <c r="E129" s="129" t="s">
        <v>84</v>
      </c>
      <c r="F129" s="129" t="s">
        <v>136</v>
      </c>
      <c r="I129" s="11" t="s">
        <v>1135</v>
      </c>
      <c r="J129" s="130">
        <f>BK129</f>
        <v>0</v>
      </c>
      <c r="L129" s="119"/>
      <c r="M129" s="123"/>
      <c r="N129" s="124"/>
      <c r="O129" s="124"/>
      <c r="P129" s="125">
        <f>SUM(P130:P207)</f>
        <v>345.90496399999995</v>
      </c>
      <c r="Q129" s="124"/>
      <c r="R129" s="125">
        <f>SUM(R130:R207)</f>
        <v>74.621810000000011</v>
      </c>
      <c r="S129" s="124"/>
      <c r="T129" s="126">
        <f>SUM(T130:T207)</f>
        <v>5.3249999999999993</v>
      </c>
      <c r="AR129" s="120" t="s">
        <v>84</v>
      </c>
      <c r="AT129" s="127" t="s">
        <v>75</v>
      </c>
      <c r="AU129" s="127" t="s">
        <v>84</v>
      </c>
      <c r="AY129" s="120" t="s">
        <v>135</v>
      </c>
      <c r="BK129" s="128">
        <f>SUM(BK130:BK207)</f>
        <v>0</v>
      </c>
    </row>
    <row r="130" spans="2:65" s="1" customFormat="1" ht="36" customHeight="1">
      <c r="B130" s="131"/>
      <c r="C130" s="132" t="s">
        <v>84</v>
      </c>
      <c r="D130" s="132" t="s">
        <v>137</v>
      </c>
      <c r="E130" s="133" t="s">
        <v>788</v>
      </c>
      <c r="F130" s="134" t="s">
        <v>789</v>
      </c>
      <c r="G130" s="135" t="s">
        <v>239</v>
      </c>
      <c r="H130" s="136">
        <v>15</v>
      </c>
      <c r="I130" s="227"/>
      <c r="J130" s="137">
        <f>ROUND(I130*H130,2)</f>
        <v>0</v>
      </c>
      <c r="K130" s="134" t="s">
        <v>141</v>
      </c>
      <c r="L130" s="29"/>
      <c r="M130" s="138" t="s">
        <v>1</v>
      </c>
      <c r="N130" s="139" t="s">
        <v>41</v>
      </c>
      <c r="O130" s="140">
        <v>8.5999999999999993E-2</v>
      </c>
      <c r="P130" s="140">
        <f>O130*H130</f>
        <v>1.2899999999999998</v>
      </c>
      <c r="Q130" s="140">
        <v>0</v>
      </c>
      <c r="R130" s="140">
        <f>Q130*H130</f>
        <v>0</v>
      </c>
      <c r="S130" s="140">
        <v>0.35499999999999998</v>
      </c>
      <c r="T130" s="141">
        <f>S130*H130</f>
        <v>5.3249999999999993</v>
      </c>
      <c r="AR130" s="142" t="s">
        <v>142</v>
      </c>
      <c r="AT130" s="142" t="s">
        <v>137</v>
      </c>
      <c r="AU130" s="142" t="s">
        <v>86</v>
      </c>
      <c r="AY130" s="17" t="s">
        <v>135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84</v>
      </c>
      <c r="BK130" s="143">
        <f>ROUND(I130*H130,2)</f>
        <v>0</v>
      </c>
      <c r="BL130" s="17" t="s">
        <v>142</v>
      </c>
      <c r="BM130" s="142" t="s">
        <v>790</v>
      </c>
    </row>
    <row r="131" spans="2:65" s="12" customFormat="1">
      <c r="B131" s="144"/>
      <c r="D131" s="145" t="s">
        <v>144</v>
      </c>
      <c r="E131" s="146" t="s">
        <v>1</v>
      </c>
      <c r="F131" s="147" t="s">
        <v>791</v>
      </c>
      <c r="H131" s="148">
        <v>15</v>
      </c>
      <c r="I131" s="228"/>
      <c r="L131" s="144"/>
      <c r="M131" s="149"/>
      <c r="N131" s="150"/>
      <c r="O131" s="150"/>
      <c r="P131" s="150"/>
      <c r="Q131" s="150"/>
      <c r="R131" s="150"/>
      <c r="S131" s="150"/>
      <c r="T131" s="151"/>
      <c r="AT131" s="146" t="s">
        <v>144</v>
      </c>
      <c r="AU131" s="146" t="s">
        <v>86</v>
      </c>
      <c r="AV131" s="12" t="s">
        <v>86</v>
      </c>
      <c r="AW131" s="12" t="s">
        <v>31</v>
      </c>
      <c r="AX131" s="12" t="s">
        <v>84</v>
      </c>
      <c r="AY131" s="146" t="s">
        <v>135</v>
      </c>
    </row>
    <row r="132" spans="2:65" s="1" customFormat="1" ht="24" customHeight="1">
      <c r="B132" s="131"/>
      <c r="C132" s="132" t="s">
        <v>86</v>
      </c>
      <c r="D132" s="132" t="s">
        <v>137</v>
      </c>
      <c r="E132" s="133" t="s">
        <v>353</v>
      </c>
      <c r="F132" s="134" t="s">
        <v>354</v>
      </c>
      <c r="G132" s="135" t="s">
        <v>355</v>
      </c>
      <c r="H132" s="136">
        <v>100</v>
      </c>
      <c r="I132" s="227"/>
      <c r="J132" s="137">
        <f>ROUND(I132*H132,2)</f>
        <v>0</v>
      </c>
      <c r="K132" s="134" t="s">
        <v>141</v>
      </c>
      <c r="L132" s="29"/>
      <c r="M132" s="138" t="s">
        <v>1</v>
      </c>
      <c r="N132" s="139" t="s">
        <v>41</v>
      </c>
      <c r="O132" s="140">
        <v>0.2</v>
      </c>
      <c r="P132" s="140">
        <f>O132*H132</f>
        <v>20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142</v>
      </c>
      <c r="AT132" s="142" t="s">
        <v>137</v>
      </c>
      <c r="AU132" s="142" t="s">
        <v>86</v>
      </c>
      <c r="AY132" s="17" t="s">
        <v>135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84</v>
      </c>
      <c r="BK132" s="143">
        <f>ROUND(I132*H132,2)</f>
        <v>0</v>
      </c>
      <c r="BL132" s="17" t="s">
        <v>142</v>
      </c>
      <c r="BM132" s="142" t="s">
        <v>792</v>
      </c>
    </row>
    <row r="133" spans="2:65" s="1" customFormat="1" ht="36" customHeight="1">
      <c r="B133" s="131"/>
      <c r="C133" s="132" t="s">
        <v>154</v>
      </c>
      <c r="D133" s="132" t="s">
        <v>137</v>
      </c>
      <c r="E133" s="133" t="s">
        <v>357</v>
      </c>
      <c r="F133" s="134" t="s">
        <v>358</v>
      </c>
      <c r="G133" s="135" t="s">
        <v>359</v>
      </c>
      <c r="H133" s="136">
        <v>5</v>
      </c>
      <c r="I133" s="227"/>
      <c r="J133" s="137">
        <f>ROUND(I133*H133,2)</f>
        <v>0</v>
      </c>
      <c r="K133" s="134" t="s">
        <v>141</v>
      </c>
      <c r="L133" s="29"/>
      <c r="M133" s="138" t="s">
        <v>1</v>
      </c>
      <c r="N133" s="139" t="s">
        <v>41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142</v>
      </c>
      <c r="AT133" s="142" t="s">
        <v>137</v>
      </c>
      <c r="AU133" s="142" t="s">
        <v>86</v>
      </c>
      <c r="AY133" s="17" t="s">
        <v>135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84</v>
      </c>
      <c r="BK133" s="143">
        <f>ROUND(I133*H133,2)</f>
        <v>0</v>
      </c>
      <c r="BL133" s="17" t="s">
        <v>142</v>
      </c>
      <c r="BM133" s="142" t="s">
        <v>793</v>
      </c>
    </row>
    <row r="134" spans="2:65" s="1" customFormat="1" ht="48" customHeight="1">
      <c r="B134" s="131"/>
      <c r="C134" s="132" t="s">
        <v>142</v>
      </c>
      <c r="D134" s="132" t="s">
        <v>137</v>
      </c>
      <c r="E134" s="133" t="s">
        <v>138</v>
      </c>
      <c r="F134" s="134" t="s">
        <v>139</v>
      </c>
      <c r="G134" s="135" t="s">
        <v>140</v>
      </c>
      <c r="H134" s="136">
        <v>29.658000000000001</v>
      </c>
      <c r="I134" s="227"/>
      <c r="J134" s="137">
        <f>ROUND(I134*H134,2)</f>
        <v>0</v>
      </c>
      <c r="K134" s="134" t="s">
        <v>141</v>
      </c>
      <c r="L134" s="29"/>
      <c r="M134" s="138" t="s">
        <v>1</v>
      </c>
      <c r="N134" s="139" t="s">
        <v>41</v>
      </c>
      <c r="O134" s="140">
        <v>1.2999999999999999E-2</v>
      </c>
      <c r="P134" s="140">
        <f>O134*H134</f>
        <v>0.38555400000000001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142</v>
      </c>
      <c r="AT134" s="142" t="s">
        <v>137</v>
      </c>
      <c r="AU134" s="142" t="s">
        <v>86</v>
      </c>
      <c r="AY134" s="17" t="s">
        <v>135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84</v>
      </c>
      <c r="BK134" s="143">
        <f>ROUND(I134*H134,2)</f>
        <v>0</v>
      </c>
      <c r="BL134" s="17" t="s">
        <v>142</v>
      </c>
      <c r="BM134" s="142" t="s">
        <v>794</v>
      </c>
    </row>
    <row r="135" spans="2:65" s="13" customFormat="1">
      <c r="B135" s="152"/>
      <c r="D135" s="145" t="s">
        <v>144</v>
      </c>
      <c r="E135" s="153" t="s">
        <v>1</v>
      </c>
      <c r="F135" s="154" t="s">
        <v>590</v>
      </c>
      <c r="H135" s="153" t="s">
        <v>1</v>
      </c>
      <c r="I135" s="229"/>
      <c r="L135" s="152"/>
      <c r="M135" s="155"/>
      <c r="N135" s="156"/>
      <c r="O135" s="156"/>
      <c r="P135" s="156"/>
      <c r="Q135" s="156"/>
      <c r="R135" s="156"/>
      <c r="S135" s="156"/>
      <c r="T135" s="157"/>
      <c r="AT135" s="153" t="s">
        <v>144</v>
      </c>
      <c r="AU135" s="153" t="s">
        <v>86</v>
      </c>
      <c r="AV135" s="13" t="s">
        <v>84</v>
      </c>
      <c r="AW135" s="13" t="s">
        <v>31</v>
      </c>
      <c r="AX135" s="13" t="s">
        <v>76</v>
      </c>
      <c r="AY135" s="153" t="s">
        <v>135</v>
      </c>
    </row>
    <row r="136" spans="2:65" s="12" customFormat="1">
      <c r="B136" s="144"/>
      <c r="D136" s="145" t="s">
        <v>144</v>
      </c>
      <c r="E136" s="146" t="s">
        <v>1</v>
      </c>
      <c r="F136" s="147" t="s">
        <v>795</v>
      </c>
      <c r="H136" s="148">
        <v>29.658000000000001</v>
      </c>
      <c r="I136" s="228"/>
      <c r="L136" s="144"/>
      <c r="M136" s="149"/>
      <c r="N136" s="150"/>
      <c r="O136" s="150"/>
      <c r="P136" s="150"/>
      <c r="Q136" s="150"/>
      <c r="R136" s="150"/>
      <c r="S136" s="150"/>
      <c r="T136" s="151"/>
      <c r="AT136" s="146" t="s">
        <v>144</v>
      </c>
      <c r="AU136" s="146" t="s">
        <v>86</v>
      </c>
      <c r="AV136" s="12" t="s">
        <v>86</v>
      </c>
      <c r="AW136" s="12" t="s">
        <v>31</v>
      </c>
      <c r="AX136" s="12" t="s">
        <v>84</v>
      </c>
      <c r="AY136" s="146" t="s">
        <v>135</v>
      </c>
    </row>
    <row r="137" spans="2:65" s="1" customFormat="1" ht="36" customHeight="1">
      <c r="B137" s="131"/>
      <c r="C137" s="132" t="s">
        <v>166</v>
      </c>
      <c r="D137" s="132" t="s">
        <v>137</v>
      </c>
      <c r="E137" s="133" t="s">
        <v>592</v>
      </c>
      <c r="F137" s="134" t="s">
        <v>593</v>
      </c>
      <c r="G137" s="135" t="s">
        <v>140</v>
      </c>
      <c r="H137" s="136">
        <v>55.93</v>
      </c>
      <c r="I137" s="227"/>
      <c r="J137" s="137">
        <f>ROUND(I137*H137,2)</f>
        <v>0</v>
      </c>
      <c r="K137" s="134" t="s">
        <v>141</v>
      </c>
      <c r="L137" s="29"/>
      <c r="M137" s="138" t="s">
        <v>1</v>
      </c>
      <c r="N137" s="139" t="s">
        <v>41</v>
      </c>
      <c r="O137" s="140">
        <v>0.82499999999999996</v>
      </c>
      <c r="P137" s="140">
        <f>O137*H137</f>
        <v>46.142249999999997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142</v>
      </c>
      <c r="AT137" s="142" t="s">
        <v>137</v>
      </c>
      <c r="AU137" s="142" t="s">
        <v>86</v>
      </c>
      <c r="AY137" s="17" t="s">
        <v>135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84</v>
      </c>
      <c r="BK137" s="143">
        <f>ROUND(I137*H137,2)</f>
        <v>0</v>
      </c>
      <c r="BL137" s="17" t="s">
        <v>142</v>
      </c>
      <c r="BM137" s="142" t="s">
        <v>796</v>
      </c>
    </row>
    <row r="138" spans="2:65" s="13" customFormat="1">
      <c r="B138" s="152"/>
      <c r="D138" s="145" t="s">
        <v>144</v>
      </c>
      <c r="E138" s="153" t="s">
        <v>1</v>
      </c>
      <c r="F138" s="154" t="s">
        <v>590</v>
      </c>
      <c r="H138" s="153" t="s">
        <v>1</v>
      </c>
      <c r="I138" s="229"/>
      <c r="L138" s="152"/>
      <c r="M138" s="155"/>
      <c r="N138" s="156"/>
      <c r="O138" s="156"/>
      <c r="P138" s="156"/>
      <c r="Q138" s="156"/>
      <c r="R138" s="156"/>
      <c r="S138" s="156"/>
      <c r="T138" s="157"/>
      <c r="AT138" s="153" t="s">
        <v>144</v>
      </c>
      <c r="AU138" s="153" t="s">
        <v>86</v>
      </c>
      <c r="AV138" s="13" t="s">
        <v>84</v>
      </c>
      <c r="AW138" s="13" t="s">
        <v>31</v>
      </c>
      <c r="AX138" s="13" t="s">
        <v>76</v>
      </c>
      <c r="AY138" s="153" t="s">
        <v>135</v>
      </c>
    </row>
    <row r="139" spans="2:65" s="13" customFormat="1">
      <c r="B139" s="152"/>
      <c r="D139" s="145" t="s">
        <v>144</v>
      </c>
      <c r="E139" s="153" t="s">
        <v>1</v>
      </c>
      <c r="F139" s="154" t="s">
        <v>595</v>
      </c>
      <c r="H139" s="153" t="s">
        <v>1</v>
      </c>
      <c r="I139" s="229"/>
      <c r="L139" s="152"/>
      <c r="M139" s="155"/>
      <c r="N139" s="156"/>
      <c r="O139" s="156"/>
      <c r="P139" s="156"/>
      <c r="Q139" s="156"/>
      <c r="R139" s="156"/>
      <c r="S139" s="156"/>
      <c r="T139" s="157"/>
      <c r="AT139" s="153" t="s">
        <v>144</v>
      </c>
      <c r="AU139" s="153" t="s">
        <v>86</v>
      </c>
      <c r="AV139" s="13" t="s">
        <v>84</v>
      </c>
      <c r="AW139" s="13" t="s">
        <v>31</v>
      </c>
      <c r="AX139" s="13" t="s">
        <v>76</v>
      </c>
      <c r="AY139" s="153" t="s">
        <v>135</v>
      </c>
    </row>
    <row r="140" spans="2:65" s="13" customFormat="1">
      <c r="B140" s="152"/>
      <c r="D140" s="145" t="s">
        <v>144</v>
      </c>
      <c r="E140" s="153" t="s">
        <v>1</v>
      </c>
      <c r="F140" s="154" t="s">
        <v>150</v>
      </c>
      <c r="H140" s="153" t="s">
        <v>1</v>
      </c>
      <c r="I140" s="229"/>
      <c r="L140" s="152"/>
      <c r="M140" s="155"/>
      <c r="N140" s="156"/>
      <c r="O140" s="156"/>
      <c r="P140" s="156"/>
      <c r="Q140" s="156"/>
      <c r="R140" s="156"/>
      <c r="S140" s="156"/>
      <c r="T140" s="157"/>
      <c r="AT140" s="153" t="s">
        <v>144</v>
      </c>
      <c r="AU140" s="153" t="s">
        <v>86</v>
      </c>
      <c r="AV140" s="13" t="s">
        <v>84</v>
      </c>
      <c r="AW140" s="13" t="s">
        <v>31</v>
      </c>
      <c r="AX140" s="13" t="s">
        <v>76</v>
      </c>
      <c r="AY140" s="153" t="s">
        <v>135</v>
      </c>
    </row>
    <row r="141" spans="2:65" s="12" customFormat="1">
      <c r="B141" s="144"/>
      <c r="D141" s="145" t="s">
        <v>144</v>
      </c>
      <c r="E141" s="146" t="s">
        <v>1</v>
      </c>
      <c r="F141" s="147" t="s">
        <v>797</v>
      </c>
      <c r="H141" s="148">
        <v>48.11</v>
      </c>
      <c r="I141" s="228"/>
      <c r="L141" s="144"/>
      <c r="M141" s="149"/>
      <c r="N141" s="150"/>
      <c r="O141" s="150"/>
      <c r="P141" s="150"/>
      <c r="Q141" s="150"/>
      <c r="R141" s="150"/>
      <c r="S141" s="150"/>
      <c r="T141" s="151"/>
      <c r="AT141" s="146" t="s">
        <v>144</v>
      </c>
      <c r="AU141" s="146" t="s">
        <v>86</v>
      </c>
      <c r="AV141" s="12" t="s">
        <v>86</v>
      </c>
      <c r="AW141" s="12" t="s">
        <v>31</v>
      </c>
      <c r="AX141" s="12" t="s">
        <v>76</v>
      </c>
      <c r="AY141" s="146" t="s">
        <v>135</v>
      </c>
    </row>
    <row r="142" spans="2:65" s="12" customFormat="1">
      <c r="B142" s="144"/>
      <c r="D142" s="145" t="s">
        <v>144</v>
      </c>
      <c r="E142" s="146" t="s">
        <v>1</v>
      </c>
      <c r="F142" s="147" t="s">
        <v>798</v>
      </c>
      <c r="H142" s="148">
        <v>7.82</v>
      </c>
      <c r="I142" s="228"/>
      <c r="L142" s="144"/>
      <c r="M142" s="149"/>
      <c r="N142" s="150"/>
      <c r="O142" s="150"/>
      <c r="P142" s="150"/>
      <c r="Q142" s="150"/>
      <c r="R142" s="150"/>
      <c r="S142" s="150"/>
      <c r="T142" s="151"/>
      <c r="AT142" s="146" t="s">
        <v>144</v>
      </c>
      <c r="AU142" s="146" t="s">
        <v>86</v>
      </c>
      <c r="AV142" s="12" t="s">
        <v>86</v>
      </c>
      <c r="AW142" s="12" t="s">
        <v>31</v>
      </c>
      <c r="AX142" s="12" t="s">
        <v>76</v>
      </c>
      <c r="AY142" s="146" t="s">
        <v>135</v>
      </c>
    </row>
    <row r="143" spans="2:65" s="14" customFormat="1">
      <c r="B143" s="158"/>
      <c r="D143" s="145" t="s">
        <v>144</v>
      </c>
      <c r="E143" s="159" t="s">
        <v>1</v>
      </c>
      <c r="F143" s="160" t="s">
        <v>153</v>
      </c>
      <c r="H143" s="161">
        <v>55.93</v>
      </c>
      <c r="I143" s="230"/>
      <c r="L143" s="158"/>
      <c r="M143" s="162"/>
      <c r="N143" s="163"/>
      <c r="O143" s="163"/>
      <c r="P143" s="163"/>
      <c r="Q143" s="163"/>
      <c r="R143" s="163"/>
      <c r="S143" s="163"/>
      <c r="T143" s="164"/>
      <c r="AT143" s="159" t="s">
        <v>144</v>
      </c>
      <c r="AU143" s="159" t="s">
        <v>86</v>
      </c>
      <c r="AV143" s="14" t="s">
        <v>142</v>
      </c>
      <c r="AW143" s="14" t="s">
        <v>31</v>
      </c>
      <c r="AX143" s="14" t="s">
        <v>84</v>
      </c>
      <c r="AY143" s="159" t="s">
        <v>135</v>
      </c>
    </row>
    <row r="144" spans="2:65" s="1" customFormat="1" ht="48" customHeight="1">
      <c r="B144" s="131"/>
      <c r="C144" s="132" t="s">
        <v>171</v>
      </c>
      <c r="D144" s="132" t="s">
        <v>137</v>
      </c>
      <c r="E144" s="133" t="s">
        <v>598</v>
      </c>
      <c r="F144" s="134" t="s">
        <v>599</v>
      </c>
      <c r="G144" s="135" t="s">
        <v>140</v>
      </c>
      <c r="H144" s="136">
        <v>16.779</v>
      </c>
      <c r="I144" s="227"/>
      <c r="J144" s="137">
        <f>ROUND(I144*H144,2)</f>
        <v>0</v>
      </c>
      <c r="K144" s="134" t="s">
        <v>141</v>
      </c>
      <c r="L144" s="29"/>
      <c r="M144" s="138" t="s">
        <v>1</v>
      </c>
      <c r="N144" s="139" t="s">
        <v>41</v>
      </c>
      <c r="O144" s="140">
        <v>0.1</v>
      </c>
      <c r="P144" s="140">
        <f>O144*H144</f>
        <v>1.6779000000000002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142</v>
      </c>
      <c r="AT144" s="142" t="s">
        <v>137</v>
      </c>
      <c r="AU144" s="142" t="s">
        <v>86</v>
      </c>
      <c r="AY144" s="17" t="s">
        <v>135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84</v>
      </c>
      <c r="BK144" s="143">
        <f>ROUND(I144*H144,2)</f>
        <v>0</v>
      </c>
      <c r="BL144" s="17" t="s">
        <v>142</v>
      </c>
      <c r="BM144" s="142" t="s">
        <v>799</v>
      </c>
    </row>
    <row r="145" spans="2:65" s="1" customFormat="1" ht="19.5">
      <c r="B145" s="29"/>
      <c r="D145" s="145" t="s">
        <v>158</v>
      </c>
      <c r="F145" s="165" t="s">
        <v>159</v>
      </c>
      <c r="I145" s="231"/>
      <c r="L145" s="29"/>
      <c r="M145" s="166"/>
      <c r="N145" s="52"/>
      <c r="O145" s="52"/>
      <c r="P145" s="52"/>
      <c r="Q145" s="52"/>
      <c r="R145" s="52"/>
      <c r="S145" s="52"/>
      <c r="T145" s="53"/>
      <c r="AT145" s="17" t="s">
        <v>158</v>
      </c>
      <c r="AU145" s="17" t="s">
        <v>86</v>
      </c>
    </row>
    <row r="146" spans="2:65" s="12" customFormat="1">
      <c r="B146" s="144"/>
      <c r="D146" s="145" t="s">
        <v>144</v>
      </c>
      <c r="E146" s="146" t="s">
        <v>1</v>
      </c>
      <c r="F146" s="147" t="s">
        <v>800</v>
      </c>
      <c r="H146" s="148">
        <v>16.779</v>
      </c>
      <c r="I146" s="228"/>
      <c r="L146" s="144"/>
      <c r="M146" s="149"/>
      <c r="N146" s="150"/>
      <c r="O146" s="150"/>
      <c r="P146" s="150"/>
      <c r="Q146" s="150"/>
      <c r="R146" s="150"/>
      <c r="S146" s="150"/>
      <c r="T146" s="151"/>
      <c r="AT146" s="146" t="s">
        <v>144</v>
      </c>
      <c r="AU146" s="146" t="s">
        <v>86</v>
      </c>
      <c r="AV146" s="12" t="s">
        <v>86</v>
      </c>
      <c r="AW146" s="12" t="s">
        <v>31</v>
      </c>
      <c r="AX146" s="12" t="s">
        <v>84</v>
      </c>
      <c r="AY146" s="146" t="s">
        <v>135</v>
      </c>
    </row>
    <row r="147" spans="2:65" s="1" customFormat="1" ht="36" customHeight="1">
      <c r="B147" s="131"/>
      <c r="C147" s="132" t="s">
        <v>177</v>
      </c>
      <c r="D147" s="132" t="s">
        <v>137</v>
      </c>
      <c r="E147" s="133" t="s">
        <v>602</v>
      </c>
      <c r="F147" s="134" t="s">
        <v>603</v>
      </c>
      <c r="G147" s="135" t="s">
        <v>140</v>
      </c>
      <c r="H147" s="136">
        <v>55.93</v>
      </c>
      <c r="I147" s="227"/>
      <c r="J147" s="137">
        <f>ROUND(I147*H147,2)</f>
        <v>0</v>
      </c>
      <c r="K147" s="134" t="s">
        <v>141</v>
      </c>
      <c r="L147" s="29"/>
      <c r="M147" s="138" t="s">
        <v>1</v>
      </c>
      <c r="N147" s="139" t="s">
        <v>41</v>
      </c>
      <c r="O147" s="140">
        <v>1.355</v>
      </c>
      <c r="P147" s="140">
        <f>O147*H147</f>
        <v>75.785150000000002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142</v>
      </c>
      <c r="AT147" s="142" t="s">
        <v>137</v>
      </c>
      <c r="AU147" s="142" t="s">
        <v>86</v>
      </c>
      <c r="AY147" s="17" t="s">
        <v>135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84</v>
      </c>
      <c r="BK147" s="143">
        <f>ROUND(I147*H147,2)</f>
        <v>0</v>
      </c>
      <c r="BL147" s="17" t="s">
        <v>142</v>
      </c>
      <c r="BM147" s="142" t="s">
        <v>801</v>
      </c>
    </row>
    <row r="148" spans="2:65" s="13" customFormat="1">
      <c r="B148" s="152"/>
      <c r="D148" s="145" t="s">
        <v>144</v>
      </c>
      <c r="E148" s="153" t="s">
        <v>1</v>
      </c>
      <c r="F148" s="154" t="s">
        <v>590</v>
      </c>
      <c r="H148" s="153" t="s">
        <v>1</v>
      </c>
      <c r="I148" s="229"/>
      <c r="L148" s="152"/>
      <c r="M148" s="155"/>
      <c r="N148" s="156"/>
      <c r="O148" s="156"/>
      <c r="P148" s="156"/>
      <c r="Q148" s="156"/>
      <c r="R148" s="156"/>
      <c r="S148" s="156"/>
      <c r="T148" s="157"/>
      <c r="AT148" s="153" t="s">
        <v>144</v>
      </c>
      <c r="AU148" s="153" t="s">
        <v>86</v>
      </c>
      <c r="AV148" s="13" t="s">
        <v>84</v>
      </c>
      <c r="AW148" s="13" t="s">
        <v>31</v>
      </c>
      <c r="AX148" s="13" t="s">
        <v>76</v>
      </c>
      <c r="AY148" s="153" t="s">
        <v>135</v>
      </c>
    </row>
    <row r="149" spans="2:65" s="13" customFormat="1">
      <c r="B149" s="152"/>
      <c r="D149" s="145" t="s">
        <v>144</v>
      </c>
      <c r="E149" s="153" t="s">
        <v>1</v>
      </c>
      <c r="F149" s="154" t="s">
        <v>595</v>
      </c>
      <c r="H149" s="153" t="s">
        <v>1</v>
      </c>
      <c r="I149" s="229"/>
      <c r="L149" s="152"/>
      <c r="M149" s="155"/>
      <c r="N149" s="156"/>
      <c r="O149" s="156"/>
      <c r="P149" s="156"/>
      <c r="Q149" s="156"/>
      <c r="R149" s="156"/>
      <c r="S149" s="156"/>
      <c r="T149" s="157"/>
      <c r="AT149" s="153" t="s">
        <v>144</v>
      </c>
      <c r="AU149" s="153" t="s">
        <v>86</v>
      </c>
      <c r="AV149" s="13" t="s">
        <v>84</v>
      </c>
      <c r="AW149" s="13" t="s">
        <v>31</v>
      </c>
      <c r="AX149" s="13" t="s">
        <v>76</v>
      </c>
      <c r="AY149" s="153" t="s">
        <v>135</v>
      </c>
    </row>
    <row r="150" spans="2:65" s="13" customFormat="1">
      <c r="B150" s="152"/>
      <c r="D150" s="145" t="s">
        <v>144</v>
      </c>
      <c r="E150" s="153" t="s">
        <v>1</v>
      </c>
      <c r="F150" s="154" t="s">
        <v>150</v>
      </c>
      <c r="H150" s="153" t="s">
        <v>1</v>
      </c>
      <c r="I150" s="229"/>
      <c r="L150" s="152"/>
      <c r="M150" s="155"/>
      <c r="N150" s="156"/>
      <c r="O150" s="156"/>
      <c r="P150" s="156"/>
      <c r="Q150" s="156"/>
      <c r="R150" s="156"/>
      <c r="S150" s="156"/>
      <c r="T150" s="157"/>
      <c r="AT150" s="153" t="s">
        <v>144</v>
      </c>
      <c r="AU150" s="153" t="s">
        <v>86</v>
      </c>
      <c r="AV150" s="13" t="s">
        <v>84</v>
      </c>
      <c r="AW150" s="13" t="s">
        <v>31</v>
      </c>
      <c r="AX150" s="13" t="s">
        <v>76</v>
      </c>
      <c r="AY150" s="153" t="s">
        <v>135</v>
      </c>
    </row>
    <row r="151" spans="2:65" s="12" customFormat="1">
      <c r="B151" s="144"/>
      <c r="D151" s="145" t="s">
        <v>144</v>
      </c>
      <c r="E151" s="146" t="s">
        <v>1</v>
      </c>
      <c r="F151" s="147" t="s">
        <v>797</v>
      </c>
      <c r="H151" s="148">
        <v>48.11</v>
      </c>
      <c r="I151" s="228"/>
      <c r="L151" s="144"/>
      <c r="M151" s="149"/>
      <c r="N151" s="150"/>
      <c r="O151" s="150"/>
      <c r="P151" s="150"/>
      <c r="Q151" s="150"/>
      <c r="R151" s="150"/>
      <c r="S151" s="150"/>
      <c r="T151" s="151"/>
      <c r="AT151" s="146" t="s">
        <v>144</v>
      </c>
      <c r="AU151" s="146" t="s">
        <v>86</v>
      </c>
      <c r="AV151" s="12" t="s">
        <v>86</v>
      </c>
      <c r="AW151" s="12" t="s">
        <v>31</v>
      </c>
      <c r="AX151" s="12" t="s">
        <v>76</v>
      </c>
      <c r="AY151" s="146" t="s">
        <v>135</v>
      </c>
    </row>
    <row r="152" spans="2:65" s="12" customFormat="1">
      <c r="B152" s="144"/>
      <c r="D152" s="145" t="s">
        <v>144</v>
      </c>
      <c r="E152" s="146" t="s">
        <v>1</v>
      </c>
      <c r="F152" s="147" t="s">
        <v>798</v>
      </c>
      <c r="H152" s="148">
        <v>7.82</v>
      </c>
      <c r="I152" s="228"/>
      <c r="L152" s="144"/>
      <c r="M152" s="149"/>
      <c r="N152" s="150"/>
      <c r="O152" s="150"/>
      <c r="P152" s="150"/>
      <c r="Q152" s="150"/>
      <c r="R152" s="150"/>
      <c r="S152" s="150"/>
      <c r="T152" s="151"/>
      <c r="AT152" s="146" t="s">
        <v>144</v>
      </c>
      <c r="AU152" s="146" t="s">
        <v>86</v>
      </c>
      <c r="AV152" s="12" t="s">
        <v>86</v>
      </c>
      <c r="AW152" s="12" t="s">
        <v>31</v>
      </c>
      <c r="AX152" s="12" t="s">
        <v>76</v>
      </c>
      <c r="AY152" s="146" t="s">
        <v>135</v>
      </c>
    </row>
    <row r="153" spans="2:65" s="14" customFormat="1">
      <c r="B153" s="158"/>
      <c r="D153" s="145" t="s">
        <v>144</v>
      </c>
      <c r="E153" s="159" t="s">
        <v>1</v>
      </c>
      <c r="F153" s="160" t="s">
        <v>153</v>
      </c>
      <c r="H153" s="161">
        <v>55.93</v>
      </c>
      <c r="I153" s="230"/>
      <c r="L153" s="158"/>
      <c r="M153" s="162"/>
      <c r="N153" s="163"/>
      <c r="O153" s="163"/>
      <c r="P153" s="163"/>
      <c r="Q153" s="163"/>
      <c r="R153" s="163"/>
      <c r="S153" s="163"/>
      <c r="T153" s="164"/>
      <c r="AT153" s="159" t="s">
        <v>144</v>
      </c>
      <c r="AU153" s="159" t="s">
        <v>86</v>
      </c>
      <c r="AV153" s="14" t="s">
        <v>142</v>
      </c>
      <c r="AW153" s="14" t="s">
        <v>31</v>
      </c>
      <c r="AX153" s="14" t="s">
        <v>84</v>
      </c>
      <c r="AY153" s="159" t="s">
        <v>135</v>
      </c>
    </row>
    <row r="154" spans="2:65" s="1" customFormat="1" ht="48" customHeight="1">
      <c r="B154" s="131"/>
      <c r="C154" s="132" t="s">
        <v>185</v>
      </c>
      <c r="D154" s="132" t="s">
        <v>137</v>
      </c>
      <c r="E154" s="133" t="s">
        <v>605</v>
      </c>
      <c r="F154" s="134" t="s">
        <v>606</v>
      </c>
      <c r="G154" s="135" t="s">
        <v>140</v>
      </c>
      <c r="H154" s="136">
        <v>16.779</v>
      </c>
      <c r="I154" s="227"/>
      <c r="J154" s="137">
        <f>ROUND(I154*H154,2)</f>
        <v>0</v>
      </c>
      <c r="K154" s="134" t="s">
        <v>141</v>
      </c>
      <c r="L154" s="29"/>
      <c r="M154" s="138" t="s">
        <v>1</v>
      </c>
      <c r="N154" s="139" t="s">
        <v>41</v>
      </c>
      <c r="O154" s="140">
        <v>0.19800000000000001</v>
      </c>
      <c r="P154" s="140">
        <f>O154*H154</f>
        <v>3.3222420000000001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142</v>
      </c>
      <c r="AT154" s="142" t="s">
        <v>137</v>
      </c>
      <c r="AU154" s="142" t="s">
        <v>86</v>
      </c>
      <c r="AY154" s="17" t="s">
        <v>135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84</v>
      </c>
      <c r="BK154" s="143">
        <f>ROUND(I154*H154,2)</f>
        <v>0</v>
      </c>
      <c r="BL154" s="17" t="s">
        <v>142</v>
      </c>
      <c r="BM154" s="142" t="s">
        <v>802</v>
      </c>
    </row>
    <row r="155" spans="2:65" s="1" customFormat="1" ht="19.5">
      <c r="B155" s="29"/>
      <c r="D155" s="145" t="s">
        <v>158</v>
      </c>
      <c r="F155" s="165" t="s">
        <v>159</v>
      </c>
      <c r="I155" s="231"/>
      <c r="L155" s="29"/>
      <c r="M155" s="166"/>
      <c r="N155" s="52"/>
      <c r="O155" s="52"/>
      <c r="P155" s="52"/>
      <c r="Q155" s="52"/>
      <c r="R155" s="52"/>
      <c r="S155" s="52"/>
      <c r="T155" s="53"/>
      <c r="AT155" s="17" t="s">
        <v>158</v>
      </c>
      <c r="AU155" s="17" t="s">
        <v>86</v>
      </c>
    </row>
    <row r="156" spans="2:65" s="12" customFormat="1">
      <c r="B156" s="144"/>
      <c r="D156" s="145" t="s">
        <v>144</v>
      </c>
      <c r="E156" s="146" t="s">
        <v>1</v>
      </c>
      <c r="F156" s="147" t="s">
        <v>800</v>
      </c>
      <c r="H156" s="148">
        <v>16.779</v>
      </c>
      <c r="I156" s="228"/>
      <c r="L156" s="144"/>
      <c r="M156" s="149"/>
      <c r="N156" s="150"/>
      <c r="O156" s="150"/>
      <c r="P156" s="150"/>
      <c r="Q156" s="150"/>
      <c r="R156" s="150"/>
      <c r="S156" s="150"/>
      <c r="T156" s="151"/>
      <c r="AT156" s="146" t="s">
        <v>144</v>
      </c>
      <c r="AU156" s="146" t="s">
        <v>86</v>
      </c>
      <c r="AV156" s="12" t="s">
        <v>86</v>
      </c>
      <c r="AW156" s="12" t="s">
        <v>31</v>
      </c>
      <c r="AX156" s="12" t="s">
        <v>84</v>
      </c>
      <c r="AY156" s="146" t="s">
        <v>135</v>
      </c>
    </row>
    <row r="157" spans="2:65" s="1" customFormat="1" ht="36" customHeight="1">
      <c r="B157" s="131"/>
      <c r="C157" s="132" t="s">
        <v>192</v>
      </c>
      <c r="D157" s="132" t="s">
        <v>137</v>
      </c>
      <c r="E157" s="133" t="s">
        <v>608</v>
      </c>
      <c r="F157" s="134" t="s">
        <v>609</v>
      </c>
      <c r="G157" s="135" t="s">
        <v>239</v>
      </c>
      <c r="H157" s="136">
        <v>229.75</v>
      </c>
      <c r="I157" s="227"/>
      <c r="J157" s="137">
        <f>ROUND(I157*H157,2)</f>
        <v>0</v>
      </c>
      <c r="K157" s="134" t="s">
        <v>141</v>
      </c>
      <c r="L157" s="29"/>
      <c r="M157" s="138" t="s">
        <v>1</v>
      </c>
      <c r="N157" s="139" t="s">
        <v>41</v>
      </c>
      <c r="O157" s="140">
        <v>8.7999999999999995E-2</v>
      </c>
      <c r="P157" s="140">
        <f>O157*H157</f>
        <v>20.218</v>
      </c>
      <c r="Q157" s="140">
        <v>5.8E-4</v>
      </c>
      <c r="R157" s="140">
        <f>Q157*H157</f>
        <v>0.13325500000000001</v>
      </c>
      <c r="S157" s="140">
        <v>0</v>
      </c>
      <c r="T157" s="141">
        <f>S157*H157</f>
        <v>0</v>
      </c>
      <c r="AR157" s="142" t="s">
        <v>142</v>
      </c>
      <c r="AT157" s="142" t="s">
        <v>137</v>
      </c>
      <c r="AU157" s="142" t="s">
        <v>86</v>
      </c>
      <c r="AY157" s="17" t="s">
        <v>135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84</v>
      </c>
      <c r="BK157" s="143">
        <f>ROUND(I157*H157,2)</f>
        <v>0</v>
      </c>
      <c r="BL157" s="17" t="s">
        <v>142</v>
      </c>
      <c r="BM157" s="142" t="s">
        <v>803</v>
      </c>
    </row>
    <row r="158" spans="2:65" s="13" customFormat="1">
      <c r="B158" s="152"/>
      <c r="D158" s="145" t="s">
        <v>144</v>
      </c>
      <c r="E158" s="153" t="s">
        <v>1</v>
      </c>
      <c r="F158" s="154" t="s">
        <v>590</v>
      </c>
      <c r="H158" s="153" t="s">
        <v>1</v>
      </c>
      <c r="I158" s="229"/>
      <c r="L158" s="152"/>
      <c r="M158" s="155"/>
      <c r="N158" s="156"/>
      <c r="O158" s="156"/>
      <c r="P158" s="156"/>
      <c r="Q158" s="156"/>
      <c r="R158" s="156"/>
      <c r="S158" s="156"/>
      <c r="T158" s="157"/>
      <c r="AT158" s="153" t="s">
        <v>144</v>
      </c>
      <c r="AU158" s="153" t="s">
        <v>86</v>
      </c>
      <c r="AV158" s="13" t="s">
        <v>84</v>
      </c>
      <c r="AW158" s="13" t="s">
        <v>31</v>
      </c>
      <c r="AX158" s="13" t="s">
        <v>76</v>
      </c>
      <c r="AY158" s="153" t="s">
        <v>135</v>
      </c>
    </row>
    <row r="159" spans="2:65" s="13" customFormat="1">
      <c r="B159" s="152"/>
      <c r="D159" s="145" t="s">
        <v>144</v>
      </c>
      <c r="E159" s="153" t="s">
        <v>1</v>
      </c>
      <c r="F159" s="154" t="s">
        <v>150</v>
      </c>
      <c r="H159" s="153" t="s">
        <v>1</v>
      </c>
      <c r="I159" s="229"/>
      <c r="L159" s="152"/>
      <c r="M159" s="155"/>
      <c r="N159" s="156"/>
      <c r="O159" s="156"/>
      <c r="P159" s="156"/>
      <c r="Q159" s="156"/>
      <c r="R159" s="156"/>
      <c r="S159" s="156"/>
      <c r="T159" s="157"/>
      <c r="AT159" s="153" t="s">
        <v>144</v>
      </c>
      <c r="AU159" s="153" t="s">
        <v>86</v>
      </c>
      <c r="AV159" s="13" t="s">
        <v>84</v>
      </c>
      <c r="AW159" s="13" t="s">
        <v>31</v>
      </c>
      <c r="AX159" s="13" t="s">
        <v>76</v>
      </c>
      <c r="AY159" s="153" t="s">
        <v>135</v>
      </c>
    </row>
    <row r="160" spans="2:65" s="12" customFormat="1">
      <c r="B160" s="144"/>
      <c r="D160" s="145" t="s">
        <v>144</v>
      </c>
      <c r="E160" s="146" t="s">
        <v>1</v>
      </c>
      <c r="F160" s="147" t="s">
        <v>804</v>
      </c>
      <c r="H160" s="148">
        <v>229.75</v>
      </c>
      <c r="I160" s="228"/>
      <c r="L160" s="144"/>
      <c r="M160" s="149"/>
      <c r="N160" s="150"/>
      <c r="O160" s="150"/>
      <c r="P160" s="150"/>
      <c r="Q160" s="150"/>
      <c r="R160" s="150"/>
      <c r="S160" s="150"/>
      <c r="T160" s="151"/>
      <c r="AT160" s="146" t="s">
        <v>144</v>
      </c>
      <c r="AU160" s="146" t="s">
        <v>86</v>
      </c>
      <c r="AV160" s="12" t="s">
        <v>86</v>
      </c>
      <c r="AW160" s="12" t="s">
        <v>31</v>
      </c>
      <c r="AX160" s="12" t="s">
        <v>84</v>
      </c>
      <c r="AY160" s="146" t="s">
        <v>135</v>
      </c>
    </row>
    <row r="161" spans="2:65" s="1" customFormat="1" ht="36" customHeight="1">
      <c r="B161" s="131"/>
      <c r="C161" s="132" t="s">
        <v>198</v>
      </c>
      <c r="D161" s="132" t="s">
        <v>137</v>
      </c>
      <c r="E161" s="133" t="s">
        <v>612</v>
      </c>
      <c r="F161" s="134" t="s">
        <v>613</v>
      </c>
      <c r="G161" s="135" t="s">
        <v>239</v>
      </c>
      <c r="H161" s="136">
        <v>229.75</v>
      </c>
      <c r="I161" s="227"/>
      <c r="J161" s="137">
        <f>ROUND(I161*H161,2)</f>
        <v>0</v>
      </c>
      <c r="K161" s="134" t="s">
        <v>141</v>
      </c>
      <c r="L161" s="29"/>
      <c r="M161" s="138" t="s">
        <v>1</v>
      </c>
      <c r="N161" s="139" t="s">
        <v>41</v>
      </c>
      <c r="O161" s="140">
        <v>0.10299999999999999</v>
      </c>
      <c r="P161" s="140">
        <f>O161*H161</f>
        <v>23.664249999999999</v>
      </c>
      <c r="Q161" s="140">
        <v>6.2E-4</v>
      </c>
      <c r="R161" s="140">
        <f>Q161*H161</f>
        <v>0.14244499999999999</v>
      </c>
      <c r="S161" s="140">
        <v>0</v>
      </c>
      <c r="T161" s="141">
        <f>S161*H161</f>
        <v>0</v>
      </c>
      <c r="AR161" s="142" t="s">
        <v>142</v>
      </c>
      <c r="AT161" s="142" t="s">
        <v>137</v>
      </c>
      <c r="AU161" s="142" t="s">
        <v>86</v>
      </c>
      <c r="AY161" s="17" t="s">
        <v>135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84</v>
      </c>
      <c r="BK161" s="143">
        <f>ROUND(I161*H161,2)</f>
        <v>0</v>
      </c>
      <c r="BL161" s="17" t="s">
        <v>142</v>
      </c>
      <c r="BM161" s="142" t="s">
        <v>805</v>
      </c>
    </row>
    <row r="162" spans="2:65" s="1" customFormat="1" ht="48" customHeight="1">
      <c r="B162" s="131"/>
      <c r="C162" s="132" t="s">
        <v>205</v>
      </c>
      <c r="D162" s="132" t="s">
        <v>137</v>
      </c>
      <c r="E162" s="133" t="s">
        <v>172</v>
      </c>
      <c r="F162" s="134" t="s">
        <v>173</v>
      </c>
      <c r="G162" s="135" t="s">
        <v>140</v>
      </c>
      <c r="H162" s="136">
        <v>55.93</v>
      </c>
      <c r="I162" s="227"/>
      <c r="J162" s="137">
        <f>ROUND(I162*H162,2)</f>
        <v>0</v>
      </c>
      <c r="K162" s="134" t="s">
        <v>141</v>
      </c>
      <c r="L162" s="29"/>
      <c r="M162" s="138" t="s">
        <v>1</v>
      </c>
      <c r="N162" s="139" t="s">
        <v>41</v>
      </c>
      <c r="O162" s="140">
        <v>0.34499999999999997</v>
      </c>
      <c r="P162" s="140">
        <f>O162*H162</f>
        <v>19.295849999999998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142</v>
      </c>
      <c r="AT162" s="142" t="s">
        <v>137</v>
      </c>
      <c r="AU162" s="142" t="s">
        <v>86</v>
      </c>
      <c r="AY162" s="17" t="s">
        <v>135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84</v>
      </c>
      <c r="BK162" s="143">
        <f>ROUND(I162*H162,2)</f>
        <v>0</v>
      </c>
      <c r="BL162" s="17" t="s">
        <v>142</v>
      </c>
      <c r="BM162" s="142" t="s">
        <v>806</v>
      </c>
    </row>
    <row r="163" spans="2:65" s="1" customFormat="1" ht="39">
      <c r="B163" s="29"/>
      <c r="D163" s="145" t="s">
        <v>158</v>
      </c>
      <c r="F163" s="165" t="s">
        <v>616</v>
      </c>
      <c r="I163" s="231"/>
      <c r="L163" s="29"/>
      <c r="M163" s="166"/>
      <c r="N163" s="52"/>
      <c r="O163" s="52"/>
      <c r="P163" s="52"/>
      <c r="Q163" s="52"/>
      <c r="R163" s="52"/>
      <c r="S163" s="52"/>
      <c r="T163" s="53"/>
      <c r="AT163" s="17" t="s">
        <v>158</v>
      </c>
      <c r="AU163" s="17" t="s">
        <v>86</v>
      </c>
    </row>
    <row r="164" spans="2:65" s="12" customFormat="1">
      <c r="B164" s="144"/>
      <c r="D164" s="145" t="s">
        <v>144</v>
      </c>
      <c r="E164" s="146" t="s">
        <v>1</v>
      </c>
      <c r="F164" s="147" t="s">
        <v>807</v>
      </c>
      <c r="H164" s="148">
        <v>55.93</v>
      </c>
      <c r="I164" s="228"/>
      <c r="L164" s="144"/>
      <c r="M164" s="149"/>
      <c r="N164" s="150"/>
      <c r="O164" s="150"/>
      <c r="P164" s="150"/>
      <c r="Q164" s="150"/>
      <c r="R164" s="150"/>
      <c r="S164" s="150"/>
      <c r="T164" s="151"/>
      <c r="AT164" s="146" t="s">
        <v>144</v>
      </c>
      <c r="AU164" s="146" t="s">
        <v>86</v>
      </c>
      <c r="AV164" s="12" t="s">
        <v>86</v>
      </c>
      <c r="AW164" s="12" t="s">
        <v>31</v>
      </c>
      <c r="AX164" s="12" t="s">
        <v>84</v>
      </c>
      <c r="AY164" s="146" t="s">
        <v>135</v>
      </c>
    </row>
    <row r="165" spans="2:65" s="1" customFormat="1" ht="48" customHeight="1">
      <c r="B165" s="131"/>
      <c r="C165" s="132" t="s">
        <v>211</v>
      </c>
      <c r="D165" s="132" t="s">
        <v>137</v>
      </c>
      <c r="E165" s="133" t="s">
        <v>178</v>
      </c>
      <c r="F165" s="134" t="s">
        <v>179</v>
      </c>
      <c r="G165" s="135" t="s">
        <v>140</v>
      </c>
      <c r="H165" s="136">
        <v>123.758</v>
      </c>
      <c r="I165" s="227"/>
      <c r="J165" s="137">
        <f>ROUND(I165*H165,2)</f>
        <v>0</v>
      </c>
      <c r="K165" s="134" t="s">
        <v>141</v>
      </c>
      <c r="L165" s="29"/>
      <c r="M165" s="138" t="s">
        <v>1</v>
      </c>
      <c r="N165" s="139" t="s">
        <v>41</v>
      </c>
      <c r="O165" s="140">
        <v>4.3999999999999997E-2</v>
      </c>
      <c r="P165" s="140">
        <f>O165*H165</f>
        <v>5.4453519999999997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142</v>
      </c>
      <c r="AT165" s="142" t="s">
        <v>137</v>
      </c>
      <c r="AU165" s="142" t="s">
        <v>86</v>
      </c>
      <c r="AY165" s="17" t="s">
        <v>135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84</v>
      </c>
      <c r="BK165" s="143">
        <f>ROUND(I165*H165,2)</f>
        <v>0</v>
      </c>
      <c r="BL165" s="17" t="s">
        <v>142</v>
      </c>
      <c r="BM165" s="142" t="s">
        <v>808</v>
      </c>
    </row>
    <row r="166" spans="2:65" s="13" customFormat="1">
      <c r="B166" s="152"/>
      <c r="D166" s="145" t="s">
        <v>144</v>
      </c>
      <c r="E166" s="153" t="s">
        <v>1</v>
      </c>
      <c r="F166" s="154" t="s">
        <v>181</v>
      </c>
      <c r="H166" s="153" t="s">
        <v>1</v>
      </c>
      <c r="I166" s="229"/>
      <c r="L166" s="152"/>
      <c r="M166" s="155"/>
      <c r="N166" s="156"/>
      <c r="O166" s="156"/>
      <c r="P166" s="156"/>
      <c r="Q166" s="156"/>
      <c r="R166" s="156"/>
      <c r="S166" s="156"/>
      <c r="T166" s="157"/>
      <c r="AT166" s="153" t="s">
        <v>144</v>
      </c>
      <c r="AU166" s="153" t="s">
        <v>86</v>
      </c>
      <c r="AV166" s="13" t="s">
        <v>84</v>
      </c>
      <c r="AW166" s="13" t="s">
        <v>31</v>
      </c>
      <c r="AX166" s="13" t="s">
        <v>76</v>
      </c>
      <c r="AY166" s="153" t="s">
        <v>135</v>
      </c>
    </row>
    <row r="167" spans="2:65" s="12" customFormat="1">
      <c r="B167" s="144"/>
      <c r="D167" s="145" t="s">
        <v>144</v>
      </c>
      <c r="E167" s="146" t="s">
        <v>1</v>
      </c>
      <c r="F167" s="147" t="s">
        <v>809</v>
      </c>
      <c r="H167" s="148">
        <v>94.1</v>
      </c>
      <c r="I167" s="228"/>
      <c r="L167" s="144"/>
      <c r="M167" s="149"/>
      <c r="N167" s="150"/>
      <c r="O167" s="150"/>
      <c r="P167" s="150"/>
      <c r="Q167" s="150"/>
      <c r="R167" s="150"/>
      <c r="S167" s="150"/>
      <c r="T167" s="151"/>
      <c r="AT167" s="146" t="s">
        <v>144</v>
      </c>
      <c r="AU167" s="146" t="s">
        <v>86</v>
      </c>
      <c r="AV167" s="12" t="s">
        <v>86</v>
      </c>
      <c r="AW167" s="12" t="s">
        <v>31</v>
      </c>
      <c r="AX167" s="12" t="s">
        <v>76</v>
      </c>
      <c r="AY167" s="146" t="s">
        <v>135</v>
      </c>
    </row>
    <row r="168" spans="2:65" s="13" customFormat="1">
      <c r="B168" s="152"/>
      <c r="D168" s="145" t="s">
        <v>144</v>
      </c>
      <c r="E168" s="153" t="s">
        <v>1</v>
      </c>
      <c r="F168" s="154" t="s">
        <v>183</v>
      </c>
      <c r="H168" s="153" t="s">
        <v>1</v>
      </c>
      <c r="I168" s="229"/>
      <c r="L168" s="152"/>
      <c r="M168" s="155"/>
      <c r="N168" s="156"/>
      <c r="O168" s="156"/>
      <c r="P168" s="156"/>
      <c r="Q168" s="156"/>
      <c r="R168" s="156"/>
      <c r="S168" s="156"/>
      <c r="T168" s="157"/>
      <c r="AT168" s="153" t="s">
        <v>144</v>
      </c>
      <c r="AU168" s="153" t="s">
        <v>86</v>
      </c>
      <c r="AV168" s="13" t="s">
        <v>84</v>
      </c>
      <c r="AW168" s="13" t="s">
        <v>31</v>
      </c>
      <c r="AX168" s="13" t="s">
        <v>76</v>
      </c>
      <c r="AY168" s="153" t="s">
        <v>135</v>
      </c>
    </row>
    <row r="169" spans="2:65" s="12" customFormat="1">
      <c r="B169" s="144"/>
      <c r="D169" s="145" t="s">
        <v>144</v>
      </c>
      <c r="E169" s="146" t="s">
        <v>1</v>
      </c>
      <c r="F169" s="147" t="s">
        <v>810</v>
      </c>
      <c r="H169" s="148">
        <v>29.658000000000001</v>
      </c>
      <c r="I169" s="228"/>
      <c r="L169" s="144"/>
      <c r="M169" s="149"/>
      <c r="N169" s="150"/>
      <c r="O169" s="150"/>
      <c r="P169" s="150"/>
      <c r="Q169" s="150"/>
      <c r="R169" s="150"/>
      <c r="S169" s="150"/>
      <c r="T169" s="151"/>
      <c r="AT169" s="146" t="s">
        <v>144</v>
      </c>
      <c r="AU169" s="146" t="s">
        <v>86</v>
      </c>
      <c r="AV169" s="12" t="s">
        <v>86</v>
      </c>
      <c r="AW169" s="12" t="s">
        <v>31</v>
      </c>
      <c r="AX169" s="12" t="s">
        <v>76</v>
      </c>
      <c r="AY169" s="146" t="s">
        <v>135</v>
      </c>
    </row>
    <row r="170" spans="2:65" s="14" customFormat="1">
      <c r="B170" s="158"/>
      <c r="D170" s="145" t="s">
        <v>144</v>
      </c>
      <c r="E170" s="159" t="s">
        <v>1</v>
      </c>
      <c r="F170" s="160" t="s">
        <v>153</v>
      </c>
      <c r="H170" s="161">
        <v>123.758</v>
      </c>
      <c r="I170" s="230"/>
      <c r="L170" s="158"/>
      <c r="M170" s="162"/>
      <c r="N170" s="163"/>
      <c r="O170" s="163"/>
      <c r="P170" s="163"/>
      <c r="Q170" s="163"/>
      <c r="R170" s="163"/>
      <c r="S170" s="163"/>
      <c r="T170" s="164"/>
      <c r="AT170" s="159" t="s">
        <v>144</v>
      </c>
      <c r="AU170" s="159" t="s">
        <v>86</v>
      </c>
      <c r="AV170" s="14" t="s">
        <v>142</v>
      </c>
      <c r="AW170" s="14" t="s">
        <v>31</v>
      </c>
      <c r="AX170" s="14" t="s">
        <v>84</v>
      </c>
      <c r="AY170" s="159" t="s">
        <v>135</v>
      </c>
    </row>
    <row r="171" spans="2:65" s="1" customFormat="1" ht="60" customHeight="1">
      <c r="B171" s="131"/>
      <c r="C171" s="132" t="s">
        <v>217</v>
      </c>
      <c r="D171" s="132" t="s">
        <v>137</v>
      </c>
      <c r="E171" s="133" t="s">
        <v>186</v>
      </c>
      <c r="F171" s="134" t="s">
        <v>187</v>
      </c>
      <c r="G171" s="135" t="s">
        <v>140</v>
      </c>
      <c r="H171" s="136">
        <v>64.81</v>
      </c>
      <c r="I171" s="227"/>
      <c r="J171" s="137">
        <f>ROUND(I171*H171,2)</f>
        <v>0</v>
      </c>
      <c r="K171" s="134" t="s">
        <v>141</v>
      </c>
      <c r="L171" s="29"/>
      <c r="M171" s="138" t="s">
        <v>1</v>
      </c>
      <c r="N171" s="139" t="s">
        <v>41</v>
      </c>
      <c r="O171" s="140">
        <v>8.3000000000000004E-2</v>
      </c>
      <c r="P171" s="140">
        <f>O171*H171</f>
        <v>5.3792300000000006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142</v>
      </c>
      <c r="AT171" s="142" t="s">
        <v>137</v>
      </c>
      <c r="AU171" s="142" t="s">
        <v>86</v>
      </c>
      <c r="AY171" s="17" t="s">
        <v>135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84</v>
      </c>
      <c r="BK171" s="143">
        <f>ROUND(I171*H171,2)</f>
        <v>0</v>
      </c>
      <c r="BL171" s="17" t="s">
        <v>142</v>
      </c>
      <c r="BM171" s="142" t="s">
        <v>811</v>
      </c>
    </row>
    <row r="172" spans="2:65" s="13" customFormat="1">
      <c r="B172" s="152"/>
      <c r="D172" s="145" t="s">
        <v>144</v>
      </c>
      <c r="E172" s="153" t="s">
        <v>1</v>
      </c>
      <c r="F172" s="154" t="s">
        <v>189</v>
      </c>
      <c r="H172" s="153" t="s">
        <v>1</v>
      </c>
      <c r="I172" s="229"/>
      <c r="L172" s="152"/>
      <c r="M172" s="155"/>
      <c r="N172" s="156"/>
      <c r="O172" s="156"/>
      <c r="P172" s="156"/>
      <c r="Q172" s="156"/>
      <c r="R172" s="156"/>
      <c r="S172" s="156"/>
      <c r="T172" s="157"/>
      <c r="AT172" s="153" t="s">
        <v>144</v>
      </c>
      <c r="AU172" s="153" t="s">
        <v>86</v>
      </c>
      <c r="AV172" s="13" t="s">
        <v>84</v>
      </c>
      <c r="AW172" s="13" t="s">
        <v>31</v>
      </c>
      <c r="AX172" s="13" t="s">
        <v>76</v>
      </c>
      <c r="AY172" s="153" t="s">
        <v>135</v>
      </c>
    </row>
    <row r="173" spans="2:65" s="12" customFormat="1">
      <c r="B173" s="144"/>
      <c r="D173" s="145" t="s">
        <v>144</v>
      </c>
      <c r="E173" s="146" t="s">
        <v>1</v>
      </c>
      <c r="F173" s="147" t="s">
        <v>812</v>
      </c>
      <c r="H173" s="148">
        <v>111.86</v>
      </c>
      <c r="I173" s="228"/>
      <c r="L173" s="144"/>
      <c r="M173" s="149"/>
      <c r="N173" s="150"/>
      <c r="O173" s="150"/>
      <c r="P173" s="150"/>
      <c r="Q173" s="150"/>
      <c r="R173" s="150"/>
      <c r="S173" s="150"/>
      <c r="T173" s="151"/>
      <c r="AT173" s="146" t="s">
        <v>144</v>
      </c>
      <c r="AU173" s="146" t="s">
        <v>86</v>
      </c>
      <c r="AV173" s="12" t="s">
        <v>86</v>
      </c>
      <c r="AW173" s="12" t="s">
        <v>31</v>
      </c>
      <c r="AX173" s="12" t="s">
        <v>76</v>
      </c>
      <c r="AY173" s="146" t="s">
        <v>135</v>
      </c>
    </row>
    <row r="174" spans="2:65" s="12" customFormat="1">
      <c r="B174" s="144"/>
      <c r="D174" s="145" t="s">
        <v>144</v>
      </c>
      <c r="E174" s="146" t="s">
        <v>1</v>
      </c>
      <c r="F174" s="147" t="s">
        <v>813</v>
      </c>
      <c r="H174" s="148">
        <v>-47.05</v>
      </c>
      <c r="I174" s="228"/>
      <c r="L174" s="144"/>
      <c r="M174" s="149"/>
      <c r="N174" s="150"/>
      <c r="O174" s="150"/>
      <c r="P174" s="150"/>
      <c r="Q174" s="150"/>
      <c r="R174" s="150"/>
      <c r="S174" s="150"/>
      <c r="T174" s="151"/>
      <c r="AT174" s="146" t="s">
        <v>144</v>
      </c>
      <c r="AU174" s="146" t="s">
        <v>86</v>
      </c>
      <c r="AV174" s="12" t="s">
        <v>86</v>
      </c>
      <c r="AW174" s="12" t="s">
        <v>31</v>
      </c>
      <c r="AX174" s="12" t="s">
        <v>76</v>
      </c>
      <c r="AY174" s="146" t="s">
        <v>135</v>
      </c>
    </row>
    <row r="175" spans="2:65" s="14" customFormat="1">
      <c r="B175" s="158"/>
      <c r="D175" s="145" t="s">
        <v>144</v>
      </c>
      <c r="E175" s="159" t="s">
        <v>1</v>
      </c>
      <c r="F175" s="160" t="s">
        <v>153</v>
      </c>
      <c r="H175" s="161">
        <v>64.81</v>
      </c>
      <c r="I175" s="230"/>
      <c r="L175" s="158"/>
      <c r="M175" s="162"/>
      <c r="N175" s="163"/>
      <c r="O175" s="163"/>
      <c r="P175" s="163"/>
      <c r="Q175" s="163"/>
      <c r="R175" s="163"/>
      <c r="S175" s="163"/>
      <c r="T175" s="164"/>
      <c r="AT175" s="159" t="s">
        <v>144</v>
      </c>
      <c r="AU175" s="159" t="s">
        <v>86</v>
      </c>
      <c r="AV175" s="14" t="s">
        <v>142</v>
      </c>
      <c r="AW175" s="14" t="s">
        <v>31</v>
      </c>
      <c r="AX175" s="14" t="s">
        <v>84</v>
      </c>
      <c r="AY175" s="159" t="s">
        <v>135</v>
      </c>
    </row>
    <row r="176" spans="2:65" s="1" customFormat="1" ht="60" customHeight="1">
      <c r="B176" s="131"/>
      <c r="C176" s="132" t="s">
        <v>225</v>
      </c>
      <c r="D176" s="132" t="s">
        <v>137</v>
      </c>
      <c r="E176" s="133" t="s">
        <v>193</v>
      </c>
      <c r="F176" s="134" t="s">
        <v>194</v>
      </c>
      <c r="G176" s="135" t="s">
        <v>140</v>
      </c>
      <c r="H176" s="136">
        <v>324.05</v>
      </c>
      <c r="I176" s="227"/>
      <c r="J176" s="137">
        <f>ROUND(I176*H176,2)</f>
        <v>0</v>
      </c>
      <c r="K176" s="134" t="s">
        <v>141</v>
      </c>
      <c r="L176" s="29"/>
      <c r="M176" s="138" t="s">
        <v>1</v>
      </c>
      <c r="N176" s="139" t="s">
        <v>41</v>
      </c>
      <c r="O176" s="140">
        <v>4.0000000000000001E-3</v>
      </c>
      <c r="P176" s="140">
        <f>O176*H176</f>
        <v>1.2962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142</v>
      </c>
      <c r="AT176" s="142" t="s">
        <v>137</v>
      </c>
      <c r="AU176" s="142" t="s">
        <v>86</v>
      </c>
      <c r="AY176" s="17" t="s">
        <v>135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84</v>
      </c>
      <c r="BK176" s="143">
        <f>ROUND(I176*H176,2)</f>
        <v>0</v>
      </c>
      <c r="BL176" s="17" t="s">
        <v>142</v>
      </c>
      <c r="BM176" s="142" t="s">
        <v>814</v>
      </c>
    </row>
    <row r="177" spans="2:65" s="13" customFormat="1">
      <c r="B177" s="152"/>
      <c r="D177" s="145" t="s">
        <v>144</v>
      </c>
      <c r="E177" s="153" t="s">
        <v>1</v>
      </c>
      <c r="F177" s="154" t="s">
        <v>396</v>
      </c>
      <c r="H177" s="153" t="s">
        <v>1</v>
      </c>
      <c r="I177" s="229"/>
      <c r="L177" s="152"/>
      <c r="M177" s="155"/>
      <c r="N177" s="156"/>
      <c r="O177" s="156"/>
      <c r="P177" s="156"/>
      <c r="Q177" s="156"/>
      <c r="R177" s="156"/>
      <c r="S177" s="156"/>
      <c r="T177" s="157"/>
      <c r="AT177" s="153" t="s">
        <v>144</v>
      </c>
      <c r="AU177" s="153" t="s">
        <v>86</v>
      </c>
      <c r="AV177" s="13" t="s">
        <v>84</v>
      </c>
      <c r="AW177" s="13" t="s">
        <v>31</v>
      </c>
      <c r="AX177" s="13" t="s">
        <v>76</v>
      </c>
      <c r="AY177" s="153" t="s">
        <v>135</v>
      </c>
    </row>
    <row r="178" spans="2:65" s="12" customFormat="1">
      <c r="B178" s="144"/>
      <c r="D178" s="145" t="s">
        <v>144</v>
      </c>
      <c r="E178" s="146" t="s">
        <v>1</v>
      </c>
      <c r="F178" s="147" t="s">
        <v>815</v>
      </c>
      <c r="H178" s="148">
        <v>324.05</v>
      </c>
      <c r="I178" s="228"/>
      <c r="L178" s="144"/>
      <c r="M178" s="149"/>
      <c r="N178" s="150"/>
      <c r="O178" s="150"/>
      <c r="P178" s="150"/>
      <c r="Q178" s="150"/>
      <c r="R178" s="150"/>
      <c r="S178" s="150"/>
      <c r="T178" s="151"/>
      <c r="AT178" s="146" t="s">
        <v>144</v>
      </c>
      <c r="AU178" s="146" t="s">
        <v>86</v>
      </c>
      <c r="AV178" s="12" t="s">
        <v>86</v>
      </c>
      <c r="AW178" s="12" t="s">
        <v>31</v>
      </c>
      <c r="AX178" s="12" t="s">
        <v>84</v>
      </c>
      <c r="AY178" s="146" t="s">
        <v>135</v>
      </c>
    </row>
    <row r="179" spans="2:65" s="1" customFormat="1" ht="36" customHeight="1">
      <c r="B179" s="131"/>
      <c r="C179" s="132" t="s">
        <v>8</v>
      </c>
      <c r="D179" s="132" t="s">
        <v>137</v>
      </c>
      <c r="E179" s="133" t="s">
        <v>212</v>
      </c>
      <c r="F179" s="134" t="s">
        <v>213</v>
      </c>
      <c r="G179" s="135" t="s">
        <v>140</v>
      </c>
      <c r="H179" s="136">
        <v>76.707999999999998</v>
      </c>
      <c r="I179" s="227"/>
      <c r="J179" s="137">
        <f>ROUND(I179*H179,2)</f>
        <v>0</v>
      </c>
      <c r="K179" s="134" t="s">
        <v>141</v>
      </c>
      <c r="L179" s="29"/>
      <c r="M179" s="138" t="s">
        <v>1</v>
      </c>
      <c r="N179" s="139" t="s">
        <v>41</v>
      </c>
      <c r="O179" s="140">
        <v>9.7000000000000003E-2</v>
      </c>
      <c r="P179" s="140">
        <f>O179*H179</f>
        <v>7.4406759999999998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142</v>
      </c>
      <c r="AT179" s="142" t="s">
        <v>137</v>
      </c>
      <c r="AU179" s="142" t="s">
        <v>86</v>
      </c>
      <c r="AY179" s="17" t="s">
        <v>135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84</v>
      </c>
      <c r="BK179" s="143">
        <f>ROUND(I179*H179,2)</f>
        <v>0</v>
      </c>
      <c r="BL179" s="17" t="s">
        <v>142</v>
      </c>
      <c r="BM179" s="142" t="s">
        <v>816</v>
      </c>
    </row>
    <row r="180" spans="2:65" s="12" customFormat="1">
      <c r="B180" s="144"/>
      <c r="D180" s="145" t="s">
        <v>144</v>
      </c>
      <c r="E180" s="146" t="s">
        <v>1</v>
      </c>
      <c r="F180" s="147" t="s">
        <v>817</v>
      </c>
      <c r="H180" s="148">
        <v>29.658000000000001</v>
      </c>
      <c r="I180" s="228"/>
      <c r="L180" s="144"/>
      <c r="M180" s="149"/>
      <c r="N180" s="150"/>
      <c r="O180" s="150"/>
      <c r="P180" s="150"/>
      <c r="Q180" s="150"/>
      <c r="R180" s="150"/>
      <c r="S180" s="150"/>
      <c r="T180" s="151"/>
      <c r="AT180" s="146" t="s">
        <v>144</v>
      </c>
      <c r="AU180" s="146" t="s">
        <v>86</v>
      </c>
      <c r="AV180" s="12" t="s">
        <v>86</v>
      </c>
      <c r="AW180" s="12" t="s">
        <v>31</v>
      </c>
      <c r="AX180" s="12" t="s">
        <v>76</v>
      </c>
      <c r="AY180" s="146" t="s">
        <v>135</v>
      </c>
    </row>
    <row r="181" spans="2:65" s="12" customFormat="1">
      <c r="B181" s="144"/>
      <c r="D181" s="145" t="s">
        <v>144</v>
      </c>
      <c r="E181" s="146" t="s">
        <v>1</v>
      </c>
      <c r="F181" s="147" t="s">
        <v>818</v>
      </c>
      <c r="H181" s="148">
        <v>47.05</v>
      </c>
      <c r="I181" s="228"/>
      <c r="L181" s="144"/>
      <c r="M181" s="149"/>
      <c r="N181" s="150"/>
      <c r="O181" s="150"/>
      <c r="P181" s="150"/>
      <c r="Q181" s="150"/>
      <c r="R181" s="150"/>
      <c r="S181" s="150"/>
      <c r="T181" s="151"/>
      <c r="AT181" s="146" t="s">
        <v>144</v>
      </c>
      <c r="AU181" s="146" t="s">
        <v>86</v>
      </c>
      <c r="AV181" s="12" t="s">
        <v>86</v>
      </c>
      <c r="AW181" s="12" t="s">
        <v>31</v>
      </c>
      <c r="AX181" s="12" t="s">
        <v>76</v>
      </c>
      <c r="AY181" s="146" t="s">
        <v>135</v>
      </c>
    </row>
    <row r="182" spans="2:65" s="14" customFormat="1">
      <c r="B182" s="158"/>
      <c r="D182" s="145" t="s">
        <v>144</v>
      </c>
      <c r="E182" s="159" t="s">
        <v>1</v>
      </c>
      <c r="F182" s="160" t="s">
        <v>153</v>
      </c>
      <c r="H182" s="161">
        <v>76.707999999999998</v>
      </c>
      <c r="I182" s="230"/>
      <c r="L182" s="158"/>
      <c r="M182" s="162"/>
      <c r="N182" s="163"/>
      <c r="O182" s="163"/>
      <c r="P182" s="163"/>
      <c r="Q182" s="163"/>
      <c r="R182" s="163"/>
      <c r="S182" s="163"/>
      <c r="T182" s="164"/>
      <c r="AT182" s="159" t="s">
        <v>144</v>
      </c>
      <c r="AU182" s="159" t="s">
        <v>86</v>
      </c>
      <c r="AV182" s="14" t="s">
        <v>142</v>
      </c>
      <c r="AW182" s="14" t="s">
        <v>31</v>
      </c>
      <c r="AX182" s="14" t="s">
        <v>84</v>
      </c>
      <c r="AY182" s="159" t="s">
        <v>135</v>
      </c>
    </row>
    <row r="183" spans="2:65" s="1" customFormat="1" ht="36" customHeight="1">
      <c r="B183" s="131"/>
      <c r="C183" s="132" t="s">
        <v>236</v>
      </c>
      <c r="D183" s="132" t="s">
        <v>137</v>
      </c>
      <c r="E183" s="133" t="s">
        <v>218</v>
      </c>
      <c r="F183" s="134" t="s">
        <v>219</v>
      </c>
      <c r="G183" s="135" t="s">
        <v>220</v>
      </c>
      <c r="H183" s="136">
        <v>123.139</v>
      </c>
      <c r="I183" s="227"/>
      <c r="J183" s="137">
        <f>ROUND(I183*H183,2)</f>
        <v>0</v>
      </c>
      <c r="K183" s="134" t="s">
        <v>141</v>
      </c>
      <c r="L183" s="29"/>
      <c r="M183" s="138" t="s">
        <v>1</v>
      </c>
      <c r="N183" s="139" t="s">
        <v>41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142</v>
      </c>
      <c r="AT183" s="142" t="s">
        <v>137</v>
      </c>
      <c r="AU183" s="142" t="s">
        <v>86</v>
      </c>
      <c r="AY183" s="17" t="s">
        <v>135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84</v>
      </c>
      <c r="BK183" s="143">
        <f>ROUND(I183*H183,2)</f>
        <v>0</v>
      </c>
      <c r="BL183" s="17" t="s">
        <v>142</v>
      </c>
      <c r="BM183" s="142" t="s">
        <v>819</v>
      </c>
    </row>
    <row r="184" spans="2:65" s="1" customFormat="1" ht="19.5">
      <c r="B184" s="29"/>
      <c r="D184" s="145" t="s">
        <v>158</v>
      </c>
      <c r="F184" s="165" t="s">
        <v>222</v>
      </c>
      <c r="I184" s="231"/>
      <c r="L184" s="29"/>
      <c r="M184" s="166"/>
      <c r="N184" s="52"/>
      <c r="O184" s="52"/>
      <c r="P184" s="52"/>
      <c r="Q184" s="52"/>
      <c r="R184" s="52"/>
      <c r="S184" s="52"/>
      <c r="T184" s="53"/>
      <c r="AT184" s="17" t="s">
        <v>158</v>
      </c>
      <c r="AU184" s="17" t="s">
        <v>86</v>
      </c>
    </row>
    <row r="185" spans="2:65" s="12" customFormat="1">
      <c r="B185" s="144"/>
      <c r="D185" s="145" t="s">
        <v>144</v>
      </c>
      <c r="E185" s="146" t="s">
        <v>1</v>
      </c>
      <c r="F185" s="147" t="s">
        <v>820</v>
      </c>
      <c r="H185" s="148">
        <v>123.139</v>
      </c>
      <c r="I185" s="228"/>
      <c r="L185" s="144"/>
      <c r="M185" s="149"/>
      <c r="N185" s="150"/>
      <c r="O185" s="150"/>
      <c r="P185" s="150"/>
      <c r="Q185" s="150"/>
      <c r="R185" s="150"/>
      <c r="S185" s="150"/>
      <c r="T185" s="151"/>
      <c r="AT185" s="146" t="s">
        <v>144</v>
      </c>
      <c r="AU185" s="146" t="s">
        <v>86</v>
      </c>
      <c r="AV185" s="12" t="s">
        <v>86</v>
      </c>
      <c r="AW185" s="12" t="s">
        <v>31</v>
      </c>
      <c r="AX185" s="12" t="s">
        <v>84</v>
      </c>
      <c r="AY185" s="146" t="s">
        <v>135</v>
      </c>
    </row>
    <row r="186" spans="2:65" s="1" customFormat="1" ht="36" customHeight="1">
      <c r="B186" s="131"/>
      <c r="C186" s="132" t="s">
        <v>242</v>
      </c>
      <c r="D186" s="132" t="s">
        <v>137</v>
      </c>
      <c r="E186" s="133" t="s">
        <v>226</v>
      </c>
      <c r="F186" s="134" t="s">
        <v>227</v>
      </c>
      <c r="G186" s="135" t="s">
        <v>140</v>
      </c>
      <c r="H186" s="136">
        <v>47.05</v>
      </c>
      <c r="I186" s="227"/>
      <c r="J186" s="137">
        <f>ROUND(I186*H186,2)</f>
        <v>0</v>
      </c>
      <c r="K186" s="134" t="s">
        <v>141</v>
      </c>
      <c r="L186" s="29"/>
      <c r="M186" s="138" t="s">
        <v>1</v>
      </c>
      <c r="N186" s="139" t="s">
        <v>41</v>
      </c>
      <c r="O186" s="140">
        <v>0.29899999999999999</v>
      </c>
      <c r="P186" s="140">
        <f>O186*H186</f>
        <v>14.067949999999998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142</v>
      </c>
      <c r="AT186" s="142" t="s">
        <v>137</v>
      </c>
      <c r="AU186" s="142" t="s">
        <v>86</v>
      </c>
      <c r="AY186" s="17" t="s">
        <v>135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84</v>
      </c>
      <c r="BK186" s="143">
        <f>ROUND(I186*H186,2)</f>
        <v>0</v>
      </c>
      <c r="BL186" s="17" t="s">
        <v>142</v>
      </c>
      <c r="BM186" s="142" t="s">
        <v>821</v>
      </c>
    </row>
    <row r="187" spans="2:65" s="13" customFormat="1">
      <c r="B187" s="152"/>
      <c r="D187" s="145" t="s">
        <v>144</v>
      </c>
      <c r="E187" s="153" t="s">
        <v>1</v>
      </c>
      <c r="F187" s="154" t="s">
        <v>590</v>
      </c>
      <c r="H187" s="153" t="s">
        <v>1</v>
      </c>
      <c r="I187" s="229"/>
      <c r="L187" s="152"/>
      <c r="M187" s="155"/>
      <c r="N187" s="156"/>
      <c r="O187" s="156"/>
      <c r="P187" s="156"/>
      <c r="Q187" s="156"/>
      <c r="R187" s="156"/>
      <c r="S187" s="156"/>
      <c r="T187" s="157"/>
      <c r="AT187" s="153" t="s">
        <v>144</v>
      </c>
      <c r="AU187" s="153" t="s">
        <v>86</v>
      </c>
      <c r="AV187" s="13" t="s">
        <v>84</v>
      </c>
      <c r="AW187" s="13" t="s">
        <v>31</v>
      </c>
      <c r="AX187" s="13" t="s">
        <v>76</v>
      </c>
      <c r="AY187" s="153" t="s">
        <v>135</v>
      </c>
    </row>
    <row r="188" spans="2:65" s="13" customFormat="1">
      <c r="B188" s="152"/>
      <c r="D188" s="145" t="s">
        <v>144</v>
      </c>
      <c r="E188" s="153" t="s">
        <v>1</v>
      </c>
      <c r="F188" s="154" t="s">
        <v>229</v>
      </c>
      <c r="H188" s="153" t="s">
        <v>1</v>
      </c>
      <c r="I188" s="229"/>
      <c r="L188" s="152"/>
      <c r="M188" s="155"/>
      <c r="N188" s="156"/>
      <c r="O188" s="156"/>
      <c r="P188" s="156"/>
      <c r="Q188" s="156"/>
      <c r="R188" s="156"/>
      <c r="S188" s="156"/>
      <c r="T188" s="157"/>
      <c r="AT188" s="153" t="s">
        <v>144</v>
      </c>
      <c r="AU188" s="153" t="s">
        <v>86</v>
      </c>
      <c r="AV188" s="13" t="s">
        <v>84</v>
      </c>
      <c r="AW188" s="13" t="s">
        <v>31</v>
      </c>
      <c r="AX188" s="13" t="s">
        <v>76</v>
      </c>
      <c r="AY188" s="153" t="s">
        <v>135</v>
      </c>
    </row>
    <row r="189" spans="2:65" s="13" customFormat="1">
      <c r="B189" s="152"/>
      <c r="D189" s="145" t="s">
        <v>144</v>
      </c>
      <c r="E189" s="153" t="s">
        <v>1</v>
      </c>
      <c r="F189" s="154" t="s">
        <v>150</v>
      </c>
      <c r="H189" s="153" t="s">
        <v>1</v>
      </c>
      <c r="I189" s="229"/>
      <c r="L189" s="152"/>
      <c r="M189" s="155"/>
      <c r="N189" s="156"/>
      <c r="O189" s="156"/>
      <c r="P189" s="156"/>
      <c r="Q189" s="156"/>
      <c r="R189" s="156"/>
      <c r="S189" s="156"/>
      <c r="T189" s="157"/>
      <c r="AT189" s="153" t="s">
        <v>144</v>
      </c>
      <c r="AU189" s="153" t="s">
        <v>86</v>
      </c>
      <c r="AV189" s="13" t="s">
        <v>84</v>
      </c>
      <c r="AW189" s="13" t="s">
        <v>31</v>
      </c>
      <c r="AX189" s="13" t="s">
        <v>76</v>
      </c>
      <c r="AY189" s="153" t="s">
        <v>135</v>
      </c>
    </row>
    <row r="190" spans="2:65" s="12" customFormat="1">
      <c r="B190" s="144"/>
      <c r="D190" s="145" t="s">
        <v>144</v>
      </c>
      <c r="E190" s="146" t="s">
        <v>1</v>
      </c>
      <c r="F190" s="147" t="s">
        <v>822</v>
      </c>
      <c r="H190" s="148">
        <v>47.05</v>
      </c>
      <c r="I190" s="228"/>
      <c r="L190" s="144"/>
      <c r="M190" s="149"/>
      <c r="N190" s="150"/>
      <c r="O190" s="150"/>
      <c r="P190" s="150"/>
      <c r="Q190" s="150"/>
      <c r="R190" s="150"/>
      <c r="S190" s="150"/>
      <c r="T190" s="151"/>
      <c r="AT190" s="146" t="s">
        <v>144</v>
      </c>
      <c r="AU190" s="146" t="s">
        <v>86</v>
      </c>
      <c r="AV190" s="12" t="s">
        <v>86</v>
      </c>
      <c r="AW190" s="12" t="s">
        <v>31</v>
      </c>
      <c r="AX190" s="12" t="s">
        <v>84</v>
      </c>
      <c r="AY190" s="146" t="s">
        <v>135</v>
      </c>
    </row>
    <row r="191" spans="2:65" s="1" customFormat="1" ht="48" customHeight="1">
      <c r="B191" s="131"/>
      <c r="C191" s="132" t="s">
        <v>248</v>
      </c>
      <c r="D191" s="132" t="s">
        <v>137</v>
      </c>
      <c r="E191" s="133" t="s">
        <v>233</v>
      </c>
      <c r="F191" s="134" t="s">
        <v>234</v>
      </c>
      <c r="G191" s="135" t="s">
        <v>140</v>
      </c>
      <c r="H191" s="136">
        <v>29.658000000000001</v>
      </c>
      <c r="I191" s="227"/>
      <c r="J191" s="137">
        <f>ROUND(I191*H191,2)</f>
        <v>0</v>
      </c>
      <c r="K191" s="134" t="s">
        <v>1</v>
      </c>
      <c r="L191" s="29"/>
      <c r="M191" s="138" t="s">
        <v>1</v>
      </c>
      <c r="N191" s="139" t="s">
        <v>41</v>
      </c>
      <c r="O191" s="140">
        <v>0.94</v>
      </c>
      <c r="P191" s="140">
        <f>O191*H191</f>
        <v>27.878519999999998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142</v>
      </c>
      <c r="AT191" s="142" t="s">
        <v>137</v>
      </c>
      <c r="AU191" s="142" t="s">
        <v>86</v>
      </c>
      <c r="AY191" s="17" t="s">
        <v>135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84</v>
      </c>
      <c r="BK191" s="143">
        <f>ROUND(I191*H191,2)</f>
        <v>0</v>
      </c>
      <c r="BL191" s="17" t="s">
        <v>142</v>
      </c>
      <c r="BM191" s="142" t="s">
        <v>823</v>
      </c>
    </row>
    <row r="192" spans="2:65" s="1" customFormat="1" ht="60" customHeight="1">
      <c r="B192" s="131"/>
      <c r="C192" s="132" t="s">
        <v>252</v>
      </c>
      <c r="D192" s="132" t="s">
        <v>137</v>
      </c>
      <c r="E192" s="133" t="s">
        <v>634</v>
      </c>
      <c r="F192" s="134" t="s">
        <v>635</v>
      </c>
      <c r="G192" s="135" t="s">
        <v>140</v>
      </c>
      <c r="H192" s="136">
        <v>37.17</v>
      </c>
      <c r="I192" s="227"/>
      <c r="J192" s="137">
        <f>ROUND(I192*H192,2)</f>
        <v>0</v>
      </c>
      <c r="K192" s="134" t="s">
        <v>141</v>
      </c>
      <c r="L192" s="29"/>
      <c r="M192" s="138" t="s">
        <v>1</v>
      </c>
      <c r="N192" s="139" t="s">
        <v>41</v>
      </c>
      <c r="O192" s="140">
        <v>0.28599999999999998</v>
      </c>
      <c r="P192" s="140">
        <f>O192*H192</f>
        <v>10.63062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142</v>
      </c>
      <c r="AT192" s="142" t="s">
        <v>137</v>
      </c>
      <c r="AU192" s="142" t="s">
        <v>86</v>
      </c>
      <c r="AY192" s="17" t="s">
        <v>135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84</v>
      </c>
      <c r="BK192" s="143">
        <f>ROUND(I192*H192,2)</f>
        <v>0</v>
      </c>
      <c r="BL192" s="17" t="s">
        <v>142</v>
      </c>
      <c r="BM192" s="142" t="s">
        <v>824</v>
      </c>
    </row>
    <row r="193" spans="2:65" s="13" customFormat="1">
      <c r="B193" s="152"/>
      <c r="D193" s="145" t="s">
        <v>144</v>
      </c>
      <c r="E193" s="153" t="s">
        <v>1</v>
      </c>
      <c r="F193" s="154" t="s">
        <v>637</v>
      </c>
      <c r="H193" s="153" t="s">
        <v>1</v>
      </c>
      <c r="I193" s="229"/>
      <c r="L193" s="152"/>
      <c r="M193" s="155"/>
      <c r="N193" s="156"/>
      <c r="O193" s="156"/>
      <c r="P193" s="156"/>
      <c r="Q193" s="156"/>
      <c r="R193" s="156"/>
      <c r="S193" s="156"/>
      <c r="T193" s="157"/>
      <c r="AT193" s="153" t="s">
        <v>144</v>
      </c>
      <c r="AU193" s="153" t="s">
        <v>86</v>
      </c>
      <c r="AV193" s="13" t="s">
        <v>84</v>
      </c>
      <c r="AW193" s="13" t="s">
        <v>31</v>
      </c>
      <c r="AX193" s="13" t="s">
        <v>76</v>
      </c>
      <c r="AY193" s="153" t="s">
        <v>135</v>
      </c>
    </row>
    <row r="194" spans="2:65" s="13" customFormat="1">
      <c r="B194" s="152"/>
      <c r="D194" s="145" t="s">
        <v>144</v>
      </c>
      <c r="E194" s="153" t="s">
        <v>1</v>
      </c>
      <c r="F194" s="154" t="s">
        <v>150</v>
      </c>
      <c r="H194" s="153" t="s">
        <v>1</v>
      </c>
      <c r="I194" s="229"/>
      <c r="L194" s="152"/>
      <c r="M194" s="155"/>
      <c r="N194" s="156"/>
      <c r="O194" s="156"/>
      <c r="P194" s="156"/>
      <c r="Q194" s="156"/>
      <c r="R194" s="156"/>
      <c r="S194" s="156"/>
      <c r="T194" s="157"/>
      <c r="AT194" s="153" t="s">
        <v>144</v>
      </c>
      <c r="AU194" s="153" t="s">
        <v>86</v>
      </c>
      <c r="AV194" s="13" t="s">
        <v>84</v>
      </c>
      <c r="AW194" s="13" t="s">
        <v>31</v>
      </c>
      <c r="AX194" s="13" t="s">
        <v>76</v>
      </c>
      <c r="AY194" s="153" t="s">
        <v>135</v>
      </c>
    </row>
    <row r="195" spans="2:65" s="12" customFormat="1">
      <c r="B195" s="144"/>
      <c r="D195" s="145" t="s">
        <v>144</v>
      </c>
      <c r="E195" s="146" t="s">
        <v>1</v>
      </c>
      <c r="F195" s="147" t="s">
        <v>825</v>
      </c>
      <c r="H195" s="148">
        <v>37.17</v>
      </c>
      <c r="I195" s="228"/>
      <c r="L195" s="144"/>
      <c r="M195" s="149"/>
      <c r="N195" s="150"/>
      <c r="O195" s="150"/>
      <c r="P195" s="150"/>
      <c r="Q195" s="150"/>
      <c r="R195" s="150"/>
      <c r="S195" s="150"/>
      <c r="T195" s="151"/>
      <c r="AT195" s="146" t="s">
        <v>144</v>
      </c>
      <c r="AU195" s="146" t="s">
        <v>86</v>
      </c>
      <c r="AV195" s="12" t="s">
        <v>86</v>
      </c>
      <c r="AW195" s="12" t="s">
        <v>31</v>
      </c>
      <c r="AX195" s="12" t="s">
        <v>84</v>
      </c>
      <c r="AY195" s="146" t="s">
        <v>135</v>
      </c>
    </row>
    <row r="196" spans="2:65" s="1" customFormat="1" ht="16.5" customHeight="1">
      <c r="B196" s="131"/>
      <c r="C196" s="167" t="s">
        <v>260</v>
      </c>
      <c r="D196" s="167" t="s">
        <v>253</v>
      </c>
      <c r="E196" s="168" t="s">
        <v>639</v>
      </c>
      <c r="F196" s="169" t="s">
        <v>640</v>
      </c>
      <c r="G196" s="170" t="s">
        <v>220</v>
      </c>
      <c r="H196" s="171">
        <v>74.34</v>
      </c>
      <c r="I196" s="232"/>
      <c r="J196" s="172">
        <f>ROUND(I196*H196,2)</f>
        <v>0</v>
      </c>
      <c r="K196" s="169" t="s">
        <v>141</v>
      </c>
      <c r="L196" s="173"/>
      <c r="M196" s="174" t="s">
        <v>1</v>
      </c>
      <c r="N196" s="175" t="s">
        <v>41</v>
      </c>
      <c r="O196" s="140">
        <v>0</v>
      </c>
      <c r="P196" s="140">
        <f>O196*H196</f>
        <v>0</v>
      </c>
      <c r="Q196" s="140">
        <v>1</v>
      </c>
      <c r="R196" s="140">
        <f>Q196*H196</f>
        <v>74.34</v>
      </c>
      <c r="S196" s="140">
        <v>0</v>
      </c>
      <c r="T196" s="141">
        <f>S196*H196</f>
        <v>0</v>
      </c>
      <c r="AR196" s="142" t="s">
        <v>185</v>
      </c>
      <c r="AT196" s="142" t="s">
        <v>253</v>
      </c>
      <c r="AU196" s="142" t="s">
        <v>86</v>
      </c>
      <c r="AY196" s="17" t="s">
        <v>135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84</v>
      </c>
      <c r="BK196" s="143">
        <f>ROUND(I196*H196,2)</f>
        <v>0</v>
      </c>
      <c r="BL196" s="17" t="s">
        <v>142</v>
      </c>
      <c r="BM196" s="142" t="s">
        <v>826</v>
      </c>
    </row>
    <row r="197" spans="2:65" s="1" customFormat="1" ht="19.5">
      <c r="B197" s="29"/>
      <c r="D197" s="145" t="s">
        <v>158</v>
      </c>
      <c r="F197" s="165" t="s">
        <v>414</v>
      </c>
      <c r="I197" s="231"/>
      <c r="L197" s="29"/>
      <c r="M197" s="166"/>
      <c r="N197" s="52"/>
      <c r="O197" s="52"/>
      <c r="P197" s="52"/>
      <c r="Q197" s="52"/>
      <c r="R197" s="52"/>
      <c r="S197" s="52"/>
      <c r="T197" s="53"/>
      <c r="AT197" s="17" t="s">
        <v>158</v>
      </c>
      <c r="AU197" s="17" t="s">
        <v>86</v>
      </c>
    </row>
    <row r="198" spans="2:65" s="12" customFormat="1">
      <c r="B198" s="144"/>
      <c r="D198" s="145" t="s">
        <v>144</v>
      </c>
      <c r="F198" s="147" t="s">
        <v>827</v>
      </c>
      <c r="H198" s="148">
        <v>74.34</v>
      </c>
      <c r="I198" s="228"/>
      <c r="L198" s="144"/>
      <c r="M198" s="149"/>
      <c r="N198" s="150"/>
      <c r="O198" s="150"/>
      <c r="P198" s="150"/>
      <c r="Q198" s="150"/>
      <c r="R198" s="150"/>
      <c r="S198" s="150"/>
      <c r="T198" s="151"/>
      <c r="AT198" s="146" t="s">
        <v>144</v>
      </c>
      <c r="AU198" s="146" t="s">
        <v>86</v>
      </c>
      <c r="AV198" s="12" t="s">
        <v>86</v>
      </c>
      <c r="AW198" s="12" t="s">
        <v>3</v>
      </c>
      <c r="AX198" s="12" t="s">
        <v>84</v>
      </c>
      <c r="AY198" s="146" t="s">
        <v>135</v>
      </c>
    </row>
    <row r="199" spans="2:65" s="1" customFormat="1" ht="48" customHeight="1">
      <c r="B199" s="131"/>
      <c r="C199" s="132" t="s">
        <v>7</v>
      </c>
      <c r="D199" s="132" t="s">
        <v>137</v>
      </c>
      <c r="E199" s="133" t="s">
        <v>237</v>
      </c>
      <c r="F199" s="134" t="s">
        <v>238</v>
      </c>
      <c r="G199" s="135" t="s">
        <v>239</v>
      </c>
      <c r="H199" s="136">
        <v>197.72</v>
      </c>
      <c r="I199" s="227"/>
      <c r="J199" s="137">
        <f>ROUND(I199*H199,2)</f>
        <v>0</v>
      </c>
      <c r="K199" s="134" t="s">
        <v>141</v>
      </c>
      <c r="L199" s="29"/>
      <c r="M199" s="138" t="s">
        <v>1</v>
      </c>
      <c r="N199" s="139" t="s">
        <v>41</v>
      </c>
      <c r="O199" s="140">
        <v>9.5000000000000001E-2</v>
      </c>
      <c r="P199" s="140">
        <f>O199*H199</f>
        <v>18.7834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142</v>
      </c>
      <c r="AT199" s="142" t="s">
        <v>137</v>
      </c>
      <c r="AU199" s="142" t="s">
        <v>86</v>
      </c>
      <c r="AY199" s="17" t="s">
        <v>135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84</v>
      </c>
      <c r="BK199" s="143">
        <f>ROUND(I199*H199,2)</f>
        <v>0</v>
      </c>
      <c r="BL199" s="17" t="s">
        <v>142</v>
      </c>
      <c r="BM199" s="142" t="s">
        <v>828</v>
      </c>
    </row>
    <row r="200" spans="2:65" s="12" customFormat="1">
      <c r="B200" s="144"/>
      <c r="D200" s="145" t="s">
        <v>144</v>
      </c>
      <c r="E200" s="146" t="s">
        <v>1</v>
      </c>
      <c r="F200" s="147" t="s">
        <v>829</v>
      </c>
      <c r="H200" s="148">
        <v>197.72</v>
      </c>
      <c r="I200" s="228"/>
      <c r="L200" s="144"/>
      <c r="M200" s="149"/>
      <c r="N200" s="150"/>
      <c r="O200" s="150"/>
      <c r="P200" s="150"/>
      <c r="Q200" s="150"/>
      <c r="R200" s="150"/>
      <c r="S200" s="150"/>
      <c r="T200" s="151"/>
      <c r="AT200" s="146" t="s">
        <v>144</v>
      </c>
      <c r="AU200" s="146" t="s">
        <v>86</v>
      </c>
      <c r="AV200" s="12" t="s">
        <v>86</v>
      </c>
      <c r="AW200" s="12" t="s">
        <v>31</v>
      </c>
      <c r="AX200" s="12" t="s">
        <v>84</v>
      </c>
      <c r="AY200" s="146" t="s">
        <v>135</v>
      </c>
    </row>
    <row r="201" spans="2:65" s="1" customFormat="1" ht="36" customHeight="1">
      <c r="B201" s="131"/>
      <c r="C201" s="132" t="s">
        <v>270</v>
      </c>
      <c r="D201" s="132" t="s">
        <v>137</v>
      </c>
      <c r="E201" s="133" t="s">
        <v>645</v>
      </c>
      <c r="F201" s="134" t="s">
        <v>646</v>
      </c>
      <c r="G201" s="135" t="s">
        <v>239</v>
      </c>
      <c r="H201" s="136">
        <v>98.86</v>
      </c>
      <c r="I201" s="227"/>
      <c r="J201" s="137">
        <f>ROUND(I201*H201,2)</f>
        <v>0</v>
      </c>
      <c r="K201" s="134" t="s">
        <v>141</v>
      </c>
      <c r="L201" s="29"/>
      <c r="M201" s="138" t="s">
        <v>1</v>
      </c>
      <c r="N201" s="139" t="s">
        <v>41</v>
      </c>
      <c r="O201" s="140">
        <v>0.41599999999999998</v>
      </c>
      <c r="P201" s="140">
        <f>O201*H201</f>
        <v>41.12576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142</v>
      </c>
      <c r="AT201" s="142" t="s">
        <v>137</v>
      </c>
      <c r="AU201" s="142" t="s">
        <v>86</v>
      </c>
      <c r="AY201" s="17" t="s">
        <v>135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84</v>
      </c>
      <c r="BK201" s="143">
        <f>ROUND(I201*H201,2)</f>
        <v>0</v>
      </c>
      <c r="BL201" s="17" t="s">
        <v>142</v>
      </c>
      <c r="BM201" s="142" t="s">
        <v>830</v>
      </c>
    </row>
    <row r="202" spans="2:65" s="13" customFormat="1">
      <c r="B202" s="152"/>
      <c r="D202" s="145" t="s">
        <v>144</v>
      </c>
      <c r="E202" s="153" t="s">
        <v>1</v>
      </c>
      <c r="F202" s="154" t="s">
        <v>246</v>
      </c>
      <c r="H202" s="153" t="s">
        <v>1</v>
      </c>
      <c r="I202" s="229"/>
      <c r="L202" s="152"/>
      <c r="M202" s="155"/>
      <c r="N202" s="156"/>
      <c r="O202" s="156"/>
      <c r="P202" s="156"/>
      <c r="Q202" s="156"/>
      <c r="R202" s="156"/>
      <c r="S202" s="156"/>
      <c r="T202" s="157"/>
      <c r="AT202" s="153" t="s">
        <v>144</v>
      </c>
      <c r="AU202" s="153" t="s">
        <v>86</v>
      </c>
      <c r="AV202" s="13" t="s">
        <v>84</v>
      </c>
      <c r="AW202" s="13" t="s">
        <v>31</v>
      </c>
      <c r="AX202" s="13" t="s">
        <v>76</v>
      </c>
      <c r="AY202" s="153" t="s">
        <v>135</v>
      </c>
    </row>
    <row r="203" spans="2:65" s="12" customFormat="1">
      <c r="B203" s="144"/>
      <c r="D203" s="145" t="s">
        <v>144</v>
      </c>
      <c r="E203" s="146" t="s">
        <v>1</v>
      </c>
      <c r="F203" s="147" t="s">
        <v>831</v>
      </c>
      <c r="H203" s="148">
        <v>98.86</v>
      </c>
      <c r="I203" s="228"/>
      <c r="L203" s="144"/>
      <c r="M203" s="149"/>
      <c r="N203" s="150"/>
      <c r="O203" s="150"/>
      <c r="P203" s="150"/>
      <c r="Q203" s="150"/>
      <c r="R203" s="150"/>
      <c r="S203" s="150"/>
      <c r="T203" s="151"/>
      <c r="AT203" s="146" t="s">
        <v>144</v>
      </c>
      <c r="AU203" s="146" t="s">
        <v>86</v>
      </c>
      <c r="AV203" s="12" t="s">
        <v>86</v>
      </c>
      <c r="AW203" s="12" t="s">
        <v>31</v>
      </c>
      <c r="AX203" s="12" t="s">
        <v>84</v>
      </c>
      <c r="AY203" s="146" t="s">
        <v>135</v>
      </c>
    </row>
    <row r="204" spans="2:65" s="1" customFormat="1" ht="36" customHeight="1">
      <c r="B204" s="131"/>
      <c r="C204" s="132" t="s">
        <v>276</v>
      </c>
      <c r="D204" s="132" t="s">
        <v>137</v>
      </c>
      <c r="E204" s="133" t="s">
        <v>249</v>
      </c>
      <c r="F204" s="134" t="s">
        <v>250</v>
      </c>
      <c r="G204" s="135" t="s">
        <v>239</v>
      </c>
      <c r="H204" s="136">
        <v>296.58</v>
      </c>
      <c r="I204" s="227"/>
      <c r="J204" s="137">
        <f>ROUND(I204*H204,2)</f>
        <v>0</v>
      </c>
      <c r="K204" s="134" t="s">
        <v>141</v>
      </c>
      <c r="L204" s="29"/>
      <c r="M204" s="138" t="s">
        <v>1</v>
      </c>
      <c r="N204" s="139" t="s">
        <v>41</v>
      </c>
      <c r="O204" s="140">
        <v>7.0000000000000001E-3</v>
      </c>
      <c r="P204" s="140">
        <f>O204*H204</f>
        <v>2.07606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142</v>
      </c>
      <c r="AT204" s="142" t="s">
        <v>137</v>
      </c>
      <c r="AU204" s="142" t="s">
        <v>86</v>
      </c>
      <c r="AY204" s="17" t="s">
        <v>135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84</v>
      </c>
      <c r="BK204" s="143">
        <f>ROUND(I204*H204,2)</f>
        <v>0</v>
      </c>
      <c r="BL204" s="17" t="s">
        <v>142</v>
      </c>
      <c r="BM204" s="142" t="s">
        <v>832</v>
      </c>
    </row>
    <row r="205" spans="2:65" s="12" customFormat="1">
      <c r="B205" s="144"/>
      <c r="D205" s="145" t="s">
        <v>144</v>
      </c>
      <c r="E205" s="146" t="s">
        <v>1</v>
      </c>
      <c r="F205" s="147" t="s">
        <v>833</v>
      </c>
      <c r="H205" s="148">
        <v>296.58</v>
      </c>
      <c r="I205" s="228"/>
      <c r="L205" s="144"/>
      <c r="M205" s="149"/>
      <c r="N205" s="150"/>
      <c r="O205" s="150"/>
      <c r="P205" s="150"/>
      <c r="Q205" s="150"/>
      <c r="R205" s="150"/>
      <c r="S205" s="150"/>
      <c r="T205" s="151"/>
      <c r="AT205" s="146" t="s">
        <v>144</v>
      </c>
      <c r="AU205" s="146" t="s">
        <v>86</v>
      </c>
      <c r="AV205" s="12" t="s">
        <v>86</v>
      </c>
      <c r="AW205" s="12" t="s">
        <v>31</v>
      </c>
      <c r="AX205" s="12" t="s">
        <v>84</v>
      </c>
      <c r="AY205" s="146" t="s">
        <v>135</v>
      </c>
    </row>
    <row r="206" spans="2:65" s="1" customFormat="1" ht="16.5" customHeight="1">
      <c r="B206" s="131"/>
      <c r="C206" s="167" t="s">
        <v>282</v>
      </c>
      <c r="D206" s="167" t="s">
        <v>253</v>
      </c>
      <c r="E206" s="168" t="s">
        <v>254</v>
      </c>
      <c r="F206" s="169" t="s">
        <v>255</v>
      </c>
      <c r="G206" s="170" t="s">
        <v>256</v>
      </c>
      <c r="H206" s="171">
        <v>6.11</v>
      </c>
      <c r="I206" s="232"/>
      <c r="J206" s="172">
        <f>ROUND(I206*H206,2)</f>
        <v>0</v>
      </c>
      <c r="K206" s="169" t="s">
        <v>141</v>
      </c>
      <c r="L206" s="173"/>
      <c r="M206" s="174" t="s">
        <v>1</v>
      </c>
      <c r="N206" s="175" t="s">
        <v>41</v>
      </c>
      <c r="O206" s="140">
        <v>0</v>
      </c>
      <c r="P206" s="140">
        <f>O206*H206</f>
        <v>0</v>
      </c>
      <c r="Q206" s="140">
        <v>1E-3</v>
      </c>
      <c r="R206" s="140">
        <f>Q206*H206</f>
        <v>6.1100000000000008E-3</v>
      </c>
      <c r="S206" s="140">
        <v>0</v>
      </c>
      <c r="T206" s="141">
        <f>S206*H206</f>
        <v>0</v>
      </c>
      <c r="AR206" s="142" t="s">
        <v>185</v>
      </c>
      <c r="AT206" s="142" t="s">
        <v>253</v>
      </c>
      <c r="AU206" s="142" t="s">
        <v>86</v>
      </c>
      <c r="AY206" s="17" t="s">
        <v>135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84</v>
      </c>
      <c r="BK206" s="143">
        <f>ROUND(I206*H206,2)</f>
        <v>0</v>
      </c>
      <c r="BL206" s="17" t="s">
        <v>142</v>
      </c>
      <c r="BM206" s="142" t="s">
        <v>834</v>
      </c>
    </row>
    <row r="207" spans="2:65" s="12" customFormat="1">
      <c r="B207" s="144"/>
      <c r="D207" s="145" t="s">
        <v>144</v>
      </c>
      <c r="E207" s="146" t="s">
        <v>1</v>
      </c>
      <c r="F207" s="147" t="s">
        <v>835</v>
      </c>
      <c r="H207" s="148">
        <v>6.11</v>
      </c>
      <c r="I207" s="228"/>
      <c r="L207" s="144"/>
      <c r="M207" s="149"/>
      <c r="N207" s="150"/>
      <c r="O207" s="150"/>
      <c r="P207" s="150"/>
      <c r="Q207" s="150"/>
      <c r="R207" s="150"/>
      <c r="S207" s="150"/>
      <c r="T207" s="151"/>
      <c r="AT207" s="146" t="s">
        <v>144</v>
      </c>
      <c r="AU207" s="146" t="s">
        <v>86</v>
      </c>
      <c r="AV207" s="12" t="s">
        <v>86</v>
      </c>
      <c r="AW207" s="12" t="s">
        <v>31</v>
      </c>
      <c r="AX207" s="12" t="s">
        <v>84</v>
      </c>
      <c r="AY207" s="146" t="s">
        <v>135</v>
      </c>
    </row>
    <row r="208" spans="2:65" s="11" customFormat="1" ht="22.9" customHeight="1">
      <c r="B208" s="119"/>
      <c r="D208" s="120" t="s">
        <v>75</v>
      </c>
      <c r="E208" s="129" t="s">
        <v>86</v>
      </c>
      <c r="F208" s="129" t="s">
        <v>259</v>
      </c>
      <c r="I208" s="233"/>
      <c r="J208" s="130">
        <f>BK208</f>
        <v>0</v>
      </c>
      <c r="L208" s="119"/>
      <c r="M208" s="123"/>
      <c r="N208" s="124"/>
      <c r="O208" s="124"/>
      <c r="P208" s="125">
        <f>SUM(P209:P215)</f>
        <v>22.460920000000002</v>
      </c>
      <c r="Q208" s="124"/>
      <c r="R208" s="125">
        <f>SUM(R209:R215)</f>
        <v>27.190947099999999</v>
      </c>
      <c r="S208" s="124"/>
      <c r="T208" s="126">
        <f>SUM(T209:T215)</f>
        <v>0</v>
      </c>
      <c r="AR208" s="120" t="s">
        <v>84</v>
      </c>
      <c r="AT208" s="127" t="s">
        <v>75</v>
      </c>
      <c r="AU208" s="127" t="s">
        <v>84</v>
      </c>
      <c r="AY208" s="120" t="s">
        <v>135</v>
      </c>
      <c r="BK208" s="128">
        <f>SUM(BK209:BK215)</f>
        <v>0</v>
      </c>
    </row>
    <row r="209" spans="2:65" s="1" customFormat="1" ht="36" customHeight="1">
      <c r="B209" s="131"/>
      <c r="C209" s="132" t="s">
        <v>286</v>
      </c>
      <c r="D209" s="132" t="s">
        <v>137</v>
      </c>
      <c r="E209" s="133" t="s">
        <v>653</v>
      </c>
      <c r="F209" s="134" t="s">
        <v>654</v>
      </c>
      <c r="G209" s="135" t="s">
        <v>140</v>
      </c>
      <c r="H209" s="136">
        <v>15.641</v>
      </c>
      <c r="I209" s="227"/>
      <c r="J209" s="137">
        <f>ROUND(I209*H209,2)</f>
        <v>0</v>
      </c>
      <c r="K209" s="134" t="s">
        <v>141</v>
      </c>
      <c r="L209" s="29"/>
      <c r="M209" s="138" t="s">
        <v>1</v>
      </c>
      <c r="N209" s="139" t="s">
        <v>41</v>
      </c>
      <c r="O209" s="140">
        <v>0.92</v>
      </c>
      <c r="P209" s="140">
        <f>O209*H209</f>
        <v>14.389720000000001</v>
      </c>
      <c r="Q209" s="140">
        <v>1.63</v>
      </c>
      <c r="R209" s="140">
        <f>Q209*H209</f>
        <v>25.494829999999997</v>
      </c>
      <c r="S209" s="140">
        <v>0</v>
      </c>
      <c r="T209" s="141">
        <f>S209*H209</f>
        <v>0</v>
      </c>
      <c r="AR209" s="142" t="s">
        <v>142</v>
      </c>
      <c r="AT209" s="142" t="s">
        <v>137</v>
      </c>
      <c r="AU209" s="142" t="s">
        <v>86</v>
      </c>
      <c r="AY209" s="17" t="s">
        <v>135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84</v>
      </c>
      <c r="BK209" s="143">
        <f>ROUND(I209*H209,2)</f>
        <v>0</v>
      </c>
      <c r="BL209" s="17" t="s">
        <v>142</v>
      </c>
      <c r="BM209" s="142" t="s">
        <v>836</v>
      </c>
    </row>
    <row r="210" spans="2:65" s="13" customFormat="1">
      <c r="B210" s="152"/>
      <c r="D210" s="145" t="s">
        <v>144</v>
      </c>
      <c r="E210" s="153" t="s">
        <v>1</v>
      </c>
      <c r="F210" s="154" t="s">
        <v>590</v>
      </c>
      <c r="H210" s="153" t="s">
        <v>1</v>
      </c>
      <c r="I210" s="229"/>
      <c r="L210" s="152"/>
      <c r="M210" s="155"/>
      <c r="N210" s="156"/>
      <c r="O210" s="156"/>
      <c r="P210" s="156"/>
      <c r="Q210" s="156"/>
      <c r="R210" s="156"/>
      <c r="S210" s="156"/>
      <c r="T210" s="157"/>
      <c r="AT210" s="153" t="s">
        <v>144</v>
      </c>
      <c r="AU210" s="153" t="s">
        <v>86</v>
      </c>
      <c r="AV210" s="13" t="s">
        <v>84</v>
      </c>
      <c r="AW210" s="13" t="s">
        <v>31</v>
      </c>
      <c r="AX210" s="13" t="s">
        <v>76</v>
      </c>
      <c r="AY210" s="153" t="s">
        <v>135</v>
      </c>
    </row>
    <row r="211" spans="2:65" s="12" customFormat="1">
      <c r="B211" s="144"/>
      <c r="D211" s="145" t="s">
        <v>144</v>
      </c>
      <c r="E211" s="146" t="s">
        <v>1</v>
      </c>
      <c r="F211" s="147" t="s">
        <v>837</v>
      </c>
      <c r="H211" s="148">
        <v>15.641</v>
      </c>
      <c r="I211" s="228"/>
      <c r="L211" s="144"/>
      <c r="M211" s="149"/>
      <c r="N211" s="150"/>
      <c r="O211" s="150"/>
      <c r="P211" s="150"/>
      <c r="Q211" s="150"/>
      <c r="R211" s="150"/>
      <c r="S211" s="150"/>
      <c r="T211" s="151"/>
      <c r="AT211" s="146" t="s">
        <v>144</v>
      </c>
      <c r="AU211" s="146" t="s">
        <v>86</v>
      </c>
      <c r="AV211" s="12" t="s">
        <v>86</v>
      </c>
      <c r="AW211" s="12" t="s">
        <v>31</v>
      </c>
      <c r="AX211" s="12" t="s">
        <v>84</v>
      </c>
      <c r="AY211" s="146" t="s">
        <v>135</v>
      </c>
    </row>
    <row r="212" spans="2:65" s="1" customFormat="1" ht="24" customHeight="1">
      <c r="B212" s="131"/>
      <c r="C212" s="132" t="s">
        <v>292</v>
      </c>
      <c r="D212" s="132" t="s">
        <v>137</v>
      </c>
      <c r="E212" s="133" t="s">
        <v>657</v>
      </c>
      <c r="F212" s="134" t="s">
        <v>658</v>
      </c>
      <c r="G212" s="135" t="s">
        <v>263</v>
      </c>
      <c r="H212" s="136">
        <v>104.27</v>
      </c>
      <c r="I212" s="227"/>
      <c r="J212" s="137">
        <f>ROUND(I212*H212,2)</f>
        <v>0</v>
      </c>
      <c r="K212" s="134" t="s">
        <v>141</v>
      </c>
      <c r="L212" s="29"/>
      <c r="M212" s="138" t="s">
        <v>1</v>
      </c>
      <c r="N212" s="139" t="s">
        <v>41</v>
      </c>
      <c r="O212" s="140">
        <v>0.06</v>
      </c>
      <c r="P212" s="140">
        <f>O212*H212</f>
        <v>6.2561999999999998</v>
      </c>
      <c r="Q212" s="140">
        <v>7.2999999999999996E-4</v>
      </c>
      <c r="R212" s="140">
        <f>Q212*H212</f>
        <v>7.6117099999999993E-2</v>
      </c>
      <c r="S212" s="140">
        <v>0</v>
      </c>
      <c r="T212" s="141">
        <f>S212*H212</f>
        <v>0</v>
      </c>
      <c r="AR212" s="142" t="s">
        <v>142</v>
      </c>
      <c r="AT212" s="142" t="s">
        <v>137</v>
      </c>
      <c r="AU212" s="142" t="s">
        <v>86</v>
      </c>
      <c r="AY212" s="17" t="s">
        <v>135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84</v>
      </c>
      <c r="BK212" s="143">
        <f>ROUND(I212*H212,2)</f>
        <v>0</v>
      </c>
      <c r="BL212" s="17" t="s">
        <v>142</v>
      </c>
      <c r="BM212" s="142" t="s">
        <v>838</v>
      </c>
    </row>
    <row r="213" spans="2:65" s="1" customFormat="1" ht="24" customHeight="1">
      <c r="B213" s="131"/>
      <c r="C213" s="132" t="s">
        <v>300</v>
      </c>
      <c r="D213" s="132" t="s">
        <v>137</v>
      </c>
      <c r="E213" s="133" t="s">
        <v>839</v>
      </c>
      <c r="F213" s="134" t="s">
        <v>840</v>
      </c>
      <c r="G213" s="135" t="s">
        <v>239</v>
      </c>
      <c r="H213" s="136">
        <v>15</v>
      </c>
      <c r="I213" s="227"/>
      <c r="J213" s="137">
        <f>ROUND(I213*H213,2)</f>
        <v>0</v>
      </c>
      <c r="K213" s="134" t="s">
        <v>141</v>
      </c>
      <c r="L213" s="29"/>
      <c r="M213" s="138" t="s">
        <v>1</v>
      </c>
      <c r="N213" s="139" t="s">
        <v>41</v>
      </c>
      <c r="O213" s="140">
        <v>0.121</v>
      </c>
      <c r="P213" s="140">
        <f>O213*H213</f>
        <v>1.8149999999999999</v>
      </c>
      <c r="Q213" s="140">
        <v>0.108</v>
      </c>
      <c r="R213" s="140">
        <f>Q213*H213</f>
        <v>1.6199999999999999</v>
      </c>
      <c r="S213" s="140">
        <v>0</v>
      </c>
      <c r="T213" s="141">
        <f>S213*H213</f>
        <v>0</v>
      </c>
      <c r="AR213" s="142" t="s">
        <v>142</v>
      </c>
      <c r="AT213" s="142" t="s">
        <v>137</v>
      </c>
      <c r="AU213" s="142" t="s">
        <v>86</v>
      </c>
      <c r="AY213" s="17" t="s">
        <v>135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84</v>
      </c>
      <c r="BK213" s="143">
        <f>ROUND(I213*H213,2)</f>
        <v>0</v>
      </c>
      <c r="BL213" s="17" t="s">
        <v>142</v>
      </c>
      <c r="BM213" s="142" t="s">
        <v>841</v>
      </c>
    </row>
    <row r="214" spans="2:65" s="13" customFormat="1">
      <c r="B214" s="152"/>
      <c r="D214" s="145" t="s">
        <v>144</v>
      </c>
      <c r="E214" s="153" t="s">
        <v>1</v>
      </c>
      <c r="F214" s="154" t="s">
        <v>842</v>
      </c>
      <c r="H214" s="153" t="s">
        <v>1</v>
      </c>
      <c r="I214" s="229"/>
      <c r="L214" s="152"/>
      <c r="M214" s="155"/>
      <c r="N214" s="156"/>
      <c r="O214" s="156"/>
      <c r="P214" s="156"/>
      <c r="Q214" s="156"/>
      <c r="R214" s="156"/>
      <c r="S214" s="156"/>
      <c r="T214" s="157"/>
      <c r="AT214" s="153" t="s">
        <v>144</v>
      </c>
      <c r="AU214" s="153" t="s">
        <v>86</v>
      </c>
      <c r="AV214" s="13" t="s">
        <v>84</v>
      </c>
      <c r="AW214" s="13" t="s">
        <v>31</v>
      </c>
      <c r="AX214" s="13" t="s">
        <v>76</v>
      </c>
      <c r="AY214" s="153" t="s">
        <v>135</v>
      </c>
    </row>
    <row r="215" spans="2:65" s="12" customFormat="1">
      <c r="B215" s="144"/>
      <c r="D215" s="145" t="s">
        <v>144</v>
      </c>
      <c r="E215" s="146" t="s">
        <v>1</v>
      </c>
      <c r="F215" s="147" t="s">
        <v>843</v>
      </c>
      <c r="H215" s="148">
        <v>15</v>
      </c>
      <c r="I215" s="228"/>
      <c r="L215" s="144"/>
      <c r="M215" s="149"/>
      <c r="N215" s="150"/>
      <c r="O215" s="150"/>
      <c r="P215" s="150"/>
      <c r="Q215" s="150"/>
      <c r="R215" s="150"/>
      <c r="S215" s="150"/>
      <c r="T215" s="151"/>
      <c r="AT215" s="146" t="s">
        <v>144</v>
      </c>
      <c r="AU215" s="146" t="s">
        <v>86</v>
      </c>
      <c r="AV215" s="12" t="s">
        <v>86</v>
      </c>
      <c r="AW215" s="12" t="s">
        <v>31</v>
      </c>
      <c r="AX215" s="12" t="s">
        <v>84</v>
      </c>
      <c r="AY215" s="146" t="s">
        <v>135</v>
      </c>
    </row>
    <row r="216" spans="2:65" s="11" customFormat="1" ht="22.9" customHeight="1">
      <c r="B216" s="119"/>
      <c r="D216" s="120" t="s">
        <v>75</v>
      </c>
      <c r="E216" s="129" t="s">
        <v>154</v>
      </c>
      <c r="F216" s="129" t="s">
        <v>443</v>
      </c>
      <c r="I216" s="233"/>
      <c r="J216" s="130">
        <f>BK216</f>
        <v>0</v>
      </c>
      <c r="L216" s="119"/>
      <c r="M216" s="123"/>
      <c r="N216" s="124"/>
      <c r="O216" s="124"/>
      <c r="P216" s="125">
        <f>SUM(P217:P222)</f>
        <v>4.2119999999999997</v>
      </c>
      <c r="Q216" s="124"/>
      <c r="R216" s="125">
        <f>SUM(R217:R222)</f>
        <v>0.72870000000000001</v>
      </c>
      <c r="S216" s="124"/>
      <c r="T216" s="126">
        <f>SUM(T217:T222)</f>
        <v>0</v>
      </c>
      <c r="AR216" s="120" t="s">
        <v>84</v>
      </c>
      <c r="AT216" s="127" t="s">
        <v>75</v>
      </c>
      <c r="AU216" s="127" t="s">
        <v>84</v>
      </c>
      <c r="AY216" s="120" t="s">
        <v>135</v>
      </c>
      <c r="BK216" s="128">
        <f>SUM(BK217:BK222)</f>
        <v>0</v>
      </c>
    </row>
    <row r="217" spans="2:65" s="1" customFormat="1" ht="24" customHeight="1">
      <c r="B217" s="131"/>
      <c r="C217" s="132" t="s">
        <v>306</v>
      </c>
      <c r="D217" s="132" t="s">
        <v>137</v>
      </c>
      <c r="E217" s="133" t="s">
        <v>844</v>
      </c>
      <c r="F217" s="134" t="s">
        <v>845</v>
      </c>
      <c r="G217" s="135" t="s">
        <v>500</v>
      </c>
      <c r="H217" s="136">
        <v>2</v>
      </c>
      <c r="I217" s="227"/>
      <c r="J217" s="137">
        <f>ROUND(I217*H217,2)</f>
        <v>0</v>
      </c>
      <c r="K217" s="134" t="s">
        <v>141</v>
      </c>
      <c r="L217" s="29"/>
      <c r="M217" s="138" t="s">
        <v>1</v>
      </c>
      <c r="N217" s="139" t="s">
        <v>41</v>
      </c>
      <c r="O217" s="140">
        <v>1.3560000000000001</v>
      </c>
      <c r="P217" s="140">
        <f>O217*H217</f>
        <v>2.7120000000000002</v>
      </c>
      <c r="Q217" s="140">
        <v>0.36435000000000001</v>
      </c>
      <c r="R217" s="140">
        <f>Q217*H217</f>
        <v>0.72870000000000001</v>
      </c>
      <c r="S217" s="140">
        <v>0</v>
      </c>
      <c r="T217" s="141">
        <f>S217*H217</f>
        <v>0</v>
      </c>
      <c r="AR217" s="142" t="s">
        <v>142</v>
      </c>
      <c r="AT217" s="142" t="s">
        <v>137</v>
      </c>
      <c r="AU217" s="142" t="s">
        <v>86</v>
      </c>
      <c r="AY217" s="17" t="s">
        <v>135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84</v>
      </c>
      <c r="BK217" s="143">
        <f>ROUND(I217*H217,2)</f>
        <v>0</v>
      </c>
      <c r="BL217" s="17" t="s">
        <v>142</v>
      </c>
      <c r="BM217" s="142" t="s">
        <v>846</v>
      </c>
    </row>
    <row r="218" spans="2:65" s="13" customFormat="1">
      <c r="B218" s="152"/>
      <c r="D218" s="145" t="s">
        <v>144</v>
      </c>
      <c r="E218" s="153" t="s">
        <v>1</v>
      </c>
      <c r="F218" s="154" t="s">
        <v>847</v>
      </c>
      <c r="H218" s="153" t="s">
        <v>1</v>
      </c>
      <c r="I218" s="229"/>
      <c r="L218" s="152"/>
      <c r="M218" s="155"/>
      <c r="N218" s="156"/>
      <c r="O218" s="156"/>
      <c r="P218" s="156"/>
      <c r="Q218" s="156"/>
      <c r="R218" s="156"/>
      <c r="S218" s="156"/>
      <c r="T218" s="157"/>
      <c r="AT218" s="153" t="s">
        <v>144</v>
      </c>
      <c r="AU218" s="153" t="s">
        <v>86</v>
      </c>
      <c r="AV218" s="13" t="s">
        <v>84</v>
      </c>
      <c r="AW218" s="13" t="s">
        <v>31</v>
      </c>
      <c r="AX218" s="13" t="s">
        <v>76</v>
      </c>
      <c r="AY218" s="153" t="s">
        <v>135</v>
      </c>
    </row>
    <row r="219" spans="2:65" s="12" customFormat="1">
      <c r="B219" s="144"/>
      <c r="D219" s="145" t="s">
        <v>144</v>
      </c>
      <c r="E219" s="146" t="s">
        <v>1</v>
      </c>
      <c r="F219" s="147" t="s">
        <v>86</v>
      </c>
      <c r="H219" s="148">
        <v>2</v>
      </c>
      <c r="I219" s="228"/>
      <c r="L219" s="144"/>
      <c r="M219" s="149"/>
      <c r="N219" s="150"/>
      <c r="O219" s="150"/>
      <c r="P219" s="150"/>
      <c r="Q219" s="150"/>
      <c r="R219" s="150"/>
      <c r="S219" s="150"/>
      <c r="T219" s="151"/>
      <c r="AT219" s="146" t="s">
        <v>144</v>
      </c>
      <c r="AU219" s="146" t="s">
        <v>86</v>
      </c>
      <c r="AV219" s="12" t="s">
        <v>86</v>
      </c>
      <c r="AW219" s="12" t="s">
        <v>31</v>
      </c>
      <c r="AX219" s="12" t="s">
        <v>84</v>
      </c>
      <c r="AY219" s="146" t="s">
        <v>135</v>
      </c>
    </row>
    <row r="220" spans="2:65" s="1" customFormat="1" ht="24" customHeight="1">
      <c r="B220" s="131"/>
      <c r="C220" s="132" t="s">
        <v>311</v>
      </c>
      <c r="D220" s="132" t="s">
        <v>137</v>
      </c>
      <c r="E220" s="133" t="s">
        <v>848</v>
      </c>
      <c r="F220" s="134" t="s">
        <v>849</v>
      </c>
      <c r="G220" s="135" t="s">
        <v>263</v>
      </c>
      <c r="H220" s="136">
        <v>5</v>
      </c>
      <c r="I220" s="227"/>
      <c r="J220" s="137">
        <f>ROUND(I220*H220,2)</f>
        <v>0</v>
      </c>
      <c r="K220" s="134" t="s">
        <v>141</v>
      </c>
      <c r="L220" s="29"/>
      <c r="M220" s="138" t="s">
        <v>1</v>
      </c>
      <c r="N220" s="139" t="s">
        <v>41</v>
      </c>
      <c r="O220" s="140">
        <v>0.3</v>
      </c>
      <c r="P220" s="140">
        <f>O220*H220</f>
        <v>1.5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142</v>
      </c>
      <c r="AT220" s="142" t="s">
        <v>137</v>
      </c>
      <c r="AU220" s="142" t="s">
        <v>86</v>
      </c>
      <c r="AY220" s="17" t="s">
        <v>135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84</v>
      </c>
      <c r="BK220" s="143">
        <f>ROUND(I220*H220,2)</f>
        <v>0</v>
      </c>
      <c r="BL220" s="17" t="s">
        <v>142</v>
      </c>
      <c r="BM220" s="142" t="s">
        <v>850</v>
      </c>
    </row>
    <row r="221" spans="2:65" s="13" customFormat="1">
      <c r="B221" s="152"/>
      <c r="D221" s="145" t="s">
        <v>144</v>
      </c>
      <c r="E221" s="153" t="s">
        <v>1</v>
      </c>
      <c r="F221" s="154" t="s">
        <v>851</v>
      </c>
      <c r="H221" s="153" t="s">
        <v>1</v>
      </c>
      <c r="I221" s="229"/>
      <c r="L221" s="152"/>
      <c r="M221" s="155"/>
      <c r="N221" s="156"/>
      <c r="O221" s="156"/>
      <c r="P221" s="156"/>
      <c r="Q221" s="156"/>
      <c r="R221" s="156"/>
      <c r="S221" s="156"/>
      <c r="T221" s="157"/>
      <c r="AT221" s="153" t="s">
        <v>144</v>
      </c>
      <c r="AU221" s="153" t="s">
        <v>86</v>
      </c>
      <c r="AV221" s="13" t="s">
        <v>84</v>
      </c>
      <c r="AW221" s="13" t="s">
        <v>31</v>
      </c>
      <c r="AX221" s="13" t="s">
        <v>76</v>
      </c>
      <c r="AY221" s="153" t="s">
        <v>135</v>
      </c>
    </row>
    <row r="222" spans="2:65" s="12" customFormat="1">
      <c r="B222" s="144"/>
      <c r="D222" s="145" t="s">
        <v>144</v>
      </c>
      <c r="E222" s="146" t="s">
        <v>1</v>
      </c>
      <c r="F222" s="147" t="s">
        <v>852</v>
      </c>
      <c r="H222" s="148">
        <v>5</v>
      </c>
      <c r="I222" s="228"/>
      <c r="L222" s="144"/>
      <c r="M222" s="149"/>
      <c r="N222" s="150"/>
      <c r="O222" s="150"/>
      <c r="P222" s="150"/>
      <c r="Q222" s="150"/>
      <c r="R222" s="150"/>
      <c r="S222" s="150"/>
      <c r="T222" s="151"/>
      <c r="AT222" s="146" t="s">
        <v>144</v>
      </c>
      <c r="AU222" s="146" t="s">
        <v>86</v>
      </c>
      <c r="AV222" s="12" t="s">
        <v>86</v>
      </c>
      <c r="AW222" s="12" t="s">
        <v>31</v>
      </c>
      <c r="AX222" s="12" t="s">
        <v>84</v>
      </c>
      <c r="AY222" s="146" t="s">
        <v>135</v>
      </c>
    </row>
    <row r="223" spans="2:65" s="11" customFormat="1" ht="22.9" customHeight="1">
      <c r="B223" s="119"/>
      <c r="D223" s="120" t="s">
        <v>75</v>
      </c>
      <c r="E223" s="129" t="s">
        <v>142</v>
      </c>
      <c r="F223" s="129" t="s">
        <v>323</v>
      </c>
      <c r="I223" s="233"/>
      <c r="J223" s="130">
        <f>BK223</f>
        <v>0</v>
      </c>
      <c r="L223" s="119"/>
      <c r="M223" s="123"/>
      <c r="N223" s="124"/>
      <c r="O223" s="124"/>
      <c r="P223" s="125">
        <f>SUM(P224:P230)</f>
        <v>13.830219999999999</v>
      </c>
      <c r="Q223" s="124"/>
      <c r="R223" s="125">
        <f>SUM(R224:R230)</f>
        <v>0</v>
      </c>
      <c r="S223" s="124"/>
      <c r="T223" s="126">
        <f>SUM(T224:T230)</f>
        <v>0</v>
      </c>
      <c r="AR223" s="120" t="s">
        <v>84</v>
      </c>
      <c r="AT223" s="127" t="s">
        <v>75</v>
      </c>
      <c r="AU223" s="127" t="s">
        <v>84</v>
      </c>
      <c r="AY223" s="120" t="s">
        <v>135</v>
      </c>
      <c r="BK223" s="128">
        <f>SUM(BK224:BK230)</f>
        <v>0</v>
      </c>
    </row>
    <row r="224" spans="2:65" s="1" customFormat="1" ht="24" customHeight="1">
      <c r="B224" s="131"/>
      <c r="C224" s="132" t="s">
        <v>317</v>
      </c>
      <c r="D224" s="132" t="s">
        <v>137</v>
      </c>
      <c r="E224" s="133" t="s">
        <v>660</v>
      </c>
      <c r="F224" s="134" t="s">
        <v>661</v>
      </c>
      <c r="G224" s="135" t="s">
        <v>140</v>
      </c>
      <c r="H224" s="136">
        <v>10.33</v>
      </c>
      <c r="I224" s="227"/>
      <c r="J224" s="137">
        <f>ROUND(I224*H224,2)</f>
        <v>0</v>
      </c>
      <c r="K224" s="134" t="s">
        <v>141</v>
      </c>
      <c r="L224" s="29"/>
      <c r="M224" s="138" t="s">
        <v>1</v>
      </c>
      <c r="N224" s="139" t="s">
        <v>41</v>
      </c>
      <c r="O224" s="140">
        <v>1.3169999999999999</v>
      </c>
      <c r="P224" s="140">
        <f>O224*H224</f>
        <v>13.604609999999999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142</v>
      </c>
      <c r="AT224" s="142" t="s">
        <v>137</v>
      </c>
      <c r="AU224" s="142" t="s">
        <v>86</v>
      </c>
      <c r="AY224" s="17" t="s">
        <v>135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7" t="s">
        <v>84</v>
      </c>
      <c r="BK224" s="143">
        <f>ROUND(I224*H224,2)</f>
        <v>0</v>
      </c>
      <c r="BL224" s="17" t="s">
        <v>142</v>
      </c>
      <c r="BM224" s="142" t="s">
        <v>853</v>
      </c>
    </row>
    <row r="225" spans="2:65" s="13" customFormat="1">
      <c r="B225" s="152"/>
      <c r="D225" s="145" t="s">
        <v>144</v>
      </c>
      <c r="E225" s="153" t="s">
        <v>1</v>
      </c>
      <c r="F225" s="154" t="s">
        <v>590</v>
      </c>
      <c r="H225" s="153" t="s">
        <v>1</v>
      </c>
      <c r="I225" s="229"/>
      <c r="L225" s="152"/>
      <c r="M225" s="155"/>
      <c r="N225" s="156"/>
      <c r="O225" s="156"/>
      <c r="P225" s="156"/>
      <c r="Q225" s="156"/>
      <c r="R225" s="156"/>
      <c r="S225" s="156"/>
      <c r="T225" s="157"/>
      <c r="AT225" s="153" t="s">
        <v>144</v>
      </c>
      <c r="AU225" s="153" t="s">
        <v>86</v>
      </c>
      <c r="AV225" s="13" t="s">
        <v>84</v>
      </c>
      <c r="AW225" s="13" t="s">
        <v>31</v>
      </c>
      <c r="AX225" s="13" t="s">
        <v>76</v>
      </c>
      <c r="AY225" s="153" t="s">
        <v>135</v>
      </c>
    </row>
    <row r="226" spans="2:65" s="13" customFormat="1">
      <c r="B226" s="152"/>
      <c r="D226" s="145" t="s">
        <v>144</v>
      </c>
      <c r="E226" s="153" t="s">
        <v>1</v>
      </c>
      <c r="F226" s="154" t="s">
        <v>150</v>
      </c>
      <c r="H226" s="153" t="s">
        <v>1</v>
      </c>
      <c r="I226" s="229"/>
      <c r="L226" s="152"/>
      <c r="M226" s="155"/>
      <c r="N226" s="156"/>
      <c r="O226" s="156"/>
      <c r="P226" s="156"/>
      <c r="Q226" s="156"/>
      <c r="R226" s="156"/>
      <c r="S226" s="156"/>
      <c r="T226" s="157"/>
      <c r="AT226" s="153" t="s">
        <v>144</v>
      </c>
      <c r="AU226" s="153" t="s">
        <v>86</v>
      </c>
      <c r="AV226" s="13" t="s">
        <v>84</v>
      </c>
      <c r="AW226" s="13" t="s">
        <v>31</v>
      </c>
      <c r="AX226" s="13" t="s">
        <v>76</v>
      </c>
      <c r="AY226" s="153" t="s">
        <v>135</v>
      </c>
    </row>
    <row r="227" spans="2:65" s="12" customFormat="1">
      <c r="B227" s="144"/>
      <c r="D227" s="145" t="s">
        <v>144</v>
      </c>
      <c r="E227" s="146" t="s">
        <v>1</v>
      </c>
      <c r="F227" s="147" t="s">
        <v>854</v>
      </c>
      <c r="H227" s="148">
        <v>10.33</v>
      </c>
      <c r="I227" s="228"/>
      <c r="L227" s="144"/>
      <c r="M227" s="149"/>
      <c r="N227" s="150"/>
      <c r="O227" s="150"/>
      <c r="P227" s="150"/>
      <c r="Q227" s="150"/>
      <c r="R227" s="150"/>
      <c r="S227" s="150"/>
      <c r="T227" s="151"/>
      <c r="AT227" s="146" t="s">
        <v>144</v>
      </c>
      <c r="AU227" s="146" t="s">
        <v>86</v>
      </c>
      <c r="AV227" s="12" t="s">
        <v>86</v>
      </c>
      <c r="AW227" s="12" t="s">
        <v>31</v>
      </c>
      <c r="AX227" s="12" t="s">
        <v>84</v>
      </c>
      <c r="AY227" s="146" t="s">
        <v>135</v>
      </c>
    </row>
    <row r="228" spans="2:65" s="1" customFormat="1" ht="36" customHeight="1">
      <c r="B228" s="131"/>
      <c r="C228" s="132" t="s">
        <v>324</v>
      </c>
      <c r="D228" s="132" t="s">
        <v>137</v>
      </c>
      <c r="E228" s="133" t="s">
        <v>855</v>
      </c>
      <c r="F228" s="134" t="s">
        <v>856</v>
      </c>
      <c r="G228" s="135" t="s">
        <v>140</v>
      </c>
      <c r="H228" s="136">
        <v>0.154</v>
      </c>
      <c r="I228" s="227"/>
      <c r="J228" s="137">
        <f>ROUND(I228*H228,2)</f>
        <v>0</v>
      </c>
      <c r="K228" s="134" t="s">
        <v>141</v>
      </c>
      <c r="L228" s="29"/>
      <c r="M228" s="138" t="s">
        <v>1</v>
      </c>
      <c r="N228" s="139" t="s">
        <v>41</v>
      </c>
      <c r="O228" s="140">
        <v>1.4650000000000001</v>
      </c>
      <c r="P228" s="140">
        <f>O228*H228</f>
        <v>0.22561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142</v>
      </c>
      <c r="AT228" s="142" t="s">
        <v>137</v>
      </c>
      <c r="AU228" s="142" t="s">
        <v>86</v>
      </c>
      <c r="AY228" s="17" t="s">
        <v>135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84</v>
      </c>
      <c r="BK228" s="143">
        <f>ROUND(I228*H228,2)</f>
        <v>0</v>
      </c>
      <c r="BL228" s="17" t="s">
        <v>142</v>
      </c>
      <c r="BM228" s="142" t="s">
        <v>857</v>
      </c>
    </row>
    <row r="229" spans="2:65" s="13" customFormat="1">
      <c r="B229" s="152"/>
      <c r="D229" s="145" t="s">
        <v>144</v>
      </c>
      <c r="E229" s="153" t="s">
        <v>1</v>
      </c>
      <c r="F229" s="154" t="s">
        <v>858</v>
      </c>
      <c r="H229" s="153" t="s">
        <v>1</v>
      </c>
      <c r="I229" s="229"/>
      <c r="L229" s="152"/>
      <c r="M229" s="155"/>
      <c r="N229" s="156"/>
      <c r="O229" s="156"/>
      <c r="P229" s="156"/>
      <c r="Q229" s="156"/>
      <c r="R229" s="156"/>
      <c r="S229" s="156"/>
      <c r="T229" s="157"/>
      <c r="AT229" s="153" t="s">
        <v>144</v>
      </c>
      <c r="AU229" s="153" t="s">
        <v>86</v>
      </c>
      <c r="AV229" s="13" t="s">
        <v>84</v>
      </c>
      <c r="AW229" s="13" t="s">
        <v>31</v>
      </c>
      <c r="AX229" s="13" t="s">
        <v>76</v>
      </c>
      <c r="AY229" s="153" t="s">
        <v>135</v>
      </c>
    </row>
    <row r="230" spans="2:65" s="12" customFormat="1">
      <c r="B230" s="144"/>
      <c r="D230" s="145" t="s">
        <v>144</v>
      </c>
      <c r="E230" s="146" t="s">
        <v>1</v>
      </c>
      <c r="F230" s="147" t="s">
        <v>859</v>
      </c>
      <c r="H230" s="148">
        <v>0.154</v>
      </c>
      <c r="I230" s="228"/>
      <c r="L230" s="144"/>
      <c r="M230" s="149"/>
      <c r="N230" s="150"/>
      <c r="O230" s="150"/>
      <c r="P230" s="150"/>
      <c r="Q230" s="150"/>
      <c r="R230" s="150"/>
      <c r="S230" s="150"/>
      <c r="T230" s="151"/>
      <c r="AT230" s="146" t="s">
        <v>144</v>
      </c>
      <c r="AU230" s="146" t="s">
        <v>86</v>
      </c>
      <c r="AV230" s="12" t="s">
        <v>86</v>
      </c>
      <c r="AW230" s="12" t="s">
        <v>31</v>
      </c>
      <c r="AX230" s="12" t="s">
        <v>84</v>
      </c>
      <c r="AY230" s="146" t="s">
        <v>135</v>
      </c>
    </row>
    <row r="231" spans="2:65" s="11" customFormat="1" ht="22.9" customHeight="1">
      <c r="B231" s="119"/>
      <c r="D231" s="120" t="s">
        <v>75</v>
      </c>
      <c r="E231" s="129" t="s">
        <v>185</v>
      </c>
      <c r="F231" s="129" t="s">
        <v>488</v>
      </c>
      <c r="I231" s="233"/>
      <c r="J231" s="130">
        <f>BK231</f>
        <v>0</v>
      </c>
      <c r="L231" s="119"/>
      <c r="M231" s="123"/>
      <c r="N231" s="124"/>
      <c r="O231" s="124"/>
      <c r="P231" s="125">
        <f>SUM(P232:P261)</f>
        <v>46.831679999999999</v>
      </c>
      <c r="Q231" s="124"/>
      <c r="R231" s="125">
        <f>SUM(R232:R261)</f>
        <v>0.52936404000000004</v>
      </c>
      <c r="S231" s="124"/>
      <c r="T231" s="126">
        <f>SUM(T232:T261)</f>
        <v>0</v>
      </c>
      <c r="AR231" s="120" t="s">
        <v>84</v>
      </c>
      <c r="AT231" s="127" t="s">
        <v>75</v>
      </c>
      <c r="AU231" s="127" t="s">
        <v>84</v>
      </c>
      <c r="AY231" s="120" t="s">
        <v>135</v>
      </c>
      <c r="BK231" s="128">
        <f>SUM(BK232:BK261)</f>
        <v>0</v>
      </c>
    </row>
    <row r="232" spans="2:65" s="1" customFormat="1" ht="36" customHeight="1">
      <c r="B232" s="131"/>
      <c r="C232" s="132" t="s">
        <v>330</v>
      </c>
      <c r="D232" s="132" t="s">
        <v>137</v>
      </c>
      <c r="E232" s="133" t="s">
        <v>860</v>
      </c>
      <c r="F232" s="134" t="s">
        <v>861</v>
      </c>
      <c r="G232" s="135" t="s">
        <v>263</v>
      </c>
      <c r="H232" s="136">
        <v>104.27</v>
      </c>
      <c r="I232" s="227"/>
      <c r="J232" s="137">
        <f>ROUND(I232*H232,2)</f>
        <v>0</v>
      </c>
      <c r="K232" s="134" t="s">
        <v>141</v>
      </c>
      <c r="L232" s="29"/>
      <c r="M232" s="138" t="s">
        <v>1</v>
      </c>
      <c r="N232" s="139" t="s">
        <v>41</v>
      </c>
      <c r="O232" s="140">
        <v>0.24</v>
      </c>
      <c r="P232" s="140">
        <f>O232*H232</f>
        <v>25.024799999999999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142</v>
      </c>
      <c r="AT232" s="142" t="s">
        <v>137</v>
      </c>
      <c r="AU232" s="142" t="s">
        <v>86</v>
      </c>
      <c r="AY232" s="17" t="s">
        <v>135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84</v>
      </c>
      <c r="BK232" s="143">
        <f>ROUND(I232*H232,2)</f>
        <v>0</v>
      </c>
      <c r="BL232" s="17" t="s">
        <v>142</v>
      </c>
      <c r="BM232" s="142" t="s">
        <v>862</v>
      </c>
    </row>
    <row r="233" spans="2:65" s="1" customFormat="1" ht="24" customHeight="1">
      <c r="B233" s="131"/>
      <c r="C233" s="167" t="s">
        <v>336</v>
      </c>
      <c r="D233" s="167" t="s">
        <v>253</v>
      </c>
      <c r="E233" s="168" t="s">
        <v>863</v>
      </c>
      <c r="F233" s="169" t="s">
        <v>864</v>
      </c>
      <c r="G233" s="170" t="s">
        <v>263</v>
      </c>
      <c r="H233" s="171">
        <v>105.834</v>
      </c>
      <c r="I233" s="232"/>
      <c r="J233" s="172">
        <f>ROUND(I233*H233,2)</f>
        <v>0</v>
      </c>
      <c r="K233" s="169" t="s">
        <v>1</v>
      </c>
      <c r="L233" s="173"/>
      <c r="M233" s="174" t="s">
        <v>1</v>
      </c>
      <c r="N233" s="175" t="s">
        <v>41</v>
      </c>
      <c r="O233" s="140">
        <v>0</v>
      </c>
      <c r="P233" s="140">
        <f>O233*H233</f>
        <v>0</v>
      </c>
      <c r="Q233" s="140">
        <v>1.06E-3</v>
      </c>
      <c r="R233" s="140">
        <f>Q233*H233</f>
        <v>0.11218404</v>
      </c>
      <c r="S233" s="140">
        <v>0</v>
      </c>
      <c r="T233" s="141">
        <f>S233*H233</f>
        <v>0</v>
      </c>
      <c r="AR233" s="142" t="s">
        <v>185</v>
      </c>
      <c r="AT233" s="142" t="s">
        <v>253</v>
      </c>
      <c r="AU233" s="142" t="s">
        <v>86</v>
      </c>
      <c r="AY233" s="17" t="s">
        <v>135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84</v>
      </c>
      <c r="BK233" s="143">
        <f>ROUND(I233*H233,2)</f>
        <v>0</v>
      </c>
      <c r="BL233" s="17" t="s">
        <v>142</v>
      </c>
      <c r="BM233" s="142" t="s">
        <v>865</v>
      </c>
    </row>
    <row r="234" spans="2:65" s="1" customFormat="1" ht="19.5">
      <c r="B234" s="29"/>
      <c r="D234" s="145" t="s">
        <v>158</v>
      </c>
      <c r="F234" s="165" t="s">
        <v>866</v>
      </c>
      <c r="I234" s="231"/>
      <c r="L234" s="29"/>
      <c r="M234" s="166"/>
      <c r="N234" s="52"/>
      <c r="O234" s="52"/>
      <c r="P234" s="52"/>
      <c r="Q234" s="52"/>
      <c r="R234" s="52"/>
      <c r="S234" s="52"/>
      <c r="T234" s="53"/>
      <c r="AT234" s="17" t="s">
        <v>158</v>
      </c>
      <c r="AU234" s="17" t="s">
        <v>86</v>
      </c>
    </row>
    <row r="235" spans="2:65" s="12" customFormat="1">
      <c r="B235" s="144"/>
      <c r="D235" s="145" t="s">
        <v>144</v>
      </c>
      <c r="F235" s="147" t="s">
        <v>867</v>
      </c>
      <c r="H235" s="148">
        <v>105.834</v>
      </c>
      <c r="I235" s="228"/>
      <c r="L235" s="144"/>
      <c r="M235" s="149"/>
      <c r="N235" s="150"/>
      <c r="O235" s="150"/>
      <c r="P235" s="150"/>
      <c r="Q235" s="150"/>
      <c r="R235" s="150"/>
      <c r="S235" s="150"/>
      <c r="T235" s="151"/>
      <c r="AT235" s="146" t="s">
        <v>144</v>
      </c>
      <c r="AU235" s="146" t="s">
        <v>86</v>
      </c>
      <c r="AV235" s="12" t="s">
        <v>86</v>
      </c>
      <c r="AW235" s="12" t="s">
        <v>3</v>
      </c>
      <c r="AX235" s="12" t="s">
        <v>84</v>
      </c>
      <c r="AY235" s="146" t="s">
        <v>135</v>
      </c>
    </row>
    <row r="236" spans="2:65" s="1" customFormat="1" ht="36" customHeight="1">
      <c r="B236" s="131"/>
      <c r="C236" s="132" t="s">
        <v>343</v>
      </c>
      <c r="D236" s="132" t="s">
        <v>137</v>
      </c>
      <c r="E236" s="133" t="s">
        <v>868</v>
      </c>
      <c r="F236" s="134" t="s">
        <v>869</v>
      </c>
      <c r="G236" s="135" t="s">
        <v>263</v>
      </c>
      <c r="H236" s="136">
        <v>6</v>
      </c>
      <c r="I236" s="227"/>
      <c r="J236" s="137">
        <f>ROUND(I236*H236,2)</f>
        <v>0</v>
      </c>
      <c r="K236" s="134" t="s">
        <v>141</v>
      </c>
      <c r="L236" s="29"/>
      <c r="M236" s="138" t="s">
        <v>1</v>
      </c>
      <c r="N236" s="139" t="s">
        <v>41</v>
      </c>
      <c r="O236" s="140">
        <v>0.34100000000000003</v>
      </c>
      <c r="P236" s="140">
        <f>O236*H236</f>
        <v>2.0460000000000003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142</v>
      </c>
      <c r="AT236" s="142" t="s">
        <v>137</v>
      </c>
      <c r="AU236" s="142" t="s">
        <v>86</v>
      </c>
      <c r="AY236" s="17" t="s">
        <v>135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84</v>
      </c>
      <c r="BK236" s="143">
        <f>ROUND(I236*H236,2)</f>
        <v>0</v>
      </c>
      <c r="BL236" s="17" t="s">
        <v>142</v>
      </c>
      <c r="BM236" s="142" t="s">
        <v>870</v>
      </c>
    </row>
    <row r="237" spans="2:65" s="1" customFormat="1" ht="24" customHeight="1">
      <c r="B237" s="131"/>
      <c r="C237" s="167" t="s">
        <v>476</v>
      </c>
      <c r="D237" s="167" t="s">
        <v>253</v>
      </c>
      <c r="E237" s="168" t="s">
        <v>871</v>
      </c>
      <c r="F237" s="169" t="s">
        <v>872</v>
      </c>
      <c r="G237" s="170" t="s">
        <v>263</v>
      </c>
      <c r="H237" s="171">
        <v>6</v>
      </c>
      <c r="I237" s="232"/>
      <c r="J237" s="172">
        <f>ROUND(I237*H237,2)</f>
        <v>0</v>
      </c>
      <c r="K237" s="169" t="s">
        <v>141</v>
      </c>
      <c r="L237" s="173"/>
      <c r="M237" s="174" t="s">
        <v>1</v>
      </c>
      <c r="N237" s="175" t="s">
        <v>41</v>
      </c>
      <c r="O237" s="140">
        <v>0</v>
      </c>
      <c r="P237" s="140">
        <f>O237*H237</f>
        <v>0</v>
      </c>
      <c r="Q237" s="140">
        <v>3.1800000000000001E-3</v>
      </c>
      <c r="R237" s="140">
        <f>Q237*H237</f>
        <v>1.908E-2</v>
      </c>
      <c r="S237" s="140">
        <v>0</v>
      </c>
      <c r="T237" s="141">
        <f>S237*H237</f>
        <v>0</v>
      </c>
      <c r="AR237" s="142" t="s">
        <v>185</v>
      </c>
      <c r="AT237" s="142" t="s">
        <v>253</v>
      </c>
      <c r="AU237" s="142" t="s">
        <v>86</v>
      </c>
      <c r="AY237" s="17" t="s">
        <v>135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84</v>
      </c>
      <c r="BK237" s="143">
        <f>ROUND(I237*H237,2)</f>
        <v>0</v>
      </c>
      <c r="BL237" s="17" t="s">
        <v>142</v>
      </c>
      <c r="BM237" s="142" t="s">
        <v>873</v>
      </c>
    </row>
    <row r="238" spans="2:65" s="12" customFormat="1">
      <c r="B238" s="144"/>
      <c r="D238" s="145" t="s">
        <v>144</v>
      </c>
      <c r="E238" s="146" t="s">
        <v>1</v>
      </c>
      <c r="F238" s="147" t="s">
        <v>874</v>
      </c>
      <c r="H238" s="148">
        <v>6</v>
      </c>
      <c r="I238" s="228"/>
      <c r="L238" s="144"/>
      <c r="M238" s="149"/>
      <c r="N238" s="150"/>
      <c r="O238" s="150"/>
      <c r="P238" s="150"/>
      <c r="Q238" s="150"/>
      <c r="R238" s="150"/>
      <c r="S238" s="150"/>
      <c r="T238" s="151"/>
      <c r="AT238" s="146" t="s">
        <v>144</v>
      </c>
      <c r="AU238" s="146" t="s">
        <v>86</v>
      </c>
      <c r="AV238" s="12" t="s">
        <v>86</v>
      </c>
      <c r="AW238" s="12" t="s">
        <v>31</v>
      </c>
      <c r="AX238" s="12" t="s">
        <v>84</v>
      </c>
      <c r="AY238" s="146" t="s">
        <v>135</v>
      </c>
    </row>
    <row r="239" spans="2:65" s="1" customFormat="1" ht="36" customHeight="1">
      <c r="B239" s="131"/>
      <c r="C239" s="132" t="s">
        <v>481</v>
      </c>
      <c r="D239" s="132" t="s">
        <v>137</v>
      </c>
      <c r="E239" s="133" t="s">
        <v>875</v>
      </c>
      <c r="F239" s="134" t="s">
        <v>876</v>
      </c>
      <c r="G239" s="135" t="s">
        <v>500</v>
      </c>
      <c r="H239" s="136">
        <v>2</v>
      </c>
      <c r="I239" s="227"/>
      <c r="J239" s="137">
        <f>ROUND(I239*H239,2)</f>
        <v>0</v>
      </c>
      <c r="K239" s="134" t="s">
        <v>141</v>
      </c>
      <c r="L239" s="29"/>
      <c r="M239" s="138" t="s">
        <v>1</v>
      </c>
      <c r="N239" s="139" t="s">
        <v>41</v>
      </c>
      <c r="O239" s="140">
        <v>0.47299999999999998</v>
      </c>
      <c r="P239" s="140">
        <f>O239*H239</f>
        <v>0.94599999999999995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142</v>
      </c>
      <c r="AT239" s="142" t="s">
        <v>137</v>
      </c>
      <c r="AU239" s="142" t="s">
        <v>86</v>
      </c>
      <c r="AY239" s="17" t="s">
        <v>135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84</v>
      </c>
      <c r="BK239" s="143">
        <f>ROUND(I239*H239,2)</f>
        <v>0</v>
      </c>
      <c r="BL239" s="17" t="s">
        <v>142</v>
      </c>
      <c r="BM239" s="142" t="s">
        <v>877</v>
      </c>
    </row>
    <row r="240" spans="2:65" s="1" customFormat="1" ht="16.5" customHeight="1">
      <c r="B240" s="131"/>
      <c r="C240" s="167" t="s">
        <v>489</v>
      </c>
      <c r="D240" s="167" t="s">
        <v>253</v>
      </c>
      <c r="E240" s="168" t="s">
        <v>878</v>
      </c>
      <c r="F240" s="169" t="s">
        <v>879</v>
      </c>
      <c r="G240" s="170" t="s">
        <v>500</v>
      </c>
      <c r="H240" s="171">
        <v>2</v>
      </c>
      <c r="I240" s="232"/>
      <c r="J240" s="172">
        <f>ROUND(I240*H240,2)</f>
        <v>0</v>
      </c>
      <c r="K240" s="169" t="s">
        <v>141</v>
      </c>
      <c r="L240" s="173"/>
      <c r="M240" s="174" t="s">
        <v>1</v>
      </c>
      <c r="N240" s="175" t="s">
        <v>41</v>
      </c>
      <c r="O240" s="140">
        <v>0</v>
      </c>
      <c r="P240" s="140">
        <f>O240*H240</f>
        <v>0</v>
      </c>
      <c r="Q240" s="140">
        <v>5.0000000000000002E-5</v>
      </c>
      <c r="R240" s="140">
        <f>Q240*H240</f>
        <v>1E-4</v>
      </c>
      <c r="S240" s="140">
        <v>0</v>
      </c>
      <c r="T240" s="141">
        <f>S240*H240</f>
        <v>0</v>
      </c>
      <c r="AR240" s="142" t="s">
        <v>185</v>
      </c>
      <c r="AT240" s="142" t="s">
        <v>253</v>
      </c>
      <c r="AU240" s="142" t="s">
        <v>86</v>
      </c>
      <c r="AY240" s="17" t="s">
        <v>135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84</v>
      </c>
      <c r="BK240" s="143">
        <f>ROUND(I240*H240,2)</f>
        <v>0</v>
      </c>
      <c r="BL240" s="17" t="s">
        <v>142</v>
      </c>
      <c r="BM240" s="142" t="s">
        <v>880</v>
      </c>
    </row>
    <row r="241" spans="2:65" s="1" customFormat="1" ht="36" customHeight="1">
      <c r="B241" s="131"/>
      <c r="C241" s="132" t="s">
        <v>497</v>
      </c>
      <c r="D241" s="132" t="s">
        <v>137</v>
      </c>
      <c r="E241" s="133" t="s">
        <v>881</v>
      </c>
      <c r="F241" s="134" t="s">
        <v>882</v>
      </c>
      <c r="G241" s="135" t="s">
        <v>500</v>
      </c>
      <c r="H241" s="136">
        <v>21</v>
      </c>
      <c r="I241" s="227"/>
      <c r="J241" s="137">
        <f>ROUND(I241*H241,2)</f>
        <v>0</v>
      </c>
      <c r="K241" s="134" t="s">
        <v>141</v>
      </c>
      <c r="L241" s="29"/>
      <c r="M241" s="138" t="s">
        <v>1</v>
      </c>
      <c r="N241" s="139" t="s">
        <v>41</v>
      </c>
      <c r="O241" s="140">
        <v>0.56499999999999995</v>
      </c>
      <c r="P241" s="140">
        <f>O241*H241</f>
        <v>11.864999999999998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142</v>
      </c>
      <c r="AT241" s="142" t="s">
        <v>137</v>
      </c>
      <c r="AU241" s="142" t="s">
        <v>86</v>
      </c>
      <c r="AY241" s="17" t="s">
        <v>135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84</v>
      </c>
      <c r="BK241" s="143">
        <f>ROUND(I241*H241,2)</f>
        <v>0</v>
      </c>
      <c r="BL241" s="17" t="s">
        <v>142</v>
      </c>
      <c r="BM241" s="142" t="s">
        <v>883</v>
      </c>
    </row>
    <row r="242" spans="2:65" s="12" customFormat="1">
      <c r="B242" s="144"/>
      <c r="D242" s="145" t="s">
        <v>144</v>
      </c>
      <c r="E242" s="146" t="s">
        <v>1</v>
      </c>
      <c r="F242" s="147" t="s">
        <v>884</v>
      </c>
      <c r="H242" s="148">
        <v>21</v>
      </c>
      <c r="I242" s="228"/>
      <c r="L242" s="144"/>
      <c r="M242" s="149"/>
      <c r="N242" s="150"/>
      <c r="O242" s="150"/>
      <c r="P242" s="150"/>
      <c r="Q242" s="150"/>
      <c r="R242" s="150"/>
      <c r="S242" s="150"/>
      <c r="T242" s="151"/>
      <c r="AT242" s="146" t="s">
        <v>144</v>
      </c>
      <c r="AU242" s="146" t="s">
        <v>86</v>
      </c>
      <c r="AV242" s="12" t="s">
        <v>86</v>
      </c>
      <c r="AW242" s="12" t="s">
        <v>31</v>
      </c>
      <c r="AX242" s="12" t="s">
        <v>84</v>
      </c>
      <c r="AY242" s="146" t="s">
        <v>135</v>
      </c>
    </row>
    <row r="243" spans="2:65" s="1" customFormat="1" ht="16.5" customHeight="1">
      <c r="B243" s="131"/>
      <c r="C243" s="167" t="s">
        <v>502</v>
      </c>
      <c r="D243" s="167" t="s">
        <v>253</v>
      </c>
      <c r="E243" s="168" t="s">
        <v>885</v>
      </c>
      <c r="F243" s="169" t="s">
        <v>886</v>
      </c>
      <c r="G243" s="170" t="s">
        <v>500</v>
      </c>
      <c r="H243" s="171">
        <v>12</v>
      </c>
      <c r="I243" s="232"/>
      <c r="J243" s="172">
        <f>ROUND(I243*H243,2)</f>
        <v>0</v>
      </c>
      <c r="K243" s="169" t="s">
        <v>141</v>
      </c>
      <c r="L243" s="173"/>
      <c r="M243" s="174" t="s">
        <v>1</v>
      </c>
      <c r="N243" s="175" t="s">
        <v>41</v>
      </c>
      <c r="O243" s="140">
        <v>0</v>
      </c>
      <c r="P243" s="140">
        <f>O243*H243</f>
        <v>0</v>
      </c>
      <c r="Q243" s="140">
        <v>1.7000000000000001E-4</v>
      </c>
      <c r="R243" s="140">
        <f>Q243*H243</f>
        <v>2.0400000000000001E-3</v>
      </c>
      <c r="S243" s="140">
        <v>0</v>
      </c>
      <c r="T243" s="141">
        <f>S243*H243</f>
        <v>0</v>
      </c>
      <c r="AR243" s="142" t="s">
        <v>185</v>
      </c>
      <c r="AT243" s="142" t="s">
        <v>253</v>
      </c>
      <c r="AU243" s="142" t="s">
        <v>86</v>
      </c>
      <c r="AY243" s="17" t="s">
        <v>135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84</v>
      </c>
      <c r="BK243" s="143">
        <f>ROUND(I243*H243,2)</f>
        <v>0</v>
      </c>
      <c r="BL243" s="17" t="s">
        <v>142</v>
      </c>
      <c r="BM243" s="142" t="s">
        <v>887</v>
      </c>
    </row>
    <row r="244" spans="2:65" s="1" customFormat="1" ht="16.5" customHeight="1">
      <c r="B244" s="131"/>
      <c r="C244" s="167" t="s">
        <v>506</v>
      </c>
      <c r="D244" s="167" t="s">
        <v>253</v>
      </c>
      <c r="E244" s="168" t="s">
        <v>888</v>
      </c>
      <c r="F244" s="169" t="s">
        <v>889</v>
      </c>
      <c r="G244" s="170" t="s">
        <v>500</v>
      </c>
      <c r="H244" s="171">
        <v>2</v>
      </c>
      <c r="I244" s="232"/>
      <c r="J244" s="172">
        <f>ROUND(I244*H244,2)</f>
        <v>0</v>
      </c>
      <c r="K244" s="169" t="s">
        <v>141</v>
      </c>
      <c r="L244" s="173"/>
      <c r="M244" s="174" t="s">
        <v>1</v>
      </c>
      <c r="N244" s="175" t="s">
        <v>41</v>
      </c>
      <c r="O244" s="140">
        <v>0</v>
      </c>
      <c r="P244" s="140">
        <f>O244*H244</f>
        <v>0</v>
      </c>
      <c r="Q244" s="140">
        <v>1.9000000000000001E-4</v>
      </c>
      <c r="R244" s="140">
        <f>Q244*H244</f>
        <v>3.8000000000000002E-4</v>
      </c>
      <c r="S244" s="140">
        <v>0</v>
      </c>
      <c r="T244" s="141">
        <f>S244*H244</f>
        <v>0</v>
      </c>
      <c r="AR244" s="142" t="s">
        <v>185</v>
      </c>
      <c r="AT244" s="142" t="s">
        <v>253</v>
      </c>
      <c r="AU244" s="142" t="s">
        <v>86</v>
      </c>
      <c r="AY244" s="17" t="s">
        <v>135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84</v>
      </c>
      <c r="BK244" s="143">
        <f>ROUND(I244*H244,2)</f>
        <v>0</v>
      </c>
      <c r="BL244" s="17" t="s">
        <v>142</v>
      </c>
      <c r="BM244" s="142" t="s">
        <v>890</v>
      </c>
    </row>
    <row r="245" spans="2:65" s="1" customFormat="1" ht="16.5" customHeight="1">
      <c r="B245" s="131"/>
      <c r="C245" s="167" t="s">
        <v>510</v>
      </c>
      <c r="D245" s="167" t="s">
        <v>253</v>
      </c>
      <c r="E245" s="168" t="s">
        <v>891</v>
      </c>
      <c r="F245" s="169" t="s">
        <v>892</v>
      </c>
      <c r="G245" s="170" t="s">
        <v>500</v>
      </c>
      <c r="H245" s="171">
        <v>2</v>
      </c>
      <c r="I245" s="232"/>
      <c r="J245" s="172">
        <f>ROUND(I245*H245,2)</f>
        <v>0</v>
      </c>
      <c r="K245" s="169" t="s">
        <v>1</v>
      </c>
      <c r="L245" s="173"/>
      <c r="M245" s="174" t="s">
        <v>1</v>
      </c>
      <c r="N245" s="175" t="s">
        <v>41</v>
      </c>
      <c r="O245" s="140">
        <v>0</v>
      </c>
      <c r="P245" s="140">
        <f>O245*H245</f>
        <v>0</v>
      </c>
      <c r="Q245" s="140">
        <v>1.08E-3</v>
      </c>
      <c r="R245" s="140">
        <f>Q245*H245</f>
        <v>2.16E-3</v>
      </c>
      <c r="S245" s="140">
        <v>0</v>
      </c>
      <c r="T245" s="141">
        <f>S245*H245</f>
        <v>0</v>
      </c>
      <c r="AR245" s="142" t="s">
        <v>185</v>
      </c>
      <c r="AT245" s="142" t="s">
        <v>253</v>
      </c>
      <c r="AU245" s="142" t="s">
        <v>86</v>
      </c>
      <c r="AY245" s="17" t="s">
        <v>135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84</v>
      </c>
      <c r="BK245" s="143">
        <f>ROUND(I245*H245,2)</f>
        <v>0</v>
      </c>
      <c r="BL245" s="17" t="s">
        <v>142</v>
      </c>
      <c r="BM245" s="142" t="s">
        <v>893</v>
      </c>
    </row>
    <row r="246" spans="2:65" s="1" customFormat="1" ht="29.25">
      <c r="B246" s="29"/>
      <c r="D246" s="145" t="s">
        <v>158</v>
      </c>
      <c r="F246" s="165" t="s">
        <v>894</v>
      </c>
      <c r="I246" s="231"/>
      <c r="L246" s="29"/>
      <c r="M246" s="166"/>
      <c r="N246" s="52"/>
      <c r="O246" s="52"/>
      <c r="P246" s="52"/>
      <c r="Q246" s="52"/>
      <c r="R246" s="52"/>
      <c r="S246" s="52"/>
      <c r="T246" s="53"/>
      <c r="AT246" s="17" t="s">
        <v>158</v>
      </c>
      <c r="AU246" s="17" t="s">
        <v>86</v>
      </c>
    </row>
    <row r="247" spans="2:65" s="1" customFormat="1" ht="16.5" customHeight="1">
      <c r="B247" s="131"/>
      <c r="C247" s="167" t="s">
        <v>514</v>
      </c>
      <c r="D247" s="167" t="s">
        <v>253</v>
      </c>
      <c r="E247" s="168" t="s">
        <v>895</v>
      </c>
      <c r="F247" s="169" t="s">
        <v>896</v>
      </c>
      <c r="G247" s="170" t="s">
        <v>500</v>
      </c>
      <c r="H247" s="171">
        <v>1</v>
      </c>
      <c r="I247" s="232"/>
      <c r="J247" s="172">
        <f>ROUND(I247*H247,2)</f>
        <v>0</v>
      </c>
      <c r="K247" s="169" t="s">
        <v>1</v>
      </c>
      <c r="L247" s="173"/>
      <c r="M247" s="174" t="s">
        <v>1</v>
      </c>
      <c r="N247" s="175" t="s">
        <v>41</v>
      </c>
      <c r="O247" s="140">
        <v>0</v>
      </c>
      <c r="P247" s="140">
        <f>O247*H247</f>
        <v>0</v>
      </c>
      <c r="Q247" s="140">
        <v>4.2000000000000002E-4</v>
      </c>
      <c r="R247" s="140">
        <f>Q247*H247</f>
        <v>4.2000000000000002E-4</v>
      </c>
      <c r="S247" s="140">
        <v>0</v>
      </c>
      <c r="T247" s="141">
        <f>S247*H247</f>
        <v>0</v>
      </c>
      <c r="AR247" s="142" t="s">
        <v>185</v>
      </c>
      <c r="AT247" s="142" t="s">
        <v>253</v>
      </c>
      <c r="AU247" s="142" t="s">
        <v>86</v>
      </c>
      <c r="AY247" s="17" t="s">
        <v>135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84</v>
      </c>
      <c r="BK247" s="143">
        <f>ROUND(I247*H247,2)</f>
        <v>0</v>
      </c>
      <c r="BL247" s="17" t="s">
        <v>142</v>
      </c>
      <c r="BM247" s="142" t="s">
        <v>897</v>
      </c>
    </row>
    <row r="248" spans="2:65" s="1" customFormat="1" ht="29.25">
      <c r="B248" s="29"/>
      <c r="D248" s="145" t="s">
        <v>158</v>
      </c>
      <c r="F248" s="165" t="s">
        <v>898</v>
      </c>
      <c r="I248" s="231"/>
      <c r="L248" s="29"/>
      <c r="M248" s="166"/>
      <c r="N248" s="52"/>
      <c r="O248" s="52"/>
      <c r="P248" s="52"/>
      <c r="Q248" s="52"/>
      <c r="R248" s="52"/>
      <c r="S248" s="52"/>
      <c r="T248" s="53"/>
      <c r="AT248" s="17" t="s">
        <v>158</v>
      </c>
      <c r="AU248" s="17" t="s">
        <v>86</v>
      </c>
    </row>
    <row r="249" spans="2:65" s="1" customFormat="1" ht="16.5" customHeight="1">
      <c r="B249" s="131"/>
      <c r="C249" s="167" t="s">
        <v>518</v>
      </c>
      <c r="D249" s="167" t="s">
        <v>253</v>
      </c>
      <c r="E249" s="168" t="s">
        <v>899</v>
      </c>
      <c r="F249" s="169" t="s">
        <v>900</v>
      </c>
      <c r="G249" s="170" t="s">
        <v>500</v>
      </c>
      <c r="H249" s="171">
        <v>1</v>
      </c>
      <c r="I249" s="232"/>
      <c r="J249" s="172">
        <f>ROUND(I249*H249,2)</f>
        <v>0</v>
      </c>
      <c r="K249" s="169" t="s">
        <v>1</v>
      </c>
      <c r="L249" s="173"/>
      <c r="M249" s="174" t="s">
        <v>1</v>
      </c>
      <c r="N249" s="175" t="s">
        <v>41</v>
      </c>
      <c r="O249" s="140">
        <v>0</v>
      </c>
      <c r="P249" s="140">
        <f>O249*H249</f>
        <v>0</v>
      </c>
      <c r="Q249" s="140">
        <v>4.0000000000000002E-4</v>
      </c>
      <c r="R249" s="140">
        <f>Q249*H249</f>
        <v>4.0000000000000002E-4</v>
      </c>
      <c r="S249" s="140">
        <v>0</v>
      </c>
      <c r="T249" s="141">
        <f>S249*H249</f>
        <v>0</v>
      </c>
      <c r="AR249" s="142" t="s">
        <v>185</v>
      </c>
      <c r="AT249" s="142" t="s">
        <v>253</v>
      </c>
      <c r="AU249" s="142" t="s">
        <v>86</v>
      </c>
      <c r="AY249" s="17" t="s">
        <v>135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84</v>
      </c>
      <c r="BK249" s="143">
        <f>ROUND(I249*H249,2)</f>
        <v>0</v>
      </c>
      <c r="BL249" s="17" t="s">
        <v>142</v>
      </c>
      <c r="BM249" s="142" t="s">
        <v>901</v>
      </c>
    </row>
    <row r="250" spans="2:65" s="1" customFormat="1" ht="29.25">
      <c r="B250" s="29"/>
      <c r="D250" s="145" t="s">
        <v>158</v>
      </c>
      <c r="F250" s="165" t="s">
        <v>902</v>
      </c>
      <c r="I250" s="231"/>
      <c r="L250" s="29"/>
      <c r="M250" s="166"/>
      <c r="N250" s="52"/>
      <c r="O250" s="52"/>
      <c r="P250" s="52"/>
      <c r="Q250" s="52"/>
      <c r="R250" s="52"/>
      <c r="S250" s="52"/>
      <c r="T250" s="53"/>
      <c r="AT250" s="17" t="s">
        <v>158</v>
      </c>
      <c r="AU250" s="17" t="s">
        <v>86</v>
      </c>
    </row>
    <row r="251" spans="2:65" s="1" customFormat="1" ht="16.5" customHeight="1">
      <c r="B251" s="131"/>
      <c r="C251" s="167" t="s">
        <v>524</v>
      </c>
      <c r="D251" s="167" t="s">
        <v>253</v>
      </c>
      <c r="E251" s="168" t="s">
        <v>903</v>
      </c>
      <c r="F251" s="169" t="s">
        <v>904</v>
      </c>
      <c r="G251" s="170" t="s">
        <v>500</v>
      </c>
      <c r="H251" s="171">
        <v>1</v>
      </c>
      <c r="I251" s="232"/>
      <c r="J251" s="172">
        <f>ROUND(I251*H251,2)</f>
        <v>0</v>
      </c>
      <c r="K251" s="169" t="s">
        <v>1</v>
      </c>
      <c r="L251" s="173"/>
      <c r="M251" s="174" t="s">
        <v>1</v>
      </c>
      <c r="N251" s="175" t="s">
        <v>41</v>
      </c>
      <c r="O251" s="140">
        <v>0</v>
      </c>
      <c r="P251" s="140">
        <f>O251*H251</f>
        <v>0</v>
      </c>
      <c r="Q251" s="140">
        <v>4.0000000000000002E-4</v>
      </c>
      <c r="R251" s="140">
        <f>Q251*H251</f>
        <v>4.0000000000000002E-4</v>
      </c>
      <c r="S251" s="140">
        <v>0</v>
      </c>
      <c r="T251" s="141">
        <f>S251*H251</f>
        <v>0</v>
      </c>
      <c r="AR251" s="142" t="s">
        <v>185</v>
      </c>
      <c r="AT251" s="142" t="s">
        <v>253</v>
      </c>
      <c r="AU251" s="142" t="s">
        <v>86</v>
      </c>
      <c r="AY251" s="17" t="s">
        <v>135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84</v>
      </c>
      <c r="BK251" s="143">
        <f>ROUND(I251*H251,2)</f>
        <v>0</v>
      </c>
      <c r="BL251" s="17" t="s">
        <v>142</v>
      </c>
      <c r="BM251" s="142" t="s">
        <v>905</v>
      </c>
    </row>
    <row r="252" spans="2:65" s="1" customFormat="1" ht="29.25">
      <c r="B252" s="29"/>
      <c r="D252" s="145" t="s">
        <v>158</v>
      </c>
      <c r="F252" s="165" t="s">
        <v>906</v>
      </c>
      <c r="I252" s="231"/>
      <c r="L252" s="29"/>
      <c r="M252" s="166"/>
      <c r="N252" s="52"/>
      <c r="O252" s="52"/>
      <c r="P252" s="52"/>
      <c r="Q252" s="52"/>
      <c r="R252" s="52"/>
      <c r="S252" s="52"/>
      <c r="T252" s="53"/>
      <c r="AT252" s="17" t="s">
        <v>158</v>
      </c>
      <c r="AU252" s="17" t="s">
        <v>86</v>
      </c>
    </row>
    <row r="253" spans="2:65" s="1" customFormat="1" ht="16.5" customHeight="1">
      <c r="B253" s="131"/>
      <c r="C253" s="167" t="s">
        <v>528</v>
      </c>
      <c r="D253" s="167" t="s">
        <v>253</v>
      </c>
      <c r="E253" s="168" t="s">
        <v>907</v>
      </c>
      <c r="F253" s="169" t="s">
        <v>908</v>
      </c>
      <c r="G253" s="170" t="s">
        <v>500</v>
      </c>
      <c r="H253" s="171">
        <v>2</v>
      </c>
      <c r="I253" s="232"/>
      <c r="J253" s="172">
        <f>ROUND(I253*H253,2)</f>
        <v>0</v>
      </c>
      <c r="K253" s="169" t="s">
        <v>1</v>
      </c>
      <c r="L253" s="173"/>
      <c r="M253" s="174" t="s">
        <v>1</v>
      </c>
      <c r="N253" s="175" t="s">
        <v>41</v>
      </c>
      <c r="O253" s="140">
        <v>0</v>
      </c>
      <c r="P253" s="140">
        <f>O253*H253</f>
        <v>0</v>
      </c>
      <c r="Q253" s="140">
        <v>1.1E-4</v>
      </c>
      <c r="R253" s="140">
        <f>Q253*H253</f>
        <v>2.2000000000000001E-4</v>
      </c>
      <c r="S253" s="140">
        <v>0</v>
      </c>
      <c r="T253" s="141">
        <f>S253*H253</f>
        <v>0</v>
      </c>
      <c r="AR253" s="142" t="s">
        <v>185</v>
      </c>
      <c r="AT253" s="142" t="s">
        <v>253</v>
      </c>
      <c r="AU253" s="142" t="s">
        <v>86</v>
      </c>
      <c r="AY253" s="17" t="s">
        <v>135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84</v>
      </c>
      <c r="BK253" s="143">
        <f>ROUND(I253*H253,2)</f>
        <v>0</v>
      </c>
      <c r="BL253" s="17" t="s">
        <v>142</v>
      </c>
      <c r="BM253" s="142" t="s">
        <v>909</v>
      </c>
    </row>
    <row r="254" spans="2:65" s="1" customFormat="1" ht="29.25">
      <c r="B254" s="29"/>
      <c r="D254" s="145" t="s">
        <v>158</v>
      </c>
      <c r="F254" s="165" t="s">
        <v>910</v>
      </c>
      <c r="I254" s="231"/>
      <c r="L254" s="29"/>
      <c r="M254" s="166"/>
      <c r="N254" s="52"/>
      <c r="O254" s="52"/>
      <c r="P254" s="52"/>
      <c r="Q254" s="52"/>
      <c r="R254" s="52"/>
      <c r="S254" s="52"/>
      <c r="T254" s="53"/>
      <c r="AT254" s="17" t="s">
        <v>158</v>
      </c>
      <c r="AU254" s="17" t="s">
        <v>86</v>
      </c>
    </row>
    <row r="255" spans="2:65" s="1" customFormat="1" ht="36" customHeight="1">
      <c r="B255" s="131"/>
      <c r="C255" s="132" t="s">
        <v>532</v>
      </c>
      <c r="D255" s="132" t="s">
        <v>137</v>
      </c>
      <c r="E255" s="133" t="s">
        <v>911</v>
      </c>
      <c r="F255" s="134" t="s">
        <v>912</v>
      </c>
      <c r="G255" s="135" t="s">
        <v>500</v>
      </c>
      <c r="H255" s="136">
        <v>1</v>
      </c>
      <c r="I255" s="227"/>
      <c r="J255" s="137">
        <f t="shared" ref="J255:J261" si="0">ROUND(I255*H255,2)</f>
        <v>0</v>
      </c>
      <c r="K255" s="134" t="s">
        <v>141</v>
      </c>
      <c r="L255" s="29"/>
      <c r="M255" s="138" t="s">
        <v>1</v>
      </c>
      <c r="N255" s="139" t="s">
        <v>41</v>
      </c>
      <c r="O255" s="140">
        <v>0.56499999999999995</v>
      </c>
      <c r="P255" s="140">
        <f t="shared" ref="P255:P261" si="1">O255*H255</f>
        <v>0.56499999999999995</v>
      </c>
      <c r="Q255" s="140">
        <v>0</v>
      </c>
      <c r="R255" s="140">
        <f t="shared" ref="R255:R261" si="2">Q255*H255</f>
        <v>0</v>
      </c>
      <c r="S255" s="140">
        <v>0</v>
      </c>
      <c r="T255" s="141">
        <f t="shared" ref="T255:T261" si="3">S255*H255</f>
        <v>0</v>
      </c>
      <c r="AR255" s="142" t="s">
        <v>142</v>
      </c>
      <c r="AT255" s="142" t="s">
        <v>137</v>
      </c>
      <c r="AU255" s="142" t="s">
        <v>86</v>
      </c>
      <c r="AY255" s="17" t="s">
        <v>135</v>
      </c>
      <c r="BE255" s="143">
        <f t="shared" ref="BE255:BE261" si="4">IF(N255="základní",J255,0)</f>
        <v>0</v>
      </c>
      <c r="BF255" s="143">
        <f t="shared" ref="BF255:BF261" si="5">IF(N255="snížená",J255,0)</f>
        <v>0</v>
      </c>
      <c r="BG255" s="143">
        <f t="shared" ref="BG255:BG261" si="6">IF(N255="zákl. přenesená",J255,0)</f>
        <v>0</v>
      </c>
      <c r="BH255" s="143">
        <f t="shared" ref="BH255:BH261" si="7">IF(N255="sníž. přenesená",J255,0)</f>
        <v>0</v>
      </c>
      <c r="BI255" s="143">
        <f t="shared" ref="BI255:BI261" si="8">IF(N255="nulová",J255,0)</f>
        <v>0</v>
      </c>
      <c r="BJ255" s="17" t="s">
        <v>84</v>
      </c>
      <c r="BK255" s="143">
        <f t="shared" ref="BK255:BK261" si="9">ROUND(I255*H255,2)</f>
        <v>0</v>
      </c>
      <c r="BL255" s="17" t="s">
        <v>142</v>
      </c>
      <c r="BM255" s="142" t="s">
        <v>913</v>
      </c>
    </row>
    <row r="256" spans="2:65" s="1" customFormat="1" ht="16.5" customHeight="1">
      <c r="B256" s="131"/>
      <c r="C256" s="167" t="s">
        <v>538</v>
      </c>
      <c r="D256" s="167" t="s">
        <v>253</v>
      </c>
      <c r="E256" s="168" t="s">
        <v>914</v>
      </c>
      <c r="F256" s="169" t="s">
        <v>915</v>
      </c>
      <c r="G256" s="170" t="s">
        <v>500</v>
      </c>
      <c r="H256" s="171">
        <v>1</v>
      </c>
      <c r="I256" s="232"/>
      <c r="J256" s="172">
        <f t="shared" si="0"/>
        <v>0</v>
      </c>
      <c r="K256" s="169" t="s">
        <v>141</v>
      </c>
      <c r="L256" s="173"/>
      <c r="M256" s="174" t="s">
        <v>1</v>
      </c>
      <c r="N256" s="175" t="s">
        <v>41</v>
      </c>
      <c r="O256" s="140">
        <v>0</v>
      </c>
      <c r="P256" s="140">
        <f t="shared" si="1"/>
        <v>0</v>
      </c>
      <c r="Q256" s="140">
        <v>3.2000000000000003E-4</v>
      </c>
      <c r="R256" s="140">
        <f t="shared" si="2"/>
        <v>3.2000000000000003E-4</v>
      </c>
      <c r="S256" s="140">
        <v>0</v>
      </c>
      <c r="T256" s="141">
        <f t="shared" si="3"/>
        <v>0</v>
      </c>
      <c r="AR256" s="142" t="s">
        <v>185</v>
      </c>
      <c r="AT256" s="142" t="s">
        <v>253</v>
      </c>
      <c r="AU256" s="142" t="s">
        <v>86</v>
      </c>
      <c r="AY256" s="17" t="s">
        <v>135</v>
      </c>
      <c r="BE256" s="143">
        <f t="shared" si="4"/>
        <v>0</v>
      </c>
      <c r="BF256" s="143">
        <f t="shared" si="5"/>
        <v>0</v>
      </c>
      <c r="BG256" s="143">
        <f t="shared" si="6"/>
        <v>0</v>
      </c>
      <c r="BH256" s="143">
        <f t="shared" si="7"/>
        <v>0</v>
      </c>
      <c r="BI256" s="143">
        <f t="shared" si="8"/>
        <v>0</v>
      </c>
      <c r="BJ256" s="17" t="s">
        <v>84</v>
      </c>
      <c r="BK256" s="143">
        <f t="shared" si="9"/>
        <v>0</v>
      </c>
      <c r="BL256" s="17" t="s">
        <v>142</v>
      </c>
      <c r="BM256" s="142" t="s">
        <v>916</v>
      </c>
    </row>
    <row r="257" spans="2:65" s="1" customFormat="1" ht="16.5" customHeight="1">
      <c r="B257" s="131"/>
      <c r="C257" s="132" t="s">
        <v>543</v>
      </c>
      <c r="D257" s="132" t="s">
        <v>137</v>
      </c>
      <c r="E257" s="133" t="s">
        <v>917</v>
      </c>
      <c r="F257" s="134" t="s">
        <v>918</v>
      </c>
      <c r="G257" s="135" t="s">
        <v>263</v>
      </c>
      <c r="H257" s="136">
        <v>104.27</v>
      </c>
      <c r="I257" s="227"/>
      <c r="J257" s="137">
        <f t="shared" si="0"/>
        <v>0</v>
      </c>
      <c r="K257" s="134" t="s">
        <v>141</v>
      </c>
      <c r="L257" s="29"/>
      <c r="M257" s="138" t="s">
        <v>1</v>
      </c>
      <c r="N257" s="139" t="s">
        <v>41</v>
      </c>
      <c r="O257" s="140">
        <v>4.3999999999999997E-2</v>
      </c>
      <c r="P257" s="140">
        <f t="shared" si="1"/>
        <v>4.5878799999999993</v>
      </c>
      <c r="Q257" s="140">
        <v>0</v>
      </c>
      <c r="R257" s="140">
        <f t="shared" si="2"/>
        <v>0</v>
      </c>
      <c r="S257" s="140">
        <v>0</v>
      </c>
      <c r="T257" s="141">
        <f t="shared" si="3"/>
        <v>0</v>
      </c>
      <c r="AR257" s="142" t="s">
        <v>142</v>
      </c>
      <c r="AT257" s="142" t="s">
        <v>137</v>
      </c>
      <c r="AU257" s="142" t="s">
        <v>86</v>
      </c>
      <c r="AY257" s="17" t="s">
        <v>135</v>
      </c>
      <c r="BE257" s="143">
        <f t="shared" si="4"/>
        <v>0</v>
      </c>
      <c r="BF257" s="143">
        <f t="shared" si="5"/>
        <v>0</v>
      </c>
      <c r="BG257" s="143">
        <f t="shared" si="6"/>
        <v>0</v>
      </c>
      <c r="BH257" s="143">
        <f t="shared" si="7"/>
        <v>0</v>
      </c>
      <c r="BI257" s="143">
        <f t="shared" si="8"/>
        <v>0</v>
      </c>
      <c r="BJ257" s="17" t="s">
        <v>84</v>
      </c>
      <c r="BK257" s="143">
        <f t="shared" si="9"/>
        <v>0</v>
      </c>
      <c r="BL257" s="17" t="s">
        <v>142</v>
      </c>
      <c r="BM257" s="142" t="s">
        <v>919</v>
      </c>
    </row>
    <row r="258" spans="2:65" s="1" customFormat="1" ht="36" customHeight="1">
      <c r="B258" s="131"/>
      <c r="C258" s="132" t="s">
        <v>548</v>
      </c>
      <c r="D258" s="132" t="s">
        <v>137</v>
      </c>
      <c r="E258" s="133" t="s">
        <v>920</v>
      </c>
      <c r="F258" s="134" t="s">
        <v>921</v>
      </c>
      <c r="G258" s="135" t="s">
        <v>500</v>
      </c>
      <c r="H258" s="136">
        <v>1</v>
      </c>
      <c r="I258" s="227"/>
      <c r="J258" s="137">
        <f t="shared" si="0"/>
        <v>0</v>
      </c>
      <c r="K258" s="134" t="s">
        <v>141</v>
      </c>
      <c r="L258" s="29"/>
      <c r="M258" s="138" t="s">
        <v>1</v>
      </c>
      <c r="N258" s="139" t="s">
        <v>41</v>
      </c>
      <c r="O258" s="140">
        <v>1.0840000000000001</v>
      </c>
      <c r="P258" s="140">
        <f t="shared" si="1"/>
        <v>1.0840000000000001</v>
      </c>
      <c r="Q258" s="140">
        <v>0.32169999999999999</v>
      </c>
      <c r="R258" s="140">
        <f t="shared" si="2"/>
        <v>0.32169999999999999</v>
      </c>
      <c r="S258" s="140">
        <v>0</v>
      </c>
      <c r="T258" s="141">
        <f t="shared" si="3"/>
        <v>0</v>
      </c>
      <c r="AR258" s="142" t="s">
        <v>142</v>
      </c>
      <c r="AT258" s="142" t="s">
        <v>137</v>
      </c>
      <c r="AU258" s="142" t="s">
        <v>86</v>
      </c>
      <c r="AY258" s="17" t="s">
        <v>135</v>
      </c>
      <c r="BE258" s="143">
        <f t="shared" si="4"/>
        <v>0</v>
      </c>
      <c r="BF258" s="143">
        <f t="shared" si="5"/>
        <v>0</v>
      </c>
      <c r="BG258" s="143">
        <f t="shared" si="6"/>
        <v>0</v>
      </c>
      <c r="BH258" s="143">
        <f t="shared" si="7"/>
        <v>0</v>
      </c>
      <c r="BI258" s="143">
        <f t="shared" si="8"/>
        <v>0</v>
      </c>
      <c r="BJ258" s="17" t="s">
        <v>84</v>
      </c>
      <c r="BK258" s="143">
        <f t="shared" si="9"/>
        <v>0</v>
      </c>
      <c r="BL258" s="17" t="s">
        <v>142</v>
      </c>
      <c r="BM258" s="142" t="s">
        <v>922</v>
      </c>
    </row>
    <row r="259" spans="2:65" s="1" customFormat="1" ht="16.5" customHeight="1">
      <c r="B259" s="131"/>
      <c r="C259" s="167" t="s">
        <v>553</v>
      </c>
      <c r="D259" s="167" t="s">
        <v>253</v>
      </c>
      <c r="E259" s="168" t="s">
        <v>923</v>
      </c>
      <c r="F259" s="169" t="s">
        <v>924</v>
      </c>
      <c r="G259" s="170" t="s">
        <v>500</v>
      </c>
      <c r="H259" s="171">
        <v>1</v>
      </c>
      <c r="I259" s="232"/>
      <c r="J259" s="172">
        <f t="shared" si="0"/>
        <v>0</v>
      </c>
      <c r="K259" s="169" t="s">
        <v>141</v>
      </c>
      <c r="L259" s="173"/>
      <c r="M259" s="174" t="s">
        <v>1</v>
      </c>
      <c r="N259" s="175" t="s">
        <v>41</v>
      </c>
      <c r="O259" s="140">
        <v>0</v>
      </c>
      <c r="P259" s="140">
        <f t="shared" si="1"/>
        <v>0</v>
      </c>
      <c r="Q259" s="140">
        <v>6.9000000000000006E-2</v>
      </c>
      <c r="R259" s="140">
        <f t="shared" si="2"/>
        <v>6.9000000000000006E-2</v>
      </c>
      <c r="S259" s="140">
        <v>0</v>
      </c>
      <c r="T259" s="141">
        <f t="shared" si="3"/>
        <v>0</v>
      </c>
      <c r="AR259" s="142" t="s">
        <v>185</v>
      </c>
      <c r="AT259" s="142" t="s">
        <v>253</v>
      </c>
      <c r="AU259" s="142" t="s">
        <v>86</v>
      </c>
      <c r="AY259" s="17" t="s">
        <v>135</v>
      </c>
      <c r="BE259" s="143">
        <f t="shared" si="4"/>
        <v>0</v>
      </c>
      <c r="BF259" s="143">
        <f t="shared" si="5"/>
        <v>0</v>
      </c>
      <c r="BG259" s="143">
        <f t="shared" si="6"/>
        <v>0</v>
      </c>
      <c r="BH259" s="143">
        <f t="shared" si="7"/>
        <v>0</v>
      </c>
      <c r="BI259" s="143">
        <f t="shared" si="8"/>
        <v>0</v>
      </c>
      <c r="BJ259" s="17" t="s">
        <v>84</v>
      </c>
      <c r="BK259" s="143">
        <f t="shared" si="9"/>
        <v>0</v>
      </c>
      <c r="BL259" s="17" t="s">
        <v>142</v>
      </c>
      <c r="BM259" s="142" t="s">
        <v>925</v>
      </c>
    </row>
    <row r="260" spans="2:65" s="1" customFormat="1" ht="36" customHeight="1">
      <c r="B260" s="131"/>
      <c r="C260" s="132" t="s">
        <v>558</v>
      </c>
      <c r="D260" s="132" t="s">
        <v>137</v>
      </c>
      <c r="E260" s="133" t="s">
        <v>926</v>
      </c>
      <c r="F260" s="134" t="s">
        <v>927</v>
      </c>
      <c r="G260" s="135" t="s">
        <v>500</v>
      </c>
      <c r="H260" s="136">
        <v>7</v>
      </c>
      <c r="I260" s="227"/>
      <c r="J260" s="137">
        <f t="shared" si="0"/>
        <v>0</v>
      </c>
      <c r="K260" s="134" t="s">
        <v>141</v>
      </c>
      <c r="L260" s="29"/>
      <c r="M260" s="138" t="s">
        <v>1</v>
      </c>
      <c r="N260" s="139" t="s">
        <v>41</v>
      </c>
      <c r="O260" s="140">
        <v>8.3000000000000004E-2</v>
      </c>
      <c r="P260" s="140">
        <f t="shared" si="1"/>
        <v>0.58100000000000007</v>
      </c>
      <c r="Q260" s="140">
        <v>8.0000000000000007E-5</v>
      </c>
      <c r="R260" s="140">
        <f t="shared" si="2"/>
        <v>5.6000000000000006E-4</v>
      </c>
      <c r="S260" s="140">
        <v>0</v>
      </c>
      <c r="T260" s="141">
        <f t="shared" si="3"/>
        <v>0</v>
      </c>
      <c r="AR260" s="142" t="s">
        <v>142</v>
      </c>
      <c r="AT260" s="142" t="s">
        <v>137</v>
      </c>
      <c r="AU260" s="142" t="s">
        <v>86</v>
      </c>
      <c r="AY260" s="17" t="s">
        <v>135</v>
      </c>
      <c r="BE260" s="143">
        <f t="shared" si="4"/>
        <v>0</v>
      </c>
      <c r="BF260" s="143">
        <f t="shared" si="5"/>
        <v>0</v>
      </c>
      <c r="BG260" s="143">
        <f t="shared" si="6"/>
        <v>0</v>
      </c>
      <c r="BH260" s="143">
        <f t="shared" si="7"/>
        <v>0</v>
      </c>
      <c r="BI260" s="143">
        <f t="shared" si="8"/>
        <v>0</v>
      </c>
      <c r="BJ260" s="17" t="s">
        <v>84</v>
      </c>
      <c r="BK260" s="143">
        <f t="shared" si="9"/>
        <v>0</v>
      </c>
      <c r="BL260" s="17" t="s">
        <v>142</v>
      </c>
      <c r="BM260" s="142" t="s">
        <v>928</v>
      </c>
    </row>
    <row r="261" spans="2:65" s="1" customFormat="1" ht="24" customHeight="1">
      <c r="B261" s="131"/>
      <c r="C261" s="132" t="s">
        <v>565</v>
      </c>
      <c r="D261" s="132" t="s">
        <v>137</v>
      </c>
      <c r="E261" s="133" t="s">
        <v>929</v>
      </c>
      <c r="F261" s="134" t="s">
        <v>930</v>
      </c>
      <c r="G261" s="135" t="s">
        <v>500</v>
      </c>
      <c r="H261" s="136">
        <v>2</v>
      </c>
      <c r="I261" s="227"/>
      <c r="J261" s="137">
        <f t="shared" si="0"/>
        <v>0</v>
      </c>
      <c r="K261" s="134" t="s">
        <v>141</v>
      </c>
      <c r="L261" s="29"/>
      <c r="M261" s="138" t="s">
        <v>1</v>
      </c>
      <c r="N261" s="139" t="s">
        <v>41</v>
      </c>
      <c r="O261" s="140">
        <v>6.6000000000000003E-2</v>
      </c>
      <c r="P261" s="140">
        <f t="shared" si="1"/>
        <v>0.13200000000000001</v>
      </c>
      <c r="Q261" s="140">
        <v>2.0000000000000001E-4</v>
      </c>
      <c r="R261" s="140">
        <f t="shared" si="2"/>
        <v>4.0000000000000002E-4</v>
      </c>
      <c r="S261" s="140">
        <v>0</v>
      </c>
      <c r="T261" s="141">
        <f t="shared" si="3"/>
        <v>0</v>
      </c>
      <c r="AR261" s="142" t="s">
        <v>142</v>
      </c>
      <c r="AT261" s="142" t="s">
        <v>137</v>
      </c>
      <c r="AU261" s="142" t="s">
        <v>86</v>
      </c>
      <c r="AY261" s="17" t="s">
        <v>135</v>
      </c>
      <c r="BE261" s="143">
        <f t="shared" si="4"/>
        <v>0</v>
      </c>
      <c r="BF261" s="143">
        <f t="shared" si="5"/>
        <v>0</v>
      </c>
      <c r="BG261" s="143">
        <f t="shared" si="6"/>
        <v>0</v>
      </c>
      <c r="BH261" s="143">
        <f t="shared" si="7"/>
        <v>0</v>
      </c>
      <c r="BI261" s="143">
        <f t="shared" si="8"/>
        <v>0</v>
      </c>
      <c r="BJ261" s="17" t="s">
        <v>84</v>
      </c>
      <c r="BK261" s="143">
        <f t="shared" si="9"/>
        <v>0</v>
      </c>
      <c r="BL261" s="17" t="s">
        <v>142</v>
      </c>
      <c r="BM261" s="142" t="s">
        <v>931</v>
      </c>
    </row>
    <row r="262" spans="2:65" s="11" customFormat="1" ht="22.9" customHeight="1">
      <c r="B262" s="119"/>
      <c r="D262" s="120" t="s">
        <v>75</v>
      </c>
      <c r="E262" s="129" t="s">
        <v>192</v>
      </c>
      <c r="F262" s="129" t="s">
        <v>329</v>
      </c>
      <c r="I262" s="233"/>
      <c r="J262" s="130">
        <f>BK262</f>
        <v>0</v>
      </c>
      <c r="L262" s="119"/>
      <c r="M262" s="123"/>
      <c r="N262" s="124"/>
      <c r="O262" s="124"/>
      <c r="P262" s="125">
        <f>SUM(P263:P265)</f>
        <v>2.63</v>
      </c>
      <c r="Q262" s="124"/>
      <c r="R262" s="125">
        <f>SUM(R263:R265)</f>
        <v>0</v>
      </c>
      <c r="S262" s="124"/>
      <c r="T262" s="126">
        <f>SUM(T263:T265)</f>
        <v>0.1467</v>
      </c>
      <c r="AR262" s="120" t="s">
        <v>84</v>
      </c>
      <c r="AT262" s="127" t="s">
        <v>75</v>
      </c>
      <c r="AU262" s="127" t="s">
        <v>84</v>
      </c>
      <c r="AY262" s="120" t="s">
        <v>135</v>
      </c>
      <c r="BK262" s="128">
        <f>SUM(BK263:BK265)</f>
        <v>0</v>
      </c>
    </row>
    <row r="263" spans="2:65" s="1" customFormat="1" ht="24" customHeight="1">
      <c r="B263" s="131"/>
      <c r="C263" s="132" t="s">
        <v>573</v>
      </c>
      <c r="D263" s="132" t="s">
        <v>137</v>
      </c>
      <c r="E263" s="133" t="s">
        <v>932</v>
      </c>
      <c r="F263" s="134" t="s">
        <v>933</v>
      </c>
      <c r="G263" s="135" t="s">
        <v>500</v>
      </c>
      <c r="H263" s="136">
        <v>2</v>
      </c>
      <c r="I263" s="227"/>
      <c r="J263" s="137">
        <f>ROUND(I263*H263,2)</f>
        <v>0</v>
      </c>
      <c r="K263" s="134" t="s">
        <v>141</v>
      </c>
      <c r="L263" s="29"/>
      <c r="M263" s="138" t="s">
        <v>1</v>
      </c>
      <c r="N263" s="139" t="s">
        <v>41</v>
      </c>
      <c r="O263" s="140">
        <v>0.315</v>
      </c>
      <c r="P263" s="140">
        <f>O263*H263</f>
        <v>0.63</v>
      </c>
      <c r="Q263" s="140">
        <v>0</v>
      </c>
      <c r="R263" s="140">
        <f>Q263*H263</f>
        <v>0</v>
      </c>
      <c r="S263" s="140">
        <v>6.8400000000000002E-2</v>
      </c>
      <c r="T263" s="141">
        <f>S263*H263</f>
        <v>0.1368</v>
      </c>
      <c r="AR263" s="142" t="s">
        <v>142</v>
      </c>
      <c r="AT263" s="142" t="s">
        <v>137</v>
      </c>
      <c r="AU263" s="142" t="s">
        <v>86</v>
      </c>
      <c r="AY263" s="17" t="s">
        <v>135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84</v>
      </c>
      <c r="BK263" s="143">
        <f>ROUND(I263*H263,2)</f>
        <v>0</v>
      </c>
      <c r="BL263" s="17" t="s">
        <v>142</v>
      </c>
      <c r="BM263" s="142" t="s">
        <v>934</v>
      </c>
    </row>
    <row r="264" spans="2:65" s="1" customFormat="1" ht="24" customHeight="1">
      <c r="B264" s="131"/>
      <c r="C264" s="132" t="s">
        <v>577</v>
      </c>
      <c r="D264" s="132" t="s">
        <v>137</v>
      </c>
      <c r="E264" s="133" t="s">
        <v>935</v>
      </c>
      <c r="F264" s="134" t="s">
        <v>936</v>
      </c>
      <c r="G264" s="135" t="s">
        <v>263</v>
      </c>
      <c r="H264" s="136">
        <v>5</v>
      </c>
      <c r="I264" s="227"/>
      <c r="J264" s="137">
        <f>ROUND(I264*H264,2)</f>
        <v>0</v>
      </c>
      <c r="K264" s="134" t="s">
        <v>141</v>
      </c>
      <c r="L264" s="29"/>
      <c r="M264" s="138" t="s">
        <v>1</v>
      </c>
      <c r="N264" s="139" t="s">
        <v>41</v>
      </c>
      <c r="O264" s="140">
        <v>0.19600000000000001</v>
      </c>
      <c r="P264" s="140">
        <f>O264*H264</f>
        <v>0.98</v>
      </c>
      <c r="Q264" s="140">
        <v>0</v>
      </c>
      <c r="R264" s="140">
        <f>Q264*H264</f>
        <v>0</v>
      </c>
      <c r="S264" s="140">
        <v>1.98E-3</v>
      </c>
      <c r="T264" s="141">
        <f>S264*H264</f>
        <v>9.8999999999999991E-3</v>
      </c>
      <c r="AR264" s="142" t="s">
        <v>142</v>
      </c>
      <c r="AT264" s="142" t="s">
        <v>137</v>
      </c>
      <c r="AU264" s="142" t="s">
        <v>86</v>
      </c>
      <c r="AY264" s="17" t="s">
        <v>135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84</v>
      </c>
      <c r="BK264" s="143">
        <f>ROUND(I264*H264,2)</f>
        <v>0</v>
      </c>
      <c r="BL264" s="17" t="s">
        <v>142</v>
      </c>
      <c r="BM264" s="142" t="s">
        <v>937</v>
      </c>
    </row>
    <row r="265" spans="2:65" s="1" customFormat="1" ht="60" customHeight="1">
      <c r="B265" s="131"/>
      <c r="C265" s="132" t="s">
        <v>581</v>
      </c>
      <c r="D265" s="132" t="s">
        <v>137</v>
      </c>
      <c r="E265" s="133" t="s">
        <v>938</v>
      </c>
      <c r="F265" s="134" t="s">
        <v>939</v>
      </c>
      <c r="G265" s="135" t="s">
        <v>239</v>
      </c>
      <c r="H265" s="136">
        <v>15</v>
      </c>
      <c r="I265" s="227"/>
      <c r="J265" s="137">
        <f>ROUND(I265*H265,2)</f>
        <v>0</v>
      </c>
      <c r="K265" s="134" t="s">
        <v>141</v>
      </c>
      <c r="L265" s="29"/>
      <c r="M265" s="138" t="s">
        <v>1</v>
      </c>
      <c r="N265" s="139" t="s">
        <v>41</v>
      </c>
      <c r="O265" s="140">
        <v>6.8000000000000005E-2</v>
      </c>
      <c r="P265" s="140">
        <f>O265*H265</f>
        <v>1.02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142</v>
      </c>
      <c r="AT265" s="142" t="s">
        <v>137</v>
      </c>
      <c r="AU265" s="142" t="s">
        <v>86</v>
      </c>
      <c r="AY265" s="17" t="s">
        <v>135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84</v>
      </c>
      <c r="BK265" s="143">
        <f>ROUND(I265*H265,2)</f>
        <v>0</v>
      </c>
      <c r="BL265" s="17" t="s">
        <v>142</v>
      </c>
      <c r="BM265" s="142" t="s">
        <v>940</v>
      </c>
    </row>
    <row r="266" spans="2:65" s="11" customFormat="1" ht="22.9" customHeight="1">
      <c r="B266" s="119"/>
      <c r="D266" s="120" t="s">
        <v>75</v>
      </c>
      <c r="E266" s="129" t="s">
        <v>341</v>
      </c>
      <c r="F266" s="129" t="s">
        <v>342</v>
      </c>
      <c r="I266" s="233"/>
      <c r="J266" s="130">
        <f>BK266</f>
        <v>0</v>
      </c>
      <c r="L266" s="119"/>
      <c r="M266" s="123"/>
      <c r="N266" s="124"/>
      <c r="O266" s="124"/>
      <c r="P266" s="125">
        <f>P267</f>
        <v>152.54507999999998</v>
      </c>
      <c r="Q266" s="124"/>
      <c r="R266" s="125">
        <f>R267</f>
        <v>0</v>
      </c>
      <c r="S266" s="124"/>
      <c r="T266" s="126">
        <f>T267</f>
        <v>0</v>
      </c>
      <c r="AR266" s="120" t="s">
        <v>84</v>
      </c>
      <c r="AT266" s="127" t="s">
        <v>75</v>
      </c>
      <c r="AU266" s="127" t="s">
        <v>84</v>
      </c>
      <c r="AY266" s="120" t="s">
        <v>135</v>
      </c>
      <c r="BK266" s="128">
        <f>BK267</f>
        <v>0</v>
      </c>
    </row>
    <row r="267" spans="2:65" s="1" customFormat="1" ht="48" customHeight="1">
      <c r="B267" s="131"/>
      <c r="C267" s="132" t="s">
        <v>756</v>
      </c>
      <c r="D267" s="132" t="s">
        <v>137</v>
      </c>
      <c r="E267" s="133" t="s">
        <v>782</v>
      </c>
      <c r="F267" s="134" t="s">
        <v>783</v>
      </c>
      <c r="G267" s="135" t="s">
        <v>220</v>
      </c>
      <c r="H267" s="136">
        <v>103.071</v>
      </c>
      <c r="I267" s="227"/>
      <c r="J267" s="137">
        <f>ROUND(I267*H267,2)</f>
        <v>0</v>
      </c>
      <c r="K267" s="134" t="s">
        <v>141</v>
      </c>
      <c r="L267" s="29"/>
      <c r="M267" s="138" t="s">
        <v>1</v>
      </c>
      <c r="N267" s="139" t="s">
        <v>41</v>
      </c>
      <c r="O267" s="140">
        <v>1.48</v>
      </c>
      <c r="P267" s="140">
        <f>O267*H267</f>
        <v>152.54507999999998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142</v>
      </c>
      <c r="AT267" s="142" t="s">
        <v>137</v>
      </c>
      <c r="AU267" s="142" t="s">
        <v>86</v>
      </c>
      <c r="AY267" s="17" t="s">
        <v>135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84</v>
      </c>
      <c r="BK267" s="143">
        <f>ROUND(I267*H267,2)</f>
        <v>0</v>
      </c>
      <c r="BL267" s="17" t="s">
        <v>142</v>
      </c>
      <c r="BM267" s="142" t="s">
        <v>941</v>
      </c>
    </row>
    <row r="268" spans="2:65" s="11" customFormat="1" ht="25.9" customHeight="1">
      <c r="B268" s="119"/>
      <c r="D268" s="120" t="s">
        <v>75</v>
      </c>
      <c r="E268" s="121" t="s">
        <v>569</v>
      </c>
      <c r="F268" s="121" t="s">
        <v>570</v>
      </c>
      <c r="I268" s="233"/>
      <c r="J268" s="122">
        <f>BK268</f>
        <v>0</v>
      </c>
      <c r="L268" s="119"/>
      <c r="M268" s="123"/>
      <c r="N268" s="124"/>
      <c r="O268" s="124"/>
      <c r="P268" s="125">
        <f>P269+P276</f>
        <v>0.8237810000000001</v>
      </c>
      <c r="Q268" s="124"/>
      <c r="R268" s="125">
        <f>R269+R276</f>
        <v>3.0510000000000003E-3</v>
      </c>
      <c r="S268" s="124"/>
      <c r="T268" s="126">
        <f>T269+T276</f>
        <v>0</v>
      </c>
      <c r="AR268" s="120" t="s">
        <v>86</v>
      </c>
      <c r="AT268" s="127" t="s">
        <v>75</v>
      </c>
      <c r="AU268" s="127" t="s">
        <v>76</v>
      </c>
      <c r="AY268" s="120" t="s">
        <v>135</v>
      </c>
      <c r="BK268" s="128">
        <f>BK269+BK276</f>
        <v>0</v>
      </c>
    </row>
    <row r="269" spans="2:65" s="11" customFormat="1" ht="22.9" customHeight="1">
      <c r="B269" s="119"/>
      <c r="D269" s="120" t="s">
        <v>75</v>
      </c>
      <c r="E269" s="129" t="s">
        <v>942</v>
      </c>
      <c r="F269" s="129" t="s">
        <v>943</v>
      </c>
      <c r="I269" s="233"/>
      <c r="J269" s="130">
        <f>BK269</f>
        <v>0</v>
      </c>
      <c r="L269" s="119"/>
      <c r="M269" s="123"/>
      <c r="N269" s="124"/>
      <c r="O269" s="124"/>
      <c r="P269" s="125">
        <f>SUM(P270:P275)</f>
        <v>0.80798100000000006</v>
      </c>
      <c r="Q269" s="124"/>
      <c r="R269" s="125">
        <f>SUM(R270:R275)</f>
        <v>3.0400000000000002E-3</v>
      </c>
      <c r="S269" s="124"/>
      <c r="T269" s="126">
        <f>SUM(T270:T275)</f>
        <v>0</v>
      </c>
      <c r="AR269" s="120" t="s">
        <v>86</v>
      </c>
      <c r="AT269" s="127" t="s">
        <v>75</v>
      </c>
      <c r="AU269" s="127" t="s">
        <v>84</v>
      </c>
      <c r="AY269" s="120" t="s">
        <v>135</v>
      </c>
      <c r="BK269" s="128">
        <f>SUM(BK270:BK275)</f>
        <v>0</v>
      </c>
    </row>
    <row r="270" spans="2:65" s="1" customFormat="1" ht="24" customHeight="1">
      <c r="B270" s="131"/>
      <c r="C270" s="132" t="s">
        <v>758</v>
      </c>
      <c r="D270" s="132" t="s">
        <v>137</v>
      </c>
      <c r="E270" s="133" t="s">
        <v>944</v>
      </c>
      <c r="F270" s="134" t="s">
        <v>945</v>
      </c>
      <c r="G270" s="135" t="s">
        <v>256</v>
      </c>
      <c r="H270" s="136">
        <v>3</v>
      </c>
      <c r="I270" s="227"/>
      <c r="J270" s="137">
        <f>ROUND(I270*H270,2)</f>
        <v>0</v>
      </c>
      <c r="K270" s="134" t="s">
        <v>141</v>
      </c>
      <c r="L270" s="29"/>
      <c r="M270" s="138" t="s">
        <v>1</v>
      </c>
      <c r="N270" s="139" t="s">
        <v>41</v>
      </c>
      <c r="O270" s="140">
        <v>0.26600000000000001</v>
      </c>
      <c r="P270" s="140">
        <f>O270*H270</f>
        <v>0.79800000000000004</v>
      </c>
      <c r="Q270" s="140">
        <v>6.9999999999999994E-5</v>
      </c>
      <c r="R270" s="140">
        <f>Q270*H270</f>
        <v>2.0999999999999998E-4</v>
      </c>
      <c r="S270" s="140">
        <v>0</v>
      </c>
      <c r="T270" s="141">
        <f>S270*H270</f>
        <v>0</v>
      </c>
      <c r="AR270" s="142" t="s">
        <v>236</v>
      </c>
      <c r="AT270" s="142" t="s">
        <v>137</v>
      </c>
      <c r="AU270" s="142" t="s">
        <v>86</v>
      </c>
      <c r="AY270" s="17" t="s">
        <v>135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84</v>
      </c>
      <c r="BK270" s="143">
        <f>ROUND(I270*H270,2)</f>
        <v>0</v>
      </c>
      <c r="BL270" s="17" t="s">
        <v>236</v>
      </c>
      <c r="BM270" s="142" t="s">
        <v>946</v>
      </c>
    </row>
    <row r="271" spans="2:65" s="13" customFormat="1">
      <c r="B271" s="152"/>
      <c r="D271" s="145" t="s">
        <v>144</v>
      </c>
      <c r="E271" s="153" t="s">
        <v>1</v>
      </c>
      <c r="F271" s="154" t="s">
        <v>947</v>
      </c>
      <c r="H271" s="153" t="s">
        <v>1</v>
      </c>
      <c r="I271" s="229"/>
      <c r="L271" s="152"/>
      <c r="M271" s="155"/>
      <c r="N271" s="156"/>
      <c r="O271" s="156"/>
      <c r="P271" s="156"/>
      <c r="Q271" s="156"/>
      <c r="R271" s="156"/>
      <c r="S271" s="156"/>
      <c r="T271" s="157"/>
      <c r="AT271" s="153" t="s">
        <v>144</v>
      </c>
      <c r="AU271" s="153" t="s">
        <v>86</v>
      </c>
      <c r="AV271" s="13" t="s">
        <v>84</v>
      </c>
      <c r="AW271" s="13" t="s">
        <v>31</v>
      </c>
      <c r="AX271" s="13" t="s">
        <v>76</v>
      </c>
      <c r="AY271" s="153" t="s">
        <v>135</v>
      </c>
    </row>
    <row r="272" spans="2:65" s="13" customFormat="1">
      <c r="B272" s="152"/>
      <c r="D272" s="145" t="s">
        <v>144</v>
      </c>
      <c r="E272" s="153" t="s">
        <v>1</v>
      </c>
      <c r="F272" s="154" t="s">
        <v>948</v>
      </c>
      <c r="H272" s="153" t="s">
        <v>1</v>
      </c>
      <c r="I272" s="229"/>
      <c r="L272" s="152"/>
      <c r="M272" s="155"/>
      <c r="N272" s="156"/>
      <c r="O272" s="156"/>
      <c r="P272" s="156"/>
      <c r="Q272" s="156"/>
      <c r="R272" s="156"/>
      <c r="S272" s="156"/>
      <c r="T272" s="157"/>
      <c r="AT272" s="153" t="s">
        <v>144</v>
      </c>
      <c r="AU272" s="153" t="s">
        <v>86</v>
      </c>
      <c r="AV272" s="13" t="s">
        <v>84</v>
      </c>
      <c r="AW272" s="13" t="s">
        <v>31</v>
      </c>
      <c r="AX272" s="13" t="s">
        <v>76</v>
      </c>
      <c r="AY272" s="153" t="s">
        <v>135</v>
      </c>
    </row>
    <row r="273" spans="2:65" s="12" customFormat="1">
      <c r="B273" s="144"/>
      <c r="D273" s="145" t="s">
        <v>144</v>
      </c>
      <c r="E273" s="146" t="s">
        <v>1</v>
      </c>
      <c r="F273" s="147" t="s">
        <v>154</v>
      </c>
      <c r="H273" s="148">
        <v>3</v>
      </c>
      <c r="I273" s="228"/>
      <c r="L273" s="144"/>
      <c r="M273" s="149"/>
      <c r="N273" s="150"/>
      <c r="O273" s="150"/>
      <c r="P273" s="150"/>
      <c r="Q273" s="150"/>
      <c r="R273" s="150"/>
      <c r="S273" s="150"/>
      <c r="T273" s="151"/>
      <c r="AT273" s="146" t="s">
        <v>144</v>
      </c>
      <c r="AU273" s="146" t="s">
        <v>86</v>
      </c>
      <c r="AV273" s="12" t="s">
        <v>86</v>
      </c>
      <c r="AW273" s="12" t="s">
        <v>31</v>
      </c>
      <c r="AX273" s="12" t="s">
        <v>84</v>
      </c>
      <c r="AY273" s="146" t="s">
        <v>135</v>
      </c>
    </row>
    <row r="274" spans="2:65" s="1" customFormat="1" ht="24" customHeight="1">
      <c r="B274" s="131"/>
      <c r="C274" s="167" t="s">
        <v>760</v>
      </c>
      <c r="D274" s="167" t="s">
        <v>253</v>
      </c>
      <c r="E274" s="168" t="s">
        <v>949</v>
      </c>
      <c r="F274" s="169" t="s">
        <v>950</v>
      </c>
      <c r="G274" s="170" t="s">
        <v>500</v>
      </c>
      <c r="H274" s="171">
        <v>1</v>
      </c>
      <c r="I274" s="232"/>
      <c r="J274" s="172">
        <f>ROUND(I274*H274,2)</f>
        <v>0</v>
      </c>
      <c r="K274" s="169" t="s">
        <v>141</v>
      </c>
      <c r="L274" s="173"/>
      <c r="M274" s="174" t="s">
        <v>1</v>
      </c>
      <c r="N274" s="175" t="s">
        <v>41</v>
      </c>
      <c r="O274" s="140">
        <v>0</v>
      </c>
      <c r="P274" s="140">
        <f>O274*H274</f>
        <v>0</v>
      </c>
      <c r="Q274" s="140">
        <v>2.8300000000000001E-3</v>
      </c>
      <c r="R274" s="140">
        <f>Q274*H274</f>
        <v>2.8300000000000001E-3</v>
      </c>
      <c r="S274" s="140">
        <v>0</v>
      </c>
      <c r="T274" s="141">
        <f>S274*H274</f>
        <v>0</v>
      </c>
      <c r="AR274" s="142" t="s">
        <v>330</v>
      </c>
      <c r="AT274" s="142" t="s">
        <v>253</v>
      </c>
      <c r="AU274" s="142" t="s">
        <v>86</v>
      </c>
      <c r="AY274" s="17" t="s">
        <v>135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7" t="s">
        <v>84</v>
      </c>
      <c r="BK274" s="143">
        <f>ROUND(I274*H274,2)</f>
        <v>0</v>
      </c>
      <c r="BL274" s="17" t="s">
        <v>236</v>
      </c>
      <c r="BM274" s="142" t="s">
        <v>951</v>
      </c>
    </row>
    <row r="275" spans="2:65" s="1" customFormat="1" ht="36" customHeight="1">
      <c r="B275" s="131"/>
      <c r="C275" s="132" t="s">
        <v>764</v>
      </c>
      <c r="D275" s="132" t="s">
        <v>137</v>
      </c>
      <c r="E275" s="133" t="s">
        <v>952</v>
      </c>
      <c r="F275" s="134" t="s">
        <v>953</v>
      </c>
      <c r="G275" s="135" t="s">
        <v>220</v>
      </c>
      <c r="H275" s="136">
        <v>3.0000000000000001E-3</v>
      </c>
      <c r="I275" s="227"/>
      <c r="J275" s="137">
        <f>ROUND(I275*H275,2)</f>
        <v>0</v>
      </c>
      <c r="K275" s="134" t="s">
        <v>141</v>
      </c>
      <c r="L275" s="29"/>
      <c r="M275" s="138" t="s">
        <v>1</v>
      </c>
      <c r="N275" s="139" t="s">
        <v>41</v>
      </c>
      <c r="O275" s="140">
        <v>3.327</v>
      </c>
      <c r="P275" s="140">
        <f>O275*H275</f>
        <v>9.9810000000000003E-3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236</v>
      </c>
      <c r="AT275" s="142" t="s">
        <v>137</v>
      </c>
      <c r="AU275" s="142" t="s">
        <v>86</v>
      </c>
      <c r="AY275" s="17" t="s">
        <v>135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7" t="s">
        <v>84</v>
      </c>
      <c r="BK275" s="143">
        <f>ROUND(I275*H275,2)</f>
        <v>0</v>
      </c>
      <c r="BL275" s="17" t="s">
        <v>236</v>
      </c>
      <c r="BM275" s="142" t="s">
        <v>954</v>
      </c>
    </row>
    <row r="276" spans="2:65" s="11" customFormat="1" ht="22.9" customHeight="1">
      <c r="B276" s="119"/>
      <c r="D276" s="120" t="s">
        <v>75</v>
      </c>
      <c r="E276" s="129" t="s">
        <v>955</v>
      </c>
      <c r="F276" s="129" t="s">
        <v>956</v>
      </c>
      <c r="I276" s="233"/>
      <c r="J276" s="130">
        <f>BK276</f>
        <v>0</v>
      </c>
      <c r="L276" s="119"/>
      <c r="M276" s="123"/>
      <c r="N276" s="124"/>
      <c r="O276" s="124"/>
      <c r="P276" s="125">
        <f>SUM(P277:P282)</f>
        <v>1.5800000000000002E-2</v>
      </c>
      <c r="Q276" s="124"/>
      <c r="R276" s="125">
        <f>SUM(R277:R282)</f>
        <v>1.1E-5</v>
      </c>
      <c r="S276" s="124"/>
      <c r="T276" s="126">
        <f>SUM(T277:T282)</f>
        <v>0</v>
      </c>
      <c r="AR276" s="120" t="s">
        <v>86</v>
      </c>
      <c r="AT276" s="127" t="s">
        <v>75</v>
      </c>
      <c r="AU276" s="127" t="s">
        <v>84</v>
      </c>
      <c r="AY276" s="120" t="s">
        <v>135</v>
      </c>
      <c r="BK276" s="128">
        <f>SUM(BK277:BK282)</f>
        <v>0</v>
      </c>
    </row>
    <row r="277" spans="2:65" s="1" customFormat="1" ht="36" customHeight="1">
      <c r="B277" s="131"/>
      <c r="C277" s="132" t="s">
        <v>768</v>
      </c>
      <c r="D277" s="132" t="s">
        <v>137</v>
      </c>
      <c r="E277" s="133" t="s">
        <v>957</v>
      </c>
      <c r="F277" s="134" t="s">
        <v>958</v>
      </c>
      <c r="G277" s="135" t="s">
        <v>239</v>
      </c>
      <c r="H277" s="136">
        <v>0.05</v>
      </c>
      <c r="I277" s="227"/>
      <c r="J277" s="137">
        <f>ROUND(I277*H277,2)</f>
        <v>0</v>
      </c>
      <c r="K277" s="134" t="s">
        <v>141</v>
      </c>
      <c r="L277" s="29"/>
      <c r="M277" s="138" t="s">
        <v>1</v>
      </c>
      <c r="N277" s="139" t="s">
        <v>41</v>
      </c>
      <c r="O277" s="140">
        <v>0.316</v>
      </c>
      <c r="P277" s="140">
        <f>O277*H277</f>
        <v>1.5800000000000002E-2</v>
      </c>
      <c r="Q277" s="140">
        <v>0</v>
      </c>
      <c r="R277" s="140">
        <f>Q277*H277</f>
        <v>0</v>
      </c>
      <c r="S277" s="140">
        <v>0</v>
      </c>
      <c r="T277" s="141">
        <f>S277*H277</f>
        <v>0</v>
      </c>
      <c r="AR277" s="142" t="s">
        <v>236</v>
      </c>
      <c r="AT277" s="142" t="s">
        <v>137</v>
      </c>
      <c r="AU277" s="142" t="s">
        <v>86</v>
      </c>
      <c r="AY277" s="17" t="s">
        <v>135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84</v>
      </c>
      <c r="BK277" s="143">
        <f>ROUND(I277*H277,2)</f>
        <v>0</v>
      </c>
      <c r="BL277" s="17" t="s">
        <v>236</v>
      </c>
      <c r="BM277" s="142" t="s">
        <v>959</v>
      </c>
    </row>
    <row r="278" spans="2:65" s="13" customFormat="1">
      <c r="B278" s="152"/>
      <c r="D278" s="145" t="s">
        <v>144</v>
      </c>
      <c r="E278" s="153" t="s">
        <v>1</v>
      </c>
      <c r="F278" s="154" t="s">
        <v>960</v>
      </c>
      <c r="H278" s="153" t="s">
        <v>1</v>
      </c>
      <c r="I278" s="229"/>
      <c r="L278" s="152"/>
      <c r="M278" s="155"/>
      <c r="N278" s="156"/>
      <c r="O278" s="156"/>
      <c r="P278" s="156"/>
      <c r="Q278" s="156"/>
      <c r="R278" s="156"/>
      <c r="S278" s="156"/>
      <c r="T278" s="157"/>
      <c r="AT278" s="153" t="s">
        <v>144</v>
      </c>
      <c r="AU278" s="153" t="s">
        <v>86</v>
      </c>
      <c r="AV278" s="13" t="s">
        <v>84</v>
      </c>
      <c r="AW278" s="13" t="s">
        <v>31</v>
      </c>
      <c r="AX278" s="13" t="s">
        <v>76</v>
      </c>
      <c r="AY278" s="153" t="s">
        <v>135</v>
      </c>
    </row>
    <row r="279" spans="2:65" s="12" customFormat="1">
      <c r="B279" s="144"/>
      <c r="D279" s="145" t="s">
        <v>144</v>
      </c>
      <c r="E279" s="146" t="s">
        <v>1</v>
      </c>
      <c r="F279" s="147" t="s">
        <v>961</v>
      </c>
      <c r="H279" s="148">
        <v>0.05</v>
      </c>
      <c r="I279" s="228"/>
      <c r="L279" s="144"/>
      <c r="M279" s="149"/>
      <c r="N279" s="150"/>
      <c r="O279" s="150"/>
      <c r="P279" s="150"/>
      <c r="Q279" s="150"/>
      <c r="R279" s="150"/>
      <c r="S279" s="150"/>
      <c r="T279" s="151"/>
      <c r="AT279" s="146" t="s">
        <v>144</v>
      </c>
      <c r="AU279" s="146" t="s">
        <v>86</v>
      </c>
      <c r="AV279" s="12" t="s">
        <v>86</v>
      </c>
      <c r="AW279" s="12" t="s">
        <v>31</v>
      </c>
      <c r="AX279" s="12" t="s">
        <v>84</v>
      </c>
      <c r="AY279" s="146" t="s">
        <v>135</v>
      </c>
    </row>
    <row r="280" spans="2:65" s="1" customFormat="1" ht="16.5" customHeight="1">
      <c r="B280" s="131"/>
      <c r="C280" s="167" t="s">
        <v>773</v>
      </c>
      <c r="D280" s="167" t="s">
        <v>253</v>
      </c>
      <c r="E280" s="168" t="s">
        <v>962</v>
      </c>
      <c r="F280" s="169" t="s">
        <v>963</v>
      </c>
      <c r="G280" s="170" t="s">
        <v>256</v>
      </c>
      <c r="H280" s="171">
        <v>1.0999999999999999E-2</v>
      </c>
      <c r="I280" s="232"/>
      <c r="J280" s="172">
        <f>ROUND(I280*H280,2)</f>
        <v>0</v>
      </c>
      <c r="K280" s="169" t="s">
        <v>1</v>
      </c>
      <c r="L280" s="173"/>
      <c r="M280" s="174" t="s">
        <v>1</v>
      </c>
      <c r="N280" s="175" t="s">
        <v>41</v>
      </c>
      <c r="O280" s="140">
        <v>0</v>
      </c>
      <c r="P280" s="140">
        <f>O280*H280</f>
        <v>0</v>
      </c>
      <c r="Q280" s="140">
        <v>1E-3</v>
      </c>
      <c r="R280" s="140">
        <f>Q280*H280</f>
        <v>1.1E-5</v>
      </c>
      <c r="S280" s="140">
        <v>0</v>
      </c>
      <c r="T280" s="141">
        <f>S280*H280</f>
        <v>0</v>
      </c>
      <c r="AR280" s="142" t="s">
        <v>330</v>
      </c>
      <c r="AT280" s="142" t="s">
        <v>253</v>
      </c>
      <c r="AU280" s="142" t="s">
        <v>86</v>
      </c>
      <c r="AY280" s="17" t="s">
        <v>135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7" t="s">
        <v>84</v>
      </c>
      <c r="BK280" s="143">
        <f>ROUND(I280*H280,2)</f>
        <v>0</v>
      </c>
      <c r="BL280" s="17" t="s">
        <v>236</v>
      </c>
      <c r="BM280" s="142" t="s">
        <v>964</v>
      </c>
    </row>
    <row r="281" spans="2:65" s="1" customFormat="1" ht="19.5">
      <c r="B281" s="29"/>
      <c r="D281" s="145" t="s">
        <v>158</v>
      </c>
      <c r="F281" s="165" t="s">
        <v>965</v>
      </c>
      <c r="L281" s="29"/>
      <c r="M281" s="166"/>
      <c r="N281" s="52"/>
      <c r="O281" s="52"/>
      <c r="P281" s="52"/>
      <c r="Q281" s="52"/>
      <c r="R281" s="52"/>
      <c r="S281" s="52"/>
      <c r="T281" s="53"/>
      <c r="AT281" s="17" t="s">
        <v>158</v>
      </c>
      <c r="AU281" s="17" t="s">
        <v>86</v>
      </c>
    </row>
    <row r="282" spans="2:65" s="12" customFormat="1">
      <c r="B282" s="144"/>
      <c r="D282" s="145" t="s">
        <v>144</v>
      </c>
      <c r="E282" s="146" t="s">
        <v>1</v>
      </c>
      <c r="F282" s="147" t="s">
        <v>966</v>
      </c>
      <c r="H282" s="148">
        <v>1.0999999999999999E-2</v>
      </c>
      <c r="L282" s="144"/>
      <c r="M282" s="187"/>
      <c r="N282" s="188"/>
      <c r="O282" s="188"/>
      <c r="P282" s="188"/>
      <c r="Q282" s="188"/>
      <c r="R282" s="188"/>
      <c r="S282" s="188"/>
      <c r="T282" s="189"/>
      <c r="AT282" s="146" t="s">
        <v>144</v>
      </c>
      <c r="AU282" s="146" t="s">
        <v>86</v>
      </c>
      <c r="AV282" s="12" t="s">
        <v>86</v>
      </c>
      <c r="AW282" s="12" t="s">
        <v>31</v>
      </c>
      <c r="AX282" s="12" t="s">
        <v>84</v>
      </c>
      <c r="AY282" s="146" t="s">
        <v>135</v>
      </c>
    </row>
    <row r="283" spans="2:65" s="1" customFormat="1" ht="6.95" customHeight="1">
      <c r="B283" s="41"/>
      <c r="C283" s="42"/>
      <c r="D283" s="42"/>
      <c r="E283" s="42"/>
      <c r="F283" s="42"/>
      <c r="G283" s="42"/>
      <c r="H283" s="42"/>
      <c r="I283" s="42"/>
      <c r="J283" s="42"/>
      <c r="K283" s="42"/>
      <c r="L283" s="29"/>
    </row>
  </sheetData>
  <autoFilter ref="C126:K282"/>
  <mergeCells count="8">
    <mergeCell ref="E117:H117"/>
    <mergeCell ref="E119:H11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topLeftCell="A108" workbookViewId="0">
      <selection activeCell="I125" sqref="I12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5"/>
    </row>
    <row r="2" spans="1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98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ht="24.95" customHeight="1">
      <c r="B4" s="20"/>
      <c r="D4" s="21" t="s">
        <v>106</v>
      </c>
      <c r="L4" s="20"/>
      <c r="M4" s="86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24" t="str">
        <f>'Rekapitulace stavby'!K6</f>
        <v>Výstavba těsnící (podzemní)clony v lokalitě Meziboří</v>
      </c>
      <c r="F7" s="225"/>
      <c r="G7" s="225"/>
      <c r="H7" s="225"/>
      <c r="L7" s="20"/>
    </row>
    <row r="8" spans="1:46" s="1" customFormat="1" ht="12" customHeight="1">
      <c r="B8" s="29"/>
      <c r="D8" s="26" t="s">
        <v>107</v>
      </c>
      <c r="L8" s="29"/>
    </row>
    <row r="9" spans="1:46" s="1" customFormat="1" ht="36.950000000000003" customHeight="1">
      <c r="B9" s="29"/>
      <c r="E9" s="213" t="s">
        <v>967</v>
      </c>
      <c r="F9" s="226"/>
      <c r="G9" s="226"/>
      <c r="H9" s="226"/>
      <c r="L9" s="29"/>
    </row>
    <row r="10" spans="1:46" s="1" customFormat="1">
      <c r="B10" s="29"/>
      <c r="L10" s="29"/>
    </row>
    <row r="11" spans="1:46" s="1" customFormat="1" ht="12" customHeight="1">
      <c r="B11" s="29"/>
      <c r="D11" s="26" t="s">
        <v>15</v>
      </c>
      <c r="F11" s="24" t="s">
        <v>1</v>
      </c>
      <c r="I11" s="26" t="s">
        <v>16</v>
      </c>
      <c r="J11" s="24" t="s">
        <v>1</v>
      </c>
      <c r="L11" s="29"/>
    </row>
    <row r="12" spans="1:46" s="1" customFormat="1" ht="12" customHeight="1">
      <c r="B12" s="29"/>
      <c r="D12" s="26" t="s">
        <v>17</v>
      </c>
      <c r="F12" s="24" t="s">
        <v>18</v>
      </c>
      <c r="I12" s="26" t="s">
        <v>19</v>
      </c>
      <c r="J12" s="49" t="str">
        <f>'Rekapitulace stavby'!AN8</f>
        <v>5. 8. 2019</v>
      </c>
      <c r="L12" s="29"/>
    </row>
    <row r="13" spans="1:46" s="1" customFormat="1" ht="10.9" customHeight="1">
      <c r="B13" s="29"/>
      <c r="L13" s="29"/>
    </row>
    <row r="14" spans="1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1:46" s="1" customFormat="1" ht="18" customHeight="1">
      <c r="B15" s="29"/>
      <c r="E15" s="24" t="s">
        <v>23</v>
      </c>
      <c r="I15" s="26" t="s">
        <v>24</v>
      </c>
      <c r="J15" s="24" t="s">
        <v>1</v>
      </c>
      <c r="L15" s="29"/>
    </row>
    <row r="16" spans="1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22</v>
      </c>
      <c r="J17" s="24" t="s">
        <v>1</v>
      </c>
      <c r="L17" s="29"/>
    </row>
    <row r="18" spans="2:12" s="1" customFormat="1" ht="18" customHeight="1">
      <c r="B18" s="29"/>
      <c r="E18" s="24" t="s">
        <v>26</v>
      </c>
      <c r="I18" s="26" t="s">
        <v>24</v>
      </c>
      <c r="J18" s="24" t="s">
        <v>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27</v>
      </c>
      <c r="I20" s="26" t="s">
        <v>22</v>
      </c>
      <c r="J20" s="24" t="s">
        <v>28</v>
      </c>
      <c r="L20" s="29"/>
    </row>
    <row r="21" spans="2:12" s="1" customFormat="1" ht="18" customHeight="1">
      <c r="B21" s="29"/>
      <c r="E21" s="24" t="s">
        <v>29</v>
      </c>
      <c r="I21" s="26" t="s">
        <v>24</v>
      </c>
      <c r="J21" s="24" t="s">
        <v>30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22</v>
      </c>
      <c r="J23" s="24" t="s">
        <v>1</v>
      </c>
      <c r="L23" s="29"/>
    </row>
    <row r="24" spans="2:12" s="1" customFormat="1" ht="18" customHeight="1">
      <c r="B24" s="29"/>
      <c r="E24" s="24" t="s">
        <v>33</v>
      </c>
      <c r="I24" s="26" t="s">
        <v>24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89.25" customHeight="1">
      <c r="B27" s="87"/>
      <c r="E27" s="200" t="s">
        <v>35</v>
      </c>
      <c r="F27" s="200"/>
      <c r="G27" s="200"/>
      <c r="H27" s="200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36</v>
      </c>
      <c r="J30" s="63">
        <f>ROUND(J123,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9" t="s">
        <v>40</v>
      </c>
      <c r="E33" s="26" t="s">
        <v>41</v>
      </c>
      <c r="F33" s="90">
        <f>ROUND((SUM(BE123:BE173)),  2)</f>
        <v>0</v>
      </c>
      <c r="I33" s="91">
        <v>0.21</v>
      </c>
      <c r="J33" s="90">
        <f>ROUND(((SUM(BE123:BE173))*I33),  2)</f>
        <v>0</v>
      </c>
      <c r="L33" s="29"/>
    </row>
    <row r="34" spans="2:12" s="1" customFormat="1" ht="14.45" customHeight="1">
      <c r="B34" s="29"/>
      <c r="E34" s="26" t="s">
        <v>42</v>
      </c>
      <c r="F34" s="90">
        <f>ROUND((SUM(BF123:BF173)),  2)</f>
        <v>0</v>
      </c>
      <c r="I34" s="91">
        <v>0.15</v>
      </c>
      <c r="J34" s="90">
        <f>ROUND(((SUM(BF123:BF173))*I34),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90">
        <f>ROUND((SUM(BG123:BG173)),  2)</f>
        <v>0</v>
      </c>
      <c r="I35" s="91">
        <v>0.21</v>
      </c>
      <c r="J35" s="90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90">
        <f>ROUND((SUM(BH123:BH173)),  2)</f>
        <v>0</v>
      </c>
      <c r="I36" s="91">
        <v>0.15</v>
      </c>
      <c r="J36" s="90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90">
        <f>ROUND((SUM(BI123:BI173)),  2)</f>
        <v>0</v>
      </c>
      <c r="I37" s="91">
        <v>0</v>
      </c>
      <c r="J37" s="90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51</v>
      </c>
      <c r="E61" s="31"/>
      <c r="F61" s="98" t="s">
        <v>52</v>
      </c>
      <c r="G61" s="40" t="s">
        <v>51</v>
      </c>
      <c r="H61" s="31"/>
      <c r="I61" s="31"/>
      <c r="J61" s="99" t="s">
        <v>52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51</v>
      </c>
      <c r="E76" s="31"/>
      <c r="F76" s="98" t="s">
        <v>52</v>
      </c>
      <c r="G76" s="40" t="s">
        <v>51</v>
      </c>
      <c r="H76" s="31"/>
      <c r="I76" s="31"/>
      <c r="J76" s="99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Výstavba těsnící (podzemní)clony v lokalitě Meziboří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3" t="str">
        <f>E9</f>
        <v>PS 01 - Vystrojení akumulační šachty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17</v>
      </c>
      <c r="F89" s="24" t="str">
        <f>F12</f>
        <v>Meziboří</v>
      </c>
      <c r="I89" s="26" t="s">
        <v>19</v>
      </c>
      <c r="J89" s="49" t="str">
        <f>IF(J12="","",J12)</f>
        <v>5. 8. 2019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 t="str">
        <f>E15</f>
        <v>VÚV TGM, v.v.i., Podbabská 2582/30, 160 00 Praha 6</v>
      </c>
      <c r="I91" s="26" t="s">
        <v>27</v>
      </c>
      <c r="J91" s="27" t="str">
        <f>E21</f>
        <v>ŠINDLAR s.r.o.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>Dle výběrového řízení</v>
      </c>
      <c r="I92" s="26" t="s">
        <v>32</v>
      </c>
      <c r="J92" s="27" t="str">
        <f>E24</f>
        <v>Roman Bárta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2" t="s">
        <v>112</v>
      </c>
      <c r="J96" s="63">
        <f>J123</f>
        <v>0</v>
      </c>
      <c r="L96" s="29"/>
      <c r="AU96" s="17" t="s">
        <v>113</v>
      </c>
    </row>
    <row r="97" spans="2:12" s="8" customFormat="1" ht="24.95" customHeight="1">
      <c r="B97" s="103"/>
      <c r="D97" s="104" t="s">
        <v>114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350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J136</f>
        <v>0</v>
      </c>
      <c r="L99" s="107"/>
    </row>
    <row r="100" spans="2:12" s="8" customFormat="1" ht="24.95" customHeight="1">
      <c r="B100" s="103"/>
      <c r="D100" s="104" t="s">
        <v>351</v>
      </c>
      <c r="E100" s="105"/>
      <c r="F100" s="105"/>
      <c r="G100" s="105"/>
      <c r="H100" s="105"/>
      <c r="I100" s="105"/>
      <c r="J100" s="106">
        <f>J138</f>
        <v>0</v>
      </c>
      <c r="L100" s="103"/>
    </row>
    <row r="101" spans="2:12" s="9" customFormat="1" ht="19.899999999999999" customHeight="1">
      <c r="B101" s="107"/>
      <c r="D101" s="108" t="s">
        <v>786</v>
      </c>
      <c r="E101" s="109"/>
      <c r="F101" s="109"/>
      <c r="G101" s="109"/>
      <c r="H101" s="109"/>
      <c r="I101" s="109"/>
      <c r="J101" s="110">
        <f>J139</f>
        <v>0</v>
      </c>
      <c r="L101" s="107"/>
    </row>
    <row r="102" spans="2:12" s="8" customFormat="1" ht="24.95" customHeight="1">
      <c r="B102" s="103"/>
      <c r="D102" s="104" t="s">
        <v>968</v>
      </c>
      <c r="E102" s="105"/>
      <c r="F102" s="105"/>
      <c r="G102" s="105"/>
      <c r="H102" s="105"/>
      <c r="I102" s="105"/>
      <c r="J102" s="106">
        <f>J151</f>
        <v>0</v>
      </c>
      <c r="L102" s="103"/>
    </row>
    <row r="103" spans="2:12" s="9" customFormat="1" ht="19.899999999999999" customHeight="1">
      <c r="B103" s="107"/>
      <c r="D103" s="108" t="s">
        <v>969</v>
      </c>
      <c r="E103" s="109"/>
      <c r="F103" s="109"/>
      <c r="G103" s="109"/>
      <c r="H103" s="109"/>
      <c r="I103" s="109"/>
      <c r="J103" s="110">
        <f>J152</f>
        <v>0</v>
      </c>
      <c r="L103" s="107"/>
    </row>
    <row r="104" spans="2:12" s="1" customFormat="1" ht="21.75" customHeight="1">
      <c r="B104" s="29"/>
      <c r="L104" s="29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9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9"/>
    </row>
    <row r="110" spans="2:12" s="1" customFormat="1" ht="24.95" customHeight="1">
      <c r="B110" s="29"/>
      <c r="C110" s="21" t="s">
        <v>120</v>
      </c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14</v>
      </c>
      <c r="L112" s="29"/>
    </row>
    <row r="113" spans="2:65" s="1" customFormat="1" ht="16.5" customHeight="1">
      <c r="B113" s="29"/>
      <c r="E113" s="224" t="str">
        <f>E7</f>
        <v>Výstavba těsnící (podzemní)clony v lokalitě Meziboří</v>
      </c>
      <c r="F113" s="225"/>
      <c r="G113" s="225"/>
      <c r="H113" s="225"/>
      <c r="L113" s="29"/>
    </row>
    <row r="114" spans="2:65" s="1" customFormat="1" ht="12" customHeight="1">
      <c r="B114" s="29"/>
      <c r="C114" s="26" t="s">
        <v>107</v>
      </c>
      <c r="L114" s="29"/>
    </row>
    <row r="115" spans="2:65" s="1" customFormat="1" ht="16.5" customHeight="1">
      <c r="B115" s="29"/>
      <c r="E115" s="213" t="str">
        <f>E9</f>
        <v>PS 01 - Vystrojení akumulační šachty</v>
      </c>
      <c r="F115" s="226"/>
      <c r="G115" s="226"/>
      <c r="H115" s="226"/>
      <c r="L115" s="29"/>
    </row>
    <row r="116" spans="2:65" s="1" customFormat="1" ht="6.95" customHeight="1">
      <c r="B116" s="29"/>
      <c r="L116" s="29"/>
    </row>
    <row r="117" spans="2:65" s="1" customFormat="1" ht="12" customHeight="1">
      <c r="B117" s="29"/>
      <c r="C117" s="26" t="s">
        <v>17</v>
      </c>
      <c r="F117" s="24" t="str">
        <f>F12</f>
        <v>Meziboří</v>
      </c>
      <c r="I117" s="26" t="s">
        <v>19</v>
      </c>
      <c r="J117" s="49" t="str">
        <f>IF(J12="","",J12)</f>
        <v>5. 8. 2019</v>
      </c>
      <c r="L117" s="29"/>
    </row>
    <row r="118" spans="2:65" s="1" customFormat="1" ht="6.95" customHeight="1">
      <c r="B118" s="29"/>
      <c r="L118" s="29"/>
    </row>
    <row r="119" spans="2:65" s="1" customFormat="1" ht="15.2" customHeight="1">
      <c r="B119" s="29"/>
      <c r="C119" s="26" t="s">
        <v>21</v>
      </c>
      <c r="F119" s="24" t="str">
        <f>E15</f>
        <v>VÚV TGM, v.v.i., Podbabská 2582/30, 160 00 Praha 6</v>
      </c>
      <c r="I119" s="26" t="s">
        <v>27</v>
      </c>
      <c r="J119" s="27" t="str">
        <f>E21</f>
        <v>ŠINDLAR s.r.o.</v>
      </c>
      <c r="L119" s="29"/>
    </row>
    <row r="120" spans="2:65" s="1" customFormat="1" ht="15.2" customHeight="1">
      <c r="B120" s="29"/>
      <c r="C120" s="26" t="s">
        <v>25</v>
      </c>
      <c r="F120" s="24" t="str">
        <f>IF(E18="","",E18)</f>
        <v>Dle výběrového řízení</v>
      </c>
      <c r="I120" s="26" t="s">
        <v>32</v>
      </c>
      <c r="J120" s="27" t="str">
        <f>E24</f>
        <v>Roman Bárta</v>
      </c>
      <c r="L120" s="29"/>
    </row>
    <row r="121" spans="2:65" s="1" customFormat="1" ht="10.35" customHeight="1">
      <c r="B121" s="29"/>
      <c r="L121" s="29"/>
    </row>
    <row r="122" spans="2:65" s="10" customFormat="1" ht="29.25" customHeight="1">
      <c r="B122" s="111"/>
      <c r="C122" s="112" t="s">
        <v>121</v>
      </c>
      <c r="D122" s="113" t="s">
        <v>61</v>
      </c>
      <c r="E122" s="113" t="s">
        <v>57</v>
      </c>
      <c r="F122" s="113" t="s">
        <v>58</v>
      </c>
      <c r="G122" s="113" t="s">
        <v>122</v>
      </c>
      <c r="H122" s="113" t="s">
        <v>123</v>
      </c>
      <c r="I122" s="113" t="s">
        <v>124</v>
      </c>
      <c r="J122" s="113" t="s">
        <v>111</v>
      </c>
      <c r="K122" s="114" t="s">
        <v>125</v>
      </c>
      <c r="L122" s="111"/>
      <c r="M122" s="56" t="s">
        <v>1</v>
      </c>
      <c r="N122" s="57" t="s">
        <v>40</v>
      </c>
      <c r="O122" s="57" t="s">
        <v>126</v>
      </c>
      <c r="P122" s="57" t="s">
        <v>127</v>
      </c>
      <c r="Q122" s="57" t="s">
        <v>128</v>
      </c>
      <c r="R122" s="57" t="s">
        <v>129</v>
      </c>
      <c r="S122" s="57" t="s">
        <v>130</v>
      </c>
      <c r="T122" s="58" t="s">
        <v>131</v>
      </c>
    </row>
    <row r="123" spans="2:65" s="1" customFormat="1" ht="22.9" customHeight="1">
      <c r="B123" s="29"/>
      <c r="C123" s="61" t="s">
        <v>132</v>
      </c>
      <c r="J123" s="115">
        <f>BK123</f>
        <v>0</v>
      </c>
      <c r="L123" s="29"/>
      <c r="M123" s="59"/>
      <c r="N123" s="50"/>
      <c r="O123" s="50"/>
      <c r="P123" s="116">
        <f>P124+P138+P151</f>
        <v>19.564860000000003</v>
      </c>
      <c r="Q123" s="50"/>
      <c r="R123" s="116">
        <f>R124+R138+R151</f>
        <v>0.19991000000000003</v>
      </c>
      <c r="S123" s="50"/>
      <c r="T123" s="117">
        <f>T124+T138+T151</f>
        <v>0</v>
      </c>
      <c r="AT123" s="17" t="s">
        <v>75</v>
      </c>
      <c r="AU123" s="17" t="s">
        <v>113</v>
      </c>
      <c r="BK123" s="118">
        <f>BK124+BK138+BK151</f>
        <v>0</v>
      </c>
    </row>
    <row r="124" spans="2:65" s="11" customFormat="1" ht="25.9" customHeight="1">
      <c r="B124" s="119"/>
      <c r="D124" s="120" t="s">
        <v>75</v>
      </c>
      <c r="E124" s="121" t="s">
        <v>133</v>
      </c>
      <c r="F124" s="121" t="s">
        <v>134</v>
      </c>
      <c r="J124" s="122">
        <f>BK124</f>
        <v>0</v>
      </c>
      <c r="L124" s="119"/>
      <c r="M124" s="123"/>
      <c r="N124" s="124"/>
      <c r="O124" s="124"/>
      <c r="P124" s="125">
        <f>P125+P136</f>
        <v>4.1198560000000004</v>
      </c>
      <c r="Q124" s="124"/>
      <c r="R124" s="125">
        <f>R125+R136</f>
        <v>0.15246000000000001</v>
      </c>
      <c r="S124" s="124"/>
      <c r="T124" s="126">
        <f>T125+T136</f>
        <v>0</v>
      </c>
      <c r="AR124" s="120" t="s">
        <v>84</v>
      </c>
      <c r="AT124" s="127" t="s">
        <v>75</v>
      </c>
      <c r="AU124" s="127" t="s">
        <v>76</v>
      </c>
      <c r="AY124" s="120" t="s">
        <v>135</v>
      </c>
      <c r="BK124" s="128">
        <f>BK125+BK136</f>
        <v>0</v>
      </c>
    </row>
    <row r="125" spans="2:65" s="11" customFormat="1" ht="22.9" customHeight="1">
      <c r="B125" s="119"/>
      <c r="D125" s="120" t="s">
        <v>75</v>
      </c>
      <c r="E125" s="129" t="s">
        <v>185</v>
      </c>
      <c r="F125" s="129" t="s">
        <v>488</v>
      </c>
      <c r="I125" s="11" t="s">
        <v>1135</v>
      </c>
      <c r="J125" s="130">
        <f>BK125</f>
        <v>0</v>
      </c>
      <c r="L125" s="119"/>
      <c r="M125" s="123"/>
      <c r="N125" s="124"/>
      <c r="O125" s="124"/>
      <c r="P125" s="125">
        <f>SUM(P126:P135)</f>
        <v>3.9940000000000002</v>
      </c>
      <c r="Q125" s="124"/>
      <c r="R125" s="125">
        <f>SUM(R126:R135)</f>
        <v>0.15246000000000001</v>
      </c>
      <c r="S125" s="124"/>
      <c r="T125" s="126">
        <f>SUM(T126:T135)</f>
        <v>0</v>
      </c>
      <c r="AR125" s="120" t="s">
        <v>84</v>
      </c>
      <c r="AT125" s="127" t="s">
        <v>75</v>
      </c>
      <c r="AU125" s="127" t="s">
        <v>84</v>
      </c>
      <c r="AY125" s="120" t="s">
        <v>135</v>
      </c>
      <c r="BK125" s="128">
        <f>SUM(BK126:BK135)</f>
        <v>0</v>
      </c>
    </row>
    <row r="126" spans="2:65" s="1" customFormat="1" ht="36" customHeight="1">
      <c r="B126" s="131"/>
      <c r="C126" s="132" t="s">
        <v>84</v>
      </c>
      <c r="D126" s="132" t="s">
        <v>137</v>
      </c>
      <c r="E126" s="133" t="s">
        <v>970</v>
      </c>
      <c r="F126" s="134" t="s">
        <v>971</v>
      </c>
      <c r="G126" s="135" t="s">
        <v>500</v>
      </c>
      <c r="H126" s="136">
        <v>1</v>
      </c>
      <c r="I126" s="227"/>
      <c r="J126" s="137">
        <f t="shared" ref="J126:J135" si="0">ROUND(I126*H126,2)</f>
        <v>0</v>
      </c>
      <c r="K126" s="134" t="s">
        <v>1</v>
      </c>
      <c r="L126" s="29"/>
      <c r="M126" s="138" t="s">
        <v>1</v>
      </c>
      <c r="N126" s="139" t="s">
        <v>41</v>
      </c>
      <c r="O126" s="140">
        <v>0.75900000000000001</v>
      </c>
      <c r="P126" s="140">
        <f t="shared" ref="P126:P135" si="1">O126*H126</f>
        <v>0.75900000000000001</v>
      </c>
      <c r="Q126" s="140">
        <v>1.67E-3</v>
      </c>
      <c r="R126" s="140">
        <f t="shared" ref="R126:R135" si="2">Q126*H126</f>
        <v>1.67E-3</v>
      </c>
      <c r="S126" s="140">
        <v>0</v>
      </c>
      <c r="T126" s="141">
        <f t="shared" ref="T126:T135" si="3">S126*H126</f>
        <v>0</v>
      </c>
      <c r="AR126" s="142" t="s">
        <v>142</v>
      </c>
      <c r="AT126" s="142" t="s">
        <v>137</v>
      </c>
      <c r="AU126" s="142" t="s">
        <v>86</v>
      </c>
      <c r="AY126" s="17" t="s">
        <v>135</v>
      </c>
      <c r="BE126" s="143">
        <f t="shared" ref="BE126:BE135" si="4">IF(N126="základní",J126,0)</f>
        <v>0</v>
      </c>
      <c r="BF126" s="143">
        <f t="shared" ref="BF126:BF135" si="5">IF(N126="snížená",J126,0)</f>
        <v>0</v>
      </c>
      <c r="BG126" s="143">
        <f t="shared" ref="BG126:BG135" si="6">IF(N126="zákl. přenesená",J126,0)</f>
        <v>0</v>
      </c>
      <c r="BH126" s="143">
        <f t="shared" ref="BH126:BH135" si="7">IF(N126="sníž. přenesená",J126,0)</f>
        <v>0</v>
      </c>
      <c r="BI126" s="143">
        <f t="shared" ref="BI126:BI135" si="8">IF(N126="nulová",J126,0)</f>
        <v>0</v>
      </c>
      <c r="BJ126" s="17" t="s">
        <v>84</v>
      </c>
      <c r="BK126" s="143">
        <f t="shared" ref="BK126:BK135" si="9">ROUND(I126*H126,2)</f>
        <v>0</v>
      </c>
      <c r="BL126" s="17" t="s">
        <v>142</v>
      </c>
      <c r="BM126" s="142" t="s">
        <v>972</v>
      </c>
    </row>
    <row r="127" spans="2:65" s="1" customFormat="1" ht="16.5" customHeight="1">
      <c r="B127" s="131"/>
      <c r="C127" s="167" t="s">
        <v>86</v>
      </c>
      <c r="D127" s="167" t="s">
        <v>253</v>
      </c>
      <c r="E127" s="168" t="s">
        <v>973</v>
      </c>
      <c r="F127" s="169" t="s">
        <v>974</v>
      </c>
      <c r="G127" s="170" t="s">
        <v>500</v>
      </c>
      <c r="H127" s="171">
        <v>1</v>
      </c>
      <c r="I127" s="232"/>
      <c r="J127" s="172">
        <f t="shared" si="0"/>
        <v>0</v>
      </c>
      <c r="K127" s="169" t="s">
        <v>1</v>
      </c>
      <c r="L127" s="173"/>
      <c r="M127" s="174" t="s">
        <v>1</v>
      </c>
      <c r="N127" s="175" t="s">
        <v>41</v>
      </c>
      <c r="O127" s="140">
        <v>0</v>
      </c>
      <c r="P127" s="140">
        <f t="shared" si="1"/>
        <v>0</v>
      </c>
      <c r="Q127" s="140">
        <v>1.0000000000000001E-5</v>
      </c>
      <c r="R127" s="140">
        <f t="shared" si="2"/>
        <v>1.0000000000000001E-5</v>
      </c>
      <c r="S127" s="140">
        <v>0</v>
      </c>
      <c r="T127" s="141">
        <f t="shared" si="3"/>
        <v>0</v>
      </c>
      <c r="AR127" s="142" t="s">
        <v>185</v>
      </c>
      <c r="AT127" s="142" t="s">
        <v>253</v>
      </c>
      <c r="AU127" s="142" t="s">
        <v>86</v>
      </c>
      <c r="AY127" s="17" t="s">
        <v>135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7" t="s">
        <v>84</v>
      </c>
      <c r="BK127" s="143">
        <f t="shared" si="9"/>
        <v>0</v>
      </c>
      <c r="BL127" s="17" t="s">
        <v>142</v>
      </c>
      <c r="BM127" s="142" t="s">
        <v>975</v>
      </c>
    </row>
    <row r="128" spans="2:65" s="1" customFormat="1" ht="16.5" customHeight="1">
      <c r="B128" s="131"/>
      <c r="C128" s="167" t="s">
        <v>154</v>
      </c>
      <c r="D128" s="167" t="s">
        <v>253</v>
      </c>
      <c r="E128" s="168" t="s">
        <v>976</v>
      </c>
      <c r="F128" s="169" t="s">
        <v>977</v>
      </c>
      <c r="G128" s="170" t="s">
        <v>500</v>
      </c>
      <c r="H128" s="171">
        <v>1</v>
      </c>
      <c r="I128" s="232"/>
      <c r="J128" s="172">
        <f t="shared" si="0"/>
        <v>0</v>
      </c>
      <c r="K128" s="169" t="s">
        <v>1</v>
      </c>
      <c r="L128" s="173"/>
      <c r="M128" s="174" t="s">
        <v>1</v>
      </c>
      <c r="N128" s="175" t="s">
        <v>41</v>
      </c>
      <c r="O128" s="140">
        <v>0</v>
      </c>
      <c r="P128" s="140">
        <f t="shared" si="1"/>
        <v>0</v>
      </c>
      <c r="Q128" s="140">
        <v>1.0000000000000001E-5</v>
      </c>
      <c r="R128" s="140">
        <f t="shared" si="2"/>
        <v>1.0000000000000001E-5</v>
      </c>
      <c r="S128" s="140">
        <v>0</v>
      </c>
      <c r="T128" s="141">
        <f t="shared" si="3"/>
        <v>0</v>
      </c>
      <c r="AR128" s="142" t="s">
        <v>185</v>
      </c>
      <c r="AT128" s="142" t="s">
        <v>253</v>
      </c>
      <c r="AU128" s="142" t="s">
        <v>86</v>
      </c>
      <c r="AY128" s="17" t="s">
        <v>135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7" t="s">
        <v>84</v>
      </c>
      <c r="BK128" s="143">
        <f t="shared" si="9"/>
        <v>0</v>
      </c>
      <c r="BL128" s="17" t="s">
        <v>142</v>
      </c>
      <c r="BM128" s="142" t="s">
        <v>978</v>
      </c>
    </row>
    <row r="129" spans="2:65" s="1" customFormat="1" ht="36" customHeight="1">
      <c r="B129" s="131"/>
      <c r="C129" s="132" t="s">
        <v>142</v>
      </c>
      <c r="D129" s="132" t="s">
        <v>137</v>
      </c>
      <c r="E129" s="133" t="s">
        <v>979</v>
      </c>
      <c r="F129" s="134" t="s">
        <v>980</v>
      </c>
      <c r="G129" s="135" t="s">
        <v>500</v>
      </c>
      <c r="H129" s="136">
        <v>1</v>
      </c>
      <c r="I129" s="227"/>
      <c r="J129" s="137">
        <f t="shared" si="0"/>
        <v>0</v>
      </c>
      <c r="K129" s="134" t="s">
        <v>1</v>
      </c>
      <c r="L129" s="29"/>
      <c r="M129" s="138" t="s">
        <v>1</v>
      </c>
      <c r="N129" s="139" t="s">
        <v>41</v>
      </c>
      <c r="O129" s="140">
        <v>1.0940000000000001</v>
      </c>
      <c r="P129" s="140">
        <f t="shared" si="1"/>
        <v>1.0940000000000001</v>
      </c>
      <c r="Q129" s="140">
        <v>1.7099999999999999E-3</v>
      </c>
      <c r="R129" s="140">
        <f t="shared" si="2"/>
        <v>1.7099999999999999E-3</v>
      </c>
      <c r="S129" s="140">
        <v>0</v>
      </c>
      <c r="T129" s="141">
        <f t="shared" si="3"/>
        <v>0</v>
      </c>
      <c r="AR129" s="142" t="s">
        <v>142</v>
      </c>
      <c r="AT129" s="142" t="s">
        <v>137</v>
      </c>
      <c r="AU129" s="142" t="s">
        <v>86</v>
      </c>
      <c r="AY129" s="17" t="s">
        <v>135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7" t="s">
        <v>84</v>
      </c>
      <c r="BK129" s="143">
        <f t="shared" si="9"/>
        <v>0</v>
      </c>
      <c r="BL129" s="17" t="s">
        <v>142</v>
      </c>
      <c r="BM129" s="142" t="s">
        <v>981</v>
      </c>
    </row>
    <row r="130" spans="2:65" s="1" customFormat="1" ht="16.5" customHeight="1">
      <c r="B130" s="131"/>
      <c r="C130" s="167" t="s">
        <v>166</v>
      </c>
      <c r="D130" s="167" t="s">
        <v>253</v>
      </c>
      <c r="E130" s="168" t="s">
        <v>982</v>
      </c>
      <c r="F130" s="169" t="s">
        <v>983</v>
      </c>
      <c r="G130" s="170" t="s">
        <v>500</v>
      </c>
      <c r="H130" s="171">
        <v>1</v>
      </c>
      <c r="I130" s="232"/>
      <c r="J130" s="172">
        <f t="shared" si="0"/>
        <v>0</v>
      </c>
      <c r="K130" s="169" t="s">
        <v>1</v>
      </c>
      <c r="L130" s="173"/>
      <c r="M130" s="174" t="s">
        <v>1</v>
      </c>
      <c r="N130" s="175" t="s">
        <v>41</v>
      </c>
      <c r="O130" s="140">
        <v>0</v>
      </c>
      <c r="P130" s="140">
        <f t="shared" si="1"/>
        <v>0</v>
      </c>
      <c r="Q130" s="140">
        <v>1.0000000000000001E-5</v>
      </c>
      <c r="R130" s="140">
        <f t="shared" si="2"/>
        <v>1.0000000000000001E-5</v>
      </c>
      <c r="S130" s="140">
        <v>0</v>
      </c>
      <c r="T130" s="141">
        <f t="shared" si="3"/>
        <v>0</v>
      </c>
      <c r="AR130" s="142" t="s">
        <v>185</v>
      </c>
      <c r="AT130" s="142" t="s">
        <v>253</v>
      </c>
      <c r="AU130" s="142" t="s">
        <v>86</v>
      </c>
      <c r="AY130" s="17" t="s">
        <v>135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7" t="s">
        <v>84</v>
      </c>
      <c r="BK130" s="143">
        <f t="shared" si="9"/>
        <v>0</v>
      </c>
      <c r="BL130" s="17" t="s">
        <v>142</v>
      </c>
      <c r="BM130" s="142" t="s">
        <v>984</v>
      </c>
    </row>
    <row r="131" spans="2:65" s="1" customFormat="1" ht="48" customHeight="1">
      <c r="B131" s="131"/>
      <c r="C131" s="132" t="s">
        <v>171</v>
      </c>
      <c r="D131" s="132" t="s">
        <v>137</v>
      </c>
      <c r="E131" s="133" t="s">
        <v>985</v>
      </c>
      <c r="F131" s="134" t="s">
        <v>986</v>
      </c>
      <c r="G131" s="135" t="s">
        <v>500</v>
      </c>
      <c r="H131" s="136">
        <v>1</v>
      </c>
      <c r="I131" s="227"/>
      <c r="J131" s="137">
        <f t="shared" si="0"/>
        <v>0</v>
      </c>
      <c r="K131" s="134" t="s">
        <v>141</v>
      </c>
      <c r="L131" s="29"/>
      <c r="M131" s="138" t="s">
        <v>1</v>
      </c>
      <c r="N131" s="139" t="s">
        <v>41</v>
      </c>
      <c r="O131" s="140">
        <v>1.278</v>
      </c>
      <c r="P131" s="140">
        <f t="shared" si="1"/>
        <v>1.278</v>
      </c>
      <c r="Q131" s="140">
        <v>7.2000000000000005E-4</v>
      </c>
      <c r="R131" s="140">
        <f t="shared" si="2"/>
        <v>7.2000000000000005E-4</v>
      </c>
      <c r="S131" s="140">
        <v>0</v>
      </c>
      <c r="T131" s="141">
        <f t="shared" si="3"/>
        <v>0</v>
      </c>
      <c r="AR131" s="142" t="s">
        <v>142</v>
      </c>
      <c r="AT131" s="142" t="s">
        <v>137</v>
      </c>
      <c r="AU131" s="142" t="s">
        <v>86</v>
      </c>
      <c r="AY131" s="17" t="s">
        <v>135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7" t="s">
        <v>84</v>
      </c>
      <c r="BK131" s="143">
        <f t="shared" si="9"/>
        <v>0</v>
      </c>
      <c r="BL131" s="17" t="s">
        <v>142</v>
      </c>
      <c r="BM131" s="142" t="s">
        <v>987</v>
      </c>
    </row>
    <row r="132" spans="2:65" s="1" customFormat="1" ht="24" customHeight="1">
      <c r="B132" s="131"/>
      <c r="C132" s="167" t="s">
        <v>177</v>
      </c>
      <c r="D132" s="167" t="s">
        <v>253</v>
      </c>
      <c r="E132" s="168" t="s">
        <v>988</v>
      </c>
      <c r="F132" s="169" t="s">
        <v>989</v>
      </c>
      <c r="G132" s="170" t="s">
        <v>500</v>
      </c>
      <c r="H132" s="171">
        <v>1</v>
      </c>
      <c r="I132" s="232"/>
      <c r="J132" s="172">
        <f t="shared" si="0"/>
        <v>0</v>
      </c>
      <c r="K132" s="169" t="s">
        <v>141</v>
      </c>
      <c r="L132" s="173"/>
      <c r="M132" s="174" t="s">
        <v>1</v>
      </c>
      <c r="N132" s="175" t="s">
        <v>41</v>
      </c>
      <c r="O132" s="140">
        <v>0</v>
      </c>
      <c r="P132" s="140">
        <f t="shared" si="1"/>
        <v>0</v>
      </c>
      <c r="Q132" s="140">
        <v>1.2E-2</v>
      </c>
      <c r="R132" s="140">
        <f t="shared" si="2"/>
        <v>1.2E-2</v>
      </c>
      <c r="S132" s="140">
        <v>0</v>
      </c>
      <c r="T132" s="141">
        <f t="shared" si="3"/>
        <v>0</v>
      </c>
      <c r="AR132" s="142" t="s">
        <v>185</v>
      </c>
      <c r="AT132" s="142" t="s">
        <v>253</v>
      </c>
      <c r="AU132" s="142" t="s">
        <v>86</v>
      </c>
      <c r="AY132" s="17" t="s">
        <v>135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7" t="s">
        <v>84</v>
      </c>
      <c r="BK132" s="143">
        <f t="shared" si="9"/>
        <v>0</v>
      </c>
      <c r="BL132" s="17" t="s">
        <v>142</v>
      </c>
      <c r="BM132" s="142" t="s">
        <v>990</v>
      </c>
    </row>
    <row r="133" spans="2:65" s="1" customFormat="1" ht="24" customHeight="1">
      <c r="B133" s="131"/>
      <c r="C133" s="167" t="s">
        <v>185</v>
      </c>
      <c r="D133" s="167" t="s">
        <v>253</v>
      </c>
      <c r="E133" s="168" t="s">
        <v>991</v>
      </c>
      <c r="F133" s="169" t="s">
        <v>992</v>
      </c>
      <c r="G133" s="170" t="s">
        <v>500</v>
      </c>
      <c r="H133" s="171">
        <v>1</v>
      </c>
      <c r="I133" s="232"/>
      <c r="J133" s="172">
        <f t="shared" si="0"/>
        <v>0</v>
      </c>
      <c r="K133" s="169" t="s">
        <v>1</v>
      </c>
      <c r="L133" s="173"/>
      <c r="M133" s="174" t="s">
        <v>1</v>
      </c>
      <c r="N133" s="175" t="s">
        <v>41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185</v>
      </c>
      <c r="AT133" s="142" t="s">
        <v>253</v>
      </c>
      <c r="AU133" s="142" t="s">
        <v>86</v>
      </c>
      <c r="AY133" s="17" t="s">
        <v>135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7" t="s">
        <v>84</v>
      </c>
      <c r="BK133" s="143">
        <f t="shared" si="9"/>
        <v>0</v>
      </c>
      <c r="BL133" s="17" t="s">
        <v>142</v>
      </c>
      <c r="BM133" s="142" t="s">
        <v>993</v>
      </c>
    </row>
    <row r="134" spans="2:65" s="1" customFormat="1" ht="16.5" customHeight="1">
      <c r="B134" s="131"/>
      <c r="C134" s="132" t="s">
        <v>192</v>
      </c>
      <c r="D134" s="132" t="s">
        <v>137</v>
      </c>
      <c r="E134" s="133" t="s">
        <v>761</v>
      </c>
      <c r="F134" s="134" t="s">
        <v>762</v>
      </c>
      <c r="G134" s="135" t="s">
        <v>500</v>
      </c>
      <c r="H134" s="136">
        <v>1</v>
      </c>
      <c r="I134" s="227"/>
      <c r="J134" s="137">
        <f t="shared" si="0"/>
        <v>0</v>
      </c>
      <c r="K134" s="134" t="s">
        <v>141</v>
      </c>
      <c r="L134" s="29"/>
      <c r="M134" s="138" t="s">
        <v>1</v>
      </c>
      <c r="N134" s="139" t="s">
        <v>41</v>
      </c>
      <c r="O134" s="140">
        <v>0.86299999999999999</v>
      </c>
      <c r="P134" s="140">
        <f t="shared" si="1"/>
        <v>0.86299999999999999</v>
      </c>
      <c r="Q134" s="140">
        <v>0.12303</v>
      </c>
      <c r="R134" s="140">
        <f t="shared" si="2"/>
        <v>0.12303</v>
      </c>
      <c r="S134" s="140">
        <v>0</v>
      </c>
      <c r="T134" s="141">
        <f t="shared" si="3"/>
        <v>0</v>
      </c>
      <c r="AR134" s="142" t="s">
        <v>142</v>
      </c>
      <c r="AT134" s="142" t="s">
        <v>137</v>
      </c>
      <c r="AU134" s="142" t="s">
        <v>86</v>
      </c>
      <c r="AY134" s="17" t="s">
        <v>135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7" t="s">
        <v>84</v>
      </c>
      <c r="BK134" s="143">
        <f t="shared" si="9"/>
        <v>0</v>
      </c>
      <c r="BL134" s="17" t="s">
        <v>142</v>
      </c>
      <c r="BM134" s="142" t="s">
        <v>994</v>
      </c>
    </row>
    <row r="135" spans="2:65" s="1" customFormat="1" ht="24" customHeight="1">
      <c r="B135" s="131"/>
      <c r="C135" s="167" t="s">
        <v>198</v>
      </c>
      <c r="D135" s="167" t="s">
        <v>253</v>
      </c>
      <c r="E135" s="168" t="s">
        <v>765</v>
      </c>
      <c r="F135" s="169" t="s">
        <v>766</v>
      </c>
      <c r="G135" s="170" t="s">
        <v>500</v>
      </c>
      <c r="H135" s="171">
        <v>1</v>
      </c>
      <c r="I135" s="232"/>
      <c r="J135" s="172">
        <f t="shared" si="0"/>
        <v>0</v>
      </c>
      <c r="K135" s="169" t="s">
        <v>141</v>
      </c>
      <c r="L135" s="173"/>
      <c r="M135" s="174" t="s">
        <v>1</v>
      </c>
      <c r="N135" s="175" t="s">
        <v>41</v>
      </c>
      <c r="O135" s="140">
        <v>0</v>
      </c>
      <c r="P135" s="140">
        <f t="shared" si="1"/>
        <v>0</v>
      </c>
      <c r="Q135" s="140">
        <v>1.3299999999999999E-2</v>
      </c>
      <c r="R135" s="140">
        <f t="shared" si="2"/>
        <v>1.3299999999999999E-2</v>
      </c>
      <c r="S135" s="140">
        <v>0</v>
      </c>
      <c r="T135" s="141">
        <f t="shared" si="3"/>
        <v>0</v>
      </c>
      <c r="AR135" s="142" t="s">
        <v>185</v>
      </c>
      <c r="AT135" s="142" t="s">
        <v>253</v>
      </c>
      <c r="AU135" s="142" t="s">
        <v>86</v>
      </c>
      <c r="AY135" s="17" t="s">
        <v>135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7" t="s">
        <v>84</v>
      </c>
      <c r="BK135" s="143">
        <f t="shared" si="9"/>
        <v>0</v>
      </c>
      <c r="BL135" s="17" t="s">
        <v>142</v>
      </c>
      <c r="BM135" s="142" t="s">
        <v>995</v>
      </c>
    </row>
    <row r="136" spans="2:65" s="11" customFormat="1" ht="22.9" customHeight="1">
      <c r="B136" s="119"/>
      <c r="D136" s="120" t="s">
        <v>75</v>
      </c>
      <c r="E136" s="129" t="s">
        <v>341</v>
      </c>
      <c r="F136" s="129" t="s">
        <v>342</v>
      </c>
      <c r="I136" s="233"/>
      <c r="J136" s="130">
        <f>BK136</f>
        <v>0</v>
      </c>
      <c r="L136" s="119"/>
      <c r="M136" s="123"/>
      <c r="N136" s="124"/>
      <c r="O136" s="124"/>
      <c r="P136" s="125">
        <f>P137</f>
        <v>0.125856</v>
      </c>
      <c r="Q136" s="124"/>
      <c r="R136" s="125">
        <f>R137</f>
        <v>0</v>
      </c>
      <c r="S136" s="124"/>
      <c r="T136" s="126">
        <f>T137</f>
        <v>0</v>
      </c>
      <c r="AR136" s="120" t="s">
        <v>84</v>
      </c>
      <c r="AT136" s="127" t="s">
        <v>75</v>
      </c>
      <c r="AU136" s="127" t="s">
        <v>84</v>
      </c>
      <c r="AY136" s="120" t="s">
        <v>135</v>
      </c>
      <c r="BK136" s="128">
        <f>BK137</f>
        <v>0</v>
      </c>
    </row>
    <row r="137" spans="2:65" s="1" customFormat="1" ht="36" customHeight="1">
      <c r="B137" s="131"/>
      <c r="C137" s="132" t="s">
        <v>205</v>
      </c>
      <c r="D137" s="132" t="s">
        <v>137</v>
      </c>
      <c r="E137" s="133" t="s">
        <v>996</v>
      </c>
      <c r="F137" s="134" t="s">
        <v>997</v>
      </c>
      <c r="G137" s="135" t="s">
        <v>220</v>
      </c>
      <c r="H137" s="136">
        <v>0.152</v>
      </c>
      <c r="I137" s="227"/>
      <c r="J137" s="137">
        <f>ROUND(I137*H137,2)</f>
        <v>0</v>
      </c>
      <c r="K137" s="134" t="s">
        <v>141</v>
      </c>
      <c r="L137" s="29"/>
      <c r="M137" s="138" t="s">
        <v>1</v>
      </c>
      <c r="N137" s="139" t="s">
        <v>41</v>
      </c>
      <c r="O137" s="140">
        <v>0.82799999999999996</v>
      </c>
      <c r="P137" s="140">
        <f>O137*H137</f>
        <v>0.125856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142</v>
      </c>
      <c r="AT137" s="142" t="s">
        <v>137</v>
      </c>
      <c r="AU137" s="142" t="s">
        <v>86</v>
      </c>
      <c r="AY137" s="17" t="s">
        <v>135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84</v>
      </c>
      <c r="BK137" s="143">
        <f>ROUND(I137*H137,2)</f>
        <v>0</v>
      </c>
      <c r="BL137" s="17" t="s">
        <v>142</v>
      </c>
      <c r="BM137" s="142" t="s">
        <v>998</v>
      </c>
    </row>
    <row r="138" spans="2:65" s="11" customFormat="1" ht="25.9" customHeight="1">
      <c r="B138" s="119"/>
      <c r="D138" s="120" t="s">
        <v>75</v>
      </c>
      <c r="E138" s="121" t="s">
        <v>569</v>
      </c>
      <c r="F138" s="121" t="s">
        <v>570</v>
      </c>
      <c r="I138" s="233"/>
      <c r="J138" s="122">
        <f>BK138</f>
        <v>0</v>
      </c>
      <c r="L138" s="119"/>
      <c r="M138" s="123"/>
      <c r="N138" s="124"/>
      <c r="O138" s="124"/>
      <c r="P138" s="125">
        <f>P139</f>
        <v>14.005004000000001</v>
      </c>
      <c r="Q138" s="124"/>
      <c r="R138" s="125">
        <f>R139</f>
        <v>1.525E-2</v>
      </c>
      <c r="S138" s="124"/>
      <c r="T138" s="126">
        <f>T139</f>
        <v>0</v>
      </c>
      <c r="AR138" s="120" t="s">
        <v>86</v>
      </c>
      <c r="AT138" s="127" t="s">
        <v>75</v>
      </c>
      <c r="AU138" s="127" t="s">
        <v>76</v>
      </c>
      <c r="AY138" s="120" t="s">
        <v>135</v>
      </c>
      <c r="BK138" s="128">
        <f>BK139</f>
        <v>0</v>
      </c>
    </row>
    <row r="139" spans="2:65" s="11" customFormat="1" ht="22.9" customHeight="1">
      <c r="B139" s="119"/>
      <c r="D139" s="120" t="s">
        <v>75</v>
      </c>
      <c r="E139" s="129" t="s">
        <v>942</v>
      </c>
      <c r="F139" s="129" t="s">
        <v>943</v>
      </c>
      <c r="I139" s="233"/>
      <c r="J139" s="130">
        <f>BK139</f>
        <v>0</v>
      </c>
      <c r="L139" s="119"/>
      <c r="M139" s="123"/>
      <c r="N139" s="124"/>
      <c r="O139" s="124"/>
      <c r="P139" s="125">
        <f>SUM(P140:P150)</f>
        <v>14.005004000000001</v>
      </c>
      <c r="Q139" s="124"/>
      <c r="R139" s="125">
        <f>SUM(R140:R150)</f>
        <v>1.525E-2</v>
      </c>
      <c r="S139" s="124"/>
      <c r="T139" s="126">
        <f>SUM(T140:T150)</f>
        <v>0</v>
      </c>
      <c r="AR139" s="120" t="s">
        <v>86</v>
      </c>
      <c r="AT139" s="127" t="s">
        <v>75</v>
      </c>
      <c r="AU139" s="127" t="s">
        <v>84</v>
      </c>
      <c r="AY139" s="120" t="s">
        <v>135</v>
      </c>
      <c r="BK139" s="128">
        <f>SUM(BK140:BK150)</f>
        <v>0</v>
      </c>
    </row>
    <row r="140" spans="2:65" s="1" customFormat="1" ht="24" customHeight="1">
      <c r="B140" s="131"/>
      <c r="C140" s="132" t="s">
        <v>211</v>
      </c>
      <c r="D140" s="132" t="s">
        <v>137</v>
      </c>
      <c r="E140" s="133" t="s">
        <v>999</v>
      </c>
      <c r="F140" s="134" t="s">
        <v>945</v>
      </c>
      <c r="G140" s="135" t="s">
        <v>256</v>
      </c>
      <c r="H140" s="136">
        <v>52</v>
      </c>
      <c r="I140" s="227"/>
      <c r="J140" s="137">
        <f>ROUND(I140*H140,2)</f>
        <v>0</v>
      </c>
      <c r="K140" s="134" t="s">
        <v>1</v>
      </c>
      <c r="L140" s="29"/>
      <c r="M140" s="138" t="s">
        <v>1</v>
      </c>
      <c r="N140" s="139" t="s">
        <v>41</v>
      </c>
      <c r="O140" s="140">
        <v>0.26600000000000001</v>
      </c>
      <c r="P140" s="140">
        <f>O140*H140</f>
        <v>13.832000000000001</v>
      </c>
      <c r="Q140" s="140">
        <v>6.9999999999999994E-5</v>
      </c>
      <c r="R140" s="140">
        <f>Q140*H140</f>
        <v>3.6399999999999996E-3</v>
      </c>
      <c r="S140" s="140">
        <v>0</v>
      </c>
      <c r="T140" s="141">
        <f>S140*H140</f>
        <v>0</v>
      </c>
      <c r="AR140" s="142" t="s">
        <v>236</v>
      </c>
      <c r="AT140" s="142" t="s">
        <v>137</v>
      </c>
      <c r="AU140" s="142" t="s">
        <v>86</v>
      </c>
      <c r="AY140" s="17" t="s">
        <v>135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84</v>
      </c>
      <c r="BK140" s="143">
        <f>ROUND(I140*H140,2)</f>
        <v>0</v>
      </c>
      <c r="BL140" s="17" t="s">
        <v>236</v>
      </c>
      <c r="BM140" s="142" t="s">
        <v>1000</v>
      </c>
    </row>
    <row r="141" spans="2:65" s="13" customFormat="1">
      <c r="B141" s="152"/>
      <c r="D141" s="145" t="s">
        <v>144</v>
      </c>
      <c r="E141" s="153" t="s">
        <v>1</v>
      </c>
      <c r="F141" s="154" t="s">
        <v>493</v>
      </c>
      <c r="H141" s="153" t="s">
        <v>1</v>
      </c>
      <c r="I141" s="229"/>
      <c r="L141" s="152"/>
      <c r="M141" s="155"/>
      <c r="N141" s="156"/>
      <c r="O141" s="156"/>
      <c r="P141" s="156"/>
      <c r="Q141" s="156"/>
      <c r="R141" s="156"/>
      <c r="S141" s="156"/>
      <c r="T141" s="157"/>
      <c r="AT141" s="153" t="s">
        <v>144</v>
      </c>
      <c r="AU141" s="153" t="s">
        <v>86</v>
      </c>
      <c r="AV141" s="13" t="s">
        <v>84</v>
      </c>
      <c r="AW141" s="13" t="s">
        <v>31</v>
      </c>
      <c r="AX141" s="13" t="s">
        <v>76</v>
      </c>
      <c r="AY141" s="153" t="s">
        <v>135</v>
      </c>
    </row>
    <row r="142" spans="2:65" s="13" customFormat="1">
      <c r="B142" s="152"/>
      <c r="D142" s="145" t="s">
        <v>144</v>
      </c>
      <c r="E142" s="153" t="s">
        <v>1</v>
      </c>
      <c r="F142" s="154" t="s">
        <v>1001</v>
      </c>
      <c r="H142" s="153" t="s">
        <v>1</v>
      </c>
      <c r="I142" s="229"/>
      <c r="L142" s="152"/>
      <c r="M142" s="155"/>
      <c r="N142" s="156"/>
      <c r="O142" s="156"/>
      <c r="P142" s="156"/>
      <c r="Q142" s="156"/>
      <c r="R142" s="156"/>
      <c r="S142" s="156"/>
      <c r="T142" s="157"/>
      <c r="AT142" s="153" t="s">
        <v>144</v>
      </c>
      <c r="AU142" s="153" t="s">
        <v>86</v>
      </c>
      <c r="AV142" s="13" t="s">
        <v>84</v>
      </c>
      <c r="AW142" s="13" t="s">
        <v>31</v>
      </c>
      <c r="AX142" s="13" t="s">
        <v>76</v>
      </c>
      <c r="AY142" s="153" t="s">
        <v>135</v>
      </c>
    </row>
    <row r="143" spans="2:65" s="13" customFormat="1">
      <c r="B143" s="152"/>
      <c r="D143" s="145" t="s">
        <v>144</v>
      </c>
      <c r="E143" s="153" t="s">
        <v>1</v>
      </c>
      <c r="F143" s="154" t="s">
        <v>707</v>
      </c>
      <c r="H143" s="153" t="s">
        <v>1</v>
      </c>
      <c r="I143" s="229"/>
      <c r="L143" s="152"/>
      <c r="M143" s="155"/>
      <c r="N143" s="156"/>
      <c r="O143" s="156"/>
      <c r="P143" s="156"/>
      <c r="Q143" s="156"/>
      <c r="R143" s="156"/>
      <c r="S143" s="156"/>
      <c r="T143" s="157"/>
      <c r="AT143" s="153" t="s">
        <v>144</v>
      </c>
      <c r="AU143" s="153" t="s">
        <v>86</v>
      </c>
      <c r="AV143" s="13" t="s">
        <v>84</v>
      </c>
      <c r="AW143" s="13" t="s">
        <v>31</v>
      </c>
      <c r="AX143" s="13" t="s">
        <v>76</v>
      </c>
      <c r="AY143" s="153" t="s">
        <v>135</v>
      </c>
    </row>
    <row r="144" spans="2:65" s="13" customFormat="1" ht="22.5">
      <c r="B144" s="152"/>
      <c r="D144" s="145" t="s">
        <v>144</v>
      </c>
      <c r="E144" s="153" t="s">
        <v>1</v>
      </c>
      <c r="F144" s="154" t="s">
        <v>1002</v>
      </c>
      <c r="H144" s="153" t="s">
        <v>1</v>
      </c>
      <c r="I144" s="229"/>
      <c r="L144" s="152"/>
      <c r="M144" s="155"/>
      <c r="N144" s="156"/>
      <c r="O144" s="156"/>
      <c r="P144" s="156"/>
      <c r="Q144" s="156"/>
      <c r="R144" s="156"/>
      <c r="S144" s="156"/>
      <c r="T144" s="157"/>
      <c r="AT144" s="153" t="s">
        <v>144</v>
      </c>
      <c r="AU144" s="153" t="s">
        <v>86</v>
      </c>
      <c r="AV144" s="13" t="s">
        <v>84</v>
      </c>
      <c r="AW144" s="13" t="s">
        <v>31</v>
      </c>
      <c r="AX144" s="13" t="s">
        <v>76</v>
      </c>
      <c r="AY144" s="153" t="s">
        <v>135</v>
      </c>
    </row>
    <row r="145" spans="2:65" s="12" customFormat="1">
      <c r="B145" s="144"/>
      <c r="D145" s="145" t="s">
        <v>144</v>
      </c>
      <c r="E145" s="146" t="s">
        <v>1</v>
      </c>
      <c r="F145" s="147" t="s">
        <v>1003</v>
      </c>
      <c r="H145" s="148">
        <v>52</v>
      </c>
      <c r="I145" s="228"/>
      <c r="L145" s="144"/>
      <c r="M145" s="149"/>
      <c r="N145" s="150"/>
      <c r="O145" s="150"/>
      <c r="P145" s="150"/>
      <c r="Q145" s="150"/>
      <c r="R145" s="150"/>
      <c r="S145" s="150"/>
      <c r="T145" s="151"/>
      <c r="AT145" s="146" t="s">
        <v>144</v>
      </c>
      <c r="AU145" s="146" t="s">
        <v>86</v>
      </c>
      <c r="AV145" s="12" t="s">
        <v>86</v>
      </c>
      <c r="AW145" s="12" t="s">
        <v>31</v>
      </c>
      <c r="AX145" s="12" t="s">
        <v>84</v>
      </c>
      <c r="AY145" s="146" t="s">
        <v>135</v>
      </c>
    </row>
    <row r="146" spans="2:65" s="1" customFormat="1" ht="24" customHeight="1">
      <c r="B146" s="131"/>
      <c r="C146" s="167" t="s">
        <v>217</v>
      </c>
      <c r="D146" s="167" t="s">
        <v>253</v>
      </c>
      <c r="E146" s="168" t="s">
        <v>1004</v>
      </c>
      <c r="F146" s="169" t="s">
        <v>1005</v>
      </c>
      <c r="G146" s="170" t="s">
        <v>263</v>
      </c>
      <c r="H146" s="171">
        <v>4.4000000000000004</v>
      </c>
      <c r="I146" s="232"/>
      <c r="J146" s="172">
        <f>ROUND(I146*H146,2)</f>
        <v>0</v>
      </c>
      <c r="K146" s="169" t="s">
        <v>141</v>
      </c>
      <c r="L146" s="173"/>
      <c r="M146" s="174" t="s">
        <v>1</v>
      </c>
      <c r="N146" s="175" t="s">
        <v>41</v>
      </c>
      <c r="O146" s="140">
        <v>0</v>
      </c>
      <c r="P146" s="140">
        <f>O146*H146</f>
        <v>0</v>
      </c>
      <c r="Q146" s="140">
        <v>2.0999999999999999E-3</v>
      </c>
      <c r="R146" s="140">
        <f>Q146*H146</f>
        <v>9.2399999999999999E-3</v>
      </c>
      <c r="S146" s="140">
        <v>0</v>
      </c>
      <c r="T146" s="141">
        <f>S146*H146</f>
        <v>0</v>
      </c>
      <c r="AR146" s="142" t="s">
        <v>330</v>
      </c>
      <c r="AT146" s="142" t="s">
        <v>253</v>
      </c>
      <c r="AU146" s="142" t="s">
        <v>86</v>
      </c>
      <c r="AY146" s="17" t="s">
        <v>135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84</v>
      </c>
      <c r="BK146" s="143">
        <f>ROUND(I146*H146,2)</f>
        <v>0</v>
      </c>
      <c r="BL146" s="17" t="s">
        <v>236</v>
      </c>
      <c r="BM146" s="142" t="s">
        <v>1006</v>
      </c>
    </row>
    <row r="147" spans="2:65" s="12" customFormat="1">
      <c r="B147" s="144"/>
      <c r="D147" s="145" t="s">
        <v>144</v>
      </c>
      <c r="E147" s="146" t="s">
        <v>1</v>
      </c>
      <c r="F147" s="147" t="s">
        <v>1007</v>
      </c>
      <c r="H147" s="148">
        <v>4.4000000000000004</v>
      </c>
      <c r="I147" s="228"/>
      <c r="L147" s="144"/>
      <c r="M147" s="149"/>
      <c r="N147" s="150"/>
      <c r="O147" s="150"/>
      <c r="P147" s="150"/>
      <c r="Q147" s="150"/>
      <c r="R147" s="150"/>
      <c r="S147" s="150"/>
      <c r="T147" s="151"/>
      <c r="AT147" s="146" t="s">
        <v>144</v>
      </c>
      <c r="AU147" s="146" t="s">
        <v>86</v>
      </c>
      <c r="AV147" s="12" t="s">
        <v>86</v>
      </c>
      <c r="AW147" s="12" t="s">
        <v>31</v>
      </c>
      <c r="AX147" s="12" t="s">
        <v>84</v>
      </c>
      <c r="AY147" s="146" t="s">
        <v>135</v>
      </c>
    </row>
    <row r="148" spans="2:65" s="1" customFormat="1" ht="24" customHeight="1">
      <c r="B148" s="131"/>
      <c r="C148" s="167" t="s">
        <v>225</v>
      </c>
      <c r="D148" s="167" t="s">
        <v>253</v>
      </c>
      <c r="E148" s="168" t="s">
        <v>1008</v>
      </c>
      <c r="F148" s="169" t="s">
        <v>1009</v>
      </c>
      <c r="G148" s="170" t="s">
        <v>500</v>
      </c>
      <c r="H148" s="171">
        <v>2</v>
      </c>
      <c r="I148" s="232"/>
      <c r="J148" s="172">
        <f>ROUND(I148*H148,2)</f>
        <v>0</v>
      </c>
      <c r="K148" s="169" t="s">
        <v>141</v>
      </c>
      <c r="L148" s="173"/>
      <c r="M148" s="174" t="s">
        <v>1</v>
      </c>
      <c r="N148" s="175" t="s">
        <v>41</v>
      </c>
      <c r="O148" s="140">
        <v>0</v>
      </c>
      <c r="P148" s="140">
        <f>O148*H148</f>
        <v>0</v>
      </c>
      <c r="Q148" s="140">
        <v>3.1E-4</v>
      </c>
      <c r="R148" s="140">
        <f>Q148*H148</f>
        <v>6.2E-4</v>
      </c>
      <c r="S148" s="140">
        <v>0</v>
      </c>
      <c r="T148" s="141">
        <f>S148*H148</f>
        <v>0</v>
      </c>
      <c r="AR148" s="142" t="s">
        <v>330</v>
      </c>
      <c r="AT148" s="142" t="s">
        <v>253</v>
      </c>
      <c r="AU148" s="142" t="s">
        <v>86</v>
      </c>
      <c r="AY148" s="17" t="s">
        <v>135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84</v>
      </c>
      <c r="BK148" s="143">
        <f>ROUND(I148*H148,2)</f>
        <v>0</v>
      </c>
      <c r="BL148" s="17" t="s">
        <v>236</v>
      </c>
      <c r="BM148" s="142" t="s">
        <v>1010</v>
      </c>
    </row>
    <row r="149" spans="2:65" s="1" customFormat="1" ht="24" customHeight="1">
      <c r="B149" s="131"/>
      <c r="C149" s="167" t="s">
        <v>8</v>
      </c>
      <c r="D149" s="167" t="s">
        <v>253</v>
      </c>
      <c r="E149" s="168" t="s">
        <v>1011</v>
      </c>
      <c r="F149" s="169" t="s">
        <v>1012</v>
      </c>
      <c r="G149" s="170" t="s">
        <v>500</v>
      </c>
      <c r="H149" s="171">
        <v>5</v>
      </c>
      <c r="I149" s="232"/>
      <c r="J149" s="172">
        <f>ROUND(I149*H149,2)</f>
        <v>0</v>
      </c>
      <c r="K149" s="169" t="s">
        <v>1</v>
      </c>
      <c r="L149" s="173"/>
      <c r="M149" s="174" t="s">
        <v>1</v>
      </c>
      <c r="N149" s="175" t="s">
        <v>41</v>
      </c>
      <c r="O149" s="140">
        <v>0</v>
      </c>
      <c r="P149" s="140">
        <f>O149*H149</f>
        <v>0</v>
      </c>
      <c r="Q149" s="140">
        <v>3.5E-4</v>
      </c>
      <c r="R149" s="140">
        <f>Q149*H149</f>
        <v>1.75E-3</v>
      </c>
      <c r="S149" s="140">
        <v>0</v>
      </c>
      <c r="T149" s="141">
        <f>S149*H149</f>
        <v>0</v>
      </c>
      <c r="AR149" s="142" t="s">
        <v>330</v>
      </c>
      <c r="AT149" s="142" t="s">
        <v>253</v>
      </c>
      <c r="AU149" s="142" t="s">
        <v>86</v>
      </c>
      <c r="AY149" s="17" t="s">
        <v>135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84</v>
      </c>
      <c r="BK149" s="143">
        <f>ROUND(I149*H149,2)</f>
        <v>0</v>
      </c>
      <c r="BL149" s="17" t="s">
        <v>236</v>
      </c>
      <c r="BM149" s="142" t="s">
        <v>1013</v>
      </c>
    </row>
    <row r="150" spans="2:65" s="1" customFormat="1" ht="36" customHeight="1">
      <c r="B150" s="131"/>
      <c r="C150" s="132" t="s">
        <v>236</v>
      </c>
      <c r="D150" s="132" t="s">
        <v>137</v>
      </c>
      <c r="E150" s="133" t="s">
        <v>952</v>
      </c>
      <c r="F150" s="134" t="s">
        <v>953</v>
      </c>
      <c r="G150" s="135" t="s">
        <v>220</v>
      </c>
      <c r="H150" s="136">
        <v>5.1999999999999998E-2</v>
      </c>
      <c r="I150" s="227"/>
      <c r="J150" s="137">
        <f>ROUND(I150*H150,2)</f>
        <v>0</v>
      </c>
      <c r="K150" s="134" t="s">
        <v>141</v>
      </c>
      <c r="L150" s="29"/>
      <c r="M150" s="138" t="s">
        <v>1</v>
      </c>
      <c r="N150" s="139" t="s">
        <v>41</v>
      </c>
      <c r="O150" s="140">
        <v>3.327</v>
      </c>
      <c r="P150" s="140">
        <f>O150*H150</f>
        <v>0.17300399999999999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236</v>
      </c>
      <c r="AT150" s="142" t="s">
        <v>137</v>
      </c>
      <c r="AU150" s="142" t="s">
        <v>86</v>
      </c>
      <c r="AY150" s="17" t="s">
        <v>135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84</v>
      </c>
      <c r="BK150" s="143">
        <f>ROUND(I150*H150,2)</f>
        <v>0</v>
      </c>
      <c r="BL150" s="17" t="s">
        <v>236</v>
      </c>
      <c r="BM150" s="142" t="s">
        <v>1014</v>
      </c>
    </row>
    <row r="151" spans="2:65" s="11" customFormat="1" ht="25.9" customHeight="1">
      <c r="B151" s="119"/>
      <c r="D151" s="120" t="s">
        <v>75</v>
      </c>
      <c r="E151" s="121" t="s">
        <v>253</v>
      </c>
      <c r="F151" s="121" t="s">
        <v>1015</v>
      </c>
      <c r="I151" s="233"/>
      <c r="J151" s="122">
        <f>BK151</f>
        <v>0</v>
      </c>
      <c r="L151" s="119"/>
      <c r="M151" s="123"/>
      <c r="N151" s="124"/>
      <c r="O151" s="124"/>
      <c r="P151" s="125">
        <f>P152</f>
        <v>1.44</v>
      </c>
      <c r="Q151" s="124"/>
      <c r="R151" s="125">
        <f>R152</f>
        <v>3.2199999999999999E-2</v>
      </c>
      <c r="S151" s="124"/>
      <c r="T151" s="126">
        <f>T152</f>
        <v>0</v>
      </c>
      <c r="AR151" s="120" t="s">
        <v>154</v>
      </c>
      <c r="AT151" s="127" t="s">
        <v>75</v>
      </c>
      <c r="AU151" s="127" t="s">
        <v>76</v>
      </c>
      <c r="AY151" s="120" t="s">
        <v>135</v>
      </c>
      <c r="BK151" s="128">
        <f>BK152</f>
        <v>0</v>
      </c>
    </row>
    <row r="152" spans="2:65" s="11" customFormat="1" ht="22.9" customHeight="1">
      <c r="B152" s="119"/>
      <c r="D152" s="120" t="s">
        <v>75</v>
      </c>
      <c r="E152" s="129" t="s">
        <v>1016</v>
      </c>
      <c r="F152" s="129" t="s">
        <v>1017</v>
      </c>
      <c r="I152" s="233"/>
      <c r="J152" s="130">
        <f>BK152</f>
        <v>0</v>
      </c>
      <c r="L152" s="119"/>
      <c r="M152" s="123"/>
      <c r="N152" s="124"/>
      <c r="O152" s="124"/>
      <c r="P152" s="125">
        <f>SUM(P153:P173)</f>
        <v>1.44</v>
      </c>
      <c r="Q152" s="124"/>
      <c r="R152" s="125">
        <f>SUM(R153:R173)</f>
        <v>3.2199999999999999E-2</v>
      </c>
      <c r="S152" s="124"/>
      <c r="T152" s="126">
        <f>SUM(T153:T173)</f>
        <v>0</v>
      </c>
      <c r="AR152" s="120" t="s">
        <v>154</v>
      </c>
      <c r="AT152" s="127" t="s">
        <v>75</v>
      </c>
      <c r="AU152" s="127" t="s">
        <v>84</v>
      </c>
      <c r="AY152" s="120" t="s">
        <v>135</v>
      </c>
      <c r="BK152" s="128">
        <f>SUM(BK153:BK173)</f>
        <v>0</v>
      </c>
    </row>
    <row r="153" spans="2:65" s="1" customFormat="1" ht="16.5" customHeight="1">
      <c r="B153" s="131"/>
      <c r="C153" s="132" t="s">
        <v>242</v>
      </c>
      <c r="D153" s="132" t="s">
        <v>137</v>
      </c>
      <c r="E153" s="133" t="s">
        <v>1018</v>
      </c>
      <c r="F153" s="134" t="s">
        <v>1019</v>
      </c>
      <c r="G153" s="135" t="s">
        <v>500</v>
      </c>
      <c r="H153" s="136">
        <v>1</v>
      </c>
      <c r="I153" s="227"/>
      <c r="J153" s="137">
        <f>ROUND(I153*H153,2)</f>
        <v>0</v>
      </c>
      <c r="K153" s="134" t="s">
        <v>1</v>
      </c>
      <c r="L153" s="29"/>
      <c r="M153" s="138" t="s">
        <v>1</v>
      </c>
      <c r="N153" s="139" t="s">
        <v>41</v>
      </c>
      <c r="O153" s="140">
        <v>1.44</v>
      </c>
      <c r="P153" s="140">
        <f>O153*H153</f>
        <v>1.44</v>
      </c>
      <c r="Q153" s="140">
        <v>2.0000000000000001E-4</v>
      </c>
      <c r="R153" s="140">
        <f>Q153*H153</f>
        <v>2.0000000000000001E-4</v>
      </c>
      <c r="S153" s="140">
        <v>0</v>
      </c>
      <c r="T153" s="141">
        <f>S153*H153</f>
        <v>0</v>
      </c>
      <c r="AR153" s="142" t="s">
        <v>236</v>
      </c>
      <c r="AT153" s="142" t="s">
        <v>137</v>
      </c>
      <c r="AU153" s="142" t="s">
        <v>86</v>
      </c>
      <c r="AY153" s="17" t="s">
        <v>135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84</v>
      </c>
      <c r="BK153" s="143">
        <f>ROUND(I153*H153,2)</f>
        <v>0</v>
      </c>
      <c r="BL153" s="17" t="s">
        <v>236</v>
      </c>
      <c r="BM153" s="142" t="s">
        <v>1020</v>
      </c>
    </row>
    <row r="154" spans="2:65" s="13" customFormat="1">
      <c r="B154" s="152"/>
      <c r="D154" s="145" t="s">
        <v>144</v>
      </c>
      <c r="E154" s="153" t="s">
        <v>1</v>
      </c>
      <c r="F154" s="154" t="s">
        <v>493</v>
      </c>
      <c r="H154" s="153" t="s">
        <v>1</v>
      </c>
      <c r="I154" s="229"/>
      <c r="L154" s="152"/>
      <c r="M154" s="155"/>
      <c r="N154" s="156"/>
      <c r="O154" s="156"/>
      <c r="P154" s="156"/>
      <c r="Q154" s="156"/>
      <c r="R154" s="156"/>
      <c r="S154" s="156"/>
      <c r="T154" s="157"/>
      <c r="AT154" s="153" t="s">
        <v>144</v>
      </c>
      <c r="AU154" s="153" t="s">
        <v>86</v>
      </c>
      <c r="AV154" s="13" t="s">
        <v>84</v>
      </c>
      <c r="AW154" s="13" t="s">
        <v>31</v>
      </c>
      <c r="AX154" s="13" t="s">
        <v>76</v>
      </c>
      <c r="AY154" s="153" t="s">
        <v>135</v>
      </c>
    </row>
    <row r="155" spans="2:65" s="12" customFormat="1">
      <c r="B155" s="144"/>
      <c r="D155" s="145" t="s">
        <v>144</v>
      </c>
      <c r="E155" s="146" t="s">
        <v>1</v>
      </c>
      <c r="F155" s="147" t="s">
        <v>84</v>
      </c>
      <c r="H155" s="148">
        <v>1</v>
      </c>
      <c r="I155" s="228"/>
      <c r="L155" s="144"/>
      <c r="M155" s="149"/>
      <c r="N155" s="150"/>
      <c r="O155" s="150"/>
      <c r="P155" s="150"/>
      <c r="Q155" s="150"/>
      <c r="R155" s="150"/>
      <c r="S155" s="150"/>
      <c r="T155" s="151"/>
      <c r="AT155" s="146" t="s">
        <v>144</v>
      </c>
      <c r="AU155" s="146" t="s">
        <v>86</v>
      </c>
      <c r="AV155" s="12" t="s">
        <v>86</v>
      </c>
      <c r="AW155" s="12" t="s">
        <v>31</v>
      </c>
      <c r="AX155" s="12" t="s">
        <v>84</v>
      </c>
      <c r="AY155" s="146" t="s">
        <v>135</v>
      </c>
    </row>
    <row r="156" spans="2:65" s="1" customFormat="1" ht="24" customHeight="1">
      <c r="B156" s="131"/>
      <c r="C156" s="167" t="s">
        <v>248</v>
      </c>
      <c r="D156" s="167" t="s">
        <v>253</v>
      </c>
      <c r="E156" s="168" t="s">
        <v>1021</v>
      </c>
      <c r="F156" s="169" t="s">
        <v>1022</v>
      </c>
      <c r="G156" s="170" t="s">
        <v>500</v>
      </c>
      <c r="H156" s="171">
        <v>1</v>
      </c>
      <c r="I156" s="232"/>
      <c r="J156" s="172">
        <f>ROUND(I156*H156,2)</f>
        <v>0</v>
      </c>
      <c r="K156" s="169" t="s">
        <v>141</v>
      </c>
      <c r="L156" s="173"/>
      <c r="M156" s="174" t="s">
        <v>1</v>
      </c>
      <c r="N156" s="175" t="s">
        <v>41</v>
      </c>
      <c r="O156" s="140">
        <v>0</v>
      </c>
      <c r="P156" s="140">
        <f>O156*H156</f>
        <v>0</v>
      </c>
      <c r="Q156" s="140">
        <v>3.2000000000000001E-2</v>
      </c>
      <c r="R156" s="140">
        <f>Q156*H156</f>
        <v>3.2000000000000001E-2</v>
      </c>
      <c r="S156" s="140">
        <v>0</v>
      </c>
      <c r="T156" s="141">
        <f>S156*H156</f>
        <v>0</v>
      </c>
      <c r="AR156" s="142" t="s">
        <v>1023</v>
      </c>
      <c r="AT156" s="142" t="s">
        <v>253</v>
      </c>
      <c r="AU156" s="142" t="s">
        <v>86</v>
      </c>
      <c r="AY156" s="17" t="s">
        <v>135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84</v>
      </c>
      <c r="BK156" s="143">
        <f>ROUND(I156*H156,2)</f>
        <v>0</v>
      </c>
      <c r="BL156" s="17" t="s">
        <v>1023</v>
      </c>
      <c r="BM156" s="142" t="s">
        <v>1024</v>
      </c>
    </row>
    <row r="157" spans="2:65" s="13" customFormat="1">
      <c r="B157" s="152"/>
      <c r="D157" s="145" t="s">
        <v>144</v>
      </c>
      <c r="E157" s="153" t="s">
        <v>1</v>
      </c>
      <c r="F157" s="154" t="s">
        <v>1025</v>
      </c>
      <c r="H157" s="153" t="s">
        <v>1</v>
      </c>
      <c r="I157" s="229"/>
      <c r="L157" s="152"/>
      <c r="M157" s="155"/>
      <c r="N157" s="156"/>
      <c r="O157" s="156"/>
      <c r="P157" s="156"/>
      <c r="Q157" s="156"/>
      <c r="R157" s="156"/>
      <c r="S157" s="156"/>
      <c r="T157" s="157"/>
      <c r="AT157" s="153" t="s">
        <v>144</v>
      </c>
      <c r="AU157" s="153" t="s">
        <v>86</v>
      </c>
      <c r="AV157" s="13" t="s">
        <v>84</v>
      </c>
      <c r="AW157" s="13" t="s">
        <v>31</v>
      </c>
      <c r="AX157" s="13" t="s">
        <v>76</v>
      </c>
      <c r="AY157" s="153" t="s">
        <v>135</v>
      </c>
    </row>
    <row r="158" spans="2:65" s="13" customFormat="1">
      <c r="B158" s="152"/>
      <c r="D158" s="145" t="s">
        <v>144</v>
      </c>
      <c r="E158" s="153" t="s">
        <v>1</v>
      </c>
      <c r="F158" s="154" t="s">
        <v>1026</v>
      </c>
      <c r="H158" s="153" t="s">
        <v>1</v>
      </c>
      <c r="I158" s="229"/>
      <c r="L158" s="152"/>
      <c r="M158" s="155"/>
      <c r="N158" s="156"/>
      <c r="O158" s="156"/>
      <c r="P158" s="156"/>
      <c r="Q158" s="156"/>
      <c r="R158" s="156"/>
      <c r="S158" s="156"/>
      <c r="T158" s="157"/>
      <c r="AT158" s="153" t="s">
        <v>144</v>
      </c>
      <c r="AU158" s="153" t="s">
        <v>86</v>
      </c>
      <c r="AV158" s="13" t="s">
        <v>84</v>
      </c>
      <c r="AW158" s="13" t="s">
        <v>31</v>
      </c>
      <c r="AX158" s="13" t="s">
        <v>76</v>
      </c>
      <c r="AY158" s="153" t="s">
        <v>135</v>
      </c>
    </row>
    <row r="159" spans="2:65" s="13" customFormat="1">
      <c r="B159" s="152"/>
      <c r="D159" s="145" t="s">
        <v>144</v>
      </c>
      <c r="E159" s="153" t="s">
        <v>1</v>
      </c>
      <c r="F159" s="154" t="s">
        <v>1027</v>
      </c>
      <c r="H159" s="153" t="s">
        <v>1</v>
      </c>
      <c r="I159" s="229"/>
      <c r="L159" s="152"/>
      <c r="M159" s="155"/>
      <c r="N159" s="156"/>
      <c r="O159" s="156"/>
      <c r="P159" s="156"/>
      <c r="Q159" s="156"/>
      <c r="R159" s="156"/>
      <c r="S159" s="156"/>
      <c r="T159" s="157"/>
      <c r="AT159" s="153" t="s">
        <v>144</v>
      </c>
      <c r="AU159" s="153" t="s">
        <v>86</v>
      </c>
      <c r="AV159" s="13" t="s">
        <v>84</v>
      </c>
      <c r="AW159" s="13" t="s">
        <v>31</v>
      </c>
      <c r="AX159" s="13" t="s">
        <v>76</v>
      </c>
      <c r="AY159" s="153" t="s">
        <v>135</v>
      </c>
    </row>
    <row r="160" spans="2:65" s="13" customFormat="1">
      <c r="B160" s="152"/>
      <c r="D160" s="145" t="s">
        <v>144</v>
      </c>
      <c r="E160" s="153" t="s">
        <v>1</v>
      </c>
      <c r="F160" s="154" t="s">
        <v>1028</v>
      </c>
      <c r="H160" s="153" t="s">
        <v>1</v>
      </c>
      <c r="I160" s="229"/>
      <c r="L160" s="152"/>
      <c r="M160" s="155"/>
      <c r="N160" s="156"/>
      <c r="O160" s="156"/>
      <c r="P160" s="156"/>
      <c r="Q160" s="156"/>
      <c r="R160" s="156"/>
      <c r="S160" s="156"/>
      <c r="T160" s="157"/>
      <c r="AT160" s="153" t="s">
        <v>144</v>
      </c>
      <c r="AU160" s="153" t="s">
        <v>86</v>
      </c>
      <c r="AV160" s="13" t="s">
        <v>84</v>
      </c>
      <c r="AW160" s="13" t="s">
        <v>31</v>
      </c>
      <c r="AX160" s="13" t="s">
        <v>76</v>
      </c>
      <c r="AY160" s="153" t="s">
        <v>135</v>
      </c>
    </row>
    <row r="161" spans="2:51" s="13" customFormat="1">
      <c r="B161" s="152"/>
      <c r="D161" s="145" t="s">
        <v>144</v>
      </c>
      <c r="E161" s="153" t="s">
        <v>1</v>
      </c>
      <c r="F161" s="154" t="s">
        <v>1029</v>
      </c>
      <c r="H161" s="153" t="s">
        <v>1</v>
      </c>
      <c r="I161" s="229"/>
      <c r="L161" s="152"/>
      <c r="M161" s="155"/>
      <c r="N161" s="156"/>
      <c r="O161" s="156"/>
      <c r="P161" s="156"/>
      <c r="Q161" s="156"/>
      <c r="R161" s="156"/>
      <c r="S161" s="156"/>
      <c r="T161" s="157"/>
      <c r="AT161" s="153" t="s">
        <v>144</v>
      </c>
      <c r="AU161" s="153" t="s">
        <v>86</v>
      </c>
      <c r="AV161" s="13" t="s">
        <v>84</v>
      </c>
      <c r="AW161" s="13" t="s">
        <v>31</v>
      </c>
      <c r="AX161" s="13" t="s">
        <v>76</v>
      </c>
      <c r="AY161" s="153" t="s">
        <v>135</v>
      </c>
    </row>
    <row r="162" spans="2:51" s="13" customFormat="1">
      <c r="B162" s="152"/>
      <c r="D162" s="145" t="s">
        <v>144</v>
      </c>
      <c r="E162" s="153" t="s">
        <v>1</v>
      </c>
      <c r="F162" s="154" t="s">
        <v>1030</v>
      </c>
      <c r="H162" s="153" t="s">
        <v>1</v>
      </c>
      <c r="I162" s="229"/>
      <c r="L162" s="152"/>
      <c r="M162" s="155"/>
      <c r="N162" s="156"/>
      <c r="O162" s="156"/>
      <c r="P162" s="156"/>
      <c r="Q162" s="156"/>
      <c r="R162" s="156"/>
      <c r="S162" s="156"/>
      <c r="T162" s="157"/>
      <c r="AT162" s="153" t="s">
        <v>144</v>
      </c>
      <c r="AU162" s="153" t="s">
        <v>86</v>
      </c>
      <c r="AV162" s="13" t="s">
        <v>84</v>
      </c>
      <c r="AW162" s="13" t="s">
        <v>31</v>
      </c>
      <c r="AX162" s="13" t="s">
        <v>76</v>
      </c>
      <c r="AY162" s="153" t="s">
        <v>135</v>
      </c>
    </row>
    <row r="163" spans="2:51" s="13" customFormat="1">
      <c r="B163" s="152"/>
      <c r="D163" s="145" t="s">
        <v>144</v>
      </c>
      <c r="E163" s="153" t="s">
        <v>1</v>
      </c>
      <c r="F163" s="154" t="s">
        <v>1031</v>
      </c>
      <c r="H163" s="153" t="s">
        <v>1</v>
      </c>
      <c r="I163" s="229"/>
      <c r="L163" s="152"/>
      <c r="M163" s="155"/>
      <c r="N163" s="156"/>
      <c r="O163" s="156"/>
      <c r="P163" s="156"/>
      <c r="Q163" s="156"/>
      <c r="R163" s="156"/>
      <c r="S163" s="156"/>
      <c r="T163" s="157"/>
      <c r="AT163" s="153" t="s">
        <v>144</v>
      </c>
      <c r="AU163" s="153" t="s">
        <v>86</v>
      </c>
      <c r="AV163" s="13" t="s">
        <v>84</v>
      </c>
      <c r="AW163" s="13" t="s">
        <v>31</v>
      </c>
      <c r="AX163" s="13" t="s">
        <v>76</v>
      </c>
      <c r="AY163" s="153" t="s">
        <v>135</v>
      </c>
    </row>
    <row r="164" spans="2:51" s="13" customFormat="1">
      <c r="B164" s="152"/>
      <c r="D164" s="145" t="s">
        <v>144</v>
      </c>
      <c r="E164" s="153" t="s">
        <v>1</v>
      </c>
      <c r="F164" s="154" t="s">
        <v>1032</v>
      </c>
      <c r="H164" s="153" t="s">
        <v>1</v>
      </c>
      <c r="I164" s="229"/>
      <c r="L164" s="152"/>
      <c r="M164" s="155"/>
      <c r="N164" s="156"/>
      <c r="O164" s="156"/>
      <c r="P164" s="156"/>
      <c r="Q164" s="156"/>
      <c r="R164" s="156"/>
      <c r="S164" s="156"/>
      <c r="T164" s="157"/>
      <c r="AT164" s="153" t="s">
        <v>144</v>
      </c>
      <c r="AU164" s="153" t="s">
        <v>86</v>
      </c>
      <c r="AV164" s="13" t="s">
        <v>84</v>
      </c>
      <c r="AW164" s="13" t="s">
        <v>31</v>
      </c>
      <c r="AX164" s="13" t="s">
        <v>76</v>
      </c>
      <c r="AY164" s="153" t="s">
        <v>135</v>
      </c>
    </row>
    <row r="165" spans="2:51" s="13" customFormat="1">
      <c r="B165" s="152"/>
      <c r="D165" s="145" t="s">
        <v>144</v>
      </c>
      <c r="E165" s="153" t="s">
        <v>1</v>
      </c>
      <c r="F165" s="154" t="s">
        <v>1033</v>
      </c>
      <c r="H165" s="153" t="s">
        <v>1</v>
      </c>
      <c r="I165" s="229"/>
      <c r="L165" s="152"/>
      <c r="M165" s="155"/>
      <c r="N165" s="156"/>
      <c r="O165" s="156"/>
      <c r="P165" s="156"/>
      <c r="Q165" s="156"/>
      <c r="R165" s="156"/>
      <c r="S165" s="156"/>
      <c r="T165" s="157"/>
      <c r="AT165" s="153" t="s">
        <v>144</v>
      </c>
      <c r="AU165" s="153" t="s">
        <v>86</v>
      </c>
      <c r="AV165" s="13" t="s">
        <v>84</v>
      </c>
      <c r="AW165" s="13" t="s">
        <v>31</v>
      </c>
      <c r="AX165" s="13" t="s">
        <v>76</v>
      </c>
      <c r="AY165" s="153" t="s">
        <v>135</v>
      </c>
    </row>
    <row r="166" spans="2:51" s="13" customFormat="1">
      <c r="B166" s="152"/>
      <c r="D166" s="145" t="s">
        <v>144</v>
      </c>
      <c r="E166" s="153" t="s">
        <v>1</v>
      </c>
      <c r="F166" s="154" t="s">
        <v>1034</v>
      </c>
      <c r="H166" s="153" t="s">
        <v>1</v>
      </c>
      <c r="I166" s="229"/>
      <c r="L166" s="152"/>
      <c r="M166" s="155"/>
      <c r="N166" s="156"/>
      <c r="O166" s="156"/>
      <c r="P166" s="156"/>
      <c r="Q166" s="156"/>
      <c r="R166" s="156"/>
      <c r="S166" s="156"/>
      <c r="T166" s="157"/>
      <c r="AT166" s="153" t="s">
        <v>144</v>
      </c>
      <c r="AU166" s="153" t="s">
        <v>86</v>
      </c>
      <c r="AV166" s="13" t="s">
        <v>84</v>
      </c>
      <c r="AW166" s="13" t="s">
        <v>31</v>
      </c>
      <c r="AX166" s="13" t="s">
        <v>76</v>
      </c>
      <c r="AY166" s="153" t="s">
        <v>135</v>
      </c>
    </row>
    <row r="167" spans="2:51" s="13" customFormat="1">
      <c r="B167" s="152"/>
      <c r="D167" s="145" t="s">
        <v>144</v>
      </c>
      <c r="E167" s="153" t="s">
        <v>1</v>
      </c>
      <c r="F167" s="154" t="s">
        <v>1035</v>
      </c>
      <c r="H167" s="153" t="s">
        <v>1</v>
      </c>
      <c r="I167" s="229"/>
      <c r="L167" s="152"/>
      <c r="M167" s="155"/>
      <c r="N167" s="156"/>
      <c r="O167" s="156"/>
      <c r="P167" s="156"/>
      <c r="Q167" s="156"/>
      <c r="R167" s="156"/>
      <c r="S167" s="156"/>
      <c r="T167" s="157"/>
      <c r="AT167" s="153" t="s">
        <v>144</v>
      </c>
      <c r="AU167" s="153" t="s">
        <v>86</v>
      </c>
      <c r="AV167" s="13" t="s">
        <v>84</v>
      </c>
      <c r="AW167" s="13" t="s">
        <v>31</v>
      </c>
      <c r="AX167" s="13" t="s">
        <v>76</v>
      </c>
      <c r="AY167" s="153" t="s">
        <v>135</v>
      </c>
    </row>
    <row r="168" spans="2:51" s="13" customFormat="1">
      <c r="B168" s="152"/>
      <c r="D168" s="145" t="s">
        <v>144</v>
      </c>
      <c r="E168" s="153" t="s">
        <v>1</v>
      </c>
      <c r="F168" s="154" t="s">
        <v>1036</v>
      </c>
      <c r="H168" s="153" t="s">
        <v>1</v>
      </c>
      <c r="I168" s="229"/>
      <c r="L168" s="152"/>
      <c r="M168" s="155"/>
      <c r="N168" s="156"/>
      <c r="O168" s="156"/>
      <c r="P168" s="156"/>
      <c r="Q168" s="156"/>
      <c r="R168" s="156"/>
      <c r="S168" s="156"/>
      <c r="T168" s="157"/>
      <c r="AT168" s="153" t="s">
        <v>144</v>
      </c>
      <c r="AU168" s="153" t="s">
        <v>86</v>
      </c>
      <c r="AV168" s="13" t="s">
        <v>84</v>
      </c>
      <c r="AW168" s="13" t="s">
        <v>31</v>
      </c>
      <c r="AX168" s="13" t="s">
        <v>76</v>
      </c>
      <c r="AY168" s="153" t="s">
        <v>135</v>
      </c>
    </row>
    <row r="169" spans="2:51" s="13" customFormat="1">
      <c r="B169" s="152"/>
      <c r="D169" s="145" t="s">
        <v>144</v>
      </c>
      <c r="E169" s="153" t="s">
        <v>1</v>
      </c>
      <c r="F169" s="154" t="s">
        <v>1037</v>
      </c>
      <c r="H169" s="153" t="s">
        <v>1</v>
      </c>
      <c r="I169" s="229"/>
      <c r="L169" s="152"/>
      <c r="M169" s="155"/>
      <c r="N169" s="156"/>
      <c r="O169" s="156"/>
      <c r="P169" s="156"/>
      <c r="Q169" s="156"/>
      <c r="R169" s="156"/>
      <c r="S169" s="156"/>
      <c r="T169" s="157"/>
      <c r="AT169" s="153" t="s">
        <v>144</v>
      </c>
      <c r="AU169" s="153" t="s">
        <v>86</v>
      </c>
      <c r="AV169" s="13" t="s">
        <v>84</v>
      </c>
      <c r="AW169" s="13" t="s">
        <v>31</v>
      </c>
      <c r="AX169" s="13" t="s">
        <v>76</v>
      </c>
      <c r="AY169" s="153" t="s">
        <v>135</v>
      </c>
    </row>
    <row r="170" spans="2:51" s="13" customFormat="1">
      <c r="B170" s="152"/>
      <c r="D170" s="145" t="s">
        <v>144</v>
      </c>
      <c r="E170" s="153" t="s">
        <v>1</v>
      </c>
      <c r="F170" s="154" t="s">
        <v>1038</v>
      </c>
      <c r="H170" s="153" t="s">
        <v>1</v>
      </c>
      <c r="I170" s="229"/>
      <c r="L170" s="152"/>
      <c r="M170" s="155"/>
      <c r="N170" s="156"/>
      <c r="O170" s="156"/>
      <c r="P170" s="156"/>
      <c r="Q170" s="156"/>
      <c r="R170" s="156"/>
      <c r="S170" s="156"/>
      <c r="T170" s="157"/>
      <c r="AT170" s="153" t="s">
        <v>144</v>
      </c>
      <c r="AU170" s="153" t="s">
        <v>86</v>
      </c>
      <c r="AV170" s="13" t="s">
        <v>84</v>
      </c>
      <c r="AW170" s="13" t="s">
        <v>31</v>
      </c>
      <c r="AX170" s="13" t="s">
        <v>76</v>
      </c>
      <c r="AY170" s="153" t="s">
        <v>135</v>
      </c>
    </row>
    <row r="171" spans="2:51" s="13" customFormat="1">
      <c r="B171" s="152"/>
      <c r="D171" s="145" t="s">
        <v>144</v>
      </c>
      <c r="E171" s="153" t="s">
        <v>1</v>
      </c>
      <c r="F171" s="154" t="s">
        <v>1039</v>
      </c>
      <c r="H171" s="153" t="s">
        <v>1</v>
      </c>
      <c r="I171" s="229"/>
      <c r="L171" s="152"/>
      <c r="M171" s="155"/>
      <c r="N171" s="156"/>
      <c r="O171" s="156"/>
      <c r="P171" s="156"/>
      <c r="Q171" s="156"/>
      <c r="R171" s="156"/>
      <c r="S171" s="156"/>
      <c r="T171" s="157"/>
      <c r="AT171" s="153" t="s">
        <v>144</v>
      </c>
      <c r="AU171" s="153" t="s">
        <v>86</v>
      </c>
      <c r="AV171" s="13" t="s">
        <v>84</v>
      </c>
      <c r="AW171" s="13" t="s">
        <v>31</v>
      </c>
      <c r="AX171" s="13" t="s">
        <v>76</v>
      </c>
      <c r="AY171" s="153" t="s">
        <v>135</v>
      </c>
    </row>
    <row r="172" spans="2:51" s="13" customFormat="1">
      <c r="B172" s="152"/>
      <c r="D172" s="145" t="s">
        <v>144</v>
      </c>
      <c r="E172" s="153" t="s">
        <v>1</v>
      </c>
      <c r="F172" s="154" t="s">
        <v>1040</v>
      </c>
      <c r="H172" s="153" t="s">
        <v>1</v>
      </c>
      <c r="I172" s="229"/>
      <c r="L172" s="152"/>
      <c r="M172" s="155"/>
      <c r="N172" s="156"/>
      <c r="O172" s="156"/>
      <c r="P172" s="156"/>
      <c r="Q172" s="156"/>
      <c r="R172" s="156"/>
      <c r="S172" s="156"/>
      <c r="T172" s="157"/>
      <c r="AT172" s="153" t="s">
        <v>144</v>
      </c>
      <c r="AU172" s="153" t="s">
        <v>86</v>
      </c>
      <c r="AV172" s="13" t="s">
        <v>84</v>
      </c>
      <c r="AW172" s="13" t="s">
        <v>31</v>
      </c>
      <c r="AX172" s="13" t="s">
        <v>76</v>
      </c>
      <c r="AY172" s="153" t="s">
        <v>135</v>
      </c>
    </row>
    <row r="173" spans="2:51" s="12" customFormat="1">
      <c r="B173" s="144"/>
      <c r="D173" s="145" t="s">
        <v>144</v>
      </c>
      <c r="E173" s="146" t="s">
        <v>1</v>
      </c>
      <c r="F173" s="147" t="s">
        <v>84</v>
      </c>
      <c r="H173" s="148">
        <v>1</v>
      </c>
      <c r="I173" s="228"/>
      <c r="L173" s="144"/>
      <c r="M173" s="187"/>
      <c r="N173" s="188"/>
      <c r="O173" s="188"/>
      <c r="P173" s="188"/>
      <c r="Q173" s="188"/>
      <c r="R173" s="188"/>
      <c r="S173" s="188"/>
      <c r="T173" s="189"/>
      <c r="AT173" s="146" t="s">
        <v>144</v>
      </c>
      <c r="AU173" s="146" t="s">
        <v>86</v>
      </c>
      <c r="AV173" s="12" t="s">
        <v>86</v>
      </c>
      <c r="AW173" s="12" t="s">
        <v>31</v>
      </c>
      <c r="AX173" s="12" t="s">
        <v>84</v>
      </c>
      <c r="AY173" s="146" t="s">
        <v>135</v>
      </c>
    </row>
    <row r="174" spans="2:51" s="1" customFormat="1" ht="6.95" customHeight="1">
      <c r="B174" s="41"/>
      <c r="C174" s="42"/>
      <c r="D174" s="42"/>
      <c r="E174" s="42"/>
      <c r="F174" s="42"/>
      <c r="G174" s="42"/>
      <c r="H174" s="42"/>
      <c r="I174" s="235"/>
      <c r="J174" s="42"/>
      <c r="K174" s="42"/>
      <c r="L174" s="29"/>
    </row>
  </sheetData>
  <autoFilter ref="C122:K173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5"/>
  <sheetViews>
    <sheetView showGridLines="0" tabSelected="1" topLeftCell="A111" workbookViewId="0">
      <selection activeCell="R131" sqref="R13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5"/>
    </row>
    <row r="2" spans="1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101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ht="24.95" customHeight="1">
      <c r="B4" s="20"/>
      <c r="D4" s="21" t="s">
        <v>106</v>
      </c>
      <c r="L4" s="20"/>
      <c r="M4" s="86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24" t="str">
        <f>'Rekapitulace stavby'!K6</f>
        <v>Výstavba těsnící (podzemní)clony v lokalitě Meziboří</v>
      </c>
      <c r="F7" s="225"/>
      <c r="G7" s="225"/>
      <c r="H7" s="225"/>
      <c r="L7" s="20"/>
    </row>
    <row r="8" spans="1:46" s="1" customFormat="1" ht="12" customHeight="1">
      <c r="B8" s="29"/>
      <c r="D8" s="26" t="s">
        <v>107</v>
      </c>
      <c r="L8" s="29"/>
    </row>
    <row r="9" spans="1:46" s="1" customFormat="1" ht="36.950000000000003" customHeight="1">
      <c r="B9" s="29"/>
      <c r="E9" s="213" t="s">
        <v>1041</v>
      </c>
      <c r="F9" s="226"/>
      <c r="G9" s="226"/>
      <c r="H9" s="226"/>
      <c r="L9" s="29"/>
    </row>
    <row r="10" spans="1:46" s="1" customFormat="1">
      <c r="B10" s="29"/>
      <c r="L10" s="29"/>
    </row>
    <row r="11" spans="1:46" s="1" customFormat="1" ht="12" customHeight="1">
      <c r="B11" s="29"/>
      <c r="D11" s="26" t="s">
        <v>15</v>
      </c>
      <c r="F11" s="24" t="s">
        <v>1</v>
      </c>
      <c r="I11" s="26" t="s">
        <v>16</v>
      </c>
      <c r="J11" s="24" t="s">
        <v>1</v>
      </c>
      <c r="L11" s="29"/>
    </row>
    <row r="12" spans="1:46" s="1" customFormat="1" ht="12" customHeight="1">
      <c r="B12" s="29"/>
      <c r="D12" s="26" t="s">
        <v>17</v>
      </c>
      <c r="F12" s="24" t="s">
        <v>18</v>
      </c>
      <c r="I12" s="26" t="s">
        <v>19</v>
      </c>
      <c r="J12" s="49" t="str">
        <f>'Rekapitulace stavby'!AN8</f>
        <v>5. 8. 2019</v>
      </c>
      <c r="L12" s="29"/>
    </row>
    <row r="13" spans="1:46" s="1" customFormat="1" ht="10.9" customHeight="1">
      <c r="B13" s="29"/>
      <c r="L13" s="29"/>
    </row>
    <row r="14" spans="1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1:46" s="1" customFormat="1" ht="18" customHeight="1">
      <c r="B15" s="29"/>
      <c r="E15" s="24" t="s">
        <v>23</v>
      </c>
      <c r="I15" s="26" t="s">
        <v>24</v>
      </c>
      <c r="J15" s="24" t="s">
        <v>1</v>
      </c>
      <c r="L15" s="29"/>
    </row>
    <row r="16" spans="1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22</v>
      </c>
      <c r="J17" s="24" t="s">
        <v>1</v>
      </c>
      <c r="L17" s="29"/>
    </row>
    <row r="18" spans="2:12" s="1" customFormat="1" ht="18" customHeight="1">
      <c r="B18" s="29"/>
      <c r="E18" s="24" t="s">
        <v>26</v>
      </c>
      <c r="I18" s="26" t="s">
        <v>24</v>
      </c>
      <c r="J18" s="24" t="s">
        <v>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27</v>
      </c>
      <c r="I20" s="26" t="s">
        <v>22</v>
      </c>
      <c r="J20" s="24" t="s">
        <v>28</v>
      </c>
      <c r="L20" s="29"/>
    </row>
    <row r="21" spans="2:12" s="1" customFormat="1" ht="18" customHeight="1">
      <c r="B21" s="29"/>
      <c r="E21" s="24" t="s">
        <v>29</v>
      </c>
      <c r="I21" s="26" t="s">
        <v>24</v>
      </c>
      <c r="J21" s="24" t="s">
        <v>30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22</v>
      </c>
      <c r="J23" s="24" t="s">
        <v>1</v>
      </c>
      <c r="L23" s="29"/>
    </row>
    <row r="24" spans="2:12" s="1" customFormat="1" ht="18" customHeight="1">
      <c r="B24" s="29"/>
      <c r="E24" s="24" t="s">
        <v>33</v>
      </c>
      <c r="I24" s="26" t="s">
        <v>24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89.25" customHeight="1">
      <c r="B27" s="87"/>
      <c r="E27" s="200" t="s">
        <v>35</v>
      </c>
      <c r="F27" s="200"/>
      <c r="G27" s="200"/>
      <c r="H27" s="200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36</v>
      </c>
      <c r="J30" s="63">
        <f>ROUND(J118,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9" t="s">
        <v>40</v>
      </c>
      <c r="E33" s="26" t="s">
        <v>41</v>
      </c>
      <c r="F33" s="90">
        <f>ROUND((SUM(BE118:BE124)),  2)</f>
        <v>0</v>
      </c>
      <c r="I33" s="91">
        <v>0.21</v>
      </c>
      <c r="J33" s="90">
        <f>ROUND(((SUM(BE118:BE124))*I33),  2)</f>
        <v>0</v>
      </c>
      <c r="L33" s="29"/>
    </row>
    <row r="34" spans="2:12" s="1" customFormat="1" ht="14.45" customHeight="1">
      <c r="B34" s="29"/>
      <c r="E34" s="26" t="s">
        <v>42</v>
      </c>
      <c r="F34" s="90">
        <f>ROUND((SUM(BF118:BF124)),  2)</f>
        <v>0</v>
      </c>
      <c r="I34" s="91">
        <v>0.15</v>
      </c>
      <c r="J34" s="90">
        <f>ROUND(((SUM(BF118:BF124))*I34),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90">
        <f>ROUND((SUM(BG118:BG124)),  2)</f>
        <v>0</v>
      </c>
      <c r="I35" s="91">
        <v>0.21</v>
      </c>
      <c r="J35" s="90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90">
        <f>ROUND((SUM(BH118:BH124)),  2)</f>
        <v>0</v>
      </c>
      <c r="I36" s="91">
        <v>0.15</v>
      </c>
      <c r="J36" s="90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90">
        <f>ROUND((SUM(BI118:BI124)),  2)</f>
        <v>0</v>
      </c>
      <c r="I37" s="91">
        <v>0</v>
      </c>
      <c r="J37" s="90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51</v>
      </c>
      <c r="E61" s="31"/>
      <c r="F61" s="98" t="s">
        <v>52</v>
      </c>
      <c r="G61" s="40" t="s">
        <v>51</v>
      </c>
      <c r="H61" s="31"/>
      <c r="I61" s="31"/>
      <c r="J61" s="99" t="s">
        <v>52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51</v>
      </c>
      <c r="E76" s="31"/>
      <c r="F76" s="98" t="s">
        <v>52</v>
      </c>
      <c r="G76" s="40" t="s">
        <v>51</v>
      </c>
      <c r="H76" s="31"/>
      <c r="I76" s="31"/>
      <c r="J76" s="99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Výstavba těsnící (podzemní)clony v lokalitě Meziboří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3" t="str">
        <f>E9</f>
        <v>PS 02 - Elekktropřípojka a řízení procesů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17</v>
      </c>
      <c r="F89" s="24" t="str">
        <f>F12</f>
        <v>Meziboří</v>
      </c>
      <c r="I89" s="26" t="s">
        <v>19</v>
      </c>
      <c r="J89" s="49" t="str">
        <f>IF(J12="","",J12)</f>
        <v>5. 8. 2019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 t="str">
        <f>E15</f>
        <v>VÚV TGM, v.v.i., Podbabská 2582/30, 160 00 Praha 6</v>
      </c>
      <c r="I91" s="26" t="s">
        <v>27</v>
      </c>
      <c r="J91" s="27" t="str">
        <f>E21</f>
        <v>ŠINDLAR s.r.o.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>Dle výběrového řízení</v>
      </c>
      <c r="I92" s="26" t="s">
        <v>32</v>
      </c>
      <c r="J92" s="27" t="str">
        <f>E24</f>
        <v>Roman Bárta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2" t="s">
        <v>112</v>
      </c>
      <c r="J96" s="63">
        <f>J118</f>
        <v>0</v>
      </c>
      <c r="L96" s="29"/>
      <c r="AU96" s="17" t="s">
        <v>113</v>
      </c>
    </row>
    <row r="97" spans="2:12" s="8" customFormat="1" ht="24.95" customHeight="1">
      <c r="B97" s="103"/>
      <c r="D97" s="104" t="s">
        <v>351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1042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21" t="s">
        <v>120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6" t="s">
        <v>14</v>
      </c>
      <c r="L107" s="29"/>
    </row>
    <row r="108" spans="2:12" s="1" customFormat="1" ht="16.5" customHeight="1">
      <c r="B108" s="29"/>
      <c r="E108" s="224" t="str">
        <f>E7</f>
        <v>Výstavba těsnící (podzemní)clony v lokalitě Meziboří</v>
      </c>
      <c r="F108" s="225"/>
      <c r="G108" s="225"/>
      <c r="H108" s="225"/>
      <c r="L108" s="29"/>
    </row>
    <row r="109" spans="2:12" s="1" customFormat="1" ht="12" customHeight="1">
      <c r="B109" s="29"/>
      <c r="C109" s="26" t="s">
        <v>107</v>
      </c>
      <c r="L109" s="29"/>
    </row>
    <row r="110" spans="2:12" s="1" customFormat="1" ht="16.5" customHeight="1">
      <c r="B110" s="29"/>
      <c r="E110" s="213" t="str">
        <f>E9</f>
        <v>PS 02 - Elekktropřípojka a řízení procesů</v>
      </c>
      <c r="F110" s="226"/>
      <c r="G110" s="226"/>
      <c r="H110" s="226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17</v>
      </c>
      <c r="F112" s="24" t="str">
        <f>F12</f>
        <v>Meziboří</v>
      </c>
      <c r="I112" s="26" t="s">
        <v>19</v>
      </c>
      <c r="J112" s="49" t="str">
        <f>IF(J12="","",J12)</f>
        <v>5. 8. 2019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6" t="s">
        <v>21</v>
      </c>
      <c r="F114" s="24" t="str">
        <f>E15</f>
        <v>VÚV TGM, v.v.i., Podbabská 2582/30, 160 00 Praha 6</v>
      </c>
      <c r="I114" s="26" t="s">
        <v>27</v>
      </c>
      <c r="J114" s="27" t="str">
        <f>E21</f>
        <v>ŠINDLAR s.r.o.</v>
      </c>
      <c r="L114" s="29"/>
    </row>
    <row r="115" spans="2:65" s="1" customFormat="1" ht="15.2" customHeight="1">
      <c r="B115" s="29"/>
      <c r="C115" s="26" t="s">
        <v>25</v>
      </c>
      <c r="F115" s="24" t="str">
        <f>IF(E18="","",E18)</f>
        <v>Dle výběrového řízení</v>
      </c>
      <c r="I115" s="26" t="s">
        <v>32</v>
      </c>
      <c r="J115" s="27" t="str">
        <f>E24</f>
        <v>Roman Bárta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11"/>
      <c r="C117" s="112" t="s">
        <v>121</v>
      </c>
      <c r="D117" s="113" t="s">
        <v>61</v>
      </c>
      <c r="E117" s="113" t="s">
        <v>57</v>
      </c>
      <c r="F117" s="113" t="s">
        <v>58</v>
      </c>
      <c r="G117" s="113" t="s">
        <v>122</v>
      </c>
      <c r="H117" s="113" t="s">
        <v>123</v>
      </c>
      <c r="I117" s="113" t="s">
        <v>124</v>
      </c>
      <c r="J117" s="113" t="s">
        <v>111</v>
      </c>
      <c r="K117" s="114" t="s">
        <v>125</v>
      </c>
      <c r="L117" s="111"/>
      <c r="M117" s="56" t="s">
        <v>1</v>
      </c>
      <c r="N117" s="57" t="s">
        <v>40</v>
      </c>
      <c r="O117" s="57" t="s">
        <v>126</v>
      </c>
      <c r="P117" s="57" t="s">
        <v>127</v>
      </c>
      <c r="Q117" s="57" t="s">
        <v>128</v>
      </c>
      <c r="R117" s="57" t="s">
        <v>129</v>
      </c>
      <c r="S117" s="57" t="s">
        <v>130</v>
      </c>
      <c r="T117" s="58" t="s">
        <v>131</v>
      </c>
    </row>
    <row r="118" spans="2:65" s="1" customFormat="1" ht="22.9" customHeight="1">
      <c r="B118" s="29"/>
      <c r="C118" s="61" t="s">
        <v>132</v>
      </c>
      <c r="J118" s="115">
        <f>BK118</f>
        <v>0</v>
      </c>
      <c r="L118" s="29"/>
      <c r="M118" s="59"/>
      <c r="N118" s="50"/>
      <c r="O118" s="50"/>
      <c r="P118" s="116">
        <f>P119</f>
        <v>0.33</v>
      </c>
      <c r="Q118" s="50"/>
      <c r="R118" s="116">
        <f>R119</f>
        <v>0</v>
      </c>
      <c r="S118" s="50"/>
      <c r="T118" s="117">
        <f>T119</f>
        <v>0</v>
      </c>
      <c r="AT118" s="17" t="s">
        <v>75</v>
      </c>
      <c r="AU118" s="17" t="s">
        <v>113</v>
      </c>
      <c r="BK118" s="118">
        <f>BK119</f>
        <v>0</v>
      </c>
    </row>
    <row r="119" spans="2:65" s="11" customFormat="1" ht="25.9" customHeight="1">
      <c r="B119" s="119"/>
      <c r="D119" s="120" t="s">
        <v>75</v>
      </c>
      <c r="E119" s="121" t="s">
        <v>569</v>
      </c>
      <c r="F119" s="121" t="s">
        <v>570</v>
      </c>
      <c r="J119" s="122">
        <f>BK119</f>
        <v>0</v>
      </c>
      <c r="L119" s="119"/>
      <c r="M119" s="123"/>
      <c r="N119" s="124"/>
      <c r="O119" s="124"/>
      <c r="P119" s="125">
        <f>P120</f>
        <v>0.33</v>
      </c>
      <c r="Q119" s="124"/>
      <c r="R119" s="125">
        <f>R120</f>
        <v>0</v>
      </c>
      <c r="S119" s="124"/>
      <c r="T119" s="126">
        <f>T120</f>
        <v>0</v>
      </c>
      <c r="AR119" s="120" t="s">
        <v>86</v>
      </c>
      <c r="AT119" s="127" t="s">
        <v>75</v>
      </c>
      <c r="AU119" s="127" t="s">
        <v>76</v>
      </c>
      <c r="AY119" s="120" t="s">
        <v>135</v>
      </c>
      <c r="BK119" s="128">
        <f>BK120</f>
        <v>0</v>
      </c>
    </row>
    <row r="120" spans="2:65" s="11" customFormat="1" ht="22.9" customHeight="1">
      <c r="B120" s="119"/>
      <c r="D120" s="120" t="s">
        <v>75</v>
      </c>
      <c r="E120" s="129" t="s">
        <v>1043</v>
      </c>
      <c r="F120" s="129" t="s">
        <v>1044</v>
      </c>
      <c r="I120" s="11" t="s">
        <v>1135</v>
      </c>
      <c r="J120" s="130">
        <f>BK120</f>
        <v>0</v>
      </c>
      <c r="L120" s="119"/>
      <c r="M120" s="123"/>
      <c r="N120" s="124"/>
      <c r="O120" s="124"/>
      <c r="P120" s="125">
        <f>SUM(P121:P124)</f>
        <v>0.33</v>
      </c>
      <c r="Q120" s="124"/>
      <c r="R120" s="125">
        <f>SUM(R121:R124)</f>
        <v>0</v>
      </c>
      <c r="S120" s="124"/>
      <c r="T120" s="126">
        <f>SUM(T121:T124)</f>
        <v>0</v>
      </c>
      <c r="AR120" s="120" t="s">
        <v>86</v>
      </c>
      <c r="AT120" s="127" t="s">
        <v>75</v>
      </c>
      <c r="AU120" s="127" t="s">
        <v>84</v>
      </c>
      <c r="AY120" s="120" t="s">
        <v>135</v>
      </c>
      <c r="BK120" s="128">
        <f>SUM(BK121:BK124)</f>
        <v>0</v>
      </c>
    </row>
    <row r="121" spans="2:65" s="1" customFormat="1" ht="16.5" customHeight="1">
      <c r="B121" s="131"/>
      <c r="C121" s="132" t="s">
        <v>84</v>
      </c>
      <c r="D121" s="132" t="s">
        <v>137</v>
      </c>
      <c r="E121" s="133" t="s">
        <v>1045</v>
      </c>
      <c r="F121" s="134" t="s">
        <v>1046</v>
      </c>
      <c r="G121" s="135" t="s">
        <v>1047</v>
      </c>
      <c r="H121" s="136">
        <v>1</v>
      </c>
      <c r="I121" s="227"/>
      <c r="J121" s="137">
        <f>ROUND(I121*H121,2)</f>
        <v>0</v>
      </c>
      <c r="K121" s="134" t="s">
        <v>1</v>
      </c>
      <c r="L121" s="29"/>
      <c r="M121" s="138" t="s">
        <v>1</v>
      </c>
      <c r="N121" s="139" t="s">
        <v>41</v>
      </c>
      <c r="O121" s="140">
        <v>0.33</v>
      </c>
      <c r="P121" s="140">
        <f>O121*H121</f>
        <v>0.33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236</v>
      </c>
      <c r="AT121" s="142" t="s">
        <v>137</v>
      </c>
      <c r="AU121" s="142" t="s">
        <v>86</v>
      </c>
      <c r="AY121" s="17" t="s">
        <v>135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84</v>
      </c>
      <c r="BK121" s="143">
        <f>ROUND(I121*H121,2)</f>
        <v>0</v>
      </c>
      <c r="BL121" s="17" t="s">
        <v>236</v>
      </c>
      <c r="BM121" s="142" t="s">
        <v>1048</v>
      </c>
    </row>
    <row r="122" spans="2:65" s="13" customFormat="1" ht="22.5">
      <c r="B122" s="152"/>
      <c r="D122" s="145" t="s">
        <v>144</v>
      </c>
      <c r="E122" s="153" t="s">
        <v>1</v>
      </c>
      <c r="F122" s="154" t="s">
        <v>1049</v>
      </c>
      <c r="H122" s="153" t="s">
        <v>1</v>
      </c>
      <c r="L122" s="152"/>
      <c r="M122" s="155"/>
      <c r="N122" s="156"/>
      <c r="O122" s="156"/>
      <c r="P122" s="156"/>
      <c r="Q122" s="156"/>
      <c r="R122" s="156"/>
      <c r="S122" s="156"/>
      <c r="T122" s="157"/>
      <c r="AT122" s="153" t="s">
        <v>144</v>
      </c>
      <c r="AU122" s="153" t="s">
        <v>86</v>
      </c>
      <c r="AV122" s="13" t="s">
        <v>84</v>
      </c>
      <c r="AW122" s="13" t="s">
        <v>31</v>
      </c>
      <c r="AX122" s="13" t="s">
        <v>76</v>
      </c>
      <c r="AY122" s="153" t="s">
        <v>135</v>
      </c>
    </row>
    <row r="123" spans="2:65" s="13" customFormat="1" ht="33.75">
      <c r="B123" s="152"/>
      <c r="D123" s="145" t="s">
        <v>144</v>
      </c>
      <c r="E123" s="153" t="s">
        <v>1</v>
      </c>
      <c r="F123" s="154" t="s">
        <v>1050</v>
      </c>
      <c r="H123" s="153" t="s">
        <v>1</v>
      </c>
      <c r="L123" s="152"/>
      <c r="M123" s="155"/>
      <c r="N123" s="156"/>
      <c r="O123" s="156"/>
      <c r="P123" s="156"/>
      <c r="Q123" s="156"/>
      <c r="R123" s="156"/>
      <c r="S123" s="156"/>
      <c r="T123" s="157"/>
      <c r="AT123" s="153" t="s">
        <v>144</v>
      </c>
      <c r="AU123" s="153" t="s">
        <v>86</v>
      </c>
      <c r="AV123" s="13" t="s">
        <v>84</v>
      </c>
      <c r="AW123" s="13" t="s">
        <v>31</v>
      </c>
      <c r="AX123" s="13" t="s">
        <v>76</v>
      </c>
      <c r="AY123" s="153" t="s">
        <v>135</v>
      </c>
    </row>
    <row r="124" spans="2:65" s="12" customFormat="1">
      <c r="B124" s="144"/>
      <c r="D124" s="145" t="s">
        <v>144</v>
      </c>
      <c r="E124" s="146" t="s">
        <v>1</v>
      </c>
      <c r="F124" s="147" t="s">
        <v>84</v>
      </c>
      <c r="H124" s="148">
        <v>1</v>
      </c>
      <c r="L124" s="144"/>
      <c r="M124" s="187"/>
      <c r="N124" s="188"/>
      <c r="O124" s="188"/>
      <c r="P124" s="188"/>
      <c r="Q124" s="188"/>
      <c r="R124" s="188"/>
      <c r="S124" s="188"/>
      <c r="T124" s="189"/>
      <c r="AT124" s="146" t="s">
        <v>144</v>
      </c>
      <c r="AU124" s="146" t="s">
        <v>86</v>
      </c>
      <c r="AV124" s="12" t="s">
        <v>86</v>
      </c>
      <c r="AW124" s="12" t="s">
        <v>31</v>
      </c>
      <c r="AX124" s="12" t="s">
        <v>84</v>
      </c>
      <c r="AY124" s="146" t="s">
        <v>135</v>
      </c>
    </row>
    <row r="125" spans="2:65" s="1" customFormat="1" ht="6.95" customHeight="1"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29"/>
    </row>
  </sheetData>
  <autoFilter ref="C117:K124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2"/>
  <sheetViews>
    <sheetView showGridLines="0" topLeftCell="A163" workbookViewId="0">
      <selection activeCell="J128" sqref="J12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5"/>
    </row>
    <row r="2" spans="1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104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ht="24.95" customHeight="1">
      <c r="B4" s="20"/>
      <c r="D4" s="21" t="s">
        <v>106</v>
      </c>
      <c r="L4" s="20"/>
      <c r="M4" s="86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24" t="str">
        <f>'Rekapitulace stavby'!K6</f>
        <v>Výstavba těsnící (podzemní)clony v lokalitě Meziboří</v>
      </c>
      <c r="F7" s="225"/>
      <c r="G7" s="225"/>
      <c r="H7" s="225"/>
      <c r="L7" s="20"/>
    </row>
    <row r="8" spans="1:46" s="1" customFormat="1" ht="12" customHeight="1">
      <c r="B8" s="29"/>
      <c r="D8" s="26" t="s">
        <v>107</v>
      </c>
      <c r="L8" s="29"/>
    </row>
    <row r="9" spans="1:46" s="1" customFormat="1" ht="36.950000000000003" customHeight="1">
      <c r="B9" s="29"/>
      <c r="E9" s="213" t="s">
        <v>1051</v>
      </c>
      <c r="F9" s="226"/>
      <c r="G9" s="226"/>
      <c r="H9" s="226"/>
      <c r="L9" s="29"/>
    </row>
    <row r="10" spans="1:46" s="1" customFormat="1">
      <c r="B10" s="29"/>
      <c r="L10" s="29"/>
    </row>
    <row r="11" spans="1:46" s="1" customFormat="1" ht="12" customHeight="1">
      <c r="B11" s="29"/>
      <c r="D11" s="26" t="s">
        <v>15</v>
      </c>
      <c r="F11" s="24" t="s">
        <v>105</v>
      </c>
      <c r="I11" s="26" t="s">
        <v>16</v>
      </c>
      <c r="J11" s="24" t="s">
        <v>1</v>
      </c>
      <c r="L11" s="29"/>
    </row>
    <row r="12" spans="1:46" s="1" customFormat="1" ht="12" customHeight="1">
      <c r="B12" s="29"/>
      <c r="D12" s="26" t="s">
        <v>17</v>
      </c>
      <c r="F12" s="24" t="s">
        <v>18</v>
      </c>
      <c r="I12" s="26" t="s">
        <v>19</v>
      </c>
      <c r="J12" s="49" t="str">
        <f>'Rekapitulace stavby'!AN8</f>
        <v>5. 8. 2019</v>
      </c>
      <c r="L12" s="29"/>
    </row>
    <row r="13" spans="1:46" s="1" customFormat="1" ht="10.9" customHeight="1">
      <c r="B13" s="29"/>
      <c r="L13" s="29"/>
    </row>
    <row r="14" spans="1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1:46" s="1" customFormat="1" ht="18" customHeight="1">
      <c r="B15" s="29"/>
      <c r="E15" s="24" t="s">
        <v>23</v>
      </c>
      <c r="I15" s="26" t="s">
        <v>24</v>
      </c>
      <c r="J15" s="24" t="s">
        <v>1</v>
      </c>
      <c r="L15" s="29"/>
    </row>
    <row r="16" spans="1:46" s="1" customFormat="1" ht="6.95" customHeight="1">
      <c r="B16" s="29"/>
      <c r="L16" s="29"/>
    </row>
    <row r="17" spans="2:12" s="1" customFormat="1" ht="12" customHeight="1">
      <c r="B17" s="29"/>
      <c r="D17" s="26" t="s">
        <v>25</v>
      </c>
      <c r="I17" s="26" t="s">
        <v>22</v>
      </c>
      <c r="J17" s="24" t="s">
        <v>1</v>
      </c>
      <c r="L17" s="29"/>
    </row>
    <row r="18" spans="2:12" s="1" customFormat="1" ht="18" customHeight="1">
      <c r="B18" s="29"/>
      <c r="E18" s="24" t="s">
        <v>26</v>
      </c>
      <c r="I18" s="26" t="s">
        <v>24</v>
      </c>
      <c r="J18" s="24" t="s">
        <v>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27</v>
      </c>
      <c r="I20" s="26" t="s">
        <v>22</v>
      </c>
      <c r="J20" s="24" t="s">
        <v>28</v>
      </c>
      <c r="L20" s="29"/>
    </row>
    <row r="21" spans="2:12" s="1" customFormat="1" ht="18" customHeight="1">
      <c r="B21" s="29"/>
      <c r="E21" s="24" t="s">
        <v>29</v>
      </c>
      <c r="I21" s="26" t="s">
        <v>24</v>
      </c>
      <c r="J21" s="24" t="s">
        <v>30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22</v>
      </c>
      <c r="J23" s="24" t="s">
        <v>1</v>
      </c>
      <c r="L23" s="29"/>
    </row>
    <row r="24" spans="2:12" s="1" customFormat="1" ht="18" customHeight="1">
      <c r="B24" s="29"/>
      <c r="E24" s="24" t="s">
        <v>33</v>
      </c>
      <c r="I24" s="26" t="s">
        <v>24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89.25" customHeight="1">
      <c r="B27" s="87"/>
      <c r="E27" s="200" t="s">
        <v>35</v>
      </c>
      <c r="F27" s="200"/>
      <c r="G27" s="200"/>
      <c r="H27" s="200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36</v>
      </c>
      <c r="J30" s="63">
        <f>ROUND(J118,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9" t="s">
        <v>40</v>
      </c>
      <c r="E33" s="26" t="s">
        <v>41</v>
      </c>
      <c r="F33" s="90">
        <f>ROUND((SUM(BE118:BE181)),  2)</f>
        <v>0</v>
      </c>
      <c r="I33" s="91">
        <v>0.21</v>
      </c>
      <c r="J33" s="90">
        <f>ROUND(((SUM(BE118:BE181))*I33),  2)</f>
        <v>0</v>
      </c>
      <c r="L33" s="29"/>
    </row>
    <row r="34" spans="2:12" s="1" customFormat="1" ht="14.45" customHeight="1">
      <c r="B34" s="29"/>
      <c r="E34" s="26" t="s">
        <v>42</v>
      </c>
      <c r="F34" s="90">
        <f>ROUND((SUM(BF118:BF181)),  2)</f>
        <v>0</v>
      </c>
      <c r="I34" s="91">
        <v>0.15</v>
      </c>
      <c r="J34" s="90">
        <f>ROUND(((SUM(BF118:BF181))*I34),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90">
        <f>ROUND((SUM(BG118:BG181)),  2)</f>
        <v>0</v>
      </c>
      <c r="I35" s="91">
        <v>0.21</v>
      </c>
      <c r="J35" s="90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90">
        <f>ROUND((SUM(BH118:BH181)),  2)</f>
        <v>0</v>
      </c>
      <c r="I36" s="91">
        <v>0.15</v>
      </c>
      <c r="J36" s="90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90">
        <f>ROUND((SUM(BI118:BI181)),  2)</f>
        <v>0</v>
      </c>
      <c r="I37" s="91">
        <v>0</v>
      </c>
      <c r="J37" s="90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51</v>
      </c>
      <c r="E61" s="31"/>
      <c r="F61" s="98" t="s">
        <v>52</v>
      </c>
      <c r="G61" s="40" t="s">
        <v>51</v>
      </c>
      <c r="H61" s="31"/>
      <c r="I61" s="31"/>
      <c r="J61" s="99" t="s">
        <v>52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51</v>
      </c>
      <c r="E76" s="31"/>
      <c r="F76" s="98" t="s">
        <v>52</v>
      </c>
      <c r="G76" s="40" t="s">
        <v>51</v>
      </c>
      <c r="H76" s="31"/>
      <c r="I76" s="31"/>
      <c r="J76" s="99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4" t="str">
        <f>E7</f>
        <v>Výstavba těsnící (podzemní)clony v lokalitě Meziboří</v>
      </c>
      <c r="F85" s="225"/>
      <c r="G85" s="225"/>
      <c r="H85" s="225"/>
      <c r="L85" s="29"/>
    </row>
    <row r="86" spans="2:47" s="1" customFormat="1" ht="12" customHeight="1">
      <c r="B86" s="29"/>
      <c r="C86" s="26" t="s">
        <v>107</v>
      </c>
      <c r="L86" s="29"/>
    </row>
    <row r="87" spans="2:47" s="1" customFormat="1" ht="16.5" customHeight="1">
      <c r="B87" s="29"/>
      <c r="E87" s="213" t="str">
        <f>E9</f>
        <v>07 - Ostatní a vedlejší náklady</v>
      </c>
      <c r="F87" s="226"/>
      <c r="G87" s="226"/>
      <c r="H87" s="22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17</v>
      </c>
      <c r="F89" s="24" t="str">
        <f>F12</f>
        <v>Meziboří</v>
      </c>
      <c r="I89" s="26" t="s">
        <v>19</v>
      </c>
      <c r="J89" s="49" t="str">
        <f>IF(J12="","",J12)</f>
        <v>5. 8. 2019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 t="str">
        <f>E15</f>
        <v>VÚV TGM, v.v.i., Podbabská 2582/30, 160 00 Praha 6</v>
      </c>
      <c r="I91" s="26" t="s">
        <v>27</v>
      </c>
      <c r="J91" s="27" t="str">
        <f>E21</f>
        <v>ŠINDLAR s.r.o.</v>
      </c>
      <c r="L91" s="29"/>
    </row>
    <row r="92" spans="2:47" s="1" customFormat="1" ht="15.2" customHeight="1">
      <c r="B92" s="29"/>
      <c r="C92" s="26" t="s">
        <v>25</v>
      </c>
      <c r="F92" s="24" t="str">
        <f>IF(E18="","",E18)</f>
        <v>Dle výběrového řízení</v>
      </c>
      <c r="I92" s="26" t="s">
        <v>32</v>
      </c>
      <c r="J92" s="27" t="str">
        <f>E24</f>
        <v>Roman Bárta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2" t="s">
        <v>112</v>
      </c>
      <c r="J96" s="63">
        <f>J118</f>
        <v>0</v>
      </c>
      <c r="L96" s="29"/>
      <c r="AU96" s="17" t="s">
        <v>113</v>
      </c>
    </row>
    <row r="97" spans="2:12" s="8" customFormat="1" ht="24.95" customHeight="1">
      <c r="B97" s="103"/>
      <c r="D97" s="104" t="s">
        <v>1052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1053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21" t="s">
        <v>120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6" t="s">
        <v>14</v>
      </c>
      <c r="L107" s="29"/>
    </row>
    <row r="108" spans="2:12" s="1" customFormat="1" ht="16.5" customHeight="1">
      <c r="B108" s="29"/>
      <c r="E108" s="224" t="str">
        <f>E7</f>
        <v>Výstavba těsnící (podzemní)clony v lokalitě Meziboří</v>
      </c>
      <c r="F108" s="225"/>
      <c r="G108" s="225"/>
      <c r="H108" s="225"/>
      <c r="L108" s="29"/>
    </row>
    <row r="109" spans="2:12" s="1" customFormat="1" ht="12" customHeight="1">
      <c r="B109" s="29"/>
      <c r="C109" s="26" t="s">
        <v>107</v>
      </c>
      <c r="L109" s="29"/>
    </row>
    <row r="110" spans="2:12" s="1" customFormat="1" ht="16.5" customHeight="1">
      <c r="B110" s="29"/>
      <c r="E110" s="213" t="str">
        <f>E9</f>
        <v>07 - Ostatní a vedlejší náklady</v>
      </c>
      <c r="F110" s="226"/>
      <c r="G110" s="226"/>
      <c r="H110" s="226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17</v>
      </c>
      <c r="F112" s="24" t="str">
        <f>F12</f>
        <v>Meziboří</v>
      </c>
      <c r="I112" s="26" t="s">
        <v>19</v>
      </c>
      <c r="J112" s="49" t="str">
        <f>IF(J12="","",J12)</f>
        <v>5. 8. 2019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6" t="s">
        <v>21</v>
      </c>
      <c r="F114" s="24" t="str">
        <f>E15</f>
        <v>VÚV TGM, v.v.i., Podbabská 2582/30, 160 00 Praha 6</v>
      </c>
      <c r="I114" s="26" t="s">
        <v>27</v>
      </c>
      <c r="J114" s="27" t="str">
        <f>E21</f>
        <v>ŠINDLAR s.r.o.</v>
      </c>
      <c r="L114" s="29"/>
    </row>
    <row r="115" spans="2:65" s="1" customFormat="1" ht="15.2" customHeight="1">
      <c r="B115" s="29"/>
      <c r="C115" s="26" t="s">
        <v>25</v>
      </c>
      <c r="F115" s="24" t="str">
        <f>IF(E18="","",E18)</f>
        <v>Dle výběrového řízení</v>
      </c>
      <c r="I115" s="26" t="s">
        <v>32</v>
      </c>
      <c r="J115" s="27" t="str">
        <f>E24</f>
        <v>Roman Bárta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11"/>
      <c r="C117" s="112" t="s">
        <v>121</v>
      </c>
      <c r="D117" s="113" t="s">
        <v>61</v>
      </c>
      <c r="E117" s="113" t="s">
        <v>57</v>
      </c>
      <c r="F117" s="113" t="s">
        <v>58</v>
      </c>
      <c r="G117" s="113" t="s">
        <v>122</v>
      </c>
      <c r="H117" s="113" t="s">
        <v>123</v>
      </c>
      <c r="I117" s="113" t="s">
        <v>124</v>
      </c>
      <c r="J117" s="113" t="s">
        <v>111</v>
      </c>
      <c r="K117" s="114" t="s">
        <v>125</v>
      </c>
      <c r="L117" s="111"/>
      <c r="M117" s="56" t="s">
        <v>1</v>
      </c>
      <c r="N117" s="57" t="s">
        <v>40</v>
      </c>
      <c r="O117" s="57" t="s">
        <v>126</v>
      </c>
      <c r="P117" s="57" t="s">
        <v>127</v>
      </c>
      <c r="Q117" s="57" t="s">
        <v>128</v>
      </c>
      <c r="R117" s="57" t="s">
        <v>129</v>
      </c>
      <c r="S117" s="57" t="s">
        <v>130</v>
      </c>
      <c r="T117" s="58" t="s">
        <v>131</v>
      </c>
    </row>
    <row r="118" spans="2:65" s="1" customFormat="1" ht="22.9" customHeight="1">
      <c r="B118" s="29"/>
      <c r="C118" s="61" t="s">
        <v>132</v>
      </c>
      <c r="J118" s="115">
        <f>BK118</f>
        <v>0</v>
      </c>
      <c r="L118" s="29"/>
      <c r="M118" s="59"/>
      <c r="N118" s="50"/>
      <c r="O118" s="50"/>
      <c r="P118" s="116">
        <f>P119</f>
        <v>0</v>
      </c>
      <c r="Q118" s="50"/>
      <c r="R118" s="116">
        <f>R119</f>
        <v>0</v>
      </c>
      <c r="S118" s="50"/>
      <c r="T118" s="117">
        <f>T119</f>
        <v>0</v>
      </c>
      <c r="AT118" s="17" t="s">
        <v>75</v>
      </c>
      <c r="AU118" s="17" t="s">
        <v>113</v>
      </c>
      <c r="BK118" s="118">
        <f>BK119</f>
        <v>0</v>
      </c>
    </row>
    <row r="119" spans="2:65" s="11" customFormat="1" ht="25.9" customHeight="1">
      <c r="B119" s="119"/>
      <c r="D119" s="120" t="s">
        <v>75</v>
      </c>
      <c r="E119" s="121" t="s">
        <v>1054</v>
      </c>
      <c r="F119" s="121" t="s">
        <v>1055</v>
      </c>
      <c r="J119" s="122">
        <f>BK119</f>
        <v>0</v>
      </c>
      <c r="L119" s="119"/>
      <c r="M119" s="123"/>
      <c r="N119" s="124"/>
      <c r="O119" s="124"/>
      <c r="P119" s="125">
        <f>P120</f>
        <v>0</v>
      </c>
      <c r="Q119" s="124"/>
      <c r="R119" s="125">
        <f>R120</f>
        <v>0</v>
      </c>
      <c r="S119" s="124"/>
      <c r="T119" s="126">
        <f>T120</f>
        <v>0</v>
      </c>
      <c r="AR119" s="120" t="s">
        <v>142</v>
      </c>
      <c r="AT119" s="127" t="s">
        <v>75</v>
      </c>
      <c r="AU119" s="127" t="s">
        <v>76</v>
      </c>
      <c r="AY119" s="120" t="s">
        <v>135</v>
      </c>
      <c r="BK119" s="128">
        <f>BK120</f>
        <v>0</v>
      </c>
    </row>
    <row r="120" spans="2:65" s="11" customFormat="1" ht="22.9" customHeight="1">
      <c r="B120" s="119"/>
      <c r="D120" s="120" t="s">
        <v>75</v>
      </c>
      <c r="E120" s="129" t="s">
        <v>1056</v>
      </c>
      <c r="F120" s="129" t="s">
        <v>1057</v>
      </c>
      <c r="I120" s="11" t="s">
        <v>1135</v>
      </c>
      <c r="J120" s="130">
        <f>BK120</f>
        <v>0</v>
      </c>
      <c r="L120" s="119"/>
      <c r="M120" s="123"/>
      <c r="N120" s="124"/>
      <c r="O120" s="124"/>
      <c r="P120" s="125">
        <f>SUM(P121:P181)</f>
        <v>0</v>
      </c>
      <c r="Q120" s="124"/>
      <c r="R120" s="125">
        <f>SUM(R121:R181)</f>
        <v>0</v>
      </c>
      <c r="S120" s="124"/>
      <c r="T120" s="126">
        <f>SUM(T121:T181)</f>
        <v>0</v>
      </c>
      <c r="AR120" s="120" t="s">
        <v>142</v>
      </c>
      <c r="AT120" s="127" t="s">
        <v>75</v>
      </c>
      <c r="AU120" s="127" t="s">
        <v>84</v>
      </c>
      <c r="AY120" s="120" t="s">
        <v>135</v>
      </c>
      <c r="BK120" s="128">
        <f>SUM(BK121:BK181)</f>
        <v>0</v>
      </c>
    </row>
    <row r="121" spans="2:65" s="1" customFormat="1" ht="16.5" customHeight="1">
      <c r="B121" s="131"/>
      <c r="C121" s="132" t="s">
        <v>84</v>
      </c>
      <c r="D121" s="132" t="s">
        <v>137</v>
      </c>
      <c r="E121" s="133" t="s">
        <v>1058</v>
      </c>
      <c r="F121" s="134" t="s">
        <v>1059</v>
      </c>
      <c r="G121" s="135" t="s">
        <v>1060</v>
      </c>
      <c r="H121" s="136">
        <v>1</v>
      </c>
      <c r="I121" s="227"/>
      <c r="J121" s="137">
        <f>ROUND(I121*H121,2)</f>
        <v>0</v>
      </c>
      <c r="K121" s="134" t="s">
        <v>1</v>
      </c>
      <c r="L121" s="29"/>
      <c r="M121" s="138" t="s">
        <v>1</v>
      </c>
      <c r="N121" s="139" t="s">
        <v>41</v>
      </c>
      <c r="O121" s="140">
        <v>0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1061</v>
      </c>
      <c r="AT121" s="142" t="s">
        <v>137</v>
      </c>
      <c r="AU121" s="142" t="s">
        <v>86</v>
      </c>
      <c r="AY121" s="17" t="s">
        <v>135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84</v>
      </c>
      <c r="BK121" s="143">
        <f>ROUND(I121*H121,2)</f>
        <v>0</v>
      </c>
      <c r="BL121" s="17" t="s">
        <v>1061</v>
      </c>
      <c r="BM121" s="142" t="s">
        <v>1062</v>
      </c>
    </row>
    <row r="122" spans="2:65" s="13" customFormat="1">
      <c r="B122" s="152"/>
      <c r="D122" s="145" t="s">
        <v>144</v>
      </c>
      <c r="E122" s="153" t="s">
        <v>1</v>
      </c>
      <c r="F122" s="154" t="s">
        <v>1063</v>
      </c>
      <c r="H122" s="153" t="s">
        <v>1</v>
      </c>
      <c r="I122" s="229"/>
      <c r="L122" s="152"/>
      <c r="M122" s="155"/>
      <c r="N122" s="156"/>
      <c r="O122" s="156"/>
      <c r="P122" s="156"/>
      <c r="Q122" s="156"/>
      <c r="R122" s="156"/>
      <c r="S122" s="156"/>
      <c r="T122" s="157"/>
      <c r="AT122" s="153" t="s">
        <v>144</v>
      </c>
      <c r="AU122" s="153" t="s">
        <v>86</v>
      </c>
      <c r="AV122" s="13" t="s">
        <v>84</v>
      </c>
      <c r="AW122" s="13" t="s">
        <v>31</v>
      </c>
      <c r="AX122" s="13" t="s">
        <v>76</v>
      </c>
      <c r="AY122" s="153" t="s">
        <v>135</v>
      </c>
    </row>
    <row r="123" spans="2:65" s="13" customFormat="1">
      <c r="B123" s="152"/>
      <c r="D123" s="145" t="s">
        <v>144</v>
      </c>
      <c r="E123" s="153" t="s">
        <v>1</v>
      </c>
      <c r="F123" s="154" t="s">
        <v>1064</v>
      </c>
      <c r="H123" s="153" t="s">
        <v>1</v>
      </c>
      <c r="I123" s="229"/>
      <c r="L123" s="152"/>
      <c r="M123" s="155"/>
      <c r="N123" s="156"/>
      <c r="O123" s="156"/>
      <c r="P123" s="156"/>
      <c r="Q123" s="156"/>
      <c r="R123" s="156"/>
      <c r="S123" s="156"/>
      <c r="T123" s="157"/>
      <c r="AT123" s="153" t="s">
        <v>144</v>
      </c>
      <c r="AU123" s="153" t="s">
        <v>86</v>
      </c>
      <c r="AV123" s="13" t="s">
        <v>84</v>
      </c>
      <c r="AW123" s="13" t="s">
        <v>31</v>
      </c>
      <c r="AX123" s="13" t="s">
        <v>76</v>
      </c>
      <c r="AY123" s="153" t="s">
        <v>135</v>
      </c>
    </row>
    <row r="124" spans="2:65" s="13" customFormat="1">
      <c r="B124" s="152"/>
      <c r="D124" s="145" t="s">
        <v>144</v>
      </c>
      <c r="E124" s="153" t="s">
        <v>1</v>
      </c>
      <c r="F124" s="154" t="s">
        <v>1065</v>
      </c>
      <c r="H124" s="153" t="s">
        <v>1</v>
      </c>
      <c r="I124" s="229"/>
      <c r="L124" s="152"/>
      <c r="M124" s="155"/>
      <c r="N124" s="156"/>
      <c r="O124" s="156"/>
      <c r="P124" s="156"/>
      <c r="Q124" s="156"/>
      <c r="R124" s="156"/>
      <c r="S124" s="156"/>
      <c r="T124" s="157"/>
      <c r="AT124" s="153" t="s">
        <v>144</v>
      </c>
      <c r="AU124" s="153" t="s">
        <v>86</v>
      </c>
      <c r="AV124" s="13" t="s">
        <v>84</v>
      </c>
      <c r="AW124" s="13" t="s">
        <v>31</v>
      </c>
      <c r="AX124" s="13" t="s">
        <v>76</v>
      </c>
      <c r="AY124" s="153" t="s">
        <v>135</v>
      </c>
    </row>
    <row r="125" spans="2:65" s="13" customFormat="1" ht="22.5">
      <c r="B125" s="152"/>
      <c r="D125" s="145" t="s">
        <v>144</v>
      </c>
      <c r="E125" s="153" t="s">
        <v>1</v>
      </c>
      <c r="F125" s="154" t="s">
        <v>1066</v>
      </c>
      <c r="H125" s="153" t="s">
        <v>1</v>
      </c>
      <c r="I125" s="229"/>
      <c r="L125" s="152"/>
      <c r="M125" s="155"/>
      <c r="N125" s="156"/>
      <c r="O125" s="156"/>
      <c r="P125" s="156"/>
      <c r="Q125" s="156"/>
      <c r="R125" s="156"/>
      <c r="S125" s="156"/>
      <c r="T125" s="157"/>
      <c r="AT125" s="153" t="s">
        <v>144</v>
      </c>
      <c r="AU125" s="153" t="s">
        <v>86</v>
      </c>
      <c r="AV125" s="13" t="s">
        <v>84</v>
      </c>
      <c r="AW125" s="13" t="s">
        <v>31</v>
      </c>
      <c r="AX125" s="13" t="s">
        <v>76</v>
      </c>
      <c r="AY125" s="153" t="s">
        <v>135</v>
      </c>
    </row>
    <row r="126" spans="2:65" s="13" customFormat="1">
      <c r="B126" s="152"/>
      <c r="D126" s="145" t="s">
        <v>144</v>
      </c>
      <c r="E126" s="153" t="s">
        <v>1</v>
      </c>
      <c r="F126" s="154" t="s">
        <v>1067</v>
      </c>
      <c r="H126" s="153" t="s">
        <v>1</v>
      </c>
      <c r="I126" s="229"/>
      <c r="L126" s="152"/>
      <c r="M126" s="155"/>
      <c r="N126" s="156"/>
      <c r="O126" s="156"/>
      <c r="P126" s="156"/>
      <c r="Q126" s="156"/>
      <c r="R126" s="156"/>
      <c r="S126" s="156"/>
      <c r="T126" s="157"/>
      <c r="AT126" s="153" t="s">
        <v>144</v>
      </c>
      <c r="AU126" s="153" t="s">
        <v>86</v>
      </c>
      <c r="AV126" s="13" t="s">
        <v>84</v>
      </c>
      <c r="AW126" s="13" t="s">
        <v>31</v>
      </c>
      <c r="AX126" s="13" t="s">
        <v>76</v>
      </c>
      <c r="AY126" s="153" t="s">
        <v>135</v>
      </c>
    </row>
    <row r="127" spans="2:65" s="13" customFormat="1">
      <c r="B127" s="152"/>
      <c r="D127" s="145" t="s">
        <v>144</v>
      </c>
      <c r="E127" s="153" t="s">
        <v>1</v>
      </c>
      <c r="F127" s="154" t="s">
        <v>1068</v>
      </c>
      <c r="H127" s="153" t="s">
        <v>1</v>
      </c>
      <c r="I127" s="229"/>
      <c r="L127" s="152"/>
      <c r="M127" s="155"/>
      <c r="N127" s="156"/>
      <c r="O127" s="156"/>
      <c r="P127" s="156"/>
      <c r="Q127" s="156"/>
      <c r="R127" s="156"/>
      <c r="S127" s="156"/>
      <c r="T127" s="157"/>
      <c r="AT127" s="153" t="s">
        <v>144</v>
      </c>
      <c r="AU127" s="153" t="s">
        <v>86</v>
      </c>
      <c r="AV127" s="13" t="s">
        <v>84</v>
      </c>
      <c r="AW127" s="13" t="s">
        <v>31</v>
      </c>
      <c r="AX127" s="13" t="s">
        <v>76</v>
      </c>
      <c r="AY127" s="153" t="s">
        <v>135</v>
      </c>
    </row>
    <row r="128" spans="2:65" s="13" customFormat="1">
      <c r="B128" s="152"/>
      <c r="D128" s="145" t="s">
        <v>144</v>
      </c>
      <c r="E128" s="153" t="s">
        <v>1</v>
      </c>
      <c r="F128" s="154" t="s">
        <v>1069</v>
      </c>
      <c r="H128" s="153" t="s">
        <v>1</v>
      </c>
      <c r="I128" s="229"/>
      <c r="L128" s="152"/>
      <c r="M128" s="155"/>
      <c r="N128" s="156"/>
      <c r="O128" s="156"/>
      <c r="P128" s="156"/>
      <c r="Q128" s="156"/>
      <c r="R128" s="156"/>
      <c r="S128" s="156"/>
      <c r="T128" s="157"/>
      <c r="AT128" s="153" t="s">
        <v>144</v>
      </c>
      <c r="AU128" s="153" t="s">
        <v>86</v>
      </c>
      <c r="AV128" s="13" t="s">
        <v>84</v>
      </c>
      <c r="AW128" s="13" t="s">
        <v>31</v>
      </c>
      <c r="AX128" s="13" t="s">
        <v>76</v>
      </c>
      <c r="AY128" s="153" t="s">
        <v>135</v>
      </c>
    </row>
    <row r="129" spans="2:65" s="13" customFormat="1">
      <c r="B129" s="152"/>
      <c r="D129" s="145" t="s">
        <v>144</v>
      </c>
      <c r="E129" s="153" t="s">
        <v>1</v>
      </c>
      <c r="F129" s="154" t="s">
        <v>1070</v>
      </c>
      <c r="H129" s="153" t="s">
        <v>1</v>
      </c>
      <c r="I129" s="229"/>
      <c r="L129" s="152"/>
      <c r="M129" s="155"/>
      <c r="N129" s="156"/>
      <c r="O129" s="156"/>
      <c r="P129" s="156"/>
      <c r="Q129" s="156"/>
      <c r="R129" s="156"/>
      <c r="S129" s="156"/>
      <c r="T129" s="157"/>
      <c r="AT129" s="153" t="s">
        <v>144</v>
      </c>
      <c r="AU129" s="153" t="s">
        <v>86</v>
      </c>
      <c r="AV129" s="13" t="s">
        <v>84</v>
      </c>
      <c r="AW129" s="13" t="s">
        <v>31</v>
      </c>
      <c r="AX129" s="13" t="s">
        <v>76</v>
      </c>
      <c r="AY129" s="153" t="s">
        <v>135</v>
      </c>
    </row>
    <row r="130" spans="2:65" s="13" customFormat="1" ht="22.5">
      <c r="B130" s="152"/>
      <c r="D130" s="145" t="s">
        <v>144</v>
      </c>
      <c r="E130" s="153" t="s">
        <v>1</v>
      </c>
      <c r="F130" s="154" t="s">
        <v>1071</v>
      </c>
      <c r="H130" s="153" t="s">
        <v>1</v>
      </c>
      <c r="I130" s="229"/>
      <c r="L130" s="152"/>
      <c r="M130" s="155"/>
      <c r="N130" s="156"/>
      <c r="O130" s="156"/>
      <c r="P130" s="156"/>
      <c r="Q130" s="156"/>
      <c r="R130" s="156"/>
      <c r="S130" s="156"/>
      <c r="T130" s="157"/>
      <c r="AT130" s="153" t="s">
        <v>144</v>
      </c>
      <c r="AU130" s="153" t="s">
        <v>86</v>
      </c>
      <c r="AV130" s="13" t="s">
        <v>84</v>
      </c>
      <c r="AW130" s="13" t="s">
        <v>31</v>
      </c>
      <c r="AX130" s="13" t="s">
        <v>76</v>
      </c>
      <c r="AY130" s="153" t="s">
        <v>135</v>
      </c>
    </row>
    <row r="131" spans="2:65" s="13" customFormat="1" ht="22.5">
      <c r="B131" s="152"/>
      <c r="D131" s="145" t="s">
        <v>144</v>
      </c>
      <c r="E131" s="153" t="s">
        <v>1</v>
      </c>
      <c r="F131" s="154" t="s">
        <v>1072</v>
      </c>
      <c r="H131" s="153" t="s">
        <v>1</v>
      </c>
      <c r="I131" s="229"/>
      <c r="L131" s="152"/>
      <c r="M131" s="155"/>
      <c r="N131" s="156"/>
      <c r="O131" s="156"/>
      <c r="P131" s="156"/>
      <c r="Q131" s="156"/>
      <c r="R131" s="156"/>
      <c r="S131" s="156"/>
      <c r="T131" s="157"/>
      <c r="AT131" s="153" t="s">
        <v>144</v>
      </c>
      <c r="AU131" s="153" t="s">
        <v>86</v>
      </c>
      <c r="AV131" s="13" t="s">
        <v>84</v>
      </c>
      <c r="AW131" s="13" t="s">
        <v>31</v>
      </c>
      <c r="AX131" s="13" t="s">
        <v>76</v>
      </c>
      <c r="AY131" s="153" t="s">
        <v>135</v>
      </c>
    </row>
    <row r="132" spans="2:65" s="13" customFormat="1" ht="33.75">
      <c r="B132" s="152"/>
      <c r="D132" s="145" t="s">
        <v>144</v>
      </c>
      <c r="E132" s="153" t="s">
        <v>1</v>
      </c>
      <c r="F132" s="154" t="s">
        <v>1073</v>
      </c>
      <c r="H132" s="153" t="s">
        <v>1</v>
      </c>
      <c r="I132" s="229"/>
      <c r="L132" s="152"/>
      <c r="M132" s="155"/>
      <c r="N132" s="156"/>
      <c r="O132" s="156"/>
      <c r="P132" s="156"/>
      <c r="Q132" s="156"/>
      <c r="R132" s="156"/>
      <c r="S132" s="156"/>
      <c r="T132" s="157"/>
      <c r="AT132" s="153" t="s">
        <v>144</v>
      </c>
      <c r="AU132" s="153" t="s">
        <v>86</v>
      </c>
      <c r="AV132" s="13" t="s">
        <v>84</v>
      </c>
      <c r="AW132" s="13" t="s">
        <v>31</v>
      </c>
      <c r="AX132" s="13" t="s">
        <v>76</v>
      </c>
      <c r="AY132" s="153" t="s">
        <v>135</v>
      </c>
    </row>
    <row r="133" spans="2:65" s="13" customFormat="1" ht="33.75">
      <c r="B133" s="152"/>
      <c r="D133" s="145" t="s">
        <v>144</v>
      </c>
      <c r="E133" s="153" t="s">
        <v>1</v>
      </c>
      <c r="F133" s="154" t="s">
        <v>1074</v>
      </c>
      <c r="H133" s="153" t="s">
        <v>1</v>
      </c>
      <c r="I133" s="229"/>
      <c r="L133" s="152"/>
      <c r="M133" s="155"/>
      <c r="N133" s="156"/>
      <c r="O133" s="156"/>
      <c r="P133" s="156"/>
      <c r="Q133" s="156"/>
      <c r="R133" s="156"/>
      <c r="S133" s="156"/>
      <c r="T133" s="157"/>
      <c r="AT133" s="153" t="s">
        <v>144</v>
      </c>
      <c r="AU133" s="153" t="s">
        <v>86</v>
      </c>
      <c r="AV133" s="13" t="s">
        <v>84</v>
      </c>
      <c r="AW133" s="13" t="s">
        <v>31</v>
      </c>
      <c r="AX133" s="13" t="s">
        <v>76</v>
      </c>
      <c r="AY133" s="153" t="s">
        <v>135</v>
      </c>
    </row>
    <row r="134" spans="2:65" s="12" customFormat="1">
      <c r="B134" s="144"/>
      <c r="D134" s="145" t="s">
        <v>144</v>
      </c>
      <c r="E134" s="146" t="s">
        <v>1</v>
      </c>
      <c r="F134" s="147" t="s">
        <v>84</v>
      </c>
      <c r="H134" s="148">
        <v>1</v>
      </c>
      <c r="I134" s="228"/>
      <c r="L134" s="144"/>
      <c r="M134" s="149"/>
      <c r="N134" s="150"/>
      <c r="O134" s="150"/>
      <c r="P134" s="150"/>
      <c r="Q134" s="150"/>
      <c r="R134" s="150"/>
      <c r="S134" s="150"/>
      <c r="T134" s="151"/>
      <c r="AT134" s="146" t="s">
        <v>144</v>
      </c>
      <c r="AU134" s="146" t="s">
        <v>86</v>
      </c>
      <c r="AV134" s="12" t="s">
        <v>86</v>
      </c>
      <c r="AW134" s="12" t="s">
        <v>31</v>
      </c>
      <c r="AX134" s="12" t="s">
        <v>84</v>
      </c>
      <c r="AY134" s="146" t="s">
        <v>135</v>
      </c>
    </row>
    <row r="135" spans="2:65" s="1" customFormat="1" ht="16.5" customHeight="1">
      <c r="B135" s="131"/>
      <c r="C135" s="132" t="s">
        <v>86</v>
      </c>
      <c r="D135" s="132" t="s">
        <v>137</v>
      </c>
      <c r="E135" s="133" t="s">
        <v>1075</v>
      </c>
      <c r="F135" s="134" t="s">
        <v>1076</v>
      </c>
      <c r="G135" s="135" t="s">
        <v>1060</v>
      </c>
      <c r="H135" s="136">
        <v>1</v>
      </c>
      <c r="I135" s="227"/>
      <c r="J135" s="137">
        <f>ROUND(I135*H135,2)</f>
        <v>0</v>
      </c>
      <c r="K135" s="134" t="s">
        <v>1</v>
      </c>
      <c r="L135" s="29"/>
      <c r="M135" s="138" t="s">
        <v>1</v>
      </c>
      <c r="N135" s="139" t="s">
        <v>41</v>
      </c>
      <c r="O135" s="140">
        <v>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1061</v>
      </c>
      <c r="AT135" s="142" t="s">
        <v>137</v>
      </c>
      <c r="AU135" s="142" t="s">
        <v>86</v>
      </c>
      <c r="AY135" s="17" t="s">
        <v>135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84</v>
      </c>
      <c r="BK135" s="143">
        <f>ROUND(I135*H135,2)</f>
        <v>0</v>
      </c>
      <c r="BL135" s="17" t="s">
        <v>1061</v>
      </c>
      <c r="BM135" s="142" t="s">
        <v>1077</v>
      </c>
    </row>
    <row r="136" spans="2:65" s="13" customFormat="1" ht="22.5">
      <c r="B136" s="152"/>
      <c r="D136" s="145" t="s">
        <v>144</v>
      </c>
      <c r="E136" s="153" t="s">
        <v>1</v>
      </c>
      <c r="F136" s="154" t="s">
        <v>1078</v>
      </c>
      <c r="H136" s="153" t="s">
        <v>1</v>
      </c>
      <c r="I136" s="229"/>
      <c r="L136" s="152"/>
      <c r="M136" s="155"/>
      <c r="N136" s="156"/>
      <c r="O136" s="156"/>
      <c r="P136" s="156"/>
      <c r="Q136" s="156"/>
      <c r="R136" s="156"/>
      <c r="S136" s="156"/>
      <c r="T136" s="157"/>
      <c r="AT136" s="153" t="s">
        <v>144</v>
      </c>
      <c r="AU136" s="153" t="s">
        <v>86</v>
      </c>
      <c r="AV136" s="13" t="s">
        <v>84</v>
      </c>
      <c r="AW136" s="13" t="s">
        <v>31</v>
      </c>
      <c r="AX136" s="13" t="s">
        <v>76</v>
      </c>
      <c r="AY136" s="153" t="s">
        <v>135</v>
      </c>
    </row>
    <row r="137" spans="2:65" s="13" customFormat="1" ht="22.5">
      <c r="B137" s="152"/>
      <c r="D137" s="145" t="s">
        <v>144</v>
      </c>
      <c r="E137" s="153" t="s">
        <v>1</v>
      </c>
      <c r="F137" s="154" t="s">
        <v>1079</v>
      </c>
      <c r="H137" s="153" t="s">
        <v>1</v>
      </c>
      <c r="I137" s="229"/>
      <c r="L137" s="152"/>
      <c r="M137" s="155"/>
      <c r="N137" s="156"/>
      <c r="O137" s="156"/>
      <c r="P137" s="156"/>
      <c r="Q137" s="156"/>
      <c r="R137" s="156"/>
      <c r="S137" s="156"/>
      <c r="T137" s="157"/>
      <c r="AT137" s="153" t="s">
        <v>144</v>
      </c>
      <c r="AU137" s="153" t="s">
        <v>86</v>
      </c>
      <c r="AV137" s="13" t="s">
        <v>84</v>
      </c>
      <c r="AW137" s="13" t="s">
        <v>31</v>
      </c>
      <c r="AX137" s="13" t="s">
        <v>76</v>
      </c>
      <c r="AY137" s="153" t="s">
        <v>135</v>
      </c>
    </row>
    <row r="138" spans="2:65" s="13" customFormat="1">
      <c r="B138" s="152"/>
      <c r="D138" s="145" t="s">
        <v>144</v>
      </c>
      <c r="E138" s="153" t="s">
        <v>1</v>
      </c>
      <c r="F138" s="154" t="s">
        <v>1080</v>
      </c>
      <c r="H138" s="153" t="s">
        <v>1</v>
      </c>
      <c r="I138" s="229"/>
      <c r="L138" s="152"/>
      <c r="M138" s="155"/>
      <c r="N138" s="156"/>
      <c r="O138" s="156"/>
      <c r="P138" s="156"/>
      <c r="Q138" s="156"/>
      <c r="R138" s="156"/>
      <c r="S138" s="156"/>
      <c r="T138" s="157"/>
      <c r="AT138" s="153" t="s">
        <v>144</v>
      </c>
      <c r="AU138" s="153" t="s">
        <v>86</v>
      </c>
      <c r="AV138" s="13" t="s">
        <v>84</v>
      </c>
      <c r="AW138" s="13" t="s">
        <v>31</v>
      </c>
      <c r="AX138" s="13" t="s">
        <v>76</v>
      </c>
      <c r="AY138" s="153" t="s">
        <v>135</v>
      </c>
    </row>
    <row r="139" spans="2:65" s="12" customFormat="1">
      <c r="B139" s="144"/>
      <c r="D139" s="145" t="s">
        <v>144</v>
      </c>
      <c r="E139" s="146" t="s">
        <v>1</v>
      </c>
      <c r="F139" s="147" t="s">
        <v>84</v>
      </c>
      <c r="H139" s="148">
        <v>1</v>
      </c>
      <c r="I139" s="228"/>
      <c r="L139" s="144"/>
      <c r="M139" s="149"/>
      <c r="N139" s="150"/>
      <c r="O139" s="150"/>
      <c r="P139" s="150"/>
      <c r="Q139" s="150"/>
      <c r="R139" s="150"/>
      <c r="S139" s="150"/>
      <c r="T139" s="151"/>
      <c r="AT139" s="146" t="s">
        <v>144</v>
      </c>
      <c r="AU139" s="146" t="s">
        <v>86</v>
      </c>
      <c r="AV139" s="12" t="s">
        <v>86</v>
      </c>
      <c r="AW139" s="12" t="s">
        <v>31</v>
      </c>
      <c r="AX139" s="12" t="s">
        <v>84</v>
      </c>
      <c r="AY139" s="146" t="s">
        <v>135</v>
      </c>
    </row>
    <row r="140" spans="2:65" s="1" customFormat="1" ht="16.5" customHeight="1">
      <c r="B140" s="131"/>
      <c r="C140" s="132" t="s">
        <v>154</v>
      </c>
      <c r="D140" s="132" t="s">
        <v>137</v>
      </c>
      <c r="E140" s="133" t="s">
        <v>1081</v>
      </c>
      <c r="F140" s="134" t="s">
        <v>1082</v>
      </c>
      <c r="G140" s="135" t="s">
        <v>1060</v>
      </c>
      <c r="H140" s="136">
        <v>1</v>
      </c>
      <c r="I140" s="227"/>
      <c r="J140" s="137">
        <f>ROUND(I140*H140,2)</f>
        <v>0</v>
      </c>
      <c r="K140" s="134" t="s">
        <v>1</v>
      </c>
      <c r="L140" s="29"/>
      <c r="M140" s="138" t="s">
        <v>1</v>
      </c>
      <c r="N140" s="139" t="s">
        <v>41</v>
      </c>
      <c r="O140" s="140">
        <v>0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1061</v>
      </c>
      <c r="AT140" s="142" t="s">
        <v>137</v>
      </c>
      <c r="AU140" s="142" t="s">
        <v>86</v>
      </c>
      <c r="AY140" s="17" t="s">
        <v>135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84</v>
      </c>
      <c r="BK140" s="143">
        <f>ROUND(I140*H140,2)</f>
        <v>0</v>
      </c>
      <c r="BL140" s="17" t="s">
        <v>1061</v>
      </c>
      <c r="BM140" s="142" t="s">
        <v>1083</v>
      </c>
    </row>
    <row r="141" spans="2:65" s="13" customFormat="1" ht="22.5">
      <c r="B141" s="152"/>
      <c r="D141" s="145" t="s">
        <v>144</v>
      </c>
      <c r="E141" s="153" t="s">
        <v>1</v>
      </c>
      <c r="F141" s="154" t="s">
        <v>1084</v>
      </c>
      <c r="H141" s="153" t="s">
        <v>1</v>
      </c>
      <c r="I141" s="229"/>
      <c r="L141" s="152"/>
      <c r="M141" s="155"/>
      <c r="N141" s="156"/>
      <c r="O141" s="156"/>
      <c r="P141" s="156"/>
      <c r="Q141" s="156"/>
      <c r="R141" s="156"/>
      <c r="S141" s="156"/>
      <c r="T141" s="157"/>
      <c r="AT141" s="153" t="s">
        <v>144</v>
      </c>
      <c r="AU141" s="153" t="s">
        <v>86</v>
      </c>
      <c r="AV141" s="13" t="s">
        <v>84</v>
      </c>
      <c r="AW141" s="13" t="s">
        <v>31</v>
      </c>
      <c r="AX141" s="13" t="s">
        <v>76</v>
      </c>
      <c r="AY141" s="153" t="s">
        <v>135</v>
      </c>
    </row>
    <row r="142" spans="2:65" s="13" customFormat="1">
      <c r="B142" s="152"/>
      <c r="D142" s="145" t="s">
        <v>144</v>
      </c>
      <c r="E142" s="153" t="s">
        <v>1</v>
      </c>
      <c r="F142" s="154" t="s">
        <v>1085</v>
      </c>
      <c r="H142" s="153" t="s">
        <v>1</v>
      </c>
      <c r="I142" s="229"/>
      <c r="L142" s="152"/>
      <c r="M142" s="155"/>
      <c r="N142" s="156"/>
      <c r="O142" s="156"/>
      <c r="P142" s="156"/>
      <c r="Q142" s="156"/>
      <c r="R142" s="156"/>
      <c r="S142" s="156"/>
      <c r="T142" s="157"/>
      <c r="AT142" s="153" t="s">
        <v>144</v>
      </c>
      <c r="AU142" s="153" t="s">
        <v>86</v>
      </c>
      <c r="AV142" s="13" t="s">
        <v>84</v>
      </c>
      <c r="AW142" s="13" t="s">
        <v>31</v>
      </c>
      <c r="AX142" s="13" t="s">
        <v>76</v>
      </c>
      <c r="AY142" s="153" t="s">
        <v>135</v>
      </c>
    </row>
    <row r="143" spans="2:65" s="13" customFormat="1" ht="22.5">
      <c r="B143" s="152"/>
      <c r="D143" s="145" t="s">
        <v>144</v>
      </c>
      <c r="E143" s="153" t="s">
        <v>1</v>
      </c>
      <c r="F143" s="154" t="s">
        <v>1086</v>
      </c>
      <c r="H143" s="153" t="s">
        <v>1</v>
      </c>
      <c r="I143" s="229"/>
      <c r="L143" s="152"/>
      <c r="M143" s="155"/>
      <c r="N143" s="156"/>
      <c r="O143" s="156"/>
      <c r="P143" s="156"/>
      <c r="Q143" s="156"/>
      <c r="R143" s="156"/>
      <c r="S143" s="156"/>
      <c r="T143" s="157"/>
      <c r="AT143" s="153" t="s">
        <v>144</v>
      </c>
      <c r="AU143" s="153" t="s">
        <v>86</v>
      </c>
      <c r="AV143" s="13" t="s">
        <v>84</v>
      </c>
      <c r="AW143" s="13" t="s">
        <v>31</v>
      </c>
      <c r="AX143" s="13" t="s">
        <v>76</v>
      </c>
      <c r="AY143" s="153" t="s">
        <v>135</v>
      </c>
    </row>
    <row r="144" spans="2:65" s="13" customFormat="1" ht="22.5">
      <c r="B144" s="152"/>
      <c r="D144" s="145" t="s">
        <v>144</v>
      </c>
      <c r="E144" s="153" t="s">
        <v>1</v>
      </c>
      <c r="F144" s="154" t="s">
        <v>1087</v>
      </c>
      <c r="H144" s="153" t="s">
        <v>1</v>
      </c>
      <c r="I144" s="229"/>
      <c r="L144" s="152"/>
      <c r="M144" s="155"/>
      <c r="N144" s="156"/>
      <c r="O144" s="156"/>
      <c r="P144" s="156"/>
      <c r="Q144" s="156"/>
      <c r="R144" s="156"/>
      <c r="S144" s="156"/>
      <c r="T144" s="157"/>
      <c r="AT144" s="153" t="s">
        <v>144</v>
      </c>
      <c r="AU144" s="153" t="s">
        <v>86</v>
      </c>
      <c r="AV144" s="13" t="s">
        <v>84</v>
      </c>
      <c r="AW144" s="13" t="s">
        <v>31</v>
      </c>
      <c r="AX144" s="13" t="s">
        <v>76</v>
      </c>
      <c r="AY144" s="153" t="s">
        <v>135</v>
      </c>
    </row>
    <row r="145" spans="2:65" s="13" customFormat="1" ht="22.5">
      <c r="B145" s="152"/>
      <c r="D145" s="145" t="s">
        <v>144</v>
      </c>
      <c r="E145" s="153" t="s">
        <v>1</v>
      </c>
      <c r="F145" s="154" t="s">
        <v>1088</v>
      </c>
      <c r="H145" s="153" t="s">
        <v>1</v>
      </c>
      <c r="I145" s="229"/>
      <c r="L145" s="152"/>
      <c r="M145" s="155"/>
      <c r="N145" s="156"/>
      <c r="O145" s="156"/>
      <c r="P145" s="156"/>
      <c r="Q145" s="156"/>
      <c r="R145" s="156"/>
      <c r="S145" s="156"/>
      <c r="T145" s="157"/>
      <c r="AT145" s="153" t="s">
        <v>144</v>
      </c>
      <c r="AU145" s="153" t="s">
        <v>86</v>
      </c>
      <c r="AV145" s="13" t="s">
        <v>84</v>
      </c>
      <c r="AW145" s="13" t="s">
        <v>31</v>
      </c>
      <c r="AX145" s="13" t="s">
        <v>76</v>
      </c>
      <c r="AY145" s="153" t="s">
        <v>135</v>
      </c>
    </row>
    <row r="146" spans="2:65" s="12" customFormat="1">
      <c r="B146" s="144"/>
      <c r="D146" s="145" t="s">
        <v>144</v>
      </c>
      <c r="E146" s="146" t="s">
        <v>1</v>
      </c>
      <c r="F146" s="147" t="s">
        <v>84</v>
      </c>
      <c r="H146" s="148">
        <v>1</v>
      </c>
      <c r="I146" s="228"/>
      <c r="L146" s="144"/>
      <c r="M146" s="149"/>
      <c r="N146" s="150"/>
      <c r="O146" s="150"/>
      <c r="P146" s="150"/>
      <c r="Q146" s="150"/>
      <c r="R146" s="150"/>
      <c r="S146" s="150"/>
      <c r="T146" s="151"/>
      <c r="AT146" s="146" t="s">
        <v>144</v>
      </c>
      <c r="AU146" s="146" t="s">
        <v>86</v>
      </c>
      <c r="AV146" s="12" t="s">
        <v>86</v>
      </c>
      <c r="AW146" s="12" t="s">
        <v>31</v>
      </c>
      <c r="AX146" s="12" t="s">
        <v>84</v>
      </c>
      <c r="AY146" s="146" t="s">
        <v>135</v>
      </c>
    </row>
    <row r="147" spans="2:65" s="1" customFormat="1" ht="16.5" customHeight="1">
      <c r="B147" s="131"/>
      <c r="C147" s="132" t="s">
        <v>142</v>
      </c>
      <c r="D147" s="132" t="s">
        <v>137</v>
      </c>
      <c r="E147" s="133" t="s">
        <v>1089</v>
      </c>
      <c r="F147" s="134" t="s">
        <v>1090</v>
      </c>
      <c r="G147" s="135" t="s">
        <v>1060</v>
      </c>
      <c r="H147" s="136">
        <v>1</v>
      </c>
      <c r="I147" s="227"/>
      <c r="J147" s="137">
        <f>ROUND(I147*H147,2)</f>
        <v>0</v>
      </c>
      <c r="K147" s="134" t="s">
        <v>1</v>
      </c>
      <c r="L147" s="29"/>
      <c r="M147" s="138" t="s">
        <v>1</v>
      </c>
      <c r="N147" s="139" t="s">
        <v>41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1061</v>
      </c>
      <c r="AT147" s="142" t="s">
        <v>137</v>
      </c>
      <c r="AU147" s="142" t="s">
        <v>86</v>
      </c>
      <c r="AY147" s="17" t="s">
        <v>135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84</v>
      </c>
      <c r="BK147" s="143">
        <f>ROUND(I147*H147,2)</f>
        <v>0</v>
      </c>
      <c r="BL147" s="17" t="s">
        <v>1061</v>
      </c>
      <c r="BM147" s="142" t="s">
        <v>1091</v>
      </c>
    </row>
    <row r="148" spans="2:65" s="13" customFormat="1">
      <c r="B148" s="152"/>
      <c r="D148" s="145" t="s">
        <v>144</v>
      </c>
      <c r="E148" s="153" t="s">
        <v>1</v>
      </c>
      <c r="F148" s="154" t="s">
        <v>1092</v>
      </c>
      <c r="H148" s="153" t="s">
        <v>1</v>
      </c>
      <c r="I148" s="229"/>
      <c r="L148" s="152"/>
      <c r="M148" s="155"/>
      <c r="N148" s="156"/>
      <c r="O148" s="156"/>
      <c r="P148" s="156"/>
      <c r="Q148" s="156"/>
      <c r="R148" s="156"/>
      <c r="S148" s="156"/>
      <c r="T148" s="157"/>
      <c r="AT148" s="153" t="s">
        <v>144</v>
      </c>
      <c r="AU148" s="153" t="s">
        <v>86</v>
      </c>
      <c r="AV148" s="13" t="s">
        <v>84</v>
      </c>
      <c r="AW148" s="13" t="s">
        <v>31</v>
      </c>
      <c r="AX148" s="13" t="s">
        <v>76</v>
      </c>
      <c r="AY148" s="153" t="s">
        <v>135</v>
      </c>
    </row>
    <row r="149" spans="2:65" s="12" customFormat="1">
      <c r="B149" s="144"/>
      <c r="D149" s="145" t="s">
        <v>144</v>
      </c>
      <c r="E149" s="146" t="s">
        <v>1</v>
      </c>
      <c r="F149" s="147" t="s">
        <v>84</v>
      </c>
      <c r="H149" s="148">
        <v>1</v>
      </c>
      <c r="I149" s="228"/>
      <c r="L149" s="144"/>
      <c r="M149" s="149"/>
      <c r="N149" s="150"/>
      <c r="O149" s="150"/>
      <c r="P149" s="150"/>
      <c r="Q149" s="150"/>
      <c r="R149" s="150"/>
      <c r="S149" s="150"/>
      <c r="T149" s="151"/>
      <c r="AT149" s="146" t="s">
        <v>144</v>
      </c>
      <c r="AU149" s="146" t="s">
        <v>86</v>
      </c>
      <c r="AV149" s="12" t="s">
        <v>86</v>
      </c>
      <c r="AW149" s="12" t="s">
        <v>31</v>
      </c>
      <c r="AX149" s="12" t="s">
        <v>84</v>
      </c>
      <c r="AY149" s="146" t="s">
        <v>135</v>
      </c>
    </row>
    <row r="150" spans="2:65" s="1" customFormat="1" ht="16.5" customHeight="1">
      <c r="B150" s="131"/>
      <c r="C150" s="132" t="s">
        <v>166</v>
      </c>
      <c r="D150" s="132" t="s">
        <v>137</v>
      </c>
      <c r="E150" s="133" t="s">
        <v>1093</v>
      </c>
      <c r="F150" s="134" t="s">
        <v>1094</v>
      </c>
      <c r="G150" s="135" t="s">
        <v>1060</v>
      </c>
      <c r="H150" s="136">
        <v>1</v>
      </c>
      <c r="I150" s="227"/>
      <c r="J150" s="137">
        <f>ROUND(I150*H150,2)</f>
        <v>0</v>
      </c>
      <c r="K150" s="134" t="s">
        <v>1</v>
      </c>
      <c r="L150" s="29"/>
      <c r="M150" s="138" t="s">
        <v>1</v>
      </c>
      <c r="N150" s="139" t="s">
        <v>41</v>
      </c>
      <c r="O150" s="140">
        <v>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1061</v>
      </c>
      <c r="AT150" s="142" t="s">
        <v>137</v>
      </c>
      <c r="AU150" s="142" t="s">
        <v>86</v>
      </c>
      <c r="AY150" s="17" t="s">
        <v>135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84</v>
      </c>
      <c r="BK150" s="143">
        <f>ROUND(I150*H150,2)</f>
        <v>0</v>
      </c>
      <c r="BL150" s="17" t="s">
        <v>1061</v>
      </c>
      <c r="BM150" s="142" t="s">
        <v>1095</v>
      </c>
    </row>
    <row r="151" spans="2:65" s="13" customFormat="1">
      <c r="B151" s="152"/>
      <c r="D151" s="145" t="s">
        <v>144</v>
      </c>
      <c r="E151" s="153" t="s">
        <v>1</v>
      </c>
      <c r="F151" s="154" t="s">
        <v>1096</v>
      </c>
      <c r="H151" s="153" t="s">
        <v>1</v>
      </c>
      <c r="I151" s="229"/>
      <c r="L151" s="152"/>
      <c r="M151" s="155"/>
      <c r="N151" s="156"/>
      <c r="O151" s="156"/>
      <c r="P151" s="156"/>
      <c r="Q151" s="156"/>
      <c r="R151" s="156"/>
      <c r="S151" s="156"/>
      <c r="T151" s="157"/>
      <c r="AT151" s="153" t="s">
        <v>144</v>
      </c>
      <c r="AU151" s="153" t="s">
        <v>86</v>
      </c>
      <c r="AV151" s="13" t="s">
        <v>84</v>
      </c>
      <c r="AW151" s="13" t="s">
        <v>31</v>
      </c>
      <c r="AX151" s="13" t="s">
        <v>76</v>
      </c>
      <c r="AY151" s="153" t="s">
        <v>135</v>
      </c>
    </row>
    <row r="152" spans="2:65" s="13" customFormat="1" ht="22.5">
      <c r="B152" s="152"/>
      <c r="D152" s="145" t="s">
        <v>144</v>
      </c>
      <c r="E152" s="153" t="s">
        <v>1</v>
      </c>
      <c r="F152" s="154" t="s">
        <v>1097</v>
      </c>
      <c r="H152" s="153" t="s">
        <v>1</v>
      </c>
      <c r="I152" s="229"/>
      <c r="L152" s="152"/>
      <c r="M152" s="155"/>
      <c r="N152" s="156"/>
      <c r="O152" s="156"/>
      <c r="P152" s="156"/>
      <c r="Q152" s="156"/>
      <c r="R152" s="156"/>
      <c r="S152" s="156"/>
      <c r="T152" s="157"/>
      <c r="AT152" s="153" t="s">
        <v>144</v>
      </c>
      <c r="AU152" s="153" t="s">
        <v>86</v>
      </c>
      <c r="AV152" s="13" t="s">
        <v>84</v>
      </c>
      <c r="AW152" s="13" t="s">
        <v>31</v>
      </c>
      <c r="AX152" s="13" t="s">
        <v>76</v>
      </c>
      <c r="AY152" s="153" t="s">
        <v>135</v>
      </c>
    </row>
    <row r="153" spans="2:65" s="13" customFormat="1" ht="22.5">
      <c r="B153" s="152"/>
      <c r="D153" s="145" t="s">
        <v>144</v>
      </c>
      <c r="E153" s="153" t="s">
        <v>1</v>
      </c>
      <c r="F153" s="154" t="s">
        <v>1098</v>
      </c>
      <c r="H153" s="153" t="s">
        <v>1</v>
      </c>
      <c r="I153" s="229"/>
      <c r="L153" s="152"/>
      <c r="M153" s="155"/>
      <c r="N153" s="156"/>
      <c r="O153" s="156"/>
      <c r="P153" s="156"/>
      <c r="Q153" s="156"/>
      <c r="R153" s="156"/>
      <c r="S153" s="156"/>
      <c r="T153" s="157"/>
      <c r="AT153" s="153" t="s">
        <v>144</v>
      </c>
      <c r="AU153" s="153" t="s">
        <v>86</v>
      </c>
      <c r="AV153" s="13" t="s">
        <v>84</v>
      </c>
      <c r="AW153" s="13" t="s">
        <v>31</v>
      </c>
      <c r="AX153" s="13" t="s">
        <v>76</v>
      </c>
      <c r="AY153" s="153" t="s">
        <v>135</v>
      </c>
    </row>
    <row r="154" spans="2:65" s="12" customFormat="1">
      <c r="B154" s="144"/>
      <c r="D154" s="145" t="s">
        <v>144</v>
      </c>
      <c r="E154" s="146" t="s">
        <v>1</v>
      </c>
      <c r="F154" s="147" t="s">
        <v>84</v>
      </c>
      <c r="H154" s="148">
        <v>1</v>
      </c>
      <c r="I154" s="228"/>
      <c r="L154" s="144"/>
      <c r="M154" s="149"/>
      <c r="N154" s="150"/>
      <c r="O154" s="150"/>
      <c r="P154" s="150"/>
      <c r="Q154" s="150"/>
      <c r="R154" s="150"/>
      <c r="S154" s="150"/>
      <c r="T154" s="151"/>
      <c r="AT154" s="146" t="s">
        <v>144</v>
      </c>
      <c r="AU154" s="146" t="s">
        <v>86</v>
      </c>
      <c r="AV154" s="12" t="s">
        <v>86</v>
      </c>
      <c r="AW154" s="12" t="s">
        <v>31</v>
      </c>
      <c r="AX154" s="12" t="s">
        <v>84</v>
      </c>
      <c r="AY154" s="146" t="s">
        <v>135</v>
      </c>
    </row>
    <row r="155" spans="2:65" s="1" customFormat="1" ht="16.5" customHeight="1">
      <c r="B155" s="131"/>
      <c r="C155" s="132" t="s">
        <v>171</v>
      </c>
      <c r="D155" s="132" t="s">
        <v>137</v>
      </c>
      <c r="E155" s="133" t="s">
        <v>1099</v>
      </c>
      <c r="F155" s="134" t="s">
        <v>1100</v>
      </c>
      <c r="G155" s="135" t="s">
        <v>1060</v>
      </c>
      <c r="H155" s="136">
        <v>1</v>
      </c>
      <c r="I155" s="227"/>
      <c r="J155" s="137">
        <f>ROUND(I155*H155,2)</f>
        <v>0</v>
      </c>
      <c r="K155" s="134" t="s">
        <v>1</v>
      </c>
      <c r="L155" s="29"/>
      <c r="M155" s="138" t="s">
        <v>1</v>
      </c>
      <c r="N155" s="139" t="s">
        <v>41</v>
      </c>
      <c r="O155" s="140">
        <v>0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1061</v>
      </c>
      <c r="AT155" s="142" t="s">
        <v>137</v>
      </c>
      <c r="AU155" s="142" t="s">
        <v>86</v>
      </c>
      <c r="AY155" s="17" t="s">
        <v>135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84</v>
      </c>
      <c r="BK155" s="143">
        <f>ROUND(I155*H155,2)</f>
        <v>0</v>
      </c>
      <c r="BL155" s="17" t="s">
        <v>1061</v>
      </c>
      <c r="BM155" s="142" t="s">
        <v>1101</v>
      </c>
    </row>
    <row r="156" spans="2:65" s="13" customFormat="1" ht="22.5">
      <c r="B156" s="152"/>
      <c r="D156" s="145" t="s">
        <v>144</v>
      </c>
      <c r="E156" s="153" t="s">
        <v>1</v>
      </c>
      <c r="F156" s="154" t="s">
        <v>1102</v>
      </c>
      <c r="H156" s="153" t="s">
        <v>1</v>
      </c>
      <c r="I156" s="229"/>
      <c r="L156" s="152"/>
      <c r="M156" s="155"/>
      <c r="N156" s="156"/>
      <c r="O156" s="156"/>
      <c r="P156" s="156"/>
      <c r="Q156" s="156"/>
      <c r="R156" s="156"/>
      <c r="S156" s="156"/>
      <c r="T156" s="157"/>
      <c r="AT156" s="153" t="s">
        <v>144</v>
      </c>
      <c r="AU156" s="153" t="s">
        <v>86</v>
      </c>
      <c r="AV156" s="13" t="s">
        <v>84</v>
      </c>
      <c r="AW156" s="13" t="s">
        <v>31</v>
      </c>
      <c r="AX156" s="13" t="s">
        <v>76</v>
      </c>
      <c r="AY156" s="153" t="s">
        <v>135</v>
      </c>
    </row>
    <row r="157" spans="2:65" s="13" customFormat="1">
      <c r="B157" s="152"/>
      <c r="D157" s="145" t="s">
        <v>144</v>
      </c>
      <c r="E157" s="153" t="s">
        <v>1</v>
      </c>
      <c r="F157" s="154" t="s">
        <v>1103</v>
      </c>
      <c r="H157" s="153" t="s">
        <v>1</v>
      </c>
      <c r="I157" s="229"/>
      <c r="L157" s="152"/>
      <c r="M157" s="155"/>
      <c r="N157" s="156"/>
      <c r="O157" s="156"/>
      <c r="P157" s="156"/>
      <c r="Q157" s="156"/>
      <c r="R157" s="156"/>
      <c r="S157" s="156"/>
      <c r="T157" s="157"/>
      <c r="AT157" s="153" t="s">
        <v>144</v>
      </c>
      <c r="AU157" s="153" t="s">
        <v>86</v>
      </c>
      <c r="AV157" s="13" t="s">
        <v>84</v>
      </c>
      <c r="AW157" s="13" t="s">
        <v>31</v>
      </c>
      <c r="AX157" s="13" t="s">
        <v>76</v>
      </c>
      <c r="AY157" s="153" t="s">
        <v>135</v>
      </c>
    </row>
    <row r="158" spans="2:65" s="12" customFormat="1">
      <c r="B158" s="144"/>
      <c r="D158" s="145" t="s">
        <v>144</v>
      </c>
      <c r="E158" s="146" t="s">
        <v>1</v>
      </c>
      <c r="F158" s="147" t="s">
        <v>84</v>
      </c>
      <c r="H158" s="148">
        <v>1</v>
      </c>
      <c r="I158" s="228"/>
      <c r="L158" s="144"/>
      <c r="M158" s="149"/>
      <c r="N158" s="150"/>
      <c r="O158" s="150"/>
      <c r="P158" s="150"/>
      <c r="Q158" s="150"/>
      <c r="R158" s="150"/>
      <c r="S158" s="150"/>
      <c r="T158" s="151"/>
      <c r="AT158" s="146" t="s">
        <v>144</v>
      </c>
      <c r="AU158" s="146" t="s">
        <v>86</v>
      </c>
      <c r="AV158" s="12" t="s">
        <v>86</v>
      </c>
      <c r="AW158" s="12" t="s">
        <v>31</v>
      </c>
      <c r="AX158" s="12" t="s">
        <v>84</v>
      </c>
      <c r="AY158" s="146" t="s">
        <v>135</v>
      </c>
    </row>
    <row r="159" spans="2:65" s="1" customFormat="1" ht="16.5" customHeight="1">
      <c r="B159" s="131"/>
      <c r="C159" s="132" t="s">
        <v>177</v>
      </c>
      <c r="D159" s="132" t="s">
        <v>137</v>
      </c>
      <c r="E159" s="133" t="s">
        <v>1104</v>
      </c>
      <c r="F159" s="134" t="s">
        <v>1105</v>
      </c>
      <c r="G159" s="135" t="s">
        <v>1106</v>
      </c>
      <c r="H159" s="136">
        <v>4</v>
      </c>
      <c r="I159" s="227"/>
      <c r="J159" s="137">
        <f>ROUND(I159*H159,2)</f>
        <v>0</v>
      </c>
      <c r="K159" s="134" t="s">
        <v>1</v>
      </c>
      <c r="L159" s="29"/>
      <c r="M159" s="138" t="s">
        <v>1</v>
      </c>
      <c r="N159" s="139" t="s">
        <v>41</v>
      </c>
      <c r="O159" s="140">
        <v>0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1061</v>
      </c>
      <c r="AT159" s="142" t="s">
        <v>137</v>
      </c>
      <c r="AU159" s="142" t="s">
        <v>86</v>
      </c>
      <c r="AY159" s="17" t="s">
        <v>135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84</v>
      </c>
      <c r="BK159" s="143">
        <f>ROUND(I159*H159,2)</f>
        <v>0</v>
      </c>
      <c r="BL159" s="17" t="s">
        <v>1061</v>
      </c>
      <c r="BM159" s="142" t="s">
        <v>1107</v>
      </c>
    </row>
    <row r="160" spans="2:65" s="13" customFormat="1" ht="22.5">
      <c r="B160" s="152"/>
      <c r="D160" s="145" t="s">
        <v>144</v>
      </c>
      <c r="E160" s="153" t="s">
        <v>1</v>
      </c>
      <c r="F160" s="154" t="s">
        <v>1108</v>
      </c>
      <c r="H160" s="153" t="s">
        <v>1</v>
      </c>
      <c r="I160" s="229"/>
      <c r="L160" s="152"/>
      <c r="M160" s="155"/>
      <c r="N160" s="156"/>
      <c r="O160" s="156"/>
      <c r="P160" s="156"/>
      <c r="Q160" s="156"/>
      <c r="R160" s="156"/>
      <c r="S160" s="156"/>
      <c r="T160" s="157"/>
      <c r="AT160" s="153" t="s">
        <v>144</v>
      </c>
      <c r="AU160" s="153" t="s">
        <v>86</v>
      </c>
      <c r="AV160" s="13" t="s">
        <v>84</v>
      </c>
      <c r="AW160" s="13" t="s">
        <v>31</v>
      </c>
      <c r="AX160" s="13" t="s">
        <v>76</v>
      </c>
      <c r="AY160" s="153" t="s">
        <v>135</v>
      </c>
    </row>
    <row r="161" spans="2:65" s="13" customFormat="1" ht="22.5">
      <c r="B161" s="152"/>
      <c r="D161" s="145" t="s">
        <v>144</v>
      </c>
      <c r="E161" s="153" t="s">
        <v>1</v>
      </c>
      <c r="F161" s="154" t="s">
        <v>1109</v>
      </c>
      <c r="H161" s="153" t="s">
        <v>1</v>
      </c>
      <c r="I161" s="229"/>
      <c r="L161" s="152"/>
      <c r="M161" s="155"/>
      <c r="N161" s="156"/>
      <c r="O161" s="156"/>
      <c r="P161" s="156"/>
      <c r="Q161" s="156"/>
      <c r="R161" s="156"/>
      <c r="S161" s="156"/>
      <c r="T161" s="157"/>
      <c r="AT161" s="153" t="s">
        <v>144</v>
      </c>
      <c r="AU161" s="153" t="s">
        <v>86</v>
      </c>
      <c r="AV161" s="13" t="s">
        <v>84</v>
      </c>
      <c r="AW161" s="13" t="s">
        <v>31</v>
      </c>
      <c r="AX161" s="13" t="s">
        <v>76</v>
      </c>
      <c r="AY161" s="153" t="s">
        <v>135</v>
      </c>
    </row>
    <row r="162" spans="2:65" s="13" customFormat="1" ht="22.5">
      <c r="B162" s="152"/>
      <c r="D162" s="145" t="s">
        <v>144</v>
      </c>
      <c r="E162" s="153" t="s">
        <v>1</v>
      </c>
      <c r="F162" s="154" t="s">
        <v>1110</v>
      </c>
      <c r="H162" s="153" t="s">
        <v>1</v>
      </c>
      <c r="I162" s="229"/>
      <c r="L162" s="152"/>
      <c r="M162" s="155"/>
      <c r="N162" s="156"/>
      <c r="O162" s="156"/>
      <c r="P162" s="156"/>
      <c r="Q162" s="156"/>
      <c r="R162" s="156"/>
      <c r="S162" s="156"/>
      <c r="T162" s="157"/>
      <c r="AT162" s="153" t="s">
        <v>144</v>
      </c>
      <c r="AU162" s="153" t="s">
        <v>86</v>
      </c>
      <c r="AV162" s="13" t="s">
        <v>84</v>
      </c>
      <c r="AW162" s="13" t="s">
        <v>31</v>
      </c>
      <c r="AX162" s="13" t="s">
        <v>76</v>
      </c>
      <c r="AY162" s="153" t="s">
        <v>135</v>
      </c>
    </row>
    <row r="163" spans="2:65" s="13" customFormat="1" ht="22.5">
      <c r="B163" s="152"/>
      <c r="D163" s="145" t="s">
        <v>144</v>
      </c>
      <c r="E163" s="153" t="s">
        <v>1</v>
      </c>
      <c r="F163" s="154" t="s">
        <v>1111</v>
      </c>
      <c r="H163" s="153" t="s">
        <v>1</v>
      </c>
      <c r="I163" s="229"/>
      <c r="L163" s="152"/>
      <c r="M163" s="155"/>
      <c r="N163" s="156"/>
      <c r="O163" s="156"/>
      <c r="P163" s="156"/>
      <c r="Q163" s="156"/>
      <c r="R163" s="156"/>
      <c r="S163" s="156"/>
      <c r="T163" s="157"/>
      <c r="AT163" s="153" t="s">
        <v>144</v>
      </c>
      <c r="AU163" s="153" t="s">
        <v>86</v>
      </c>
      <c r="AV163" s="13" t="s">
        <v>84</v>
      </c>
      <c r="AW163" s="13" t="s">
        <v>31</v>
      </c>
      <c r="AX163" s="13" t="s">
        <v>76</v>
      </c>
      <c r="AY163" s="153" t="s">
        <v>135</v>
      </c>
    </row>
    <row r="164" spans="2:65" s="12" customFormat="1">
      <c r="B164" s="144"/>
      <c r="D164" s="145" t="s">
        <v>144</v>
      </c>
      <c r="E164" s="146" t="s">
        <v>1</v>
      </c>
      <c r="F164" s="147" t="s">
        <v>142</v>
      </c>
      <c r="H164" s="148">
        <v>4</v>
      </c>
      <c r="I164" s="228"/>
      <c r="L164" s="144"/>
      <c r="M164" s="149"/>
      <c r="N164" s="150"/>
      <c r="O164" s="150"/>
      <c r="P164" s="150"/>
      <c r="Q164" s="150"/>
      <c r="R164" s="150"/>
      <c r="S164" s="150"/>
      <c r="T164" s="151"/>
      <c r="AT164" s="146" t="s">
        <v>144</v>
      </c>
      <c r="AU164" s="146" t="s">
        <v>86</v>
      </c>
      <c r="AV164" s="12" t="s">
        <v>86</v>
      </c>
      <c r="AW164" s="12" t="s">
        <v>31</v>
      </c>
      <c r="AX164" s="12" t="s">
        <v>84</v>
      </c>
      <c r="AY164" s="146" t="s">
        <v>135</v>
      </c>
    </row>
    <row r="165" spans="2:65" s="1" customFormat="1" ht="16.5" customHeight="1">
      <c r="B165" s="131"/>
      <c r="C165" s="132" t="s">
        <v>185</v>
      </c>
      <c r="D165" s="132" t="s">
        <v>137</v>
      </c>
      <c r="E165" s="133" t="s">
        <v>1112</v>
      </c>
      <c r="F165" s="134" t="s">
        <v>1113</v>
      </c>
      <c r="G165" s="135" t="s">
        <v>1060</v>
      </c>
      <c r="H165" s="136">
        <v>1</v>
      </c>
      <c r="I165" s="227"/>
      <c r="J165" s="137">
        <f>ROUND(I165*H165,2)</f>
        <v>0</v>
      </c>
      <c r="K165" s="134" t="s">
        <v>1</v>
      </c>
      <c r="L165" s="29"/>
      <c r="M165" s="138" t="s">
        <v>1</v>
      </c>
      <c r="N165" s="139" t="s">
        <v>41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1061</v>
      </c>
      <c r="AT165" s="142" t="s">
        <v>137</v>
      </c>
      <c r="AU165" s="142" t="s">
        <v>86</v>
      </c>
      <c r="AY165" s="17" t="s">
        <v>135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84</v>
      </c>
      <c r="BK165" s="143">
        <f>ROUND(I165*H165,2)</f>
        <v>0</v>
      </c>
      <c r="BL165" s="17" t="s">
        <v>1061</v>
      </c>
      <c r="BM165" s="142" t="s">
        <v>1114</v>
      </c>
    </row>
    <row r="166" spans="2:65" s="13" customFormat="1" ht="22.5">
      <c r="B166" s="152"/>
      <c r="D166" s="145" t="s">
        <v>144</v>
      </c>
      <c r="E166" s="153" t="s">
        <v>1</v>
      </c>
      <c r="F166" s="154" t="s">
        <v>1115</v>
      </c>
      <c r="H166" s="153" t="s">
        <v>1</v>
      </c>
      <c r="I166" s="229"/>
      <c r="L166" s="152"/>
      <c r="M166" s="155"/>
      <c r="N166" s="156"/>
      <c r="O166" s="156"/>
      <c r="P166" s="156"/>
      <c r="Q166" s="156"/>
      <c r="R166" s="156"/>
      <c r="S166" s="156"/>
      <c r="T166" s="157"/>
      <c r="AT166" s="153" t="s">
        <v>144</v>
      </c>
      <c r="AU166" s="153" t="s">
        <v>86</v>
      </c>
      <c r="AV166" s="13" t="s">
        <v>84</v>
      </c>
      <c r="AW166" s="13" t="s">
        <v>31</v>
      </c>
      <c r="AX166" s="13" t="s">
        <v>76</v>
      </c>
      <c r="AY166" s="153" t="s">
        <v>135</v>
      </c>
    </row>
    <row r="167" spans="2:65" s="13" customFormat="1">
      <c r="B167" s="152"/>
      <c r="D167" s="145" t="s">
        <v>144</v>
      </c>
      <c r="E167" s="153" t="s">
        <v>1</v>
      </c>
      <c r="F167" s="154" t="s">
        <v>1116</v>
      </c>
      <c r="H167" s="153" t="s">
        <v>1</v>
      </c>
      <c r="I167" s="229"/>
      <c r="L167" s="152"/>
      <c r="M167" s="155"/>
      <c r="N167" s="156"/>
      <c r="O167" s="156"/>
      <c r="P167" s="156"/>
      <c r="Q167" s="156"/>
      <c r="R167" s="156"/>
      <c r="S167" s="156"/>
      <c r="T167" s="157"/>
      <c r="AT167" s="153" t="s">
        <v>144</v>
      </c>
      <c r="AU167" s="153" t="s">
        <v>86</v>
      </c>
      <c r="AV167" s="13" t="s">
        <v>84</v>
      </c>
      <c r="AW167" s="13" t="s">
        <v>31</v>
      </c>
      <c r="AX167" s="13" t="s">
        <v>76</v>
      </c>
      <c r="AY167" s="153" t="s">
        <v>135</v>
      </c>
    </row>
    <row r="168" spans="2:65" s="12" customFormat="1">
      <c r="B168" s="144"/>
      <c r="D168" s="145" t="s">
        <v>144</v>
      </c>
      <c r="E168" s="146" t="s">
        <v>1</v>
      </c>
      <c r="F168" s="147" t="s">
        <v>84</v>
      </c>
      <c r="H168" s="148">
        <v>1</v>
      </c>
      <c r="I168" s="228"/>
      <c r="L168" s="144"/>
      <c r="M168" s="149"/>
      <c r="N168" s="150"/>
      <c r="O168" s="150"/>
      <c r="P168" s="150"/>
      <c r="Q168" s="150"/>
      <c r="R168" s="150"/>
      <c r="S168" s="150"/>
      <c r="T168" s="151"/>
      <c r="AT168" s="146" t="s">
        <v>144</v>
      </c>
      <c r="AU168" s="146" t="s">
        <v>86</v>
      </c>
      <c r="AV168" s="12" t="s">
        <v>86</v>
      </c>
      <c r="AW168" s="12" t="s">
        <v>31</v>
      </c>
      <c r="AX168" s="12" t="s">
        <v>84</v>
      </c>
      <c r="AY168" s="146" t="s">
        <v>135</v>
      </c>
    </row>
    <row r="169" spans="2:65" s="1" customFormat="1" ht="16.5" customHeight="1">
      <c r="B169" s="131"/>
      <c r="C169" s="132" t="s">
        <v>192</v>
      </c>
      <c r="D169" s="132" t="s">
        <v>137</v>
      </c>
      <c r="E169" s="133" t="s">
        <v>1117</v>
      </c>
      <c r="F169" s="134" t="s">
        <v>1118</v>
      </c>
      <c r="G169" s="135" t="s">
        <v>1060</v>
      </c>
      <c r="H169" s="136">
        <v>1</v>
      </c>
      <c r="I169" s="227"/>
      <c r="J169" s="137">
        <f>ROUND(I169*H169,2)</f>
        <v>0</v>
      </c>
      <c r="K169" s="134" t="s">
        <v>1</v>
      </c>
      <c r="L169" s="29"/>
      <c r="M169" s="138" t="s">
        <v>1</v>
      </c>
      <c r="N169" s="139" t="s">
        <v>41</v>
      </c>
      <c r="O169" s="140">
        <v>0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1061</v>
      </c>
      <c r="AT169" s="142" t="s">
        <v>137</v>
      </c>
      <c r="AU169" s="142" t="s">
        <v>86</v>
      </c>
      <c r="AY169" s="17" t="s">
        <v>135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84</v>
      </c>
      <c r="BK169" s="143">
        <f>ROUND(I169*H169,2)</f>
        <v>0</v>
      </c>
      <c r="BL169" s="17" t="s">
        <v>1061</v>
      </c>
      <c r="BM169" s="142" t="s">
        <v>1119</v>
      </c>
    </row>
    <row r="170" spans="2:65" s="13" customFormat="1">
      <c r="B170" s="152"/>
      <c r="D170" s="145" t="s">
        <v>144</v>
      </c>
      <c r="E170" s="153" t="s">
        <v>1</v>
      </c>
      <c r="F170" s="154" t="s">
        <v>1120</v>
      </c>
      <c r="H170" s="153" t="s">
        <v>1</v>
      </c>
      <c r="I170" s="229"/>
      <c r="L170" s="152"/>
      <c r="M170" s="155"/>
      <c r="N170" s="156"/>
      <c r="O170" s="156"/>
      <c r="P170" s="156"/>
      <c r="Q170" s="156"/>
      <c r="R170" s="156"/>
      <c r="S170" s="156"/>
      <c r="T170" s="157"/>
      <c r="AT170" s="153" t="s">
        <v>144</v>
      </c>
      <c r="AU170" s="153" t="s">
        <v>86</v>
      </c>
      <c r="AV170" s="13" t="s">
        <v>84</v>
      </c>
      <c r="AW170" s="13" t="s">
        <v>31</v>
      </c>
      <c r="AX170" s="13" t="s">
        <v>76</v>
      </c>
      <c r="AY170" s="153" t="s">
        <v>135</v>
      </c>
    </row>
    <row r="171" spans="2:65" s="12" customFormat="1">
      <c r="B171" s="144"/>
      <c r="D171" s="145" t="s">
        <v>144</v>
      </c>
      <c r="E171" s="146" t="s">
        <v>1</v>
      </c>
      <c r="F171" s="147" t="s">
        <v>84</v>
      </c>
      <c r="H171" s="148">
        <v>1</v>
      </c>
      <c r="I171" s="228"/>
      <c r="L171" s="144"/>
      <c r="M171" s="149"/>
      <c r="N171" s="150"/>
      <c r="O171" s="150"/>
      <c r="P171" s="150"/>
      <c r="Q171" s="150"/>
      <c r="R171" s="150"/>
      <c r="S171" s="150"/>
      <c r="T171" s="151"/>
      <c r="AT171" s="146" t="s">
        <v>144</v>
      </c>
      <c r="AU171" s="146" t="s">
        <v>86</v>
      </c>
      <c r="AV171" s="12" t="s">
        <v>86</v>
      </c>
      <c r="AW171" s="12" t="s">
        <v>31</v>
      </c>
      <c r="AX171" s="12" t="s">
        <v>84</v>
      </c>
      <c r="AY171" s="146" t="s">
        <v>135</v>
      </c>
    </row>
    <row r="172" spans="2:65" s="1" customFormat="1" ht="16.5" customHeight="1">
      <c r="B172" s="131"/>
      <c r="C172" s="132" t="s">
        <v>198</v>
      </c>
      <c r="D172" s="132" t="s">
        <v>137</v>
      </c>
      <c r="E172" s="133" t="s">
        <v>1121</v>
      </c>
      <c r="F172" s="134" t="s">
        <v>1122</v>
      </c>
      <c r="G172" s="135" t="s">
        <v>1060</v>
      </c>
      <c r="H172" s="136">
        <v>1</v>
      </c>
      <c r="I172" s="227"/>
      <c r="J172" s="137">
        <f>ROUND(I172*H172,2)</f>
        <v>0</v>
      </c>
      <c r="K172" s="134" t="s">
        <v>1</v>
      </c>
      <c r="L172" s="29"/>
      <c r="M172" s="138" t="s">
        <v>1</v>
      </c>
      <c r="N172" s="139" t="s">
        <v>41</v>
      </c>
      <c r="O172" s="140">
        <v>0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1061</v>
      </c>
      <c r="AT172" s="142" t="s">
        <v>137</v>
      </c>
      <c r="AU172" s="142" t="s">
        <v>86</v>
      </c>
      <c r="AY172" s="17" t="s">
        <v>135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84</v>
      </c>
      <c r="BK172" s="143">
        <f>ROUND(I172*H172,2)</f>
        <v>0</v>
      </c>
      <c r="BL172" s="17" t="s">
        <v>1061</v>
      </c>
      <c r="BM172" s="142" t="s">
        <v>1123</v>
      </c>
    </row>
    <row r="173" spans="2:65" s="12" customFormat="1">
      <c r="B173" s="144"/>
      <c r="D173" s="145" t="s">
        <v>144</v>
      </c>
      <c r="E173" s="146" t="s">
        <v>1</v>
      </c>
      <c r="F173" s="147" t="s">
        <v>84</v>
      </c>
      <c r="H173" s="148">
        <v>1</v>
      </c>
      <c r="I173" s="228"/>
      <c r="L173" s="144"/>
      <c r="M173" s="149"/>
      <c r="N173" s="150"/>
      <c r="O173" s="150"/>
      <c r="P173" s="150"/>
      <c r="Q173" s="150"/>
      <c r="R173" s="150"/>
      <c r="S173" s="150"/>
      <c r="T173" s="151"/>
      <c r="AT173" s="146" t="s">
        <v>144</v>
      </c>
      <c r="AU173" s="146" t="s">
        <v>86</v>
      </c>
      <c r="AV173" s="12" t="s">
        <v>86</v>
      </c>
      <c r="AW173" s="12" t="s">
        <v>31</v>
      </c>
      <c r="AX173" s="12" t="s">
        <v>84</v>
      </c>
      <c r="AY173" s="146" t="s">
        <v>135</v>
      </c>
    </row>
    <row r="174" spans="2:65" s="1" customFormat="1" ht="16.5" customHeight="1">
      <c r="B174" s="131"/>
      <c r="C174" s="132" t="s">
        <v>205</v>
      </c>
      <c r="D174" s="132" t="s">
        <v>137</v>
      </c>
      <c r="E174" s="133" t="s">
        <v>1124</v>
      </c>
      <c r="F174" s="134" t="s">
        <v>1125</v>
      </c>
      <c r="G174" s="135" t="s">
        <v>1060</v>
      </c>
      <c r="H174" s="136">
        <v>1</v>
      </c>
      <c r="I174" s="227"/>
      <c r="J174" s="137">
        <f>ROUND(I174*H174,2)</f>
        <v>0</v>
      </c>
      <c r="K174" s="134" t="s">
        <v>1</v>
      </c>
      <c r="L174" s="29"/>
      <c r="M174" s="138" t="s">
        <v>1</v>
      </c>
      <c r="N174" s="139" t="s">
        <v>41</v>
      </c>
      <c r="O174" s="140">
        <v>0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1061</v>
      </c>
      <c r="AT174" s="142" t="s">
        <v>137</v>
      </c>
      <c r="AU174" s="142" t="s">
        <v>86</v>
      </c>
      <c r="AY174" s="17" t="s">
        <v>135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84</v>
      </c>
      <c r="BK174" s="143">
        <f>ROUND(I174*H174,2)</f>
        <v>0</v>
      </c>
      <c r="BL174" s="17" t="s">
        <v>1061</v>
      </c>
      <c r="BM174" s="142" t="s">
        <v>1126</v>
      </c>
    </row>
    <row r="175" spans="2:65" s="13" customFormat="1">
      <c r="B175" s="152"/>
      <c r="D175" s="145" t="s">
        <v>144</v>
      </c>
      <c r="E175" s="153" t="s">
        <v>1</v>
      </c>
      <c r="F175" s="154" t="s">
        <v>1127</v>
      </c>
      <c r="H175" s="153" t="s">
        <v>1</v>
      </c>
      <c r="I175" s="229"/>
      <c r="L175" s="152"/>
      <c r="M175" s="155"/>
      <c r="N175" s="156"/>
      <c r="O175" s="156"/>
      <c r="P175" s="156"/>
      <c r="Q175" s="156"/>
      <c r="R175" s="156"/>
      <c r="S175" s="156"/>
      <c r="T175" s="157"/>
      <c r="AT175" s="153" t="s">
        <v>144</v>
      </c>
      <c r="AU175" s="153" t="s">
        <v>86</v>
      </c>
      <c r="AV175" s="13" t="s">
        <v>84</v>
      </c>
      <c r="AW175" s="13" t="s">
        <v>31</v>
      </c>
      <c r="AX175" s="13" t="s">
        <v>76</v>
      </c>
      <c r="AY175" s="153" t="s">
        <v>135</v>
      </c>
    </row>
    <row r="176" spans="2:65" s="13" customFormat="1">
      <c r="B176" s="152"/>
      <c r="D176" s="145" t="s">
        <v>144</v>
      </c>
      <c r="E176" s="153" t="s">
        <v>1</v>
      </c>
      <c r="F176" s="154" t="s">
        <v>1128</v>
      </c>
      <c r="H176" s="153" t="s">
        <v>1</v>
      </c>
      <c r="I176" s="229"/>
      <c r="L176" s="152"/>
      <c r="M176" s="155"/>
      <c r="N176" s="156"/>
      <c r="O176" s="156"/>
      <c r="P176" s="156"/>
      <c r="Q176" s="156"/>
      <c r="R176" s="156"/>
      <c r="S176" s="156"/>
      <c r="T176" s="157"/>
      <c r="AT176" s="153" t="s">
        <v>144</v>
      </c>
      <c r="AU176" s="153" t="s">
        <v>86</v>
      </c>
      <c r="AV176" s="13" t="s">
        <v>84</v>
      </c>
      <c r="AW176" s="13" t="s">
        <v>31</v>
      </c>
      <c r="AX176" s="13" t="s">
        <v>76</v>
      </c>
      <c r="AY176" s="153" t="s">
        <v>135</v>
      </c>
    </row>
    <row r="177" spans="2:65" s="13" customFormat="1">
      <c r="B177" s="152"/>
      <c r="D177" s="145" t="s">
        <v>144</v>
      </c>
      <c r="E177" s="153" t="s">
        <v>1</v>
      </c>
      <c r="F177" s="154" t="s">
        <v>1129</v>
      </c>
      <c r="H177" s="153" t="s">
        <v>1</v>
      </c>
      <c r="I177" s="229"/>
      <c r="L177" s="152"/>
      <c r="M177" s="155"/>
      <c r="N177" s="156"/>
      <c r="O177" s="156"/>
      <c r="P177" s="156"/>
      <c r="Q177" s="156"/>
      <c r="R177" s="156"/>
      <c r="S177" s="156"/>
      <c r="T177" s="157"/>
      <c r="AT177" s="153" t="s">
        <v>144</v>
      </c>
      <c r="AU177" s="153" t="s">
        <v>86</v>
      </c>
      <c r="AV177" s="13" t="s">
        <v>84</v>
      </c>
      <c r="AW177" s="13" t="s">
        <v>31</v>
      </c>
      <c r="AX177" s="13" t="s">
        <v>76</v>
      </c>
      <c r="AY177" s="153" t="s">
        <v>135</v>
      </c>
    </row>
    <row r="178" spans="2:65" s="12" customFormat="1">
      <c r="B178" s="144"/>
      <c r="D178" s="145" t="s">
        <v>144</v>
      </c>
      <c r="E178" s="146" t="s">
        <v>1</v>
      </c>
      <c r="F178" s="147" t="s">
        <v>84</v>
      </c>
      <c r="H178" s="148">
        <v>1</v>
      </c>
      <c r="I178" s="228"/>
      <c r="L178" s="144"/>
      <c r="M178" s="149"/>
      <c r="N178" s="150"/>
      <c r="O178" s="150"/>
      <c r="P178" s="150"/>
      <c r="Q178" s="150"/>
      <c r="R178" s="150"/>
      <c r="S178" s="150"/>
      <c r="T178" s="151"/>
      <c r="AT178" s="146" t="s">
        <v>144</v>
      </c>
      <c r="AU178" s="146" t="s">
        <v>86</v>
      </c>
      <c r="AV178" s="12" t="s">
        <v>86</v>
      </c>
      <c r="AW178" s="12" t="s">
        <v>31</v>
      </c>
      <c r="AX178" s="12" t="s">
        <v>84</v>
      </c>
      <c r="AY178" s="146" t="s">
        <v>135</v>
      </c>
    </row>
    <row r="179" spans="2:65" s="1" customFormat="1" ht="16.5" customHeight="1">
      <c r="B179" s="131"/>
      <c r="C179" s="132" t="s">
        <v>211</v>
      </c>
      <c r="D179" s="132" t="s">
        <v>137</v>
      </c>
      <c r="E179" s="133" t="s">
        <v>1130</v>
      </c>
      <c r="F179" s="134" t="s">
        <v>1131</v>
      </c>
      <c r="G179" s="135" t="s">
        <v>1060</v>
      </c>
      <c r="H179" s="136">
        <v>1</v>
      </c>
      <c r="I179" s="227"/>
      <c r="J179" s="137">
        <f>ROUND(I179*H179,2)</f>
        <v>0</v>
      </c>
      <c r="K179" s="134" t="s">
        <v>1</v>
      </c>
      <c r="L179" s="29"/>
      <c r="M179" s="138" t="s">
        <v>1</v>
      </c>
      <c r="N179" s="139" t="s">
        <v>41</v>
      </c>
      <c r="O179" s="140">
        <v>0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1061</v>
      </c>
      <c r="AT179" s="142" t="s">
        <v>137</v>
      </c>
      <c r="AU179" s="142" t="s">
        <v>86</v>
      </c>
      <c r="AY179" s="17" t="s">
        <v>135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84</v>
      </c>
      <c r="BK179" s="143">
        <f>ROUND(I179*H179,2)</f>
        <v>0</v>
      </c>
      <c r="BL179" s="17" t="s">
        <v>1061</v>
      </c>
      <c r="BM179" s="142" t="s">
        <v>1132</v>
      </c>
    </row>
    <row r="180" spans="2:65" s="13" customFormat="1">
      <c r="B180" s="152"/>
      <c r="D180" s="145" t="s">
        <v>144</v>
      </c>
      <c r="E180" s="153" t="s">
        <v>1</v>
      </c>
      <c r="F180" s="154" t="s">
        <v>1133</v>
      </c>
      <c r="H180" s="153" t="s">
        <v>1</v>
      </c>
      <c r="L180" s="152"/>
      <c r="M180" s="155"/>
      <c r="N180" s="156"/>
      <c r="O180" s="156"/>
      <c r="P180" s="156"/>
      <c r="Q180" s="156"/>
      <c r="R180" s="156"/>
      <c r="S180" s="156"/>
      <c r="T180" s="157"/>
      <c r="AT180" s="153" t="s">
        <v>144</v>
      </c>
      <c r="AU180" s="153" t="s">
        <v>86</v>
      </c>
      <c r="AV180" s="13" t="s">
        <v>84</v>
      </c>
      <c r="AW180" s="13" t="s">
        <v>31</v>
      </c>
      <c r="AX180" s="13" t="s">
        <v>76</v>
      </c>
      <c r="AY180" s="153" t="s">
        <v>135</v>
      </c>
    </row>
    <row r="181" spans="2:65" s="12" customFormat="1">
      <c r="B181" s="144"/>
      <c r="D181" s="145" t="s">
        <v>144</v>
      </c>
      <c r="E181" s="146" t="s">
        <v>1</v>
      </c>
      <c r="F181" s="147" t="s">
        <v>84</v>
      </c>
      <c r="H181" s="148">
        <v>1</v>
      </c>
      <c r="L181" s="144"/>
      <c r="M181" s="187"/>
      <c r="N181" s="188"/>
      <c r="O181" s="188"/>
      <c r="P181" s="188"/>
      <c r="Q181" s="188"/>
      <c r="R181" s="188"/>
      <c r="S181" s="188"/>
      <c r="T181" s="189"/>
      <c r="AT181" s="146" t="s">
        <v>144</v>
      </c>
      <c r="AU181" s="146" t="s">
        <v>86</v>
      </c>
      <c r="AV181" s="12" t="s">
        <v>86</v>
      </c>
      <c r="AW181" s="12" t="s">
        <v>31</v>
      </c>
      <c r="AX181" s="12" t="s">
        <v>84</v>
      </c>
      <c r="AY181" s="146" t="s">
        <v>135</v>
      </c>
    </row>
    <row r="182" spans="2:65" s="1" customFormat="1" ht="6.95" customHeight="1">
      <c r="B182" s="41"/>
      <c r="C182" s="42"/>
      <c r="D182" s="42"/>
      <c r="E182" s="42"/>
      <c r="F182" s="42"/>
      <c r="G182" s="42"/>
      <c r="H182" s="42"/>
      <c r="I182" s="42"/>
      <c r="J182" s="42"/>
      <c r="K182" s="42"/>
      <c r="L182" s="29"/>
    </row>
  </sheetData>
  <autoFilter ref="C117:K181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Těsnící clona</vt:lpstr>
      <vt:lpstr>SO 02 - Akumulační šachta</vt:lpstr>
      <vt:lpstr>SO 03 - Odpadní potrubí</vt:lpstr>
      <vt:lpstr>SO 04 - Výtlačné potrubí</vt:lpstr>
      <vt:lpstr>PS 01 - Vystrojení akumul...</vt:lpstr>
      <vt:lpstr>PS 02 - Elekktropřípojka ...</vt:lpstr>
      <vt:lpstr>07 - Ostatní a vedlejší n...</vt:lpstr>
      <vt:lpstr>'07 - Ostatní a vedlejší n...'!Názvy_tisku</vt:lpstr>
      <vt:lpstr>'PS 01 - Vystrojení akumul...'!Názvy_tisku</vt:lpstr>
      <vt:lpstr>'PS 02 - Elekktropřípojka ...'!Názvy_tisku</vt:lpstr>
      <vt:lpstr>'Rekapitulace stavby'!Názvy_tisku</vt:lpstr>
      <vt:lpstr>'SO 01 - Těsnící clona'!Názvy_tisku</vt:lpstr>
      <vt:lpstr>'SO 02 - Akumulační šachta'!Názvy_tisku</vt:lpstr>
      <vt:lpstr>'SO 03 - Odpadní potrubí'!Názvy_tisku</vt:lpstr>
      <vt:lpstr>'SO 04 - Výtlačné potrubí'!Názvy_tisku</vt:lpstr>
      <vt:lpstr>'07 - Ostatní a vedlejší n...'!Oblast_tisku</vt:lpstr>
      <vt:lpstr>'PS 01 - Vystrojení akumul...'!Oblast_tisku</vt:lpstr>
      <vt:lpstr>'PS 02 - Elekktropřípojka ...'!Oblast_tisku</vt:lpstr>
      <vt:lpstr>'Rekapitulace stavby'!Oblast_tisku</vt:lpstr>
      <vt:lpstr>'SO 01 - Těsnící clona'!Oblast_tisku</vt:lpstr>
      <vt:lpstr>'SO 02 - Akumulační šachta'!Oblast_tisku</vt:lpstr>
      <vt:lpstr>'SO 03 - Odpadní potrubí'!Oblast_tisku</vt:lpstr>
      <vt:lpstr>'SO 04 - Výtlačné potrubí'!Oblast_tisku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Vohadlo Jiří</cp:lastModifiedBy>
  <dcterms:created xsi:type="dcterms:W3CDTF">2019-08-21T16:04:36Z</dcterms:created>
  <dcterms:modified xsi:type="dcterms:W3CDTF">2020-02-12T16:08:17Z</dcterms:modified>
</cp:coreProperties>
</file>