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8800" windowHeight="12432" activeTab="0"/>
  </bookViews>
  <sheets>
    <sheet name="Krycí list" sheetId="1" r:id="rId1"/>
    <sheet name="Rekapitulace" sheetId="2" r:id="rId2"/>
    <sheet name="Položky" sheetId="3" r:id="rId3"/>
    <sheet name="ÚT" sheetId="4" r:id="rId4"/>
  </sheets>
  <externalReferences>
    <externalReference r:id="rId7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 localSheetId="3">#REF!</definedName>
    <definedName name="Dodavka0">'Položky'!#REF!</definedName>
    <definedName name="HSV">'Rekapitulace'!$E$22</definedName>
    <definedName name="HSV0" localSheetId="3">#REF!</definedName>
    <definedName name="HSV0">'Položky'!#REF!</definedName>
    <definedName name="HZS">'Rekapitulace'!$I$22</definedName>
    <definedName name="HZS0" localSheetId="3">#REF!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 localSheetId="3">#REF!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_xlnm.Print_Area" localSheetId="0">'Krycí list'!$A$1:$G$45</definedName>
    <definedName name="_xlnm.Print_Area" localSheetId="2">'Položky'!$A$1:$G$139</definedName>
    <definedName name="_xlnm.Print_Area" localSheetId="1">'Rekapitulace'!$A$1:$I$36</definedName>
    <definedName name="Projektant">'Krycí list'!$C$8</definedName>
    <definedName name="PSV">'Rekapitulace'!$F$22</definedName>
    <definedName name="PSV0" localSheetId="3">#REF!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 localSheetId="3">#REF!</definedName>
    <definedName name="Typ">'Položky'!#REF!</definedName>
    <definedName name="VRN">'Rekapitulace'!$H$35</definedName>
    <definedName name="VRNKc" localSheetId="3">#REF!</definedName>
    <definedName name="VRNKc">'Rekapitulace'!#REF!</definedName>
    <definedName name="VRNnazev" localSheetId="3">#REF!</definedName>
    <definedName name="VRNnazev">'Rekapitulace'!#REF!</definedName>
    <definedName name="VRNproc" localSheetId="3">#REF!</definedName>
    <definedName name="VRNproc">'Rekapitulace'!#REF!</definedName>
    <definedName name="VRNzakl" localSheetId="3">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<sst xmlns="http://schemas.openxmlformats.org/spreadsheetml/2006/main" count="578" uniqueCount="377">
  <si>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</si>
  <si>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</si>
  <si>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</si>
  <si>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</si>
  <si>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</si>
  <si>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</si>
  <si>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</si>
  <si>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</si>
  <si>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</si>
  <si>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</si>
  <si>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</si>
  <si>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</si>
  <si>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</si>
  <si>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</si>
  <si>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</si>
  <si>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</si>
  <si>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</si>
  <si>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</si>
  <si>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</si>
  <si>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</si>
  <si>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</si>
  <si>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</si>
  <si>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</si>
  <si>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</si>
  <si>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</si>
  <si>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</si>
  <si>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</si>
  <si>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</si>
  <si>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</si>
  <si>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</si>
  <si>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</si>
  <si>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</si>
  <si>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</si>
  <si>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</si>
  <si>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</si>
  <si>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</si>
  <si>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</si>
  <si>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</si>
  <si>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</si>
  <si>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</si>
  <si>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</si>
  <si>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</si>
  <si>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</si>
  <si>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</si>
  <si>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</si>
  <si>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</si>
  <si>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</si>
  <si>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</si>
  <si>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</si>
  <si>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</si>
  <si>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</si>
  <si>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</si>
  <si>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</si>
  <si>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</si>
  <si>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</si>
  <si>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</si>
  <si>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</si>
  <si>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</si>
  <si>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</si>
  <si>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</si>
  <si>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</si>
  <si>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</si>
  <si>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</si>
  <si>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</si>
  <si>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</si>
  <si>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</si>
  <si>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</si>
  <si>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</si>
  <si>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</si>
  <si>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</si>
  <si>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</si>
  <si>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</si>
  <si>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</si>
  <si>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</si>
  <si>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</si>
  <si>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</si>
  <si>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</si>
  <si>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ZE1901</t>
  </si>
  <si>
    <t>Výzkumný ústav Silva Taroucy Průhonice</t>
  </si>
  <si>
    <t>01</t>
  </si>
  <si>
    <t>3</t>
  </si>
  <si>
    <t>Svislé a kompletní konstrukce</t>
  </si>
  <si>
    <t>310237241R00</t>
  </si>
  <si>
    <t xml:space="preserve">Zazdívka otvorů pl. 0,25 m2 cihlami, tl. zdi 30 cm </t>
  </si>
  <si>
    <t>kus</t>
  </si>
  <si>
    <t>zazdívka nik 200x200x100:</t>
  </si>
  <si>
    <t>10</t>
  </si>
  <si>
    <t>zazdívka nik 400x300x100:</t>
  </si>
  <si>
    <t>6</t>
  </si>
  <si>
    <t>m3</t>
  </si>
  <si>
    <t>1,0*0,1*0,3</t>
  </si>
  <si>
    <t>317941121R00</t>
  </si>
  <si>
    <t xml:space="preserve">Osazení ocelových válcovaných nosníků do č.12 </t>
  </si>
  <si>
    <t>t</t>
  </si>
  <si>
    <t>2*1,0*0,00734</t>
  </si>
  <si>
    <t>340236212R00</t>
  </si>
  <si>
    <t xml:space="preserve">Zazdívka otvorů pl.0,09m2,cihlami tl.zdi nad 10 cm </t>
  </si>
  <si>
    <t>346244381R00</t>
  </si>
  <si>
    <t xml:space="preserve">Plentování ocelových nosníků výšky do 20 cm </t>
  </si>
  <si>
    <t>m2</t>
  </si>
  <si>
    <t>2*1,0*0,1</t>
  </si>
  <si>
    <t>13331780</t>
  </si>
  <si>
    <t>Úhelník rovnoramenný L jakost S235   80x 80x 6 mm</t>
  </si>
  <si>
    <t>2*1,0*0,00734*1,08</t>
  </si>
  <si>
    <t>4</t>
  </si>
  <si>
    <t>Vodorovné konstrukce</t>
  </si>
  <si>
    <t>411121232R00</t>
  </si>
  <si>
    <t xml:space="preserve">Osazování stropních desek š. do 60, dl. do 180 cm </t>
  </si>
  <si>
    <t>zpětné osazení demontovaných PZD desek:</t>
  </si>
  <si>
    <t>50</t>
  </si>
  <si>
    <t>61</t>
  </si>
  <si>
    <t>Upravy povrchů vnitřní</t>
  </si>
  <si>
    <t>612401191R00</t>
  </si>
  <si>
    <t xml:space="preserve">Omítka malých ploch vnitřních stěn do 0,09 m2 </t>
  </si>
  <si>
    <t>jádrové vrty:</t>
  </si>
  <si>
    <t>2*2+2*2+2*2+2*4+2*4+2*2+2*2+2*4+2*2+3*2</t>
  </si>
  <si>
    <t>612401391R00</t>
  </si>
  <si>
    <t xml:space="preserve">Omítka malých ploch vnitřních stěn do 1 m2 </t>
  </si>
  <si>
    <t>18+20</t>
  </si>
  <si>
    <t>612403390R00</t>
  </si>
  <si>
    <t xml:space="preserve">Hrubá výplň rýh ve stěnách do 20x10cm maltou z SMS </t>
  </si>
  <si>
    <t>m</t>
  </si>
  <si>
    <t>2*13,3</t>
  </si>
  <si>
    <t>612423731R00</t>
  </si>
  <si>
    <t xml:space="preserve">Omítka rýh stěn vápenná šířky nad 30 cm, štuková </t>
  </si>
  <si>
    <t>2*13,3*1,0</t>
  </si>
  <si>
    <t>63</t>
  </si>
  <si>
    <t>Podlahy a podlahové konstrukce</t>
  </si>
  <si>
    <t>631313711R00</t>
  </si>
  <si>
    <t xml:space="preserve">Mazanina betonová tl. 8 - 12 cm C 25/30 </t>
  </si>
  <si>
    <t>(10,7+3,85)*1,5*0,1</t>
  </si>
  <si>
    <t>631319173R00</t>
  </si>
  <si>
    <t xml:space="preserve">Příplatek za stržení povrchu mazaniny tl. 12 cm </t>
  </si>
  <si>
    <t>631361921RT2</t>
  </si>
  <si>
    <t>Výztuž mazanin svařovanou sítí průměr drátu  5,0, oka 100/100 mm KD35</t>
  </si>
  <si>
    <t>(10,7+3,85)*1,5*0,003113*1,1</t>
  </si>
  <si>
    <t>94</t>
  </si>
  <si>
    <t>Lešení a stavební výtahy</t>
  </si>
  <si>
    <t>941955001R00</t>
  </si>
  <si>
    <t xml:space="preserve">Lešení lehké pomocné, výška podlahy do 1,2 m </t>
  </si>
  <si>
    <t>1,0*1,5*2*4</t>
  </si>
  <si>
    <t>96</t>
  </si>
  <si>
    <t>Bourání konstrukcí</t>
  </si>
  <si>
    <t>963015131R00</t>
  </si>
  <si>
    <t xml:space="preserve">Demontáž prefabrikovaných krycích desek 0,12 t </t>
  </si>
  <si>
    <t>37+13</t>
  </si>
  <si>
    <t>965042141R00</t>
  </si>
  <si>
    <t xml:space="preserve">Bourání mazanin betonových tl. 10 cm, nad 4 m2 </t>
  </si>
  <si>
    <t>965049111R00</t>
  </si>
  <si>
    <t xml:space="preserve">Příplatek, bourání mazanin se svař. síťí tl. 10 cm </t>
  </si>
  <si>
    <t>97</t>
  </si>
  <si>
    <t>Prorážení otvorů</t>
  </si>
  <si>
    <t>970031100R00</t>
  </si>
  <si>
    <t xml:space="preserve">Vrtání jádrové do zdiva cihelného do D 100 mm </t>
  </si>
  <si>
    <t>2*2*1,0+2*4*0,85+2*1*0,85</t>
  </si>
  <si>
    <t>4*0,75+2*0,4</t>
  </si>
  <si>
    <t>4*0,3</t>
  </si>
  <si>
    <t>970033100R00</t>
  </si>
  <si>
    <t xml:space="preserve">Příp. za jádr. vrt. ve H nad 1,5m cihel do D 100mm </t>
  </si>
  <si>
    <t>4*0,75</t>
  </si>
  <si>
    <t>971033331R00</t>
  </si>
  <si>
    <t xml:space="preserve">Vybourání otv. zeď cihel. pl.0,09 m2, tl.15cm, MVC </t>
  </si>
  <si>
    <t>971033341R00</t>
  </si>
  <si>
    <t xml:space="preserve">Vybourání otv. zeď cihel. pl.0,09 m2, tl.30cm, MVC </t>
  </si>
  <si>
    <t>973031324R00</t>
  </si>
  <si>
    <t xml:space="preserve">Vysekání kapes zeď cihel. MVC, pl. 0,1m2, hl. 15cm </t>
  </si>
  <si>
    <t>vysekání nik 200x200x100:</t>
  </si>
  <si>
    <t>973031334R00</t>
  </si>
  <si>
    <t xml:space="preserve">Vysekání kapes zeď cih, MVC pl. 0,16 m2, hl. 15 cm </t>
  </si>
  <si>
    <t>vysekání nik 400x300x100:</t>
  </si>
  <si>
    <t>974031155R00</t>
  </si>
  <si>
    <t xml:space="preserve">Vysekání rýh ve zdi cihelné 10 x 20 cm </t>
  </si>
  <si>
    <t>974031664R00</t>
  </si>
  <si>
    <t xml:space="preserve">Vysekání rýh zeď cihelná vtah. nosníků 15 x 15 cm </t>
  </si>
  <si>
    <t>2*1,0</t>
  </si>
  <si>
    <t>99</t>
  </si>
  <si>
    <t>Staveništní přesun hmot</t>
  </si>
  <si>
    <t>999281112R00</t>
  </si>
  <si>
    <t xml:space="preserve">Přesun hmot pro opravy a údržbu do výšky 36 m </t>
  </si>
  <si>
    <t>711</t>
  </si>
  <si>
    <t>Izolace proti vodě</t>
  </si>
  <si>
    <t>711111001RZ1</t>
  </si>
  <si>
    <t>Izolace proti vlhkosti vodor. nátěr ALP za studena 1x nátěr - včetně dodávky penetračního laku ALP</t>
  </si>
  <si>
    <t>(10,7+3,85)*1,5</t>
  </si>
  <si>
    <t>711141559RY1</t>
  </si>
  <si>
    <t>Izolace proti vlhk. vodorovná pásy přitavením 1 vrstva - včetně dod. Elastek 40 special mineral</t>
  </si>
  <si>
    <t>998711203R00</t>
  </si>
  <si>
    <t xml:space="preserve">Přesun hmot pro izolace proti vodě, výšky do 60 m </t>
  </si>
  <si>
    <t>730</t>
  </si>
  <si>
    <t>Ústřední vytápění</t>
  </si>
  <si>
    <t xml:space="preserve">Viz samostatný výkaz výměr v projektu ÚT </t>
  </si>
  <si>
    <t>730 00</t>
  </si>
  <si>
    <t xml:space="preserve">Demontáž stávajícího rozvodu ÚT </t>
  </si>
  <si>
    <t>kpl</t>
  </si>
  <si>
    <t>730 01</t>
  </si>
  <si>
    <t xml:space="preserve">Demontáž a zpětná montáž těles ÚT </t>
  </si>
  <si>
    <t>730 02</t>
  </si>
  <si>
    <t xml:space="preserve">Montáž rozvodu ÚT </t>
  </si>
  <si>
    <t>P 730</t>
  </si>
  <si>
    <t xml:space="preserve">Stavební přípomoci </t>
  </si>
  <si>
    <t>766</t>
  </si>
  <si>
    <t>Konstrukce truhlářské</t>
  </si>
  <si>
    <t>766411821R00</t>
  </si>
  <si>
    <t xml:space="preserve">Demontáž obložení stěn palubkami </t>
  </si>
  <si>
    <t>(5,7+3,5)*2,0</t>
  </si>
  <si>
    <t>766411822R00</t>
  </si>
  <si>
    <t xml:space="preserve">Demontáž podkladových roštů obložení stěn </t>
  </si>
  <si>
    <t>18,4*2</t>
  </si>
  <si>
    <t>766412123R00</t>
  </si>
  <si>
    <t xml:space="preserve">Obložení stěn nad 1 m2 palubkami </t>
  </si>
  <si>
    <t>(2,3+9,3+7,1)*1,0</t>
  </si>
  <si>
    <t>766417111R00</t>
  </si>
  <si>
    <t xml:space="preserve">Podkladový rošt pod obložení stěn </t>
  </si>
  <si>
    <t>18,7*2</t>
  </si>
  <si>
    <t>766 00</t>
  </si>
  <si>
    <t>Demontáž a zpětná montáž dřevěného zákrytu těles ÚT š. 260 v. 780 mm</t>
  </si>
  <si>
    <t>2*9,25</t>
  </si>
  <si>
    <t>60515001</t>
  </si>
  <si>
    <t>Hranolek SM/JD 1 25-75 cm2 dl. 200-350 cm</t>
  </si>
  <si>
    <t>18,7*2*0,06*0,08*1,1</t>
  </si>
  <si>
    <t>61191740</t>
  </si>
  <si>
    <t>Palubka obkladová</t>
  </si>
  <si>
    <t>18,7*1,1</t>
  </si>
  <si>
    <t>998766204R00</t>
  </si>
  <si>
    <t xml:space="preserve">Přesun hmot pro truhlářské konstr., výšky do 36 m </t>
  </si>
  <si>
    <t>776</t>
  </si>
  <si>
    <t>Podlahy povlakové</t>
  </si>
  <si>
    <t>776401800R00</t>
  </si>
  <si>
    <t xml:space="preserve">Demontáž soklíků nebo lišt, pryžových nebo z PVC </t>
  </si>
  <si>
    <t>(4,2+7,63)*2-(1,85+2*0,8+2*2,0)+2*0,65+2*0,66</t>
  </si>
  <si>
    <t>(10,695+9,65)*2-(2,0+2,1+2*2,0)+4*0,45*4+0,28*2*6</t>
  </si>
  <si>
    <t>776511810R00</t>
  </si>
  <si>
    <t xml:space="preserve">Odstranění PVC a koberců lepených bez podložky </t>
  </si>
  <si>
    <t>131,88-4*0,45*0,45</t>
  </si>
  <si>
    <t>998776204R00</t>
  </si>
  <si>
    <t xml:space="preserve">Přesun hmot pro podlahy povlakové, výšky do 36 m </t>
  </si>
  <si>
    <t>783</t>
  </si>
  <si>
    <t>Nátěry</t>
  </si>
  <si>
    <t>783626311RT3</t>
  </si>
  <si>
    <t xml:space="preserve">Nátěr truhlářských výrobků lazurovací BASF 3x </t>
  </si>
  <si>
    <t>(2,3+9,3+7,1)*1,0+2*0,1*1,0</t>
  </si>
  <si>
    <t>784</t>
  </si>
  <si>
    <t>Malby</t>
  </si>
  <si>
    <t>784191101R00</t>
  </si>
  <si>
    <t xml:space="preserve">Penetrace podkladu univerzální 1x </t>
  </si>
  <si>
    <t>54,0</t>
  </si>
  <si>
    <t>784195412R00</t>
  </si>
  <si>
    <t xml:space="preserve">Malba tekutá, 2 x na omítky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</si>
  <si>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</si>
  <si>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</si>
  <si>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</si>
  <si>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</si>
  <si>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D96</t>
  </si>
  <si>
    <t>Přesuny suti a vybouraných hmot</t>
  </si>
  <si>
    <t>979011221R00</t>
  </si>
  <si>
    <t xml:space="preserve">Svislá doprava suti a vybour. hmot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</si>
  <si>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</si>
  <si>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</si>
  <si>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</si>
  <si>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</si>
  <si>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</si>
  <si>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</si>
  <si>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</si>
  <si>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</si>
  <si>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</si>
  <si>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</si>
  <si>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</si>
  <si>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</si>
  <si>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979990107R00</t>
  </si>
  <si>
    <t xml:space="preserve">Poplatek za skládku suti - směs betonu,cihel,dřeva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</si>
  <si>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</si>
  <si>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</si>
  <si>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</si>
  <si>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</si>
  <si>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</si>
  <si>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</si>
  <si>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</si>
  <si>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</si>
  <si>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</si>
  <si>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VÚKOZ</t>
  </si>
  <si>
    <t>Z.E.Projekt - Ing.Zdeněk Edlman</t>
  </si>
  <si>
    <t>nepřiřazeno</t>
  </si>
  <si>
    <t>ZE1906</t>
  </si>
  <si>
    <t>VUKOZ Průhonice - Výměna potrubí topné vody v restauračním provozu v kongresovém centru FLORET</t>
  </si>
  <si>
    <t>Výkaz výměr - vytápění</t>
  </si>
  <si>
    <t>Kód</t>
  </si>
  <si>
    <t>popis položky</t>
  </si>
  <si>
    <t>typ, rozměry, číslo</t>
  </si>
  <si>
    <t>výrobce</t>
  </si>
  <si>
    <t xml:space="preserve">množství  </t>
  </si>
  <si>
    <t>Jednotková  Cena bez DPH</t>
  </si>
  <si>
    <t>Celková Cena bez DPH</t>
  </si>
  <si>
    <t>VYTÁPĚNÍ</t>
  </si>
  <si>
    <t>1</t>
  </si>
  <si>
    <t>Vypouštění a odvzdušnění a teploměry</t>
  </si>
  <si>
    <t>1.1</t>
  </si>
  <si>
    <t>Kulový vypouštěcí kohout Giacomini R608, PN 6, DN 15 s hadicovou vývodkou a zátkou, vč. montáže</t>
  </si>
  <si>
    <t>R608, PN 6, DN 15</t>
  </si>
  <si>
    <t>Giacomini</t>
  </si>
  <si>
    <t>ks</t>
  </si>
  <si>
    <t>1.2</t>
  </si>
  <si>
    <t>Odvzdušňovací ventil Giacomini R99, PN 6, DN 15, vč. montáže</t>
  </si>
  <si>
    <t>R99, PN 6, DN 15</t>
  </si>
  <si>
    <t>2</t>
  </si>
  <si>
    <t>Potrubí</t>
  </si>
  <si>
    <t xml:space="preserve">Potrubí z trubek závitových ocelových bezešvých, nízkotlakých  </t>
  </si>
  <si>
    <t>2.1</t>
  </si>
  <si>
    <t>DN 10(15,3x2,65)</t>
  </si>
  <si>
    <t>Ocel závitová - DN 10</t>
  </si>
  <si>
    <t>ČSN</t>
  </si>
  <si>
    <t>2.2</t>
  </si>
  <si>
    <t>DN 15(21,4x2,65)</t>
  </si>
  <si>
    <t>Ocel závitová - DN 15</t>
  </si>
  <si>
    <t>2.3</t>
  </si>
  <si>
    <t>DN 20(26,9x2,65)</t>
  </si>
  <si>
    <t>Ocel závitová - DN 20</t>
  </si>
  <si>
    <t>2.4</t>
  </si>
  <si>
    <t>DN 25(33,7x3,25)</t>
  </si>
  <si>
    <t>Ocel závitová - DN 25</t>
  </si>
  <si>
    <t>2.5</t>
  </si>
  <si>
    <t>DN 32(42,4x3,25)</t>
  </si>
  <si>
    <t>Ocel závitová - DN 32</t>
  </si>
  <si>
    <t>2.6</t>
  </si>
  <si>
    <t>DN 40(48,3x3,25)</t>
  </si>
  <si>
    <t>Ocel závitová - DN 40</t>
  </si>
  <si>
    <t>2.7</t>
  </si>
  <si>
    <t>DN 50(60,2x3,65)</t>
  </si>
  <si>
    <t>Ocel závitová - DN 50</t>
  </si>
  <si>
    <t xml:space="preserve">Veškeré pomocné ocelové konstrukce, závěsy a uložení potrubí budou opatřeny nátěrem základním a dvojnásobným nátěrem prostým. Věškeré ocelové potrubí bude izolované a bude pod izolací opatřeno dvojnásobným základním nátěrem. </t>
  </si>
  <si>
    <t>3.1</t>
  </si>
  <si>
    <t>základní nátěr potrubí do DN 50 mm, 2x</t>
  </si>
  <si>
    <t xml:space="preserve">Izolace </t>
  </si>
  <si>
    <t>4.1</t>
  </si>
  <si>
    <t>4.2</t>
  </si>
  <si>
    <t>Izolace ko = 0,033 W/(mK)pro ocelové potrubí DN10; ROCKWOOL 800 tl.30 mm</t>
  </si>
  <si>
    <t>800 tl. 30 mm</t>
  </si>
  <si>
    <t>ROCKWOOL</t>
  </si>
  <si>
    <t>4.3</t>
  </si>
  <si>
    <t>Izolace ko = 0,033 W/(mK)pro ocelové potrubí DN15; ROCKWOOL 800 tl.30 mm</t>
  </si>
  <si>
    <t>4.4</t>
  </si>
  <si>
    <t>Izolace ko = 0,033 W/(mK)pro ocelové potrubí DN20; ROCKWOOL 800 tl.30 mm</t>
  </si>
  <si>
    <t>4.5</t>
  </si>
  <si>
    <t>Izolace ko = 0,033 W/(mK)pro ocelové potrubí DN25; ROCKWOOL 800 tl.30 mm</t>
  </si>
  <si>
    <t>4.6</t>
  </si>
  <si>
    <t>Izolace ko = 0,033 W/(mK)pro ocelové potrubí DN32; ROCKWOOL 800 tl.30 mm</t>
  </si>
  <si>
    <t>4.7</t>
  </si>
  <si>
    <t>Izolace ko = 0,033 W/(mK)pro ocelové potrubí DN40; ROCKWOOL 800 tl.30 mm</t>
  </si>
  <si>
    <t>5</t>
  </si>
  <si>
    <t>Demontáže</t>
  </si>
  <si>
    <t>5.1</t>
  </si>
  <si>
    <t xml:space="preserve">Demontáž a ekologická likvidace stávajícího potrubí </t>
  </si>
  <si>
    <t>Společné položky</t>
  </si>
  <si>
    <t>6.1</t>
  </si>
  <si>
    <t>Zaměření stávajícího stavu</t>
  </si>
  <si>
    <t>6.2</t>
  </si>
  <si>
    <t>Zpracování výrobně dodavatelské dokumentace</t>
  </si>
  <si>
    <t>6.3</t>
  </si>
  <si>
    <t>Vypracování projektu skutečného provedení</t>
  </si>
  <si>
    <t>6.4</t>
  </si>
  <si>
    <t>Doprava materiálu</t>
  </si>
  <si>
    <t>6.5</t>
  </si>
  <si>
    <t>6.6</t>
  </si>
  <si>
    <t>Pomocné ocelové konstrukce</t>
  </si>
  <si>
    <t>6.7</t>
  </si>
  <si>
    <t>Zavěšení potrubí, kotvící systém např. Hilti, množství dle DN</t>
  </si>
  <si>
    <t>6.8</t>
  </si>
  <si>
    <t>Provedení komplexních zkoušek (včetně tlakové a topné zkoušky)</t>
  </si>
  <si>
    <t>6.9</t>
  </si>
  <si>
    <t>Dvojnásobný proplach systému a náplň upravenou vodou</t>
  </si>
  <si>
    <t>6.10</t>
  </si>
  <si>
    <t>Zaškolení obsluhy</t>
  </si>
  <si>
    <t>6.11</t>
  </si>
  <si>
    <t>Kotevní materiál</t>
  </si>
  <si>
    <t>6.12</t>
  </si>
  <si>
    <t>z této sumy jsou počítány procentuálně společné položky</t>
  </si>
  <si>
    <t>Cena celkem bez DPH:</t>
  </si>
  <si>
    <t>zahrnuto do montáže ÚT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</si>
</sst>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0.0"/>
    <numFmt numFmtId="166" formatCode="#,##0\ &quot;Kč&quot;"/>
    <numFmt numFmtId="168" formatCode="_-* #,##0.00_-;\-* #,##0.00_-;_-* &quot;-&quot;??_-;_-@_-"/>
    <numFmt numFmtId="169" formatCode="_-* #,##0\ [$Kč-405]_-;\-* #,##0\ [$Kč-405]_-;_-* &quot;-&quot;??\ [$Kč-405]_-;_-@_-"/>
  </numFmts>
  <fonts count="48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4" fillId="0" borderId="1" applyNumberFormat="0" applyFill="0" applyAlignment="0" applyProtection="0"/>
    <xf numFmtId="168" fontId="2" fillId="0" borderId="0" applyFont="0" applyFill="0" applyBorder="0" applyAlignment="0" applyProtection="0"/>
    <xf numFmtId="0" fontId="31" fillId="13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" borderId="6" applyNumberFormat="0" applyFont="0" applyAlignment="0" applyProtection="0"/>
    <xf numFmtId="0" fontId="30" fillId="0" borderId="7" applyNumberFormat="0" applyFill="0" applyAlignment="0" applyProtection="0"/>
    <xf numFmtId="0" fontId="24" fillId="7" borderId="0" applyNumberFormat="0" applyBorder="0" applyAlignment="0" applyProtection="0"/>
    <xf numFmtId="0" fontId="2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" borderId="8" applyNumberFormat="0" applyAlignment="0" applyProtection="0"/>
    <xf numFmtId="0" fontId="29" fillId="9" borderId="8" applyNumberFormat="0" applyAlignment="0" applyProtection="0"/>
    <xf numFmtId="0" fontId="28" fillId="9" borderId="9" applyNumberFormat="0" applyAlignment="0" applyProtection="0"/>
    <xf numFmtId="0" fontId="33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</cellStyleXfs>
  <cellXfs count="275">
    <xf numFmtId="0" fontId="0" fillId="0" borderId="0" xfId="0"/>
    <xf numFmtId="0" fontId="3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4" fillId="9" borderId="11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centerContinuous"/>
    </xf>
    <xf numFmtId="49" fontId="6" fillId="9" borderId="13" xfId="0" applyNumberFormat="1" applyFont="1" applyFill="1" applyBorder="1" applyAlignment="1">
      <alignment horizontal="left"/>
    </xf>
    <xf numFmtId="49" fontId="5" fillId="9" borderId="12" xfId="0" applyNumberFormat="1" applyFont="1" applyFill="1" applyBorder="1" applyAlignment="1">
      <alignment horizontal="centerContinuous"/>
    </xf>
    <xf numFmtId="0" fontId="5" fillId="0" borderId="14" xfId="0" applyFont="1" applyBorder="1"/>
    <xf numFmtId="49" fontId="5" fillId="0" borderId="15" xfId="0" applyNumberFormat="1" applyFont="1" applyBorder="1" applyAlignment="1">
      <alignment horizontal="left"/>
    </xf>
    <xf numFmtId="0" fontId="1" fillId="0" borderId="16" xfId="0" applyFont="1" applyBorder="1"/>
    <xf numFmtId="0" fontId="5" fillId="0" borderId="17" xfId="0" applyFont="1" applyBorder="1"/>
    <xf numFmtId="49" fontId="5" fillId="0" borderId="18" xfId="0" applyNumberFormat="1" applyFont="1" applyBorder="1"/>
    <xf numFmtId="49" fontId="5" fillId="0" borderId="17" xfId="0" applyNumberFormat="1" applyFont="1" applyBorder="1"/>
    <xf numFmtId="0" fontId="5" fillId="0" borderId="19" xfId="0" applyFont="1" applyBorder="1"/>
    <xf numFmtId="0" fontId="5" fillId="0" borderId="20" xfId="0" applyFont="1" applyBorder="1" applyAlignment="1">
      <alignment horizontal="left"/>
    </xf>
    <xf numFmtId="0" fontId="4" fillId="0" borderId="16" xfId="0" applyFont="1" applyBorder="1"/>
    <xf numFmtId="49" fontId="5" fillId="0" borderId="20" xfId="0" applyNumberFormat="1" applyFont="1" applyBorder="1" applyAlignment="1">
      <alignment horizontal="left"/>
    </xf>
    <xf numFmtId="49" fontId="4" fillId="9" borderId="16" xfId="0" applyNumberFormat="1" applyFont="1" applyFill="1" applyBorder="1"/>
    <xf numFmtId="49" fontId="1" fillId="9" borderId="17" xfId="0" applyNumberFormat="1" applyFont="1" applyFill="1" applyBorder="1"/>
    <xf numFmtId="49" fontId="4" fillId="9" borderId="18" xfId="0" applyNumberFormat="1" applyFont="1" applyFill="1" applyBorder="1"/>
    <xf numFmtId="49" fontId="1" fillId="9" borderId="18" xfId="0" applyNumberFormat="1" applyFont="1" applyFill="1" applyBorder="1"/>
    <xf numFmtId="0" fontId="5" fillId="0" borderId="19" xfId="0" applyFont="1" applyFill="1" applyBorder="1"/>
    <xf numFmtId="3" fontId="5" fillId="0" borderId="20" xfId="0" applyNumberFormat="1" applyFont="1" applyBorder="1" applyAlignment="1">
      <alignment horizontal="left"/>
    </xf>
    <xf numFmtId="0" fontId="0" fillId="0" borderId="0" xfId="0" applyFill="1"/>
    <xf numFmtId="49" fontId="4" fillId="9" borderId="21" xfId="0" applyNumberFormat="1" applyFont="1" applyFill="1" applyBorder="1"/>
    <xf numFmtId="49" fontId="1" fillId="9" borderId="22" xfId="0" applyNumberFormat="1" applyFont="1" applyFill="1" applyBorder="1"/>
    <xf numFmtId="49" fontId="4" fillId="9" borderId="0" xfId="0" applyNumberFormat="1" applyFont="1" applyFill="1" applyBorder="1"/>
    <xf numFmtId="49" fontId="1" fillId="9" borderId="0" xfId="0" applyNumberFormat="1" applyFont="1" applyFill="1" applyBorder="1"/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/>
    <xf numFmtId="0" fontId="5" fillId="0" borderId="19" xfId="0" applyNumberFormat="1" applyFont="1" applyBorder="1"/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24" xfId="0" applyFont="1" applyBorder="1" applyAlignment="1">
      <alignment horizontal="left"/>
    </xf>
    <xf numFmtId="0" fontId="0" fillId="0" borderId="0" xfId="0" applyBorder="1"/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/>
    <xf numFmtId="0" fontId="5" fillId="0" borderId="16" xfId="0" applyFont="1" applyBorder="1"/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4" fillId="9" borderId="29" xfId="0" applyFont="1" applyFill="1" applyBorder="1" applyAlignment="1">
      <alignment horizontal="left"/>
    </xf>
    <xf numFmtId="0" fontId="1" fillId="9" borderId="30" xfId="0" applyFont="1" applyFill="1" applyBorder="1" applyAlignment="1">
      <alignment horizontal="left"/>
    </xf>
    <xf numFmtId="0" fontId="1" fillId="9" borderId="31" xfId="0" applyFont="1" applyFill="1" applyBorder="1" applyAlignment="1">
      <alignment horizontal="centerContinuous"/>
    </xf>
    <xf numFmtId="0" fontId="4" fillId="9" borderId="30" xfId="0" applyFont="1" applyFill="1" applyBorder="1" applyAlignment="1">
      <alignment horizontal="centerContinuous"/>
    </xf>
    <xf numFmtId="0" fontId="1" fillId="9" borderId="30" xfId="0" applyFont="1" applyFill="1" applyBorder="1" applyAlignment="1">
      <alignment horizontal="centerContinuous"/>
    </xf>
    <xf numFmtId="0" fontId="1" fillId="0" borderId="32" xfId="0" applyFont="1" applyBorder="1"/>
    <xf numFmtId="0" fontId="1" fillId="0" borderId="33" xfId="0" applyFont="1" applyBorder="1"/>
    <xf numFmtId="3" fontId="1" fillId="0" borderId="15" xfId="0" applyNumberFormat="1" applyFont="1" applyBorder="1"/>
    <xf numFmtId="0" fontId="1" fillId="0" borderId="11" xfId="0" applyFont="1" applyBorder="1"/>
    <xf numFmtId="3" fontId="1" fillId="0" borderId="13" xfId="0" applyNumberFormat="1" applyFont="1" applyBorder="1"/>
    <xf numFmtId="0" fontId="1" fillId="0" borderId="12" xfId="0" applyFont="1" applyBorder="1"/>
    <xf numFmtId="3" fontId="1" fillId="0" borderId="18" xfId="0" applyNumberFormat="1" applyFont="1" applyBorder="1"/>
    <xf numFmtId="0" fontId="1" fillId="0" borderId="17" xfId="0" applyFont="1" applyBorder="1"/>
    <xf numFmtId="0" fontId="1" fillId="0" borderId="34" xfId="0" applyFont="1" applyBorder="1"/>
    <xf numFmtId="0" fontId="1" fillId="0" borderId="33" xfId="0" applyFont="1" applyBorder="1" applyAlignment="1">
      <alignment shrinkToFit="1"/>
    </xf>
    <xf numFmtId="0" fontId="1" fillId="0" borderId="35" xfId="0" applyFont="1" applyBorder="1"/>
    <xf numFmtId="0" fontId="1" fillId="0" borderId="21" xfId="0" applyFont="1" applyBorder="1"/>
    <xf numFmtId="0" fontId="1" fillId="0" borderId="0" xfId="0" applyFont="1" applyBorder="1"/>
    <xf numFmtId="3" fontId="1" fillId="0" borderId="36" xfId="0" applyNumberFormat="1" applyFont="1" applyBorder="1"/>
    <xf numFmtId="0" fontId="1" fillId="0" borderId="37" xfId="0" applyFont="1" applyBorder="1"/>
    <xf numFmtId="3" fontId="1" fillId="0" borderId="38" xfId="0" applyNumberFormat="1" applyFont="1" applyBorder="1"/>
    <xf numFmtId="0" fontId="1" fillId="0" borderId="39" xfId="0" applyFont="1" applyBorder="1"/>
    <xf numFmtId="0" fontId="4" fillId="9" borderId="11" xfId="0" applyFont="1" applyFill="1" applyBorder="1"/>
    <xf numFmtId="0" fontId="4" fillId="9" borderId="13" xfId="0" applyFont="1" applyFill="1" applyBorder="1"/>
    <xf numFmtId="0" fontId="4" fillId="9" borderId="12" xfId="0" applyFont="1" applyFill="1" applyBorder="1"/>
    <xf numFmtId="0" fontId="4" fillId="9" borderId="40" xfId="0" applyFont="1" applyFill="1" applyBorder="1"/>
    <xf numFmtId="0" fontId="4" fillId="9" borderId="41" xfId="0" applyFont="1" applyFill="1" applyBorder="1"/>
    <xf numFmtId="0" fontId="1" fillId="0" borderId="22" xfId="0" applyFont="1" applyBorder="1"/>
    <xf numFmtId="0" fontId="1" fillId="0" borderId="0" xfId="0" applyFont="1"/>
    <xf numFmtId="0" fontId="1" fillId="0" borderId="42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165" fontId="1" fillId="0" borderId="48" xfId="0" applyNumberFormat="1" applyFont="1" applyBorder="1" applyAlignment="1">
      <alignment horizontal="right"/>
    </xf>
    <xf numFmtId="0" fontId="1" fillId="0" borderId="48" xfId="0" applyFont="1" applyBorder="1"/>
    <xf numFmtId="0" fontId="1" fillId="0" borderId="18" xfId="0" applyFont="1" applyBorder="1"/>
    <xf numFmtId="165" fontId="1" fillId="0" borderId="17" xfId="0" applyNumberFormat="1" applyFont="1" applyBorder="1" applyAlignment="1">
      <alignment horizontal="right"/>
    </xf>
    <xf numFmtId="0" fontId="7" fillId="9" borderId="37" xfId="0" applyFont="1" applyFill="1" applyBorder="1"/>
    <xf numFmtId="0" fontId="7" fillId="9" borderId="38" xfId="0" applyFont="1" applyFill="1" applyBorder="1"/>
    <xf numFmtId="0" fontId="7" fillId="9" borderId="39" xfId="0" applyFont="1" applyFill="1" applyBorder="1"/>
    <xf numFmtId="0" fontId="8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51" applyNumberFormat="1" applyFont="1" applyBorder="1">
      <alignment/>
      <protection/>
    </xf>
    <xf numFmtId="49" fontId="1" fillId="0" borderId="49" xfId="51" applyNumberFormat="1" applyFont="1" applyBorder="1">
      <alignment/>
      <protection/>
    </xf>
    <xf numFmtId="49" fontId="1" fillId="0" borderId="49" xfId="51" applyNumberFormat="1" applyFont="1" applyBorder="1" applyAlignment="1">
      <alignment horizontal="right"/>
      <protection/>
    </xf>
    <xf numFmtId="0" fontId="1" fillId="0" borderId="50" xfId="51" applyFont="1" applyBorder="1">
      <alignment/>
      <protection/>
    </xf>
    <xf numFmtId="49" fontId="1" fillId="0" borderId="49" xfId="0" applyNumberFormat="1" applyFont="1" applyBorder="1" applyAlignment="1">
      <alignment horizontal="left"/>
    </xf>
    <xf numFmtId="0" fontId="1" fillId="0" borderId="51" xfId="0" applyNumberFormat="1" applyFont="1" applyBorder="1"/>
    <xf numFmtId="49" fontId="4" fillId="0" borderId="52" xfId="51" applyNumberFormat="1" applyFont="1" applyBorder="1">
      <alignment/>
      <protection/>
    </xf>
    <xf numFmtId="49" fontId="1" fillId="0" borderId="52" xfId="51" applyNumberFormat="1" applyFont="1" applyBorder="1">
      <alignment/>
      <protection/>
    </xf>
    <xf numFmtId="49" fontId="1" fillId="0" borderId="52" xfId="51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4" fillId="9" borderId="29" xfId="0" applyNumberFormat="1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53" xfId="0" applyFont="1" applyFill="1" applyBorder="1" applyAlignment="1">
      <alignment horizontal="center"/>
    </xf>
    <xf numFmtId="0" fontId="4" fillId="9" borderId="54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0" fontId="5" fillId="0" borderId="0" xfId="0" applyFont="1" applyBorder="1"/>
    <xf numFmtId="3" fontId="1" fillId="0" borderId="43" xfId="0" applyNumberFormat="1" applyFont="1" applyBorder="1"/>
    <xf numFmtId="0" fontId="4" fillId="9" borderId="29" xfId="0" applyFont="1" applyFill="1" applyBorder="1"/>
    <xf numFmtId="0" fontId="4" fillId="9" borderId="30" xfId="0" applyFont="1" applyFill="1" applyBorder="1"/>
    <xf numFmtId="3" fontId="4" fillId="9" borderId="31" xfId="0" applyNumberFormat="1" applyFont="1" applyFill="1" applyBorder="1"/>
    <xf numFmtId="3" fontId="4" fillId="9" borderId="53" xfId="0" applyNumberFormat="1" applyFont="1" applyFill="1" applyBorder="1"/>
    <xf numFmtId="3" fontId="4" fillId="9" borderId="54" xfId="0" applyNumberFormat="1" applyFont="1" applyFill="1" applyBorder="1"/>
    <xf numFmtId="3" fontId="4" fillId="9" borderId="55" xfId="0" applyNumberFormat="1" applyFont="1" applyFill="1" applyBorder="1"/>
    <xf numFmtId="0" fontId="10" fillId="0" borderId="0" xfId="0" applyFont="1"/>
    <xf numFmtId="3" fontId="3" fillId="0" borderId="0" xfId="0" applyNumberFormat="1" applyFont="1" applyAlignment="1">
      <alignment horizontal="centerContinuous"/>
    </xf>
    <xf numFmtId="0" fontId="1" fillId="9" borderId="41" xfId="0" applyFont="1" applyFill="1" applyBorder="1"/>
    <xf numFmtId="0" fontId="4" fillId="9" borderId="56" xfId="0" applyFont="1" applyFill="1" applyBorder="1" applyAlignment="1">
      <alignment horizontal="right"/>
    </xf>
    <xf numFmtId="0" fontId="4" fillId="9" borderId="13" xfId="0" applyFont="1" applyFill="1" applyBorder="1" applyAlignment="1">
      <alignment horizontal="right"/>
    </xf>
    <xf numFmtId="0" fontId="4" fillId="9" borderId="12" xfId="0" applyFont="1" applyFill="1" applyBorder="1" applyAlignment="1">
      <alignment horizontal="center"/>
    </xf>
    <xf numFmtId="4" fontId="6" fillId="9" borderId="13" xfId="0" applyNumberFormat="1" applyFont="1" applyFill="1" applyBorder="1" applyAlignment="1">
      <alignment horizontal="right"/>
    </xf>
    <xf numFmtId="4" fontId="6" fillId="9" borderId="41" xfId="0" applyNumberFormat="1" applyFont="1" applyFill="1" applyBorder="1" applyAlignment="1">
      <alignment horizontal="right"/>
    </xf>
    <xf numFmtId="0" fontId="1" fillId="0" borderId="25" xfId="0" applyFont="1" applyBorder="1"/>
    <xf numFmtId="3" fontId="1" fillId="0" borderId="34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9" borderId="37" xfId="0" applyFont="1" applyFill="1" applyBorder="1"/>
    <xf numFmtId="0" fontId="4" fillId="9" borderId="38" xfId="0" applyFont="1" applyFill="1" applyBorder="1"/>
    <xf numFmtId="0" fontId="1" fillId="9" borderId="38" xfId="0" applyFont="1" applyFill="1" applyBorder="1"/>
    <xf numFmtId="4" fontId="1" fillId="9" borderId="57" xfId="0" applyNumberFormat="1" applyFont="1" applyFill="1" applyBorder="1"/>
    <xf numFmtId="4" fontId="1" fillId="9" borderId="37" xfId="0" applyNumberFormat="1" applyFont="1" applyFill="1" applyBorder="1"/>
    <xf numFmtId="4" fontId="1" fillId="9" borderId="38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0" fillId="0" borderId="0" xfId="51">
      <alignment/>
      <protection/>
    </xf>
    <xf numFmtId="0" fontId="1" fillId="0" borderId="0" xfId="51" applyFont="1">
      <alignment/>
      <protection/>
    </xf>
    <xf numFmtId="0" fontId="13" fillId="0" borderId="0" xfId="51" applyFont="1" applyAlignment="1">
      <alignment horizontal="centerContinuous"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 applyAlignment="1">
      <alignment horizontal="right"/>
      <protection/>
    </xf>
    <xf numFmtId="0" fontId="1" fillId="0" borderId="49" xfId="51" applyFont="1" applyBorder="1">
      <alignment/>
      <protection/>
    </xf>
    <xf numFmtId="0" fontId="5" fillId="0" borderId="50" xfId="51" applyFont="1" applyBorder="1" applyAlignment="1">
      <alignment horizontal="right"/>
      <protection/>
    </xf>
    <xf numFmtId="49" fontId="1" fillId="0" borderId="49" xfId="51" applyNumberFormat="1" applyFont="1" applyBorder="1" applyAlignment="1">
      <alignment horizontal="left"/>
      <protection/>
    </xf>
    <xf numFmtId="0" fontId="1" fillId="0" borderId="51" xfId="51" applyFont="1" applyBorder="1">
      <alignment/>
      <protection/>
    </xf>
    <xf numFmtId="0" fontId="1" fillId="0" borderId="52" xfId="51" applyFont="1" applyBorder="1">
      <alignment/>
      <protection/>
    </xf>
    <xf numFmtId="0" fontId="5" fillId="0" borderId="0" xfId="51" applyFont="1">
      <alignment/>
      <protection/>
    </xf>
    <xf numFmtId="0" fontId="1" fillId="0" borderId="0" xfId="51" applyFont="1" applyAlignment="1">
      <alignment horizontal="right"/>
      <protection/>
    </xf>
    <xf numFmtId="0" fontId="1" fillId="0" borderId="0" xfId="51" applyFont="1" applyAlignment="1">
      <alignment/>
      <protection/>
    </xf>
    <xf numFmtId="49" fontId="5" fillId="9" borderId="19" xfId="51" applyNumberFormat="1" applyFont="1" applyFill="1" applyBorder="1">
      <alignment/>
      <protection/>
    </xf>
    <xf numFmtId="0" fontId="5" fillId="9" borderId="17" xfId="51" applyFont="1" applyFill="1" applyBorder="1" applyAlignment="1">
      <alignment horizontal="center"/>
      <protection/>
    </xf>
    <xf numFmtId="0" fontId="5" fillId="9" borderId="17" xfId="51" applyNumberFormat="1" applyFont="1" applyFill="1" applyBorder="1" applyAlignment="1">
      <alignment horizontal="center"/>
      <protection/>
    </xf>
    <xf numFmtId="0" fontId="5" fillId="9" borderId="19" xfId="51" applyFont="1" applyFill="1" applyBorder="1" applyAlignment="1">
      <alignment horizontal="center"/>
      <protection/>
    </xf>
    <xf numFmtId="0" fontId="4" fillId="0" borderId="58" xfId="51" applyFont="1" applyBorder="1" applyAlignment="1">
      <alignment horizontal="center"/>
      <protection/>
    </xf>
    <xf numFmtId="49" fontId="4" fillId="0" borderId="58" xfId="51" applyNumberFormat="1" applyFont="1" applyBorder="1" applyAlignment="1">
      <alignment horizontal="left"/>
      <protection/>
    </xf>
    <xf numFmtId="0" fontId="4" fillId="0" borderId="59" xfId="51" applyFont="1" applyBorder="1">
      <alignment/>
      <protection/>
    </xf>
    <xf numFmtId="0" fontId="1" fillId="0" borderId="18" xfId="51" applyFont="1" applyBorder="1" applyAlignment="1">
      <alignment horizontal="center"/>
      <protection/>
    </xf>
    <xf numFmtId="0" fontId="1" fillId="0" borderId="18" xfId="51" applyNumberFormat="1" applyFont="1" applyBorder="1" applyAlignment="1">
      <alignment horizontal="right"/>
      <protection/>
    </xf>
    <xf numFmtId="0" fontId="1" fillId="0" borderId="17" xfId="51" applyNumberFormat="1" applyFont="1" applyBorder="1">
      <alignment/>
      <protection/>
    </xf>
    <xf numFmtId="0" fontId="0" fillId="0" borderId="0" xfId="51" applyNumberFormat="1">
      <alignment/>
      <protection/>
    </xf>
    <xf numFmtId="0" fontId="15" fillId="0" borderId="0" xfId="51" applyFont="1">
      <alignment/>
      <protection/>
    </xf>
    <xf numFmtId="0" fontId="16" fillId="0" borderId="60" xfId="51" applyFont="1" applyBorder="1" applyAlignment="1">
      <alignment horizontal="center" vertical="top"/>
      <protection/>
    </xf>
    <xf numFmtId="49" fontId="16" fillId="0" borderId="60" xfId="51" applyNumberFormat="1" applyFont="1" applyBorder="1" applyAlignment="1">
      <alignment horizontal="left" vertical="top"/>
      <protection/>
    </xf>
    <xf numFmtId="0" fontId="16" fillId="0" borderId="60" xfId="51" applyFont="1" applyBorder="1" applyAlignment="1">
      <alignment vertical="top" wrapText="1"/>
      <protection/>
    </xf>
    <xf numFmtId="49" fontId="16" fillId="0" borderId="60" xfId="51" applyNumberFormat="1" applyFont="1" applyBorder="1" applyAlignment="1">
      <alignment horizontal="center" shrinkToFit="1"/>
      <protection/>
    </xf>
    <xf numFmtId="4" fontId="16" fillId="0" borderId="60" xfId="51" applyNumberFormat="1" applyFont="1" applyBorder="1" applyAlignment="1">
      <alignment horizontal="right"/>
      <protection/>
    </xf>
    <xf numFmtId="4" fontId="16" fillId="0" borderId="60" xfId="51" applyNumberFormat="1" applyFont="1" applyBorder="1">
      <alignment/>
      <protection/>
    </xf>
    <xf numFmtId="0" fontId="5" fillId="0" borderId="58" xfId="51" applyFont="1" applyBorder="1" applyAlignment="1">
      <alignment horizontal="center"/>
      <protection/>
    </xf>
    <xf numFmtId="0" fontId="17" fillId="0" borderId="0" xfId="51" applyFont="1" applyAlignment="1">
      <alignment wrapText="1"/>
      <protection/>
    </xf>
    <xf numFmtId="49" fontId="5" fillId="0" borderId="58" xfId="51" applyNumberFormat="1" applyFont="1" applyBorder="1" applyAlignment="1">
      <alignment horizontal="right"/>
      <protection/>
    </xf>
    <xf numFmtId="4" fontId="18" fillId="18" borderId="61" xfId="51" applyNumberFormat="1" applyFont="1" applyFill="1" applyBorder="1" applyAlignment="1">
      <alignment horizontal="right" wrapText="1"/>
      <protection/>
    </xf>
    <xf numFmtId="0" fontId="18" fillId="18" borderId="42" xfId="51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1" fillId="9" borderId="19" xfId="51" applyFont="1" applyFill="1" applyBorder="1" applyAlignment="1">
      <alignment horizontal="center"/>
      <protection/>
    </xf>
    <xf numFmtId="49" fontId="20" fillId="9" borderId="19" xfId="51" applyNumberFormat="1" applyFont="1" applyFill="1" applyBorder="1" applyAlignment="1">
      <alignment horizontal="left"/>
      <protection/>
    </xf>
    <xf numFmtId="0" fontId="20" fillId="9" borderId="59" xfId="51" applyFont="1" applyFill="1" applyBorder="1">
      <alignment/>
      <protection/>
    </xf>
    <xf numFmtId="0" fontId="1" fillId="9" borderId="18" xfId="51" applyFont="1" applyFill="1" applyBorder="1" applyAlignment="1">
      <alignment horizontal="center"/>
      <protection/>
    </xf>
    <xf numFmtId="4" fontId="1" fillId="9" borderId="18" xfId="51" applyNumberFormat="1" applyFont="1" applyFill="1" applyBorder="1" applyAlignment="1">
      <alignment horizontal="right"/>
      <protection/>
    </xf>
    <xf numFmtId="4" fontId="1" fillId="9" borderId="17" xfId="51" applyNumberFormat="1" applyFont="1" applyFill="1" applyBorder="1" applyAlignment="1">
      <alignment horizontal="right"/>
      <protection/>
    </xf>
    <xf numFmtId="4" fontId="4" fillId="9" borderId="19" xfId="51" applyNumberFormat="1" applyFont="1" applyFill="1" applyBorder="1">
      <alignment/>
      <protection/>
    </xf>
    <xf numFmtId="3" fontId="0" fillId="0" borderId="0" xfId="51" applyNumberFormat="1">
      <alignment/>
      <protection/>
    </xf>
    <xf numFmtId="0" fontId="0" fillId="0" borderId="0" xfId="51" applyBorder="1">
      <alignment/>
      <protection/>
    </xf>
    <xf numFmtId="0" fontId="21" fillId="0" borderId="0" xfId="51" applyFont="1" applyAlignment="1">
      <alignment/>
      <protection/>
    </xf>
    <xf numFmtId="0" fontId="0" fillId="0" borderId="0" xfId="51" applyAlignment="1">
      <alignment horizontal="right"/>
      <protection/>
    </xf>
    <xf numFmtId="0" fontId="22" fillId="0" borderId="0" xfId="51" applyFont="1" applyBorder="1">
      <alignment/>
      <protection/>
    </xf>
    <xf numFmtId="3" fontId="22" fillId="0" borderId="0" xfId="51" applyNumberFormat="1" applyFont="1" applyBorder="1" applyAlignment="1">
      <alignment horizontal="right"/>
      <protection/>
    </xf>
    <xf numFmtId="4" fontId="22" fillId="0" borderId="0" xfId="51" applyNumberFormat="1" applyFont="1" applyBorder="1">
      <alignment/>
      <protection/>
    </xf>
    <xf numFmtId="0" fontId="21" fillId="0" borderId="0" xfId="51" applyFont="1" applyBorder="1" applyAlignment="1">
      <alignment/>
      <protection/>
    </xf>
    <xf numFmtId="0" fontId="0" fillId="0" borderId="0" xfId="51" applyBorder="1" applyAlignment="1">
      <alignment horizontal="right"/>
      <protection/>
    </xf>
    <xf numFmtId="49" fontId="5" fillId="0" borderId="21" xfId="0" applyNumberFormat="1" applyFont="1" applyBorder="1"/>
    <xf numFmtId="3" fontId="1" fillId="0" borderId="22" xfId="0" applyNumberFormat="1" applyFont="1" applyBorder="1"/>
    <xf numFmtId="3" fontId="1" fillId="0" borderId="58" xfId="0" applyNumberFormat="1" applyFont="1" applyBorder="1"/>
    <xf numFmtId="3" fontId="1" fillId="0" borderId="62" xfId="0" applyNumberFormat="1" applyFont="1" applyBorder="1"/>
    <xf numFmtId="0" fontId="23" fillId="0" borderId="60" xfId="51" applyFont="1" applyBorder="1" applyAlignment="1">
      <alignment vertical="top" wrapText="1"/>
      <protection/>
    </xf>
    <xf numFmtId="0" fontId="2" fillId="0" borderId="0" xfId="49">
      <alignment/>
      <protection/>
    </xf>
    <xf numFmtId="49" fontId="1" fillId="0" borderId="19" xfId="49" applyNumberFormat="1" applyFont="1" applyBorder="1" applyAlignment="1">
      <alignment horizontal="center" vertical="top"/>
      <protection/>
    </xf>
    <xf numFmtId="0" fontId="41" fillId="0" borderId="0" xfId="49" applyFont="1">
      <alignment/>
      <protection/>
    </xf>
    <xf numFmtId="1" fontId="1" fillId="0" borderId="19" xfId="53" applyNumberFormat="1" applyFont="1" applyBorder="1" applyAlignment="1">
      <alignment horizontal="right" vertical="top"/>
      <protection/>
    </xf>
    <xf numFmtId="49" fontId="6" fillId="0" borderId="19" xfId="48" applyNumberFormat="1" applyFont="1" applyBorder="1" applyAlignment="1">
      <alignment horizontal="left" vertical="top"/>
      <protection/>
    </xf>
    <xf numFmtId="49" fontId="6" fillId="0" borderId="19" xfId="48" applyNumberFormat="1" applyFont="1" applyBorder="1" applyAlignment="1">
      <alignment horizontal="left" vertical="top" wrapText="1"/>
      <protection/>
    </xf>
    <xf numFmtId="1" fontId="6" fillId="0" borderId="19" xfId="48" applyNumberFormat="1" applyFont="1" applyBorder="1" applyAlignment="1">
      <alignment horizontal="left" vertical="top" wrapText="1"/>
      <protection/>
    </xf>
    <xf numFmtId="49" fontId="4" fillId="19" borderId="19" xfId="47" applyNumberFormat="1" applyFont="1" applyFill="1" applyBorder="1" applyAlignment="1">
      <alignment horizontal="center" vertical="top"/>
      <protection/>
    </xf>
    <xf numFmtId="49" fontId="42" fillId="19" borderId="19" xfId="47" applyNumberFormat="1" applyFont="1" applyFill="1" applyBorder="1" applyAlignment="1">
      <alignment horizontal="left" vertical="top" wrapText="1"/>
      <protection/>
    </xf>
    <xf numFmtId="49" fontId="42" fillId="19" borderId="19" xfId="47" applyNumberFormat="1" applyFont="1" applyFill="1" applyBorder="1" applyAlignment="1">
      <alignment horizontal="center" vertical="top" wrapText="1"/>
      <protection/>
    </xf>
    <xf numFmtId="1" fontId="42" fillId="19" borderId="19" xfId="47" applyNumberFormat="1" applyFont="1" applyFill="1" applyBorder="1" applyAlignment="1">
      <alignment horizontal="right" vertical="top" wrapText="1"/>
      <protection/>
    </xf>
    <xf numFmtId="0" fontId="4" fillId="0" borderId="19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/>
      <protection/>
    </xf>
    <xf numFmtId="0" fontId="1" fillId="0" borderId="19" xfId="53" applyFont="1" applyBorder="1" applyAlignment="1">
      <alignment horizontal="center" vertical="top"/>
      <protection/>
    </xf>
    <xf numFmtId="166" fontId="1" fillId="0" borderId="19" xfId="53" applyNumberFormat="1" applyFont="1" applyBorder="1" applyAlignment="1">
      <alignment horizontal="right" vertical="top"/>
      <protection/>
    </xf>
    <xf numFmtId="49" fontId="1" fillId="0" borderId="19" xfId="47" applyNumberFormat="1" applyBorder="1" applyAlignment="1">
      <alignment horizontal="center" vertical="top"/>
      <protection/>
    </xf>
    <xf numFmtId="0" fontId="1" fillId="0" borderId="19" xfId="49" applyFont="1" applyBorder="1" applyAlignment="1">
      <alignment horizontal="left" vertical="top" wrapText="1"/>
      <protection/>
    </xf>
    <xf numFmtId="49" fontId="1" fillId="0" borderId="19" xfId="47" applyNumberFormat="1" applyBorder="1" applyAlignment="1">
      <alignment horizontal="center" vertical="top" wrapText="1"/>
      <protection/>
    </xf>
    <xf numFmtId="166" fontId="1" fillId="0" borderId="19" xfId="47" applyNumberFormat="1" applyBorder="1" applyAlignment="1">
      <alignment horizontal="right" vertical="top" wrapText="1"/>
      <protection/>
    </xf>
    <xf numFmtId="0" fontId="1" fillId="0" borderId="19" xfId="52" applyFont="1" applyBorder="1" applyAlignment="1">
      <alignment horizontal="left" vertical="top" wrapText="1"/>
      <protection/>
    </xf>
    <xf numFmtId="0" fontId="4" fillId="0" borderId="19" xfId="52" applyFont="1" applyBorder="1" applyAlignment="1">
      <alignment horizontal="left" vertical="top"/>
      <protection/>
    </xf>
    <xf numFmtId="0" fontId="4" fillId="0" borderId="19" xfId="49" applyFont="1" applyBorder="1" applyAlignment="1">
      <alignment horizontal="left" vertical="top" wrapText="1"/>
      <protection/>
    </xf>
    <xf numFmtId="49" fontId="1" fillId="0" borderId="19" xfId="49" applyNumberFormat="1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left" vertical="top" wrapText="1"/>
      <protection/>
    </xf>
    <xf numFmtId="1" fontId="1" fillId="0" borderId="19" xfId="53" applyNumberFormat="1" applyFont="1" applyBorder="1" applyAlignment="1">
      <alignment horizontal="right" vertical="top" wrapText="1"/>
      <protection/>
    </xf>
    <xf numFmtId="169" fontId="1" fillId="0" borderId="19" xfId="39" applyNumberFormat="1" applyFont="1" applyFill="1" applyBorder="1" applyAlignment="1">
      <alignment horizontal="right" vertical="top"/>
    </xf>
    <xf numFmtId="49" fontId="1" fillId="0" borderId="19" xfId="49" applyNumberFormat="1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right" vertical="top"/>
      <protection/>
    </xf>
    <xf numFmtId="49" fontId="1" fillId="0" borderId="19" xfId="50" applyNumberFormat="1" applyBorder="1" applyAlignment="1">
      <alignment horizontal="center" vertical="center"/>
      <protection/>
    </xf>
    <xf numFmtId="166" fontId="0" fillId="0" borderId="19" xfId="49" applyNumberFormat="1" applyFont="1" applyBorder="1" applyAlignment="1">
      <alignment horizontal="right" vertical="top"/>
      <protection/>
    </xf>
    <xf numFmtId="49" fontId="1" fillId="0" borderId="0" xfId="49" applyNumberFormat="1" applyFont="1" applyAlignment="1">
      <alignment horizontal="center" vertical="top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left" vertical="top"/>
      <protection/>
    </xf>
    <xf numFmtId="0" fontId="1" fillId="0" borderId="0" xfId="53" applyFont="1" applyAlignment="1">
      <alignment horizontal="center" vertical="top"/>
      <protection/>
    </xf>
    <xf numFmtId="49" fontId="43" fillId="0" borderId="0" xfId="49" applyNumberFormat="1" applyFont="1" applyAlignment="1">
      <alignment horizontal="center" vertical="top"/>
      <protection/>
    </xf>
    <xf numFmtId="49" fontId="43" fillId="0" borderId="0" xfId="49" applyNumberFormat="1" applyFont="1" applyAlignment="1">
      <alignment horizontal="right" vertical="top"/>
      <protection/>
    </xf>
    <xf numFmtId="166" fontId="44" fillId="0" borderId="0" xfId="49" applyNumberFormat="1" applyFont="1" applyAlignment="1">
      <alignment horizontal="right" vertical="top"/>
      <protection/>
    </xf>
    <xf numFmtId="49" fontId="45" fillId="0" borderId="0" xfId="47" applyNumberFormat="1" applyFont="1" applyAlignment="1">
      <alignment horizontal="center" vertical="top"/>
      <protection/>
    </xf>
    <xf numFmtId="0" fontId="46" fillId="0" borderId="0" xfId="49" applyFont="1" applyAlignment="1">
      <alignment horizontal="left" vertical="top"/>
      <protection/>
    </xf>
    <xf numFmtId="1" fontId="1" fillId="0" borderId="0" xfId="53" applyNumberFormat="1" applyFont="1" applyAlignment="1">
      <alignment horizontal="right" vertical="top"/>
      <protection/>
    </xf>
    <xf numFmtId="49" fontId="1" fillId="0" borderId="0" xfId="49" applyNumberFormat="1" applyFont="1" applyAlignment="1">
      <alignment horizontal="right" vertical="top"/>
      <protection/>
    </xf>
    <xf numFmtId="166" fontId="4" fillId="3" borderId="0" xfId="53" applyNumberFormat="1" applyFont="1" applyFill="1" applyAlignment="1">
      <alignment horizontal="right" vertical="top"/>
      <protection/>
    </xf>
    <xf numFmtId="4" fontId="16" fillId="0" borderId="60" xfId="51" applyNumberFormat="1" applyFont="1" applyBorder="1" applyAlignment="1">
      <alignment horizontal="left"/>
      <protection/>
    </xf>
    <xf numFmtId="0" fontId="0" fillId="0" borderId="0" xfId="0" applyAlignment="1">
      <alignment horizontal="left" wrapText="1"/>
    </xf>
    <xf numFmtId="166" fontId="1" fillId="0" borderId="59" xfId="0" applyNumberFormat="1" applyFont="1" applyBorder="1" applyAlignment="1">
      <alignment horizontal="right" indent="2"/>
    </xf>
    <xf numFmtId="166" fontId="1" fillId="0" borderId="24" xfId="0" applyNumberFormat="1" applyFont="1" applyBorder="1" applyAlignment="1">
      <alignment horizontal="right" indent="2"/>
    </xf>
    <xf numFmtId="166" fontId="7" fillId="9" borderId="63" xfId="0" applyNumberFormat="1" applyFont="1" applyFill="1" applyBorder="1" applyAlignment="1">
      <alignment horizontal="right" indent="2"/>
    </xf>
    <xf numFmtId="166" fontId="7" fillId="9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64" xfId="51" applyFont="1" applyBorder="1" applyAlignment="1">
      <alignment horizontal="center"/>
      <protection/>
    </xf>
    <xf numFmtId="0" fontId="1" fillId="0" borderId="65" xfId="51" applyFont="1" applyBorder="1" applyAlignment="1">
      <alignment horizontal="center"/>
      <protection/>
    </xf>
    <xf numFmtId="0" fontId="1" fillId="0" borderId="66" xfId="51" applyFont="1" applyBorder="1" applyAlignment="1">
      <alignment horizontal="center"/>
      <protection/>
    </xf>
    <xf numFmtId="0" fontId="1" fillId="0" borderId="67" xfId="51" applyFont="1" applyBorder="1" applyAlignment="1">
      <alignment horizontal="center"/>
      <protection/>
    </xf>
    <xf numFmtId="0" fontId="1" fillId="0" borderId="68" xfId="51" applyFont="1" applyBorder="1" applyAlignment="1">
      <alignment horizontal="left"/>
      <protection/>
    </xf>
    <xf numFmtId="0" fontId="1" fillId="0" borderId="52" xfId="51" applyFont="1" applyBorder="1" applyAlignment="1">
      <alignment horizontal="left"/>
      <protection/>
    </xf>
    <xf numFmtId="0" fontId="1" fillId="0" borderId="69" xfId="51" applyFont="1" applyBorder="1" applyAlignment="1">
      <alignment horizontal="left"/>
      <protection/>
    </xf>
    <xf numFmtId="3" fontId="4" fillId="9" borderId="38" xfId="0" applyNumberFormat="1" applyFont="1" applyFill="1" applyBorder="1" applyAlignment="1">
      <alignment horizontal="right"/>
    </xf>
    <xf numFmtId="3" fontId="4" fillId="9" borderId="57" xfId="0" applyNumberFormat="1" applyFont="1" applyFill="1" applyBorder="1" applyAlignment="1">
      <alignment horizontal="right"/>
    </xf>
    <xf numFmtId="49" fontId="18" fillId="18" borderId="70" xfId="51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51" applyFont="1" applyAlignment="1">
      <alignment horizontal="center"/>
      <protection/>
    </xf>
    <xf numFmtId="49" fontId="1" fillId="0" borderId="66" xfId="51" applyNumberFormat="1" applyFont="1" applyBorder="1" applyAlignment="1">
      <alignment horizontal="center"/>
      <protection/>
    </xf>
    <xf numFmtId="0" fontId="1" fillId="0" borderId="68" xfId="51" applyFont="1" applyBorder="1" applyAlignment="1">
      <alignment horizontal="center" shrinkToFit="1"/>
      <protection/>
    </xf>
    <xf numFmtId="0" fontId="1" fillId="0" borderId="52" xfId="51" applyFont="1" applyBorder="1" applyAlignment="1">
      <alignment horizontal="center" shrinkToFit="1"/>
      <protection/>
    </xf>
    <xf numFmtId="0" fontId="1" fillId="0" borderId="69" xfId="51" applyFont="1" applyBorder="1" applyAlignment="1">
      <alignment horizontal="center" shrinkToFit="1"/>
      <protection/>
    </xf>
    <xf numFmtId="0" fontId="40" fillId="0" borderId="33" xfId="49" applyFont="1" applyBorder="1" applyAlignment="1" applyProtection="1">
      <alignment horizontal="center" vertical="top" wrapText="1"/>
      <protection locked="0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čárky_126_19_DPS_UT_VV_oceněný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126_19_DPS_UT_VV_oceněný" xfId="49"/>
    <cellStyle name="normální_Malešice_PP" xfId="50"/>
    <cellStyle name="normální_POL.XLS" xfId="51"/>
    <cellStyle name="normální_POL.XLS_126_19_DPS_UT_VV_oceněný" xfId="52"/>
    <cellStyle name="normální_Specifikace_profese" xfId="53"/>
    <cellStyle name="Poznámka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18;KOZ%20Pr&#366;honice-kongresov&#233;%20centrum-rekonstrukce%20&#218;T%20-%20ocenen&#253;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Ú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 ca="1">Rekapitulace!H1</f>
        <v>01</v>
      </c>
      <c r="D2" s="5" t="str">
        <f ca="1">Rekapitulace!G2</f>
        <v>Výzkumný ústav Silva Taroucy Průhonice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79</v>
      </c>
      <c r="B5" s="18"/>
      <c r="C5" s="19" t="s">
        <v>78</v>
      </c>
      <c r="D5" s="20"/>
      <c r="E5" s="18"/>
      <c r="F5" s="13" t="s">
        <v>6</v>
      </c>
      <c r="G5" s="14"/>
    </row>
    <row r="6" spans="1:15" ht="12.9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 ca="1">IF(PocetMJ=0,,ROUND((F30+F32)/PocetMJ,1))</f>
        <v>0</v>
      </c>
    </row>
    <row r="8" spans="1:9" ht="12.75">
      <c r="A8" s="29" t="s">
        <v>11</v>
      </c>
      <c r="B8" s="13"/>
      <c r="C8" s="253" t="s">
        <v>280</v>
      </c>
      <c r="D8" s="253"/>
      <c r="E8" s="254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53" t="str">
        <f ca="1">Projektant</f>
        <v>Z.E.Projekt - Ing.Zdeněk Edlman</v>
      </c>
      <c r="D9" s="253"/>
      <c r="E9" s="254"/>
      <c r="F9" s="13"/>
      <c r="G9" s="34"/>
      <c r="H9" s="35"/>
    </row>
    <row r="10" spans="1:8" ht="12.75">
      <c r="A10" s="29" t="s">
        <v>14</v>
      </c>
      <c r="B10" s="13"/>
      <c r="C10" s="253" t="s">
        <v>279</v>
      </c>
      <c r="D10" s="253"/>
      <c r="E10" s="253"/>
      <c r="F10" s="36"/>
      <c r="G10" s="37"/>
      <c r="H10" s="38"/>
    </row>
    <row r="11" spans="1:57" ht="13.5" customHeight="1">
      <c r="A11" s="29" t="s">
        <v>15</v>
      </c>
      <c r="B11" s="13"/>
      <c r="C11" s="253" t="s">
        <v>278</v>
      </c>
      <c r="D11" s="253"/>
      <c r="E11" s="253"/>
      <c r="F11" s="39" t="s">
        <v>16</v>
      </c>
      <c r="G11" s="40" t="s">
        <v>282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55"/>
      <c r="D12" s="255"/>
      <c r="E12" s="255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" customHeight="1">
      <c r="A15" s="54"/>
      <c r="B15" s="55" t="s">
        <v>22</v>
      </c>
      <c r="C15" s="56">
        <f ca="1">HSV</f>
        <v>0</v>
      </c>
      <c r="D15" s="57" t="str">
        <f ca="1">Rekapitulace!A27</f>
        <v>Ztížené výrobní podmínky</v>
      </c>
      <c r="E15" s="58"/>
      <c r="F15" s="59"/>
      <c r="G15" s="56">
        <f ca="1">Rekapitulace!I27</f>
        <v>0</v>
      </c>
    </row>
    <row r="16" spans="1:7" ht="15.9" customHeight="1">
      <c r="A16" s="54" t="s">
        <v>23</v>
      </c>
      <c r="B16" s="55" t="s">
        <v>24</v>
      </c>
      <c r="C16" s="56">
        <f ca="1">PSV</f>
        <v>0</v>
      </c>
      <c r="D16" s="9" t="str">
        <f ca="1">Rekapitulace!A28</f>
        <v>Oborová přirážka</v>
      </c>
      <c r="E16" s="60"/>
      <c r="F16" s="61"/>
      <c r="G16" s="56">
        <f ca="1">Rekapitulace!I28</f>
        <v>0</v>
      </c>
    </row>
    <row r="17" spans="1:7" ht="15.9" customHeight="1">
      <c r="A17" s="54" t="s">
        <v>25</v>
      </c>
      <c r="B17" s="55" t="s">
        <v>26</v>
      </c>
      <c r="C17" s="56">
        <f ca="1">Mont</f>
        <v>0</v>
      </c>
      <c r="D17" s="9" t="str">
        <f ca="1">Rekapitulace!A29</f>
        <v>Přesun stavebních kapacit</v>
      </c>
      <c r="E17" s="60"/>
      <c r="F17" s="61"/>
      <c r="G17" s="56">
        <f ca="1">Rekapitulace!I29</f>
        <v>0</v>
      </c>
    </row>
    <row r="18" spans="1:7" ht="15.9" customHeight="1">
      <c r="A18" s="62" t="s">
        <v>27</v>
      </c>
      <c r="B18" s="63" t="s">
        <v>28</v>
      </c>
      <c r="C18" s="56">
        <f ca="1">Dodavka</f>
        <v>0</v>
      </c>
      <c r="D18" s="9" t="str">
        <f ca="1">Rekapitulace!A30</f>
        <v>Mimostaveništní doprava</v>
      </c>
      <c r="E18" s="60"/>
      <c r="F18" s="61"/>
      <c r="G18" s="56">
        <f ca="1">Rekapitulace!I30</f>
        <v>0</v>
      </c>
    </row>
    <row r="19" spans="1:7" ht="15.9" customHeight="1">
      <c r="A19" s="64" t="s">
        <v>29</v>
      </c>
      <c r="B19" s="55"/>
      <c r="C19" s="56">
        <f>SUM(C15:C18)</f>
        <v>0</v>
      </c>
      <c r="D19" s="9" t="str">
        <f ca="1">Rekapitulace!A31</f>
        <v>Zařízení staveniště</v>
      </c>
      <c r="E19" s="60"/>
      <c r="F19" s="61"/>
      <c r="G19" s="56">
        <f ca="1">Rekapitulace!I31</f>
        <v>0</v>
      </c>
    </row>
    <row r="20" spans="1:7" ht="15.9" customHeight="1">
      <c r="A20" s="64"/>
      <c r="B20" s="55"/>
      <c r="C20" s="56"/>
      <c r="D20" s="9" t="str">
        <f ca="1">Rekapitulace!A32</f>
        <v>Provoz investora</v>
      </c>
      <c r="E20" s="60"/>
      <c r="F20" s="61"/>
      <c r="G20" s="56">
        <f ca="1">Rekapitulace!I32</f>
        <v>0</v>
      </c>
    </row>
    <row r="21" spans="1:7" ht="15.9" customHeight="1">
      <c r="A21" s="64" t="s">
        <v>30</v>
      </c>
      <c r="B21" s="55"/>
      <c r="C21" s="56">
        <f ca="1">HZS</f>
        <v>0</v>
      </c>
      <c r="D21" s="9" t="str">
        <f ca="1">Rekapitulace!A33</f>
        <v>Kompletační činnost (IČD)</v>
      </c>
      <c r="E21" s="60"/>
      <c r="F21" s="61"/>
      <c r="G21" s="56">
        <f ca="1">Rekapitulace!I33</f>
        <v>0</v>
      </c>
    </row>
    <row r="22" spans="1:7" ht="15.9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" customHeight="1" thickBot="1">
      <c r="A23" s="256" t="s">
        <v>33</v>
      </c>
      <c r="B23" s="257"/>
      <c r="C23" s="67">
        <f>C22+G23</f>
        <v>0</v>
      </c>
      <c r="D23" s="68" t="s">
        <v>34</v>
      </c>
      <c r="E23" s="69"/>
      <c r="F23" s="70"/>
      <c r="G23" s="56">
        <f ca="1"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48">
        <f>C23-F32</f>
        <v>0</v>
      </c>
      <c r="G30" s="249"/>
    </row>
    <row r="31" spans="1:7" ht="12.75">
      <c r="A31" s="85" t="s">
        <v>45</v>
      </c>
      <c r="B31" s="86"/>
      <c r="C31" s="87">
        <f ca="1">SazbaDPH1</f>
        <v>21</v>
      </c>
      <c r="D31" s="86" t="s">
        <v>46</v>
      </c>
      <c r="E31" s="88"/>
      <c r="F31" s="248">
        <f>ROUND(PRODUCT(F30,C31/100),0)</f>
        <v>0</v>
      </c>
      <c r="G31" s="249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48">
        <v>0</v>
      </c>
      <c r="G32" s="249"/>
    </row>
    <row r="33" spans="1:7" ht="12.75">
      <c r="A33" s="85" t="s">
        <v>45</v>
      </c>
      <c r="B33" s="89"/>
      <c r="C33" s="90">
        <f ca="1">SazbaDPH2</f>
        <v>0</v>
      </c>
      <c r="D33" s="86" t="s">
        <v>46</v>
      </c>
      <c r="E33" s="61"/>
      <c r="F33" s="248">
        <f>ROUND(PRODUCT(F32,C33/100),0)</f>
        <v>0</v>
      </c>
      <c r="G33" s="249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50">
        <f>ROUND(SUM(F30:F33),0)</f>
        <v>0</v>
      </c>
      <c r="G34" s="251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52"/>
      <c r="C37" s="252"/>
      <c r="D37" s="252"/>
      <c r="E37" s="252"/>
      <c r="F37" s="252"/>
      <c r="G37" s="252"/>
      <c r="H37" t="s">
        <v>5</v>
      </c>
    </row>
    <row r="38" spans="1:8" ht="12.75" customHeight="1">
      <c r="A38" s="96"/>
      <c r="B38" s="252"/>
      <c r="C38" s="252"/>
      <c r="D38" s="252"/>
      <c r="E38" s="252"/>
      <c r="F38" s="252"/>
      <c r="G38" s="252"/>
      <c r="H38" t="s">
        <v>5</v>
      </c>
    </row>
    <row r="39" spans="1:8" ht="12.75">
      <c r="A39" s="96"/>
      <c r="B39" s="252"/>
      <c r="C39" s="252"/>
      <c r="D39" s="252"/>
      <c r="E39" s="252"/>
      <c r="F39" s="252"/>
      <c r="G39" s="252"/>
      <c r="H39" t="s">
        <v>5</v>
      </c>
    </row>
    <row r="40" spans="1:8" ht="12.75">
      <c r="A40" s="96"/>
      <c r="B40" s="252"/>
      <c r="C40" s="252"/>
      <c r="D40" s="252"/>
      <c r="E40" s="252"/>
      <c r="F40" s="252"/>
      <c r="G40" s="252"/>
      <c r="H40" t="s">
        <v>5</v>
      </c>
    </row>
    <row r="41" spans="1:8" ht="12.75">
      <c r="A41" s="96"/>
      <c r="B41" s="252"/>
      <c r="C41" s="252"/>
      <c r="D41" s="252"/>
      <c r="E41" s="252"/>
      <c r="F41" s="252"/>
      <c r="G41" s="252"/>
      <c r="H41" t="s">
        <v>5</v>
      </c>
    </row>
    <row r="42" spans="1:8" ht="12.75">
      <c r="A42" s="96"/>
      <c r="B42" s="252"/>
      <c r="C42" s="252"/>
      <c r="D42" s="252"/>
      <c r="E42" s="252"/>
      <c r="F42" s="252"/>
      <c r="G42" s="252"/>
      <c r="H42" t="s">
        <v>5</v>
      </c>
    </row>
    <row r="43" spans="1:8" ht="12.75">
      <c r="A43" s="96"/>
      <c r="B43" s="252"/>
      <c r="C43" s="252"/>
      <c r="D43" s="252"/>
      <c r="E43" s="252"/>
      <c r="F43" s="252"/>
      <c r="G43" s="252"/>
      <c r="H43" t="s">
        <v>5</v>
      </c>
    </row>
    <row r="44" spans="1:8" ht="12.75">
      <c r="A44" s="96"/>
      <c r="B44" s="252"/>
      <c r="C44" s="252"/>
      <c r="D44" s="252"/>
      <c r="E44" s="252"/>
      <c r="F44" s="252"/>
      <c r="G44" s="252"/>
      <c r="H44" t="s">
        <v>5</v>
      </c>
    </row>
    <row r="45" spans="1:8" ht="0.75" customHeight="1">
      <c r="A45" s="96"/>
      <c r="B45" s="252"/>
      <c r="C45" s="252"/>
      <c r="D45" s="252"/>
      <c r="E45" s="252"/>
      <c r="F45" s="252"/>
      <c r="G45" s="252"/>
      <c r="H45" t="s">
        <v>5</v>
      </c>
    </row>
    <row r="46" spans="2:7" ht="12.75">
      <c r="B46" s="247"/>
      <c r="C46" s="247"/>
      <c r="D46" s="247"/>
      <c r="E46" s="247"/>
      <c r="F46" s="247"/>
      <c r="G46" s="247"/>
    </row>
    <row r="47" spans="2:7" ht="12.75">
      <c r="B47" s="247"/>
      <c r="C47" s="247"/>
      <c r="D47" s="247"/>
      <c r="E47" s="247"/>
      <c r="F47" s="247"/>
      <c r="G47" s="247"/>
    </row>
    <row r="48" spans="2:7" ht="12.75">
      <c r="B48" s="247"/>
      <c r="C48" s="247"/>
      <c r="D48" s="247"/>
      <c r="E48" s="247"/>
      <c r="F48" s="247"/>
      <c r="G48" s="247"/>
    </row>
    <row r="49" spans="2:7" ht="12.75">
      <c r="B49" s="247"/>
      <c r="C49" s="247"/>
      <c r="D49" s="247"/>
      <c r="E49" s="247"/>
      <c r="F49" s="247"/>
      <c r="G49" s="247"/>
    </row>
    <row r="50" spans="2:7" ht="12.75">
      <c r="B50" s="247"/>
      <c r="C50" s="247"/>
      <c r="D50" s="247"/>
      <c r="E50" s="247"/>
      <c r="F50" s="247"/>
      <c r="G50" s="247"/>
    </row>
    <row r="51" spans="2:7" ht="12.75">
      <c r="B51" s="247"/>
      <c r="C51" s="247"/>
      <c r="D51" s="247"/>
      <c r="E51" s="247"/>
      <c r="F51" s="247"/>
      <c r="G51" s="247"/>
    </row>
    <row r="52" spans="2:7" ht="12.75">
      <c r="B52" s="247"/>
      <c r="C52" s="247"/>
      <c r="D52" s="247"/>
      <c r="E52" s="247"/>
      <c r="F52" s="247"/>
      <c r="G52" s="247"/>
    </row>
    <row r="53" spans="2:7" ht="12.75">
      <c r="B53" s="247"/>
      <c r="C53" s="247"/>
      <c r="D53" s="247"/>
      <c r="E53" s="247"/>
      <c r="F53" s="247"/>
      <c r="G53" s="247"/>
    </row>
    <row r="54" spans="2:7" ht="12.75">
      <c r="B54" s="247"/>
      <c r="C54" s="247"/>
      <c r="D54" s="247"/>
      <c r="E54" s="247"/>
      <c r="F54" s="247"/>
      <c r="G54" s="247"/>
    </row>
    <row r="55" spans="2:7" ht="12.75">
      <c r="B55" s="247"/>
      <c r="C55" s="247"/>
      <c r="D55" s="247"/>
      <c r="E55" s="247"/>
      <c r="F55" s="247"/>
      <c r="G55" s="247"/>
    </row>
  </sheetData>
  <mergeCells count="22">
    <mergeCell ref="A23:B23"/>
    <mergeCell ref="F30:G30"/>
    <mergeCell ref="F31:G31"/>
    <mergeCell ref="F32:G32"/>
    <mergeCell ref="F33:G33"/>
    <mergeCell ref="F34:G34"/>
    <mergeCell ref="B52:G52"/>
    <mergeCell ref="B53:G53"/>
    <mergeCell ref="B37:G45"/>
    <mergeCell ref="C8:E8"/>
    <mergeCell ref="C9:E9"/>
    <mergeCell ref="C10:E10"/>
    <mergeCell ref="C11:E11"/>
    <mergeCell ref="C12:E12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6"/>
  <sheetViews>
    <sheetView workbookViewId="0" topLeftCell="A1">
      <selection activeCell="E28" sqref="E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258" t="s">
        <v>49</v>
      </c>
      <c r="B1" s="259"/>
      <c r="C1" s="97" t="str">
        <f ca="1">CONCATENATE(cislostavby," ",nazevstavby)</f>
        <v>ZE1901 Výzkumný ústav Silva Taroucy Průhonice</v>
      </c>
      <c r="D1" s="98"/>
      <c r="E1" s="99"/>
      <c r="F1" s="98"/>
      <c r="G1" s="100" t="s">
        <v>50</v>
      </c>
      <c r="H1" s="101" t="s">
        <v>79</v>
      </c>
      <c r="I1" s="102"/>
    </row>
    <row r="2" spans="1:9" ht="13.8" thickBot="1">
      <c r="A2" s="260" t="s">
        <v>51</v>
      </c>
      <c r="B2" s="261"/>
      <c r="C2" s="103" t="str">
        <f ca="1">CONCATENATE(cisloobjektu," ",nazevobjektu)</f>
        <v>01 Výzkumný ústav Silva Taroucy Průhonice</v>
      </c>
      <c r="D2" s="104"/>
      <c r="E2" s="105"/>
      <c r="F2" s="104"/>
      <c r="G2" s="262" t="s">
        <v>78</v>
      </c>
      <c r="H2" s="263"/>
      <c r="I2" s="264"/>
    </row>
    <row r="3" spans="1:9" ht="13.8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8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8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30</v>
      </c>
    </row>
    <row r="7" spans="1:9" s="35" customFormat="1" ht="12.75">
      <c r="A7" s="199" t="str">
        <f ca="1">Položky!B7</f>
        <v>3</v>
      </c>
      <c r="B7" s="115" t="str">
        <f ca="1">Položky!C7</f>
        <v>Svislé a kompletní konstrukce</v>
      </c>
      <c r="C7" s="66"/>
      <c r="D7" s="116"/>
      <c r="E7" s="200">
        <f ca="1">Položky!BA22</f>
        <v>0</v>
      </c>
      <c r="F7" s="201">
        <f ca="1">Položky!BB22</f>
        <v>0</v>
      </c>
      <c r="G7" s="201">
        <f ca="1">Položky!BC22</f>
        <v>0</v>
      </c>
      <c r="H7" s="201">
        <f ca="1">Položky!BD22</f>
        <v>0</v>
      </c>
      <c r="I7" s="202">
        <f ca="1">Položky!BE22</f>
        <v>0</v>
      </c>
    </row>
    <row r="8" spans="1:9" s="35" customFormat="1" ht="12.75">
      <c r="A8" s="199" t="str">
        <f ca="1">Položky!B23</f>
        <v>4</v>
      </c>
      <c r="B8" s="115" t="str">
        <f ca="1">Položky!C23</f>
        <v>Vodorovné konstrukce</v>
      </c>
      <c r="C8" s="66"/>
      <c r="D8" s="116"/>
      <c r="E8" s="200">
        <f ca="1">Položky!BA27</f>
        <v>0</v>
      </c>
      <c r="F8" s="201">
        <f ca="1">Položky!BB27</f>
        <v>0</v>
      </c>
      <c r="G8" s="201">
        <f ca="1">Položky!BC27</f>
        <v>0</v>
      </c>
      <c r="H8" s="201">
        <f ca="1">Položky!BD27</f>
        <v>0</v>
      </c>
      <c r="I8" s="202">
        <f ca="1">Položky!BE27</f>
        <v>0</v>
      </c>
    </row>
    <row r="9" spans="1:9" s="35" customFormat="1" ht="12.75">
      <c r="A9" s="199" t="str">
        <f ca="1">Položky!B28</f>
        <v>61</v>
      </c>
      <c r="B9" s="115" t="str">
        <f ca="1">Položky!C28</f>
        <v>Upravy povrchů vnitřní</v>
      </c>
      <c r="C9" s="66"/>
      <c r="D9" s="116"/>
      <c r="E9" s="200">
        <f ca="1">Položky!BA38</f>
        <v>0</v>
      </c>
      <c r="F9" s="201">
        <f ca="1">Položky!BB38</f>
        <v>0</v>
      </c>
      <c r="G9" s="201">
        <f ca="1">Položky!BC38</f>
        <v>0</v>
      </c>
      <c r="H9" s="201">
        <f ca="1">Položky!BD38</f>
        <v>0</v>
      </c>
      <c r="I9" s="202">
        <f ca="1">Položky!BE38</f>
        <v>0</v>
      </c>
    </row>
    <row r="10" spans="1:9" s="35" customFormat="1" ht="12.75">
      <c r="A10" s="199" t="str">
        <f ca="1">Položky!B39</f>
        <v>63</v>
      </c>
      <c r="B10" s="115" t="str">
        <f ca="1">Položky!C39</f>
        <v>Podlahy a podlahové konstrukce</v>
      </c>
      <c r="C10" s="66"/>
      <c r="D10" s="116"/>
      <c r="E10" s="200">
        <f ca="1">Položky!BA45</f>
        <v>0</v>
      </c>
      <c r="F10" s="201">
        <f ca="1">Položky!BB45</f>
        <v>0</v>
      </c>
      <c r="G10" s="201">
        <f ca="1">Položky!BC45</f>
        <v>0</v>
      </c>
      <c r="H10" s="201">
        <f ca="1">Položky!BD45</f>
        <v>0</v>
      </c>
      <c r="I10" s="202">
        <f ca="1">Položky!BE45</f>
        <v>0</v>
      </c>
    </row>
    <row r="11" spans="1:9" s="35" customFormat="1" ht="12.75">
      <c r="A11" s="199" t="str">
        <f ca="1">Položky!B46</f>
        <v>94</v>
      </c>
      <c r="B11" s="115" t="str">
        <f ca="1">Položky!C46</f>
        <v>Lešení a stavební výtahy</v>
      </c>
      <c r="C11" s="66"/>
      <c r="D11" s="116"/>
      <c r="E11" s="200">
        <f ca="1">Položky!BA49</f>
        <v>0</v>
      </c>
      <c r="F11" s="201">
        <f ca="1">Položky!BB49</f>
        <v>0</v>
      </c>
      <c r="G11" s="201">
        <f ca="1">Položky!BC49</f>
        <v>0</v>
      </c>
      <c r="H11" s="201">
        <f ca="1">Položky!BD49</f>
        <v>0</v>
      </c>
      <c r="I11" s="202">
        <f ca="1">Položky!BE49</f>
        <v>0</v>
      </c>
    </row>
    <row r="12" spans="1:9" s="35" customFormat="1" ht="12.75">
      <c r="A12" s="199" t="str">
        <f ca="1">Položky!B50</f>
        <v>96</v>
      </c>
      <c r="B12" s="115" t="str">
        <f ca="1">Položky!C50</f>
        <v>Bourání konstrukcí</v>
      </c>
      <c r="C12" s="66"/>
      <c r="D12" s="116"/>
      <c r="E12" s="200">
        <f ca="1">Položky!BA56</f>
        <v>0</v>
      </c>
      <c r="F12" s="201">
        <f ca="1">Položky!BB56</f>
        <v>0</v>
      </c>
      <c r="G12" s="201">
        <f ca="1">Položky!BC56</f>
        <v>0</v>
      </c>
      <c r="H12" s="201">
        <f ca="1">Položky!BD56</f>
        <v>0</v>
      </c>
      <c r="I12" s="202">
        <f ca="1">Položky!BE56</f>
        <v>0</v>
      </c>
    </row>
    <row r="13" spans="1:9" s="35" customFormat="1" ht="12.75">
      <c r="A13" s="199" t="str">
        <f ca="1">Položky!B57</f>
        <v>97</v>
      </c>
      <c r="B13" s="115" t="str">
        <f ca="1">Položky!C57</f>
        <v>Prorážení otvorů</v>
      </c>
      <c r="C13" s="66"/>
      <c r="D13" s="116"/>
      <c r="E13" s="200">
        <f ca="1">Položky!BA76</f>
        <v>0</v>
      </c>
      <c r="F13" s="201">
        <f ca="1">Položky!BB76</f>
        <v>0</v>
      </c>
      <c r="G13" s="201">
        <f ca="1">Položky!BC76</f>
        <v>0</v>
      </c>
      <c r="H13" s="201">
        <f ca="1">Položky!BD76</f>
        <v>0</v>
      </c>
      <c r="I13" s="202">
        <f ca="1">Položky!BE76</f>
        <v>0</v>
      </c>
    </row>
    <row r="14" spans="1:9" s="35" customFormat="1" ht="12.75">
      <c r="A14" s="199" t="str">
        <f ca="1">Položky!B77</f>
        <v>99</v>
      </c>
      <c r="B14" s="115" t="str">
        <f ca="1">Položky!C77</f>
        <v>Staveništní přesun hmot</v>
      </c>
      <c r="C14" s="66"/>
      <c r="D14" s="116"/>
      <c r="E14" s="200">
        <f ca="1">Položky!BA79</f>
        <v>0</v>
      </c>
      <c r="F14" s="201">
        <f ca="1">Položky!BB79</f>
        <v>0</v>
      </c>
      <c r="G14" s="201">
        <f ca="1">Položky!BC79</f>
        <v>0</v>
      </c>
      <c r="H14" s="201">
        <f ca="1">Položky!BD79</f>
        <v>0</v>
      </c>
      <c r="I14" s="202">
        <f ca="1">Položky!BE79</f>
        <v>0</v>
      </c>
    </row>
    <row r="15" spans="1:9" s="35" customFormat="1" ht="12.75">
      <c r="A15" s="199" t="str">
        <f ca="1">Položky!B80</f>
        <v>711</v>
      </c>
      <c r="B15" s="115" t="str">
        <f ca="1">Položky!C80</f>
        <v>Izolace proti vodě</v>
      </c>
      <c r="C15" s="66"/>
      <c r="D15" s="116"/>
      <c r="E15" s="200">
        <f ca="1">Položky!BA85</f>
        <v>0</v>
      </c>
      <c r="F15" s="201">
        <f ca="1">Položky!BB85</f>
        <v>0</v>
      </c>
      <c r="G15" s="201">
        <f ca="1">Položky!BC85</f>
        <v>0</v>
      </c>
      <c r="H15" s="201">
        <f ca="1">Položky!BD85</f>
        <v>0</v>
      </c>
      <c r="I15" s="202">
        <f ca="1">Položky!BE85</f>
        <v>0</v>
      </c>
    </row>
    <row r="16" spans="1:9" s="35" customFormat="1" ht="12.75">
      <c r="A16" s="199" t="str">
        <f ca="1">Položky!B86</f>
        <v>730</v>
      </c>
      <c r="B16" s="115" t="str">
        <f ca="1">Položky!C86</f>
        <v>Ústřední vytápění</v>
      </c>
      <c r="C16" s="66"/>
      <c r="D16" s="116"/>
      <c r="E16" s="200">
        <f ca="1">Položky!BA92</f>
        <v>0</v>
      </c>
      <c r="F16" s="201">
        <f ca="1">Položky!BB92</f>
        <v>0</v>
      </c>
      <c r="G16" s="201">
        <f ca="1">Položky!BC92</f>
        <v>0</v>
      </c>
      <c r="H16" s="201">
        <f ca="1">Položky!BD92</f>
        <v>0</v>
      </c>
      <c r="I16" s="202">
        <f ca="1">Položky!BE92</f>
        <v>0</v>
      </c>
    </row>
    <row r="17" spans="1:9" s="35" customFormat="1" ht="12.75">
      <c r="A17" s="199" t="str">
        <f ca="1">Položky!B93</f>
        <v>766</v>
      </c>
      <c r="B17" s="115" t="str">
        <f ca="1">Položky!C93</f>
        <v>Konstrukce truhlářské</v>
      </c>
      <c r="C17" s="66"/>
      <c r="D17" s="116"/>
      <c r="E17" s="200">
        <f ca="1">Položky!BA109</f>
        <v>0</v>
      </c>
      <c r="F17" s="201">
        <f ca="1">Položky!BB109</f>
        <v>0</v>
      </c>
      <c r="G17" s="201">
        <f ca="1">Položky!BC109</f>
        <v>0</v>
      </c>
      <c r="H17" s="201">
        <f ca="1">Položky!BD109</f>
        <v>0</v>
      </c>
      <c r="I17" s="202">
        <f ca="1">Položky!BE109</f>
        <v>0</v>
      </c>
    </row>
    <row r="18" spans="1:9" s="35" customFormat="1" ht="12.75">
      <c r="A18" s="199" t="str">
        <f ca="1">Položky!B110</f>
        <v>776</v>
      </c>
      <c r="B18" s="115" t="str">
        <f ca="1">Položky!C110</f>
        <v>Podlahy povlakové</v>
      </c>
      <c r="C18" s="66"/>
      <c r="D18" s="116"/>
      <c r="E18" s="200">
        <f ca="1">Položky!BA117</f>
        <v>0</v>
      </c>
      <c r="F18" s="201">
        <f ca="1">Položky!BB117</f>
        <v>0</v>
      </c>
      <c r="G18" s="201">
        <f ca="1">Položky!BC117</f>
        <v>0</v>
      </c>
      <c r="H18" s="201">
        <f ca="1">Položky!BD117</f>
        <v>0</v>
      </c>
      <c r="I18" s="202">
        <f ca="1">Položky!BE117</f>
        <v>0</v>
      </c>
    </row>
    <row r="19" spans="1:9" s="35" customFormat="1" ht="12.75">
      <c r="A19" s="199" t="str">
        <f ca="1">Položky!B118</f>
        <v>783</v>
      </c>
      <c r="B19" s="115" t="str">
        <f ca="1">Položky!C118</f>
        <v>Nátěry</v>
      </c>
      <c r="C19" s="66"/>
      <c r="D19" s="116"/>
      <c r="E19" s="200">
        <f ca="1">Položky!BA121</f>
        <v>0</v>
      </c>
      <c r="F19" s="201">
        <f ca="1">Položky!BB121</f>
        <v>0</v>
      </c>
      <c r="G19" s="201">
        <f ca="1">Položky!BC121</f>
        <v>0</v>
      </c>
      <c r="H19" s="201">
        <f ca="1">Položky!BD121</f>
        <v>0</v>
      </c>
      <c r="I19" s="202">
        <f ca="1">Položky!BE121</f>
        <v>0</v>
      </c>
    </row>
    <row r="20" spans="1:9" s="35" customFormat="1" ht="12.75">
      <c r="A20" s="199" t="str">
        <f ca="1">Položky!B122</f>
        <v>784</v>
      </c>
      <c r="B20" s="115" t="str">
        <f ca="1">Položky!C122</f>
        <v>Malby</v>
      </c>
      <c r="C20" s="66"/>
      <c r="D20" s="116"/>
      <c r="E20" s="200">
        <f ca="1">Položky!BA129</f>
        <v>0</v>
      </c>
      <c r="F20" s="201">
        <f ca="1">Položky!BB129</f>
        <v>0</v>
      </c>
      <c r="G20" s="201">
        <f ca="1">Položky!BC129</f>
        <v>0</v>
      </c>
      <c r="H20" s="201">
        <f ca="1">Položky!BD129</f>
        <v>0</v>
      </c>
      <c r="I20" s="202">
        <f ca="1">Položky!BE129</f>
        <v>0</v>
      </c>
    </row>
    <row r="21" spans="1:9" s="35" customFormat="1" ht="13.8" thickBot="1">
      <c r="A21" s="199" t="str">
        <f ca="1">Položky!B130</f>
        <v>D96</v>
      </c>
      <c r="B21" s="115" t="str">
        <f ca="1">Položky!C130</f>
        <v>Přesuny suti a vybouraných hmot</v>
      </c>
      <c r="C21" s="66"/>
      <c r="D21" s="116"/>
      <c r="E21" s="200">
        <f ca="1">Položky!BA139</f>
        <v>0</v>
      </c>
      <c r="F21" s="201">
        <f ca="1">Položky!BB139</f>
        <v>0</v>
      </c>
      <c r="G21" s="201">
        <f ca="1">Položky!BC139</f>
        <v>0</v>
      </c>
      <c r="H21" s="201">
        <f ca="1">Položky!BD139</f>
        <v>0</v>
      </c>
      <c r="I21" s="202">
        <f ca="1">Položky!BE139</f>
        <v>0</v>
      </c>
    </row>
    <row r="22" spans="1:9" s="123" customFormat="1" ht="13.8" thickBot="1">
      <c r="A22" s="117"/>
      <c r="B22" s="118" t="s">
        <v>58</v>
      </c>
      <c r="C22" s="118"/>
      <c r="D22" s="119"/>
      <c r="E22" s="120">
        <f>SUM(E7:E21)</f>
        <v>0</v>
      </c>
      <c r="F22" s="121">
        <f>SUM(F7:F21)</f>
        <v>0</v>
      </c>
      <c r="G22" s="121">
        <f>SUM(G7:G21)</f>
        <v>0</v>
      </c>
      <c r="H22" s="121">
        <f>SUM(H7:H21)</f>
        <v>0</v>
      </c>
      <c r="I22" s="122">
        <f>SUM(I7:I21)</f>
        <v>0</v>
      </c>
    </row>
    <row r="23" spans="1:9" ht="12.75">
      <c r="A23" s="66"/>
      <c r="B23" s="66"/>
      <c r="C23" s="66"/>
      <c r="D23" s="66"/>
      <c r="E23" s="66"/>
      <c r="F23" s="66"/>
      <c r="G23" s="66"/>
      <c r="H23" s="66"/>
      <c r="I23" s="66"/>
    </row>
    <row r="24" spans="1:57" ht="19.5" customHeight="1">
      <c r="A24" s="107" t="s">
        <v>59</v>
      </c>
      <c r="B24" s="107"/>
      <c r="C24" s="107"/>
      <c r="D24" s="107"/>
      <c r="E24" s="107"/>
      <c r="F24" s="107"/>
      <c r="G24" s="124"/>
      <c r="H24" s="107"/>
      <c r="I24" s="107"/>
      <c r="BA24" s="41"/>
      <c r="BB24" s="41"/>
      <c r="BC24" s="41"/>
      <c r="BD24" s="41"/>
      <c r="BE24" s="41"/>
    </row>
    <row r="25" spans="1:9" ht="13.8" thickBot="1">
      <c r="A25" s="77"/>
      <c r="B25" s="77"/>
      <c r="C25" s="77"/>
      <c r="D25" s="77"/>
      <c r="E25" s="77"/>
      <c r="F25" s="77"/>
      <c r="G25" s="77"/>
      <c r="H25" s="77"/>
      <c r="I25" s="77"/>
    </row>
    <row r="26" spans="1:9" ht="12.75">
      <c r="A26" s="71" t="s">
        <v>60</v>
      </c>
      <c r="B26" s="72"/>
      <c r="C26" s="72"/>
      <c r="D26" s="125"/>
      <c r="E26" s="126" t="s">
        <v>61</v>
      </c>
      <c r="F26" s="127" t="s">
        <v>62</v>
      </c>
      <c r="G26" s="128" t="s">
        <v>63</v>
      </c>
      <c r="H26" s="129"/>
      <c r="I26" s="130" t="s">
        <v>61</v>
      </c>
    </row>
    <row r="27" spans="1:53" ht="12.75">
      <c r="A27" s="64" t="s">
        <v>270</v>
      </c>
      <c r="B27" s="55"/>
      <c r="C27" s="55"/>
      <c r="D27" s="131"/>
      <c r="E27" s="132"/>
      <c r="F27" s="133"/>
      <c r="G27" s="134">
        <f aca="true" t="shared" si="0" ref="G27:G34">CHOOSE(BA27+1,HSV+PSV,HSV+PSV+Mont,HSV+PSV+Dodavka+Mont,HSV,PSV,Mont,Dodavka,Mont+Dodavka,0)</f>
        <v>0</v>
      </c>
      <c r="H27" s="135"/>
      <c r="I27" s="136">
        <f aca="true" t="shared" si="1" ref="I27:I34">E27+F27*G27/100</f>
        <v>0</v>
      </c>
      <c r="BA27">
        <v>2</v>
      </c>
    </row>
    <row r="28" spans="1:53" ht="12.75">
      <c r="A28" s="64" t="s">
        <v>271</v>
      </c>
      <c r="B28" s="55"/>
      <c r="C28" s="55"/>
      <c r="D28" s="131"/>
      <c r="E28" s="132"/>
      <c r="F28" s="133"/>
      <c r="G28" s="134">
        <f ca="1" t="shared" si="0"/>
        <v>0</v>
      </c>
      <c r="H28" s="135"/>
      <c r="I28" s="136">
        <f t="shared" si="1"/>
        <v>0</v>
      </c>
      <c r="BA28">
        <v>2</v>
      </c>
    </row>
    <row r="29" spans="1:53" ht="12.75">
      <c r="A29" s="64" t="s">
        <v>272</v>
      </c>
      <c r="B29" s="55"/>
      <c r="C29" s="55"/>
      <c r="D29" s="131"/>
      <c r="E29" s="132"/>
      <c r="F29" s="133"/>
      <c r="G29" s="134">
        <f ca="1" t="shared" si="0"/>
        <v>0</v>
      </c>
      <c r="H29" s="135"/>
      <c r="I29" s="136">
        <f t="shared" si="1"/>
        <v>0</v>
      </c>
      <c r="BA29">
        <v>2</v>
      </c>
    </row>
    <row r="30" spans="1:53" ht="12.75">
      <c r="A30" s="64" t="s">
        <v>273</v>
      </c>
      <c r="B30" s="55"/>
      <c r="C30" s="55"/>
      <c r="D30" s="131"/>
      <c r="E30" s="132"/>
      <c r="F30" s="133"/>
      <c r="G30" s="134">
        <f ca="1" t="shared" si="0"/>
        <v>0</v>
      </c>
      <c r="H30" s="135"/>
      <c r="I30" s="136">
        <f t="shared" si="1"/>
        <v>0</v>
      </c>
      <c r="BA30">
        <v>2</v>
      </c>
    </row>
    <row r="31" spans="1:53" ht="12.75">
      <c r="A31" s="64" t="s">
        <v>274</v>
      </c>
      <c r="B31" s="55"/>
      <c r="C31" s="55"/>
      <c r="D31" s="131"/>
      <c r="E31" s="132"/>
      <c r="F31" s="133"/>
      <c r="G31" s="134">
        <f ca="1" t="shared" si="0"/>
        <v>0</v>
      </c>
      <c r="H31" s="135"/>
      <c r="I31" s="136">
        <f t="shared" si="1"/>
        <v>0</v>
      </c>
      <c r="BA31">
        <v>2</v>
      </c>
    </row>
    <row r="32" spans="1:53" ht="12.75">
      <c r="A32" s="64" t="s">
        <v>275</v>
      </c>
      <c r="B32" s="55"/>
      <c r="C32" s="55"/>
      <c r="D32" s="131"/>
      <c r="E32" s="132"/>
      <c r="F32" s="133"/>
      <c r="G32" s="134">
        <f ca="1" t="shared" si="0"/>
        <v>0</v>
      </c>
      <c r="H32" s="135"/>
      <c r="I32" s="136">
        <f t="shared" si="1"/>
        <v>0</v>
      </c>
      <c r="BA32">
        <v>2</v>
      </c>
    </row>
    <row r="33" spans="1:53" ht="12.75">
      <c r="A33" s="64" t="s">
        <v>276</v>
      </c>
      <c r="B33" s="55"/>
      <c r="C33" s="55"/>
      <c r="D33" s="131"/>
      <c r="E33" s="132"/>
      <c r="F33" s="133"/>
      <c r="G33" s="134">
        <f ca="1" t="shared" si="0"/>
        <v>0</v>
      </c>
      <c r="H33" s="135"/>
      <c r="I33" s="136">
        <f t="shared" si="1"/>
        <v>0</v>
      </c>
      <c r="BA33">
        <v>2</v>
      </c>
    </row>
    <row r="34" spans="1:53" ht="12.75">
      <c r="A34" s="64" t="s">
        <v>277</v>
      </c>
      <c r="B34" s="55"/>
      <c r="C34" s="55"/>
      <c r="D34" s="131"/>
      <c r="E34" s="132"/>
      <c r="F34" s="133"/>
      <c r="G34" s="134">
        <f ca="1" t="shared" si="0"/>
        <v>0</v>
      </c>
      <c r="H34" s="135"/>
      <c r="I34" s="136">
        <f t="shared" si="1"/>
        <v>0</v>
      </c>
      <c r="BA34">
        <v>2</v>
      </c>
    </row>
    <row r="35" spans="1:9" ht="13.8" thickBot="1">
      <c r="A35" s="137"/>
      <c r="B35" s="138" t="s">
        <v>64</v>
      </c>
      <c r="C35" s="139"/>
      <c r="D35" s="140"/>
      <c r="E35" s="141"/>
      <c r="F35" s="142"/>
      <c r="G35" s="142"/>
      <c r="H35" s="265">
        <f>SUM(I27:I34)</f>
        <v>0</v>
      </c>
      <c r="I35" s="266"/>
    </row>
    <row r="37" spans="2:9" ht="12.75">
      <c r="B37" s="123"/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</sheetData>
  <mergeCells count="4">
    <mergeCell ref="A1:B1"/>
    <mergeCell ref="A2:B2"/>
    <mergeCell ref="G2:I2"/>
    <mergeCell ref="H35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2"/>
  <sheetViews>
    <sheetView showGridLines="0" showZeros="0" workbookViewId="0" topLeftCell="A100">
      <selection activeCell="G90" sqref="G90"/>
    </sheetView>
  </sheetViews>
  <sheetFormatPr defaultColWidth="9.125" defaultRowHeight="12.75"/>
  <cols>
    <col min="1" max="1" width="4.50390625" style="146" customWidth="1"/>
    <col min="2" max="2" width="11.50390625" style="146" customWidth="1"/>
    <col min="3" max="3" width="40.50390625" style="146" customWidth="1"/>
    <col min="4" max="4" width="5.50390625" style="146" customWidth="1"/>
    <col min="5" max="5" width="8.50390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50390625" style="146" customWidth="1"/>
    <col min="13" max="13" width="45.375" style="146" customWidth="1"/>
    <col min="14" max="16384" width="9.125" style="146" customWidth="1"/>
  </cols>
  <sheetData>
    <row r="1" spans="1:7" ht="15.6">
      <c r="A1" s="269" t="s">
        <v>76</v>
      </c>
      <c r="B1" s="269"/>
      <c r="C1" s="269"/>
      <c r="D1" s="269"/>
      <c r="E1" s="269"/>
      <c r="F1" s="269"/>
      <c r="G1" s="26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8" thickTop="1">
      <c r="A3" s="258" t="s">
        <v>49</v>
      </c>
      <c r="B3" s="259"/>
      <c r="C3" s="97" t="str">
        <f ca="1">CONCATENATE(cislostavby," ",nazevstavby)</f>
        <v>ZE1901 Výzkumný ústav Silva Taroucy Průhonice</v>
      </c>
      <c r="D3" s="151"/>
      <c r="E3" s="152" t="s">
        <v>65</v>
      </c>
      <c r="F3" s="153" t="str">
        <f ca="1">Rekapitulace!H1</f>
        <v>01</v>
      </c>
      <c r="G3" s="154"/>
    </row>
    <row r="4" spans="1:7" ht="13.8" thickBot="1">
      <c r="A4" s="270" t="s">
        <v>51</v>
      </c>
      <c r="B4" s="261"/>
      <c r="C4" s="103" t="str">
        <f ca="1">CONCATENATE(cisloobjektu," ",nazevobjektu)</f>
        <v>01 Výzkumný ústav Silva Taroucy Průhonice</v>
      </c>
      <c r="D4" s="155"/>
      <c r="E4" s="271" t="str">
        <f ca="1">Rekapitulace!G2</f>
        <v>Výzkumný ústav Silva Taroucy Průhonice</v>
      </c>
      <c r="F4" s="272"/>
      <c r="G4" s="273"/>
    </row>
    <row r="5" spans="1:7" ht="13.8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5" ht="12.75">
      <c r="A7" s="163" t="s">
        <v>73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16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0.1272</v>
      </c>
    </row>
    <row r="9" spans="1:15" ht="12.75">
      <c r="A9" s="177"/>
      <c r="B9" s="179"/>
      <c r="C9" s="267" t="s">
        <v>85</v>
      </c>
      <c r="D9" s="268"/>
      <c r="E9" s="180">
        <v>0</v>
      </c>
      <c r="F9" s="181"/>
      <c r="G9" s="182"/>
      <c r="M9" s="178" t="s">
        <v>85</v>
      </c>
      <c r="O9" s="170"/>
    </row>
    <row r="10" spans="1:15" ht="12.75">
      <c r="A10" s="177"/>
      <c r="B10" s="179"/>
      <c r="C10" s="267" t="s">
        <v>86</v>
      </c>
      <c r="D10" s="268"/>
      <c r="E10" s="180">
        <v>10</v>
      </c>
      <c r="F10" s="181"/>
      <c r="G10" s="182"/>
      <c r="M10" s="178">
        <v>10</v>
      </c>
      <c r="O10" s="170"/>
    </row>
    <row r="11" spans="1:15" ht="12.75">
      <c r="A11" s="177"/>
      <c r="B11" s="179"/>
      <c r="C11" s="267" t="s">
        <v>87</v>
      </c>
      <c r="D11" s="268"/>
      <c r="E11" s="180">
        <v>0</v>
      </c>
      <c r="F11" s="181"/>
      <c r="G11" s="182"/>
      <c r="M11" s="178" t="s">
        <v>87</v>
      </c>
      <c r="O11" s="170"/>
    </row>
    <row r="12" spans="1:15" ht="12.75">
      <c r="A12" s="177"/>
      <c r="B12" s="179"/>
      <c r="C12" s="267" t="s">
        <v>88</v>
      </c>
      <c r="D12" s="268"/>
      <c r="E12" s="180">
        <v>6</v>
      </c>
      <c r="F12" s="181"/>
      <c r="G12" s="182"/>
      <c r="M12" s="178">
        <v>6</v>
      </c>
      <c r="O12" s="170"/>
    </row>
    <row r="13" spans="1:104" ht="12.75">
      <c r="A13" s="171">
        <v>2</v>
      </c>
      <c r="B13" s="172"/>
      <c r="C13" s="173" t="s">
        <v>281</v>
      </c>
      <c r="D13" s="174"/>
      <c r="E13" s="175"/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0">
        <v>1</v>
      </c>
      <c r="CB13" s="170">
        <v>1</v>
      </c>
      <c r="CZ13" s="146">
        <v>1.8196</v>
      </c>
    </row>
    <row r="14" spans="1:15" ht="12.75">
      <c r="A14" s="177"/>
      <c r="B14" s="179"/>
      <c r="C14" s="267"/>
      <c r="D14" s="268"/>
      <c r="E14" s="180"/>
      <c r="F14" s="181"/>
      <c r="G14" s="182"/>
      <c r="M14" s="178" t="s">
        <v>90</v>
      </c>
      <c r="O14" s="170"/>
    </row>
    <row r="15" spans="1:104" ht="12.75">
      <c r="A15" s="171">
        <v>3</v>
      </c>
      <c r="B15" s="172" t="s">
        <v>91</v>
      </c>
      <c r="C15" s="173" t="s">
        <v>92</v>
      </c>
      <c r="D15" s="174" t="s">
        <v>93</v>
      </c>
      <c r="E15" s="175">
        <v>0.0147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0">
        <v>1</v>
      </c>
      <c r="CB15" s="170">
        <v>1</v>
      </c>
      <c r="CZ15" s="146">
        <v>0.01954</v>
      </c>
    </row>
    <row r="16" spans="1:15" ht="12.75">
      <c r="A16" s="177"/>
      <c r="B16" s="179"/>
      <c r="C16" s="267" t="s">
        <v>94</v>
      </c>
      <c r="D16" s="268"/>
      <c r="E16" s="180">
        <v>0.0147</v>
      </c>
      <c r="F16" s="181"/>
      <c r="G16" s="182"/>
      <c r="M16" s="178" t="s">
        <v>94</v>
      </c>
      <c r="O16" s="170"/>
    </row>
    <row r="17" spans="1:104" ht="12.75">
      <c r="A17" s="171">
        <v>4</v>
      </c>
      <c r="B17" s="172" t="s">
        <v>95</v>
      </c>
      <c r="C17" s="173" t="s">
        <v>96</v>
      </c>
      <c r="D17" s="174" t="s">
        <v>84</v>
      </c>
      <c r="E17" s="175">
        <v>9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1</v>
      </c>
      <c r="CZ17" s="146">
        <v>0.0256</v>
      </c>
    </row>
    <row r="18" spans="1:104" ht="12.75">
      <c r="A18" s="171">
        <v>5</v>
      </c>
      <c r="B18" s="172" t="s">
        <v>97</v>
      </c>
      <c r="C18" s="173" t="s">
        <v>98</v>
      </c>
      <c r="D18" s="174" t="s">
        <v>99</v>
      </c>
      <c r="E18" s="175">
        <v>0.2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0">
        <v>1</v>
      </c>
      <c r="CB18" s="170">
        <v>1</v>
      </c>
      <c r="CZ18" s="146">
        <v>0.17444</v>
      </c>
    </row>
    <row r="19" spans="1:15" ht="12.75">
      <c r="A19" s="177"/>
      <c r="B19" s="179"/>
      <c r="C19" s="267" t="s">
        <v>100</v>
      </c>
      <c r="D19" s="268"/>
      <c r="E19" s="180">
        <v>0.2</v>
      </c>
      <c r="F19" s="181"/>
      <c r="G19" s="182"/>
      <c r="M19" s="178" t="s">
        <v>100</v>
      </c>
      <c r="O19" s="170"/>
    </row>
    <row r="20" spans="1:104" ht="12.75">
      <c r="A20" s="171">
        <v>6</v>
      </c>
      <c r="B20" s="172" t="s">
        <v>101</v>
      </c>
      <c r="C20" s="173" t="s">
        <v>102</v>
      </c>
      <c r="D20" s="174" t="s">
        <v>93</v>
      </c>
      <c r="E20" s="175">
        <v>0.0159</v>
      </c>
      <c r="F20" s="175">
        <v>0</v>
      </c>
      <c r="G20" s="176">
        <f>E20*F20</f>
        <v>0</v>
      </c>
      <c r="O20" s="170">
        <v>2</v>
      </c>
      <c r="AA20" s="146">
        <v>3</v>
      </c>
      <c r="AB20" s="146">
        <v>1</v>
      </c>
      <c r="AC20" s="146">
        <v>13331780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3</v>
      </c>
      <c r="CB20" s="170">
        <v>1</v>
      </c>
      <c r="CZ20" s="146">
        <v>1</v>
      </c>
    </row>
    <row r="21" spans="1:15" ht="12.75">
      <c r="A21" s="177"/>
      <c r="B21" s="179"/>
      <c r="C21" s="267" t="s">
        <v>103</v>
      </c>
      <c r="D21" s="268"/>
      <c r="E21" s="180">
        <v>0.0159</v>
      </c>
      <c r="F21" s="181"/>
      <c r="G21" s="182"/>
      <c r="M21" s="178" t="s">
        <v>103</v>
      </c>
      <c r="O21" s="170"/>
    </row>
    <row r="22" spans="1:57" ht="12.75">
      <c r="A22" s="183"/>
      <c r="B22" s="184" t="s">
        <v>74</v>
      </c>
      <c r="C22" s="185" t="str">
        <f>CONCATENATE(B7," ",C7)</f>
        <v>3 Svislé a kompletní konstrukce</v>
      </c>
      <c r="D22" s="186"/>
      <c r="E22" s="187"/>
      <c r="F22" s="188"/>
      <c r="G22" s="189">
        <f>SUM(G7:G21)</f>
        <v>0</v>
      </c>
      <c r="O22" s="170">
        <v>4</v>
      </c>
      <c r="BA22" s="190">
        <f>SUM(BA7:BA21)</f>
        <v>0</v>
      </c>
      <c r="BB22" s="190">
        <f>SUM(BB7:BB21)</f>
        <v>0</v>
      </c>
      <c r="BC22" s="190">
        <f>SUM(BC7:BC21)</f>
        <v>0</v>
      </c>
      <c r="BD22" s="190">
        <f>SUM(BD7:BD21)</f>
        <v>0</v>
      </c>
      <c r="BE22" s="190">
        <f>SUM(BE7:BE21)</f>
        <v>0</v>
      </c>
    </row>
    <row r="23" spans="1:15" ht="12.75">
      <c r="A23" s="163" t="s">
        <v>73</v>
      </c>
      <c r="B23" s="164" t="s">
        <v>104</v>
      </c>
      <c r="C23" s="165" t="s">
        <v>105</v>
      </c>
      <c r="D23" s="166"/>
      <c r="E23" s="167"/>
      <c r="F23" s="167"/>
      <c r="G23" s="168"/>
      <c r="H23" s="169"/>
      <c r="I23" s="169"/>
      <c r="O23" s="170">
        <v>1</v>
      </c>
    </row>
    <row r="24" spans="1:104" ht="12.75">
      <c r="A24" s="171">
        <v>7</v>
      </c>
      <c r="B24" s="172" t="s">
        <v>106</v>
      </c>
      <c r="C24" s="173" t="s">
        <v>107</v>
      </c>
      <c r="D24" s="174" t="s">
        <v>84</v>
      </c>
      <c r="E24" s="175">
        <v>50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0">
        <v>1</v>
      </c>
      <c r="CB24" s="170">
        <v>1</v>
      </c>
      <c r="CZ24" s="146">
        <v>0.00475</v>
      </c>
    </row>
    <row r="25" spans="1:15" ht="12.75">
      <c r="A25" s="177"/>
      <c r="B25" s="179"/>
      <c r="C25" s="267" t="s">
        <v>108</v>
      </c>
      <c r="D25" s="268"/>
      <c r="E25" s="180">
        <v>0</v>
      </c>
      <c r="F25" s="181"/>
      <c r="G25" s="182"/>
      <c r="M25" s="178" t="s">
        <v>108</v>
      </c>
      <c r="O25" s="170"/>
    </row>
    <row r="26" spans="1:15" ht="12.75">
      <c r="A26" s="177"/>
      <c r="B26" s="179"/>
      <c r="C26" s="267" t="s">
        <v>109</v>
      </c>
      <c r="D26" s="268"/>
      <c r="E26" s="180">
        <v>50</v>
      </c>
      <c r="F26" s="181"/>
      <c r="G26" s="182"/>
      <c r="M26" s="178">
        <v>50</v>
      </c>
      <c r="O26" s="170"/>
    </row>
    <row r="27" spans="1:57" ht="12.75">
      <c r="A27" s="183"/>
      <c r="B27" s="184" t="s">
        <v>74</v>
      </c>
      <c r="C27" s="185" t="str">
        <f>CONCATENATE(B23," ",C23)</f>
        <v>4 Vodorovné konstrukce</v>
      </c>
      <c r="D27" s="186"/>
      <c r="E27" s="187"/>
      <c r="F27" s="188"/>
      <c r="G27" s="189">
        <f>SUM(G23:G26)</f>
        <v>0</v>
      </c>
      <c r="O27" s="170">
        <v>4</v>
      </c>
      <c r="BA27" s="190">
        <f>SUM(BA23:BA26)</f>
        <v>0</v>
      </c>
      <c r="BB27" s="190">
        <f>SUM(BB23:BB26)</f>
        <v>0</v>
      </c>
      <c r="BC27" s="190">
        <f>SUM(BC23:BC26)</f>
        <v>0</v>
      </c>
      <c r="BD27" s="190">
        <f>SUM(BD23:BD26)</f>
        <v>0</v>
      </c>
      <c r="BE27" s="190">
        <f>SUM(BE23:BE26)</f>
        <v>0</v>
      </c>
    </row>
    <row r="28" spans="1:15" ht="12.75">
      <c r="A28" s="163" t="s">
        <v>73</v>
      </c>
      <c r="B28" s="164" t="s">
        <v>110</v>
      </c>
      <c r="C28" s="165" t="s">
        <v>111</v>
      </c>
      <c r="D28" s="166"/>
      <c r="E28" s="167"/>
      <c r="F28" s="167"/>
      <c r="G28" s="168"/>
      <c r="H28" s="169"/>
      <c r="I28" s="169"/>
      <c r="O28" s="170">
        <v>1</v>
      </c>
    </row>
    <row r="29" spans="1:104" ht="12.75">
      <c r="A29" s="171">
        <v>8</v>
      </c>
      <c r="B29" s="172" t="s">
        <v>112</v>
      </c>
      <c r="C29" s="173" t="s">
        <v>113</v>
      </c>
      <c r="D29" s="174" t="s">
        <v>84</v>
      </c>
      <c r="E29" s="175">
        <v>54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1</v>
      </c>
      <c r="CZ29" s="146">
        <v>0.00458</v>
      </c>
    </row>
    <row r="30" spans="1:15" ht="12.75">
      <c r="A30" s="177"/>
      <c r="B30" s="179"/>
      <c r="C30" s="267" t="s">
        <v>114</v>
      </c>
      <c r="D30" s="268"/>
      <c r="E30" s="180">
        <v>0</v>
      </c>
      <c r="F30" s="181"/>
      <c r="G30" s="182"/>
      <c r="M30" s="178" t="s">
        <v>114</v>
      </c>
      <c r="O30" s="170"/>
    </row>
    <row r="31" spans="1:15" ht="12.75">
      <c r="A31" s="177"/>
      <c r="B31" s="179"/>
      <c r="C31" s="267" t="s">
        <v>115</v>
      </c>
      <c r="D31" s="268"/>
      <c r="E31" s="180">
        <v>54</v>
      </c>
      <c r="F31" s="181"/>
      <c r="G31" s="182"/>
      <c r="M31" s="178" t="s">
        <v>115</v>
      </c>
      <c r="O31" s="170"/>
    </row>
    <row r="32" spans="1:104" ht="12.75">
      <c r="A32" s="171">
        <v>9</v>
      </c>
      <c r="B32" s="172" t="s">
        <v>116</v>
      </c>
      <c r="C32" s="173" t="s">
        <v>117</v>
      </c>
      <c r="D32" s="174" t="s">
        <v>84</v>
      </c>
      <c r="E32" s="175">
        <v>38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0">
        <v>1</v>
      </c>
      <c r="CB32" s="170">
        <v>1</v>
      </c>
      <c r="CZ32" s="146">
        <v>0.04305</v>
      </c>
    </row>
    <row r="33" spans="1:15" ht="12.75">
      <c r="A33" s="177"/>
      <c r="B33" s="179"/>
      <c r="C33" s="267" t="s">
        <v>118</v>
      </c>
      <c r="D33" s="268"/>
      <c r="E33" s="180">
        <v>38</v>
      </c>
      <c r="F33" s="181"/>
      <c r="G33" s="182"/>
      <c r="M33" s="178" t="s">
        <v>118</v>
      </c>
      <c r="O33" s="170"/>
    </row>
    <row r="34" spans="1:104" ht="12.75">
      <c r="A34" s="171">
        <v>10</v>
      </c>
      <c r="B34" s="172" t="s">
        <v>119</v>
      </c>
      <c r="C34" s="173" t="s">
        <v>120</v>
      </c>
      <c r="D34" s="174" t="s">
        <v>121</v>
      </c>
      <c r="E34" s="175">
        <v>26.6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0">
        <v>1</v>
      </c>
      <c r="CB34" s="170">
        <v>1</v>
      </c>
      <c r="CZ34" s="146">
        <v>0.03465</v>
      </c>
    </row>
    <row r="35" spans="1:15" ht="12.75">
      <c r="A35" s="177"/>
      <c r="B35" s="179"/>
      <c r="C35" s="267" t="s">
        <v>122</v>
      </c>
      <c r="D35" s="268"/>
      <c r="E35" s="180">
        <v>26.6</v>
      </c>
      <c r="F35" s="181"/>
      <c r="G35" s="182"/>
      <c r="M35" s="178" t="s">
        <v>122</v>
      </c>
      <c r="O35" s="170"/>
    </row>
    <row r="36" spans="1:104" ht="12.75">
      <c r="A36" s="171">
        <v>11</v>
      </c>
      <c r="B36" s="172" t="s">
        <v>123</v>
      </c>
      <c r="C36" s="173" t="s">
        <v>124</v>
      </c>
      <c r="D36" s="174" t="s">
        <v>99</v>
      </c>
      <c r="E36" s="175">
        <v>26.6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0">
        <v>1</v>
      </c>
      <c r="CB36" s="170">
        <v>1</v>
      </c>
      <c r="CZ36" s="146">
        <v>0.05543</v>
      </c>
    </row>
    <row r="37" spans="1:15" ht="12.75">
      <c r="A37" s="177"/>
      <c r="B37" s="179"/>
      <c r="C37" s="267" t="s">
        <v>125</v>
      </c>
      <c r="D37" s="268"/>
      <c r="E37" s="180">
        <v>26.6</v>
      </c>
      <c r="F37" s="181"/>
      <c r="G37" s="182"/>
      <c r="M37" s="178" t="s">
        <v>125</v>
      </c>
      <c r="O37" s="170"/>
    </row>
    <row r="38" spans="1:57" ht="12.75">
      <c r="A38" s="183"/>
      <c r="B38" s="184" t="s">
        <v>74</v>
      </c>
      <c r="C38" s="185" t="str">
        <f>CONCATENATE(B28," ",C28)</f>
        <v>61 Upravy povrchů vnitřní</v>
      </c>
      <c r="D38" s="186"/>
      <c r="E38" s="187"/>
      <c r="F38" s="188"/>
      <c r="G38" s="189">
        <f>SUM(G28:G37)</f>
        <v>0</v>
      </c>
      <c r="O38" s="170">
        <v>4</v>
      </c>
      <c r="BA38" s="190">
        <f>SUM(BA28:BA37)</f>
        <v>0</v>
      </c>
      <c r="BB38" s="190">
        <f>SUM(BB28:BB37)</f>
        <v>0</v>
      </c>
      <c r="BC38" s="190">
        <f>SUM(BC28:BC37)</f>
        <v>0</v>
      </c>
      <c r="BD38" s="190">
        <f>SUM(BD28:BD37)</f>
        <v>0</v>
      </c>
      <c r="BE38" s="190">
        <f>SUM(BE28:BE37)</f>
        <v>0</v>
      </c>
    </row>
    <row r="39" spans="1:15" ht="12.75">
      <c r="A39" s="163" t="s">
        <v>73</v>
      </c>
      <c r="B39" s="164" t="s">
        <v>126</v>
      </c>
      <c r="C39" s="165" t="s">
        <v>127</v>
      </c>
      <c r="D39" s="166"/>
      <c r="E39" s="167"/>
      <c r="F39" s="167"/>
      <c r="G39" s="168"/>
      <c r="H39" s="169"/>
      <c r="I39" s="169"/>
      <c r="O39" s="170">
        <v>1</v>
      </c>
    </row>
    <row r="40" spans="1:104" ht="12.75">
      <c r="A40" s="171">
        <v>12</v>
      </c>
      <c r="B40" s="172" t="s">
        <v>128</v>
      </c>
      <c r="C40" s="173" t="s">
        <v>129</v>
      </c>
      <c r="D40" s="174" t="s">
        <v>89</v>
      </c>
      <c r="E40" s="175">
        <v>2.1825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0">
        <v>1</v>
      </c>
      <c r="CB40" s="170">
        <v>1</v>
      </c>
      <c r="CZ40" s="146">
        <v>2.525</v>
      </c>
    </row>
    <row r="41" spans="1:15" ht="12.75">
      <c r="A41" s="177"/>
      <c r="B41" s="179"/>
      <c r="C41" s="267" t="s">
        <v>130</v>
      </c>
      <c r="D41" s="268"/>
      <c r="E41" s="180">
        <v>2.1825</v>
      </c>
      <c r="F41" s="181"/>
      <c r="G41" s="182"/>
      <c r="M41" s="178" t="s">
        <v>130</v>
      </c>
      <c r="O41" s="170"/>
    </row>
    <row r="42" spans="1:104" ht="12.75">
      <c r="A42" s="171">
        <v>13</v>
      </c>
      <c r="B42" s="172" t="s">
        <v>131</v>
      </c>
      <c r="C42" s="173" t="s">
        <v>132</v>
      </c>
      <c r="D42" s="174" t="s">
        <v>89</v>
      </c>
      <c r="E42" s="175">
        <v>2.1825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0">
        <v>1</v>
      </c>
      <c r="CB42" s="170">
        <v>1</v>
      </c>
      <c r="CZ42" s="146">
        <v>0</v>
      </c>
    </row>
    <row r="43" spans="1:104" ht="20.4">
      <c r="A43" s="171">
        <v>14</v>
      </c>
      <c r="B43" s="172" t="s">
        <v>133</v>
      </c>
      <c r="C43" s="173" t="s">
        <v>134</v>
      </c>
      <c r="D43" s="174" t="s">
        <v>93</v>
      </c>
      <c r="E43" s="175">
        <v>0.0747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0">
        <v>1</v>
      </c>
      <c r="CB43" s="170">
        <v>1</v>
      </c>
      <c r="CZ43" s="146">
        <v>1.06625</v>
      </c>
    </row>
    <row r="44" spans="1:15" ht="12.75">
      <c r="A44" s="177"/>
      <c r="B44" s="179"/>
      <c r="C44" s="267" t="s">
        <v>135</v>
      </c>
      <c r="D44" s="268"/>
      <c r="E44" s="180">
        <v>0.0747</v>
      </c>
      <c r="F44" s="181"/>
      <c r="G44" s="182"/>
      <c r="M44" s="178" t="s">
        <v>135</v>
      </c>
      <c r="O44" s="170"/>
    </row>
    <row r="45" spans="1:57" ht="12.75">
      <c r="A45" s="183"/>
      <c r="B45" s="184" t="s">
        <v>74</v>
      </c>
      <c r="C45" s="185" t="str">
        <f>CONCATENATE(B39," ",C39)</f>
        <v>63 Podlahy a podlahové konstrukce</v>
      </c>
      <c r="D45" s="186"/>
      <c r="E45" s="187"/>
      <c r="F45" s="188"/>
      <c r="G45" s="189">
        <f>SUM(G39:G44)</f>
        <v>0</v>
      </c>
      <c r="O45" s="170">
        <v>4</v>
      </c>
      <c r="BA45" s="190">
        <f>SUM(BA39:BA44)</f>
        <v>0</v>
      </c>
      <c r="BB45" s="190">
        <f>SUM(BB39:BB44)</f>
        <v>0</v>
      </c>
      <c r="BC45" s="190">
        <f>SUM(BC39:BC44)</f>
        <v>0</v>
      </c>
      <c r="BD45" s="190">
        <f>SUM(BD39:BD44)</f>
        <v>0</v>
      </c>
      <c r="BE45" s="190">
        <f>SUM(BE39:BE44)</f>
        <v>0</v>
      </c>
    </row>
    <row r="46" spans="1:15" ht="12.75">
      <c r="A46" s="163" t="s">
        <v>73</v>
      </c>
      <c r="B46" s="164" t="s">
        <v>136</v>
      </c>
      <c r="C46" s="165" t="s">
        <v>137</v>
      </c>
      <c r="D46" s="166"/>
      <c r="E46" s="167"/>
      <c r="F46" s="167"/>
      <c r="G46" s="168"/>
      <c r="H46" s="169"/>
      <c r="I46" s="169"/>
      <c r="O46" s="170">
        <v>1</v>
      </c>
    </row>
    <row r="47" spans="1:104" ht="12.75">
      <c r="A47" s="171">
        <v>15</v>
      </c>
      <c r="B47" s="172" t="s">
        <v>138</v>
      </c>
      <c r="C47" s="173" t="s">
        <v>139</v>
      </c>
      <c r="D47" s="174" t="s">
        <v>99</v>
      </c>
      <c r="E47" s="175">
        <v>12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0">
        <v>1</v>
      </c>
      <c r="CB47" s="170">
        <v>1</v>
      </c>
      <c r="CZ47" s="146">
        <v>0.00121</v>
      </c>
    </row>
    <row r="48" spans="1:15" ht="12.75">
      <c r="A48" s="177"/>
      <c r="B48" s="179"/>
      <c r="C48" s="267" t="s">
        <v>140</v>
      </c>
      <c r="D48" s="268"/>
      <c r="E48" s="180">
        <v>12</v>
      </c>
      <c r="F48" s="181"/>
      <c r="G48" s="182"/>
      <c r="M48" s="178" t="s">
        <v>140</v>
      </c>
      <c r="O48" s="170"/>
    </row>
    <row r="49" spans="1:57" ht="12.75">
      <c r="A49" s="183"/>
      <c r="B49" s="184" t="s">
        <v>74</v>
      </c>
      <c r="C49" s="185" t="str">
        <f>CONCATENATE(B46," ",C46)</f>
        <v>94 Lešení a stavební výtahy</v>
      </c>
      <c r="D49" s="186"/>
      <c r="E49" s="187"/>
      <c r="F49" s="188"/>
      <c r="G49" s="189">
        <f>SUM(G46:G48)</f>
        <v>0</v>
      </c>
      <c r="O49" s="170">
        <v>4</v>
      </c>
      <c r="BA49" s="190">
        <f>SUM(BA46:BA48)</f>
        <v>0</v>
      </c>
      <c r="BB49" s="190">
        <f>SUM(BB46:BB48)</f>
        <v>0</v>
      </c>
      <c r="BC49" s="190">
        <f>SUM(BC46:BC48)</f>
        <v>0</v>
      </c>
      <c r="BD49" s="190">
        <f>SUM(BD46:BD48)</f>
        <v>0</v>
      </c>
      <c r="BE49" s="190">
        <f>SUM(BE46:BE48)</f>
        <v>0</v>
      </c>
    </row>
    <row r="50" spans="1:15" ht="12.75">
      <c r="A50" s="163" t="s">
        <v>73</v>
      </c>
      <c r="B50" s="164" t="s">
        <v>141</v>
      </c>
      <c r="C50" s="165" t="s">
        <v>142</v>
      </c>
      <c r="D50" s="166"/>
      <c r="E50" s="167"/>
      <c r="F50" s="167"/>
      <c r="G50" s="168"/>
      <c r="H50" s="169"/>
      <c r="I50" s="169"/>
      <c r="O50" s="170">
        <v>1</v>
      </c>
    </row>
    <row r="51" spans="1:104" ht="12.75">
      <c r="A51" s="171">
        <v>16</v>
      </c>
      <c r="B51" s="172" t="s">
        <v>143</v>
      </c>
      <c r="C51" s="173" t="s">
        <v>144</v>
      </c>
      <c r="D51" s="174" t="s">
        <v>84</v>
      </c>
      <c r="E51" s="175">
        <v>50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0">
        <v>1</v>
      </c>
      <c r="CB51" s="170">
        <v>1</v>
      </c>
      <c r="CZ51" s="146">
        <v>0</v>
      </c>
    </row>
    <row r="52" spans="1:15" ht="12.75">
      <c r="A52" s="177"/>
      <c r="B52" s="179"/>
      <c r="C52" s="267" t="s">
        <v>145</v>
      </c>
      <c r="D52" s="268"/>
      <c r="E52" s="180">
        <v>50</v>
      </c>
      <c r="F52" s="181"/>
      <c r="G52" s="182"/>
      <c r="M52" s="178" t="s">
        <v>145</v>
      </c>
      <c r="O52" s="170"/>
    </row>
    <row r="53" spans="1:104" ht="12.75">
      <c r="A53" s="171">
        <v>17</v>
      </c>
      <c r="B53" s="172" t="s">
        <v>146</v>
      </c>
      <c r="C53" s="173" t="s">
        <v>147</v>
      </c>
      <c r="D53" s="174" t="s">
        <v>89</v>
      </c>
      <c r="E53" s="175">
        <v>2.1825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0">
        <v>1</v>
      </c>
      <c r="CB53" s="170">
        <v>1</v>
      </c>
      <c r="CZ53" s="146">
        <v>0</v>
      </c>
    </row>
    <row r="54" spans="1:15" ht="12.75">
      <c r="A54" s="177"/>
      <c r="B54" s="179"/>
      <c r="C54" s="267" t="s">
        <v>130</v>
      </c>
      <c r="D54" s="268"/>
      <c r="E54" s="180">
        <v>2.1825</v>
      </c>
      <c r="F54" s="181"/>
      <c r="G54" s="182"/>
      <c r="M54" s="178" t="s">
        <v>130</v>
      </c>
      <c r="O54" s="170"/>
    </row>
    <row r="55" spans="1:104" ht="12.75">
      <c r="A55" s="171">
        <v>18</v>
      </c>
      <c r="B55" s="172" t="s">
        <v>148</v>
      </c>
      <c r="C55" s="173" t="s">
        <v>149</v>
      </c>
      <c r="D55" s="174" t="s">
        <v>89</v>
      </c>
      <c r="E55" s="175">
        <v>2.1825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0">
        <v>1</v>
      </c>
      <c r="CB55" s="170">
        <v>1</v>
      </c>
      <c r="CZ55" s="146">
        <v>0</v>
      </c>
    </row>
    <row r="56" spans="1:57" ht="12.75">
      <c r="A56" s="183"/>
      <c r="B56" s="184" t="s">
        <v>74</v>
      </c>
      <c r="C56" s="185" t="str">
        <f>CONCATENATE(B50," ",C50)</f>
        <v>96 Bourání konstrukcí</v>
      </c>
      <c r="D56" s="186"/>
      <c r="E56" s="187"/>
      <c r="F56" s="188"/>
      <c r="G56" s="189">
        <f>SUM(G50:G55)</f>
        <v>0</v>
      </c>
      <c r="O56" s="170">
        <v>4</v>
      </c>
      <c r="BA56" s="190">
        <f>SUM(BA50:BA55)</f>
        <v>0</v>
      </c>
      <c r="BB56" s="190">
        <f>SUM(BB50:BB55)</f>
        <v>0</v>
      </c>
      <c r="BC56" s="190">
        <f>SUM(BC50:BC55)</f>
        <v>0</v>
      </c>
      <c r="BD56" s="190">
        <f>SUM(BD50:BD55)</f>
        <v>0</v>
      </c>
      <c r="BE56" s="190">
        <f>SUM(BE50:BE55)</f>
        <v>0</v>
      </c>
    </row>
    <row r="57" spans="1:15" ht="12.75">
      <c r="A57" s="163" t="s">
        <v>73</v>
      </c>
      <c r="B57" s="164" t="s">
        <v>150</v>
      </c>
      <c r="C57" s="165" t="s">
        <v>151</v>
      </c>
      <c r="D57" s="166"/>
      <c r="E57" s="167"/>
      <c r="F57" s="167"/>
      <c r="G57" s="168"/>
      <c r="H57" s="169"/>
      <c r="I57" s="169"/>
      <c r="O57" s="170">
        <v>1</v>
      </c>
    </row>
    <row r="58" spans="1:104" ht="12.75">
      <c r="A58" s="171">
        <v>19</v>
      </c>
      <c r="B58" s="172" t="s">
        <v>152</v>
      </c>
      <c r="C58" s="173" t="s">
        <v>153</v>
      </c>
      <c r="D58" s="174" t="s">
        <v>121</v>
      </c>
      <c r="E58" s="175">
        <v>17.5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0">
        <v>1</v>
      </c>
      <c r="CB58" s="170">
        <v>1</v>
      </c>
      <c r="CZ58" s="146">
        <v>0</v>
      </c>
    </row>
    <row r="59" spans="1:15" ht="12.75">
      <c r="A59" s="177"/>
      <c r="B59" s="179"/>
      <c r="C59" s="267" t="s">
        <v>154</v>
      </c>
      <c r="D59" s="268"/>
      <c r="E59" s="180">
        <v>12.5</v>
      </c>
      <c r="F59" s="181"/>
      <c r="G59" s="182"/>
      <c r="M59" s="178" t="s">
        <v>154</v>
      </c>
      <c r="O59" s="170"/>
    </row>
    <row r="60" spans="1:15" ht="12.75">
      <c r="A60" s="177"/>
      <c r="B60" s="179"/>
      <c r="C60" s="267" t="s">
        <v>155</v>
      </c>
      <c r="D60" s="268"/>
      <c r="E60" s="180">
        <v>3.8</v>
      </c>
      <c r="F60" s="181"/>
      <c r="G60" s="182"/>
      <c r="M60" s="178" t="s">
        <v>155</v>
      </c>
      <c r="O60" s="170"/>
    </row>
    <row r="61" spans="1:15" ht="12.75">
      <c r="A61" s="177"/>
      <c r="B61" s="179"/>
      <c r="C61" s="267" t="s">
        <v>156</v>
      </c>
      <c r="D61" s="268"/>
      <c r="E61" s="180">
        <v>1.2</v>
      </c>
      <c r="F61" s="181"/>
      <c r="G61" s="182"/>
      <c r="M61" s="178" t="s">
        <v>156</v>
      </c>
      <c r="O61" s="170"/>
    </row>
    <row r="62" spans="1:104" ht="12.75">
      <c r="A62" s="171">
        <v>20</v>
      </c>
      <c r="B62" s="172" t="s">
        <v>157</v>
      </c>
      <c r="C62" s="173" t="s">
        <v>158</v>
      </c>
      <c r="D62" s="174" t="s">
        <v>121</v>
      </c>
      <c r="E62" s="175">
        <v>3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0">
        <v>1</v>
      </c>
      <c r="CB62" s="170">
        <v>1</v>
      </c>
      <c r="CZ62" s="146">
        <v>0.00134</v>
      </c>
    </row>
    <row r="63" spans="1:15" ht="12.75">
      <c r="A63" s="177"/>
      <c r="B63" s="179"/>
      <c r="C63" s="267" t="s">
        <v>159</v>
      </c>
      <c r="D63" s="268"/>
      <c r="E63" s="180">
        <v>3</v>
      </c>
      <c r="F63" s="181"/>
      <c r="G63" s="182"/>
      <c r="M63" s="178" t="s">
        <v>159</v>
      </c>
      <c r="O63" s="170"/>
    </row>
    <row r="64" spans="1:104" ht="12.75">
      <c r="A64" s="171">
        <v>21</v>
      </c>
      <c r="B64" s="172" t="s">
        <v>160</v>
      </c>
      <c r="C64" s="173" t="s">
        <v>161</v>
      </c>
      <c r="D64" s="174" t="s">
        <v>84</v>
      </c>
      <c r="E64" s="175">
        <v>9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0">
        <v>1</v>
      </c>
      <c r="CB64" s="170">
        <v>1</v>
      </c>
      <c r="CZ64" s="146">
        <v>0.00034</v>
      </c>
    </row>
    <row r="65" spans="1:104" ht="12.75">
      <c r="A65" s="171">
        <v>22</v>
      </c>
      <c r="B65" s="172" t="s">
        <v>162</v>
      </c>
      <c r="C65" s="173" t="s">
        <v>163</v>
      </c>
      <c r="D65" s="174" t="s">
        <v>84</v>
      </c>
      <c r="E65" s="175">
        <v>1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0">
        <v>1</v>
      </c>
      <c r="CB65" s="170">
        <v>1</v>
      </c>
      <c r="CZ65" s="146">
        <v>0.00034</v>
      </c>
    </row>
    <row r="66" spans="1:104" ht="12.75">
      <c r="A66" s="171">
        <v>23</v>
      </c>
      <c r="B66" s="172" t="s">
        <v>164</v>
      </c>
      <c r="C66" s="173" t="s">
        <v>165</v>
      </c>
      <c r="D66" s="174" t="s">
        <v>84</v>
      </c>
      <c r="E66" s="175">
        <v>10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0">
        <v>1</v>
      </c>
      <c r="CB66" s="170">
        <v>1</v>
      </c>
      <c r="CZ66" s="146">
        <v>0.00049</v>
      </c>
    </row>
    <row r="67" spans="1:15" ht="12.75">
      <c r="A67" s="177"/>
      <c r="B67" s="179"/>
      <c r="C67" s="267" t="s">
        <v>166</v>
      </c>
      <c r="D67" s="268"/>
      <c r="E67" s="180">
        <v>0</v>
      </c>
      <c r="F67" s="181"/>
      <c r="G67" s="182"/>
      <c r="M67" s="178" t="s">
        <v>166</v>
      </c>
      <c r="O67" s="170"/>
    </row>
    <row r="68" spans="1:15" ht="12.75">
      <c r="A68" s="177"/>
      <c r="B68" s="179"/>
      <c r="C68" s="267" t="s">
        <v>86</v>
      </c>
      <c r="D68" s="268"/>
      <c r="E68" s="180">
        <v>10</v>
      </c>
      <c r="F68" s="181"/>
      <c r="G68" s="182"/>
      <c r="M68" s="178">
        <v>10</v>
      </c>
      <c r="O68" s="170"/>
    </row>
    <row r="69" spans="1:104" ht="12.75">
      <c r="A69" s="171">
        <v>24</v>
      </c>
      <c r="B69" s="172" t="s">
        <v>167</v>
      </c>
      <c r="C69" s="173" t="s">
        <v>168</v>
      </c>
      <c r="D69" s="174" t="s">
        <v>84</v>
      </c>
      <c r="E69" s="175">
        <v>6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0">
        <v>1</v>
      </c>
      <c r="CB69" s="170">
        <v>1</v>
      </c>
      <c r="CZ69" s="146">
        <v>0.00049</v>
      </c>
    </row>
    <row r="70" spans="1:15" ht="12.75">
      <c r="A70" s="177"/>
      <c r="B70" s="179"/>
      <c r="C70" s="267" t="s">
        <v>169</v>
      </c>
      <c r="D70" s="268"/>
      <c r="E70" s="180">
        <v>0</v>
      </c>
      <c r="F70" s="181"/>
      <c r="G70" s="182"/>
      <c r="M70" s="178" t="s">
        <v>169</v>
      </c>
      <c r="O70" s="170"/>
    </row>
    <row r="71" spans="1:15" ht="12.75">
      <c r="A71" s="177"/>
      <c r="B71" s="179"/>
      <c r="C71" s="267" t="s">
        <v>88</v>
      </c>
      <c r="D71" s="268"/>
      <c r="E71" s="180">
        <v>6</v>
      </c>
      <c r="F71" s="181"/>
      <c r="G71" s="182"/>
      <c r="M71" s="178">
        <v>6</v>
      </c>
      <c r="O71" s="170"/>
    </row>
    <row r="72" spans="1:104" ht="12.75">
      <c r="A72" s="171">
        <v>25</v>
      </c>
      <c r="B72" s="172" t="s">
        <v>170</v>
      </c>
      <c r="C72" s="173" t="s">
        <v>171</v>
      </c>
      <c r="D72" s="174" t="s">
        <v>121</v>
      </c>
      <c r="E72" s="175">
        <v>26.6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0">
        <v>1</v>
      </c>
      <c r="CB72" s="170">
        <v>1</v>
      </c>
      <c r="CZ72" s="146">
        <v>0.00049</v>
      </c>
    </row>
    <row r="73" spans="1:15" ht="12.75">
      <c r="A73" s="177"/>
      <c r="B73" s="179"/>
      <c r="C73" s="267" t="s">
        <v>122</v>
      </c>
      <c r="D73" s="268"/>
      <c r="E73" s="180">
        <v>26.6</v>
      </c>
      <c r="F73" s="181"/>
      <c r="G73" s="182"/>
      <c r="M73" s="178" t="s">
        <v>122</v>
      </c>
      <c r="O73" s="170"/>
    </row>
    <row r="74" spans="1:104" ht="12.75">
      <c r="A74" s="171">
        <v>26</v>
      </c>
      <c r="B74" s="172" t="s">
        <v>172</v>
      </c>
      <c r="C74" s="173" t="s">
        <v>173</v>
      </c>
      <c r="D74" s="174" t="s">
        <v>121</v>
      </c>
      <c r="E74" s="175">
        <v>2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0">
        <v>1</v>
      </c>
      <c r="CB74" s="170">
        <v>1</v>
      </c>
      <c r="CZ74" s="146">
        <v>0</v>
      </c>
    </row>
    <row r="75" spans="1:15" ht="12.75">
      <c r="A75" s="177"/>
      <c r="B75" s="179"/>
      <c r="C75" s="267" t="s">
        <v>174</v>
      </c>
      <c r="D75" s="268"/>
      <c r="E75" s="180">
        <v>2</v>
      </c>
      <c r="F75" s="181"/>
      <c r="G75" s="182"/>
      <c r="M75" s="178" t="s">
        <v>174</v>
      </c>
      <c r="O75" s="170"/>
    </row>
    <row r="76" spans="1:57" ht="12.75">
      <c r="A76" s="183"/>
      <c r="B76" s="184" t="s">
        <v>74</v>
      </c>
      <c r="C76" s="185" t="str">
        <f>CONCATENATE(B57," ",C57)</f>
        <v>97 Prorážení otvorů</v>
      </c>
      <c r="D76" s="186"/>
      <c r="E76" s="187"/>
      <c r="F76" s="188"/>
      <c r="G76" s="189">
        <f>SUM(G57:G75)</f>
        <v>0</v>
      </c>
      <c r="O76" s="170">
        <v>4</v>
      </c>
      <c r="BA76" s="190">
        <f>SUM(BA57:BA75)</f>
        <v>0</v>
      </c>
      <c r="BB76" s="190">
        <f>SUM(BB57:BB75)</f>
        <v>0</v>
      </c>
      <c r="BC76" s="190">
        <f>SUM(BC57:BC75)</f>
        <v>0</v>
      </c>
      <c r="BD76" s="190">
        <f>SUM(BD57:BD75)</f>
        <v>0</v>
      </c>
      <c r="BE76" s="190">
        <f>SUM(BE57:BE75)</f>
        <v>0</v>
      </c>
    </row>
    <row r="77" spans="1:15" ht="12.75">
      <c r="A77" s="163" t="s">
        <v>73</v>
      </c>
      <c r="B77" s="164" t="s">
        <v>175</v>
      </c>
      <c r="C77" s="165" t="s">
        <v>176</v>
      </c>
      <c r="D77" s="166"/>
      <c r="E77" s="167"/>
      <c r="F77" s="167"/>
      <c r="G77" s="168"/>
      <c r="H77" s="169"/>
      <c r="I77" s="169"/>
      <c r="O77" s="170">
        <v>1</v>
      </c>
    </row>
    <row r="78" spans="1:104" ht="12.75">
      <c r="A78" s="171">
        <v>27</v>
      </c>
      <c r="B78" s="172" t="s">
        <v>177</v>
      </c>
      <c r="C78" s="173" t="s">
        <v>178</v>
      </c>
      <c r="D78" s="174" t="s">
        <v>93</v>
      </c>
      <c r="E78" s="175">
        <v>12.521386613</v>
      </c>
      <c r="F78" s="175">
        <v>0</v>
      </c>
      <c r="G78" s="176">
        <f>E78*F78</f>
        <v>0</v>
      </c>
      <c r="O78" s="170">
        <v>2</v>
      </c>
      <c r="AA78" s="146">
        <v>7</v>
      </c>
      <c r="AB78" s="146">
        <v>1</v>
      </c>
      <c r="AC78" s="146">
        <v>2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0">
        <v>7</v>
      </c>
      <c r="CB78" s="170">
        <v>1</v>
      </c>
      <c r="CZ78" s="146">
        <v>0</v>
      </c>
    </row>
    <row r="79" spans="1:57" ht="12.75">
      <c r="A79" s="183"/>
      <c r="B79" s="184" t="s">
        <v>74</v>
      </c>
      <c r="C79" s="185" t="str">
        <f>CONCATENATE(B77," ",C77)</f>
        <v>99 Staveništní přesun hmot</v>
      </c>
      <c r="D79" s="186"/>
      <c r="E79" s="187"/>
      <c r="F79" s="188"/>
      <c r="G79" s="189">
        <f>SUM(G77:G78)</f>
        <v>0</v>
      </c>
      <c r="O79" s="170">
        <v>4</v>
      </c>
      <c r="BA79" s="190">
        <f>SUM(BA77:BA78)</f>
        <v>0</v>
      </c>
      <c r="BB79" s="190">
        <f>SUM(BB77:BB78)</f>
        <v>0</v>
      </c>
      <c r="BC79" s="190">
        <f>SUM(BC77:BC78)</f>
        <v>0</v>
      </c>
      <c r="BD79" s="190">
        <f>SUM(BD77:BD78)</f>
        <v>0</v>
      </c>
      <c r="BE79" s="190">
        <f>SUM(BE77:BE78)</f>
        <v>0</v>
      </c>
    </row>
    <row r="80" spans="1:15" ht="12.75">
      <c r="A80" s="163" t="s">
        <v>73</v>
      </c>
      <c r="B80" s="164" t="s">
        <v>179</v>
      </c>
      <c r="C80" s="165" t="s">
        <v>180</v>
      </c>
      <c r="D80" s="166"/>
      <c r="E80" s="167"/>
      <c r="F80" s="167"/>
      <c r="G80" s="168"/>
      <c r="H80" s="169"/>
      <c r="I80" s="169"/>
      <c r="O80" s="170">
        <v>1</v>
      </c>
    </row>
    <row r="81" spans="1:104" ht="20.4">
      <c r="A81" s="171">
        <v>28</v>
      </c>
      <c r="B81" s="172" t="s">
        <v>181</v>
      </c>
      <c r="C81" s="173" t="s">
        <v>182</v>
      </c>
      <c r="D81" s="174" t="s">
        <v>99</v>
      </c>
      <c r="E81" s="175">
        <v>21.825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7</v>
      </c>
      <c r="CZ81" s="146">
        <v>0.00033</v>
      </c>
    </row>
    <row r="82" spans="1:15" ht="12.75">
      <c r="A82" s="177"/>
      <c r="B82" s="179"/>
      <c r="C82" s="267" t="s">
        <v>183</v>
      </c>
      <c r="D82" s="268"/>
      <c r="E82" s="180">
        <v>21.825</v>
      </c>
      <c r="F82" s="181"/>
      <c r="G82" s="182"/>
      <c r="M82" s="178" t="s">
        <v>183</v>
      </c>
      <c r="O82" s="170"/>
    </row>
    <row r="83" spans="1:104" ht="20.4">
      <c r="A83" s="171">
        <v>29</v>
      </c>
      <c r="B83" s="172" t="s">
        <v>184</v>
      </c>
      <c r="C83" s="173" t="s">
        <v>185</v>
      </c>
      <c r="D83" s="174" t="s">
        <v>99</v>
      </c>
      <c r="E83" s="175">
        <v>21.825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0">
        <v>1</v>
      </c>
      <c r="CB83" s="170">
        <v>7</v>
      </c>
      <c r="CZ83" s="146">
        <v>0.0057</v>
      </c>
    </row>
    <row r="84" spans="1:104" ht="12.75">
      <c r="A84" s="171">
        <v>30</v>
      </c>
      <c r="B84" s="172" t="s">
        <v>186</v>
      </c>
      <c r="C84" s="173" t="s">
        <v>187</v>
      </c>
      <c r="D84" s="174" t="s">
        <v>62</v>
      </c>
      <c r="E84" s="175"/>
      <c r="F84" s="175">
        <v>0</v>
      </c>
      <c r="G84" s="176">
        <f>E84*F84</f>
        <v>0</v>
      </c>
      <c r="O84" s="170">
        <v>2</v>
      </c>
      <c r="AA84" s="146">
        <v>7</v>
      </c>
      <c r="AB84" s="146">
        <v>1002</v>
      </c>
      <c r="AC84" s="146">
        <v>5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7</v>
      </c>
      <c r="CB84" s="170">
        <v>1002</v>
      </c>
      <c r="CZ84" s="146">
        <v>0</v>
      </c>
    </row>
    <row r="85" spans="1:57" ht="12.75">
      <c r="A85" s="183"/>
      <c r="B85" s="184" t="s">
        <v>74</v>
      </c>
      <c r="C85" s="185" t="str">
        <f>CONCATENATE(B80," ",C80)</f>
        <v>711 Izolace proti vodě</v>
      </c>
      <c r="D85" s="186"/>
      <c r="E85" s="187"/>
      <c r="F85" s="188"/>
      <c r="G85" s="189">
        <f>SUM(G80:G84)</f>
        <v>0</v>
      </c>
      <c r="O85" s="170">
        <v>4</v>
      </c>
      <c r="BA85" s="190">
        <f>SUM(BA80:BA84)</f>
        <v>0</v>
      </c>
      <c r="BB85" s="190">
        <f>SUM(BB80:BB84)</f>
        <v>0</v>
      </c>
      <c r="BC85" s="190">
        <f>SUM(BC80:BC84)</f>
        <v>0</v>
      </c>
      <c r="BD85" s="190">
        <f>SUM(BD80:BD84)</f>
        <v>0</v>
      </c>
      <c r="BE85" s="190">
        <f>SUM(BE80:BE84)</f>
        <v>0</v>
      </c>
    </row>
    <row r="86" spans="1:15" ht="12.75">
      <c r="A86" s="163" t="s">
        <v>73</v>
      </c>
      <c r="B86" s="164" t="s">
        <v>188</v>
      </c>
      <c r="C86" s="165" t="s">
        <v>189</v>
      </c>
      <c r="D86" s="166"/>
      <c r="E86" s="167"/>
      <c r="F86" s="167"/>
      <c r="G86" s="168"/>
      <c r="H86" s="169"/>
      <c r="I86" s="169"/>
      <c r="O86" s="170">
        <v>1</v>
      </c>
    </row>
    <row r="87" spans="1:104" ht="12.75">
      <c r="A87" s="171">
        <v>31</v>
      </c>
      <c r="B87" s="172" t="s">
        <v>188</v>
      </c>
      <c r="C87" s="203" t="s">
        <v>190</v>
      </c>
      <c r="D87" s="174"/>
      <c r="E87" s="175">
        <v>0</v>
      </c>
      <c r="F87" s="175">
        <v>0</v>
      </c>
      <c r="G87" s="176">
        <f>E87*F87</f>
        <v>0</v>
      </c>
      <c r="O87" s="170">
        <v>2</v>
      </c>
      <c r="AA87" s="146">
        <v>12</v>
      </c>
      <c r="AB87" s="146">
        <v>0</v>
      </c>
      <c r="AC87" s="146">
        <v>51</v>
      </c>
      <c r="AZ87" s="146">
        <v>2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0">
        <v>12</v>
      </c>
      <c r="CB87" s="170">
        <v>0</v>
      </c>
      <c r="CZ87" s="146">
        <v>0</v>
      </c>
    </row>
    <row r="88" spans="1:104" ht="12.75">
      <c r="A88" s="171">
        <v>32</v>
      </c>
      <c r="B88" s="172" t="s">
        <v>191</v>
      </c>
      <c r="C88" s="173" t="s">
        <v>192</v>
      </c>
      <c r="D88" s="174" t="s">
        <v>193</v>
      </c>
      <c r="E88" s="246" t="s">
        <v>376</v>
      </c>
      <c r="F88" s="175"/>
      <c r="G88" s="176"/>
      <c r="O88" s="170">
        <v>2</v>
      </c>
      <c r="AA88" s="146">
        <v>12</v>
      </c>
      <c r="AB88" s="146">
        <v>0</v>
      </c>
      <c r="AC88" s="146">
        <v>27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0">
        <v>12</v>
      </c>
      <c r="CB88" s="170">
        <v>0</v>
      </c>
      <c r="CZ88" s="146">
        <v>0</v>
      </c>
    </row>
    <row r="89" spans="1:104" ht="12.75">
      <c r="A89" s="171">
        <v>33</v>
      </c>
      <c r="B89" s="172" t="s">
        <v>194</v>
      </c>
      <c r="C89" s="173" t="s">
        <v>195</v>
      </c>
      <c r="D89" s="174" t="s">
        <v>193</v>
      </c>
      <c r="E89" s="246" t="s">
        <v>376</v>
      </c>
      <c r="F89" s="175"/>
      <c r="G89" s="176"/>
      <c r="O89" s="170">
        <v>2</v>
      </c>
      <c r="AA89" s="146">
        <v>12</v>
      </c>
      <c r="AB89" s="146">
        <v>0</v>
      </c>
      <c r="AC89" s="146">
        <v>28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12</v>
      </c>
      <c r="CB89" s="170">
        <v>0</v>
      </c>
      <c r="CZ89" s="146">
        <v>0</v>
      </c>
    </row>
    <row r="90" spans="1:104" ht="12.75">
      <c r="A90" s="171">
        <v>34</v>
      </c>
      <c r="B90" s="172" t="s">
        <v>196</v>
      </c>
      <c r="C90" s="173" t="s">
        <v>197</v>
      </c>
      <c r="D90" s="174" t="s">
        <v>193</v>
      </c>
      <c r="E90" s="175">
        <v>1</v>
      </c>
      <c r="F90" s="175">
        <f ca="1">ÚT!H50</f>
        <v>0</v>
      </c>
      <c r="G90" s="176">
        <f>E90*F90</f>
        <v>0</v>
      </c>
      <c r="O90" s="170">
        <v>2</v>
      </c>
      <c r="AA90" s="146">
        <v>12</v>
      </c>
      <c r="AB90" s="146">
        <v>0</v>
      </c>
      <c r="AC90" s="146">
        <v>29</v>
      </c>
      <c r="AZ90" s="146">
        <v>2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0">
        <v>12</v>
      </c>
      <c r="CB90" s="170">
        <v>0</v>
      </c>
      <c r="CZ90" s="146">
        <v>0</v>
      </c>
    </row>
    <row r="91" spans="1:104" ht="12.75">
      <c r="A91" s="171">
        <v>35</v>
      </c>
      <c r="B91" s="172" t="s">
        <v>198</v>
      </c>
      <c r="C91" s="173" t="s">
        <v>199</v>
      </c>
      <c r="D91" s="174" t="s">
        <v>62</v>
      </c>
      <c r="E91" s="175">
        <v>5</v>
      </c>
      <c r="F91" s="175">
        <f>G90/100</f>
        <v>0</v>
      </c>
      <c r="G91" s="176">
        <f>E91*F91</f>
        <v>0</v>
      </c>
      <c r="O91" s="170">
        <v>2</v>
      </c>
      <c r="AA91" s="146">
        <v>12</v>
      </c>
      <c r="AB91" s="146">
        <v>0</v>
      </c>
      <c r="AC91" s="146">
        <v>43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0">
        <v>12</v>
      </c>
      <c r="CB91" s="170">
        <v>0</v>
      </c>
      <c r="CZ91" s="146">
        <v>0</v>
      </c>
    </row>
    <row r="92" spans="1:57" ht="12.75">
      <c r="A92" s="183"/>
      <c r="B92" s="184" t="s">
        <v>74</v>
      </c>
      <c r="C92" s="185" t="str">
        <f>CONCATENATE(B86," ",C86)</f>
        <v>730 Ústřední vytápění</v>
      </c>
      <c r="D92" s="186"/>
      <c r="E92" s="187"/>
      <c r="F92" s="188"/>
      <c r="G92" s="189">
        <f>SUM(G86:G91)</f>
        <v>0</v>
      </c>
      <c r="O92" s="170">
        <v>4</v>
      </c>
      <c r="BA92" s="190">
        <f>SUM(BA86:BA91)</f>
        <v>0</v>
      </c>
      <c r="BB92" s="190">
        <f>SUM(BB86:BB91)</f>
        <v>0</v>
      </c>
      <c r="BC92" s="190">
        <f>SUM(BC86:BC91)</f>
        <v>0</v>
      </c>
      <c r="BD92" s="190">
        <f>SUM(BD86:BD91)</f>
        <v>0</v>
      </c>
      <c r="BE92" s="190">
        <f>SUM(BE86:BE91)</f>
        <v>0</v>
      </c>
    </row>
    <row r="93" spans="1:15" ht="12.75">
      <c r="A93" s="163" t="s">
        <v>73</v>
      </c>
      <c r="B93" s="164" t="s">
        <v>200</v>
      </c>
      <c r="C93" s="165" t="s">
        <v>201</v>
      </c>
      <c r="D93" s="166"/>
      <c r="E93" s="167"/>
      <c r="F93" s="167"/>
      <c r="G93" s="168"/>
      <c r="H93" s="169"/>
      <c r="I93" s="169"/>
      <c r="O93" s="170">
        <v>1</v>
      </c>
    </row>
    <row r="94" spans="1:104" ht="12.75">
      <c r="A94" s="171">
        <v>36</v>
      </c>
      <c r="B94" s="172" t="s">
        <v>202</v>
      </c>
      <c r="C94" s="173" t="s">
        <v>203</v>
      </c>
      <c r="D94" s="174" t="s">
        <v>99</v>
      </c>
      <c r="E94" s="175">
        <v>18.4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1</v>
      </c>
      <c r="CB94" s="170">
        <v>7</v>
      </c>
      <c r="CZ94" s="146">
        <v>0</v>
      </c>
    </row>
    <row r="95" spans="1:15" ht="12.75">
      <c r="A95" s="177"/>
      <c r="B95" s="179"/>
      <c r="C95" s="267" t="s">
        <v>204</v>
      </c>
      <c r="D95" s="268"/>
      <c r="E95" s="180">
        <v>18.4</v>
      </c>
      <c r="F95" s="181"/>
      <c r="G95" s="182"/>
      <c r="M95" s="178" t="s">
        <v>204</v>
      </c>
      <c r="O95" s="170"/>
    </row>
    <row r="96" spans="1:104" ht="12.75">
      <c r="A96" s="171">
        <v>37</v>
      </c>
      <c r="B96" s="172" t="s">
        <v>205</v>
      </c>
      <c r="C96" s="173" t="s">
        <v>206</v>
      </c>
      <c r="D96" s="174" t="s">
        <v>99</v>
      </c>
      <c r="E96" s="175">
        <v>36.8</v>
      </c>
      <c r="F96" s="175">
        <v>0</v>
      </c>
      <c r="G96" s="176">
        <f>E96*F96</f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0">
        <v>1</v>
      </c>
      <c r="CB96" s="170">
        <v>7</v>
      </c>
      <c r="CZ96" s="146">
        <v>0</v>
      </c>
    </row>
    <row r="97" spans="1:15" ht="12.75">
      <c r="A97" s="177"/>
      <c r="B97" s="179"/>
      <c r="C97" s="267" t="s">
        <v>207</v>
      </c>
      <c r="D97" s="268"/>
      <c r="E97" s="180">
        <v>36.8</v>
      </c>
      <c r="F97" s="181"/>
      <c r="G97" s="182"/>
      <c r="M97" s="178" t="s">
        <v>207</v>
      </c>
      <c r="O97" s="170"/>
    </row>
    <row r="98" spans="1:104" ht="12.75">
      <c r="A98" s="171">
        <v>38</v>
      </c>
      <c r="B98" s="172" t="s">
        <v>208</v>
      </c>
      <c r="C98" s="173" t="s">
        <v>209</v>
      </c>
      <c r="D98" s="174" t="s">
        <v>99</v>
      </c>
      <c r="E98" s="175">
        <v>18.7</v>
      </c>
      <c r="F98" s="175">
        <v>0</v>
      </c>
      <c r="G98" s="176">
        <f>E98*F98</f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0">
        <v>1</v>
      </c>
      <c r="CB98" s="170">
        <v>7</v>
      </c>
      <c r="CZ98" s="146">
        <v>0.00019</v>
      </c>
    </row>
    <row r="99" spans="1:15" ht="12.75">
      <c r="A99" s="177"/>
      <c r="B99" s="179"/>
      <c r="C99" s="267" t="s">
        <v>210</v>
      </c>
      <c r="D99" s="268"/>
      <c r="E99" s="180">
        <v>18.7</v>
      </c>
      <c r="F99" s="181"/>
      <c r="G99" s="182"/>
      <c r="M99" s="178" t="s">
        <v>210</v>
      </c>
      <c r="O99" s="170"/>
    </row>
    <row r="100" spans="1:104" ht="12.75">
      <c r="A100" s="171">
        <v>39</v>
      </c>
      <c r="B100" s="172" t="s">
        <v>211</v>
      </c>
      <c r="C100" s="173" t="s">
        <v>212</v>
      </c>
      <c r="D100" s="174" t="s">
        <v>121</v>
      </c>
      <c r="E100" s="175">
        <v>37.4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0">
        <v>1</v>
      </c>
      <c r="CB100" s="170">
        <v>7</v>
      </c>
      <c r="CZ100" s="146">
        <v>0.00018</v>
      </c>
    </row>
    <row r="101" spans="1:15" ht="12.75">
      <c r="A101" s="177"/>
      <c r="B101" s="179"/>
      <c r="C101" s="267" t="s">
        <v>213</v>
      </c>
      <c r="D101" s="268"/>
      <c r="E101" s="180">
        <v>37.4</v>
      </c>
      <c r="F101" s="181"/>
      <c r="G101" s="182"/>
      <c r="M101" s="178" t="s">
        <v>213</v>
      </c>
      <c r="O101" s="170"/>
    </row>
    <row r="102" spans="1:104" ht="20.4">
      <c r="A102" s="171">
        <v>40</v>
      </c>
      <c r="B102" s="172" t="s">
        <v>214</v>
      </c>
      <c r="C102" s="173" t="s">
        <v>215</v>
      </c>
      <c r="D102" s="174" t="s">
        <v>121</v>
      </c>
      <c r="E102" s="175">
        <v>18.5</v>
      </c>
      <c r="F102" s="175">
        <v>0</v>
      </c>
      <c r="G102" s="176">
        <f>E102*F102</f>
        <v>0</v>
      </c>
      <c r="O102" s="170">
        <v>2</v>
      </c>
      <c r="AA102" s="146">
        <v>12</v>
      </c>
      <c r="AB102" s="146">
        <v>0</v>
      </c>
      <c r="AC102" s="146">
        <v>26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0">
        <v>12</v>
      </c>
      <c r="CB102" s="170">
        <v>0</v>
      </c>
      <c r="CZ102" s="146">
        <v>0</v>
      </c>
    </row>
    <row r="103" spans="1:15" ht="12.75">
      <c r="A103" s="177"/>
      <c r="B103" s="179"/>
      <c r="C103" s="267" t="s">
        <v>216</v>
      </c>
      <c r="D103" s="268"/>
      <c r="E103" s="180">
        <v>18.5</v>
      </c>
      <c r="F103" s="181"/>
      <c r="G103" s="182"/>
      <c r="M103" s="178" t="s">
        <v>216</v>
      </c>
      <c r="O103" s="170"/>
    </row>
    <row r="104" spans="1:104" ht="12.75">
      <c r="A104" s="171">
        <v>41</v>
      </c>
      <c r="B104" s="172" t="s">
        <v>217</v>
      </c>
      <c r="C104" s="173" t="s">
        <v>218</v>
      </c>
      <c r="D104" s="174" t="s">
        <v>89</v>
      </c>
      <c r="E104" s="175">
        <v>0.1975</v>
      </c>
      <c r="F104" s="175">
        <v>0</v>
      </c>
      <c r="G104" s="176">
        <f>E104*F104</f>
        <v>0</v>
      </c>
      <c r="O104" s="170">
        <v>2</v>
      </c>
      <c r="AA104" s="146">
        <v>3</v>
      </c>
      <c r="AB104" s="146">
        <v>7</v>
      </c>
      <c r="AC104" s="146">
        <v>60515001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0">
        <v>3</v>
      </c>
      <c r="CB104" s="170">
        <v>7</v>
      </c>
      <c r="CZ104" s="146">
        <v>0.55</v>
      </c>
    </row>
    <row r="105" spans="1:15" ht="12.75">
      <c r="A105" s="177"/>
      <c r="B105" s="179"/>
      <c r="C105" s="267" t="s">
        <v>219</v>
      </c>
      <c r="D105" s="268"/>
      <c r="E105" s="180">
        <v>0.1975</v>
      </c>
      <c r="F105" s="181"/>
      <c r="G105" s="182"/>
      <c r="M105" s="178" t="s">
        <v>219</v>
      </c>
      <c r="O105" s="170"/>
    </row>
    <row r="106" spans="1:104" ht="12.75">
      <c r="A106" s="171">
        <v>42</v>
      </c>
      <c r="B106" s="172" t="s">
        <v>220</v>
      </c>
      <c r="C106" s="173" t="s">
        <v>221</v>
      </c>
      <c r="D106" s="174" t="s">
        <v>99</v>
      </c>
      <c r="E106" s="175">
        <v>20.57</v>
      </c>
      <c r="F106" s="175">
        <v>0</v>
      </c>
      <c r="G106" s="176">
        <f>E106*F106</f>
        <v>0</v>
      </c>
      <c r="O106" s="170">
        <v>2</v>
      </c>
      <c r="AA106" s="146">
        <v>3</v>
      </c>
      <c r="AB106" s="146">
        <v>7</v>
      </c>
      <c r="AC106" s="146">
        <v>61191740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0">
        <v>3</v>
      </c>
      <c r="CB106" s="170">
        <v>7</v>
      </c>
      <c r="CZ106" s="146">
        <v>0.0122</v>
      </c>
    </row>
    <row r="107" spans="1:15" ht="12.75">
      <c r="A107" s="177"/>
      <c r="B107" s="179"/>
      <c r="C107" s="267" t="s">
        <v>222</v>
      </c>
      <c r="D107" s="268"/>
      <c r="E107" s="180">
        <v>20.57</v>
      </c>
      <c r="F107" s="181"/>
      <c r="G107" s="182"/>
      <c r="M107" s="178" t="s">
        <v>222</v>
      </c>
      <c r="O107" s="170"/>
    </row>
    <row r="108" spans="1:104" ht="12.75">
      <c r="A108" s="171">
        <v>43</v>
      </c>
      <c r="B108" s="172" t="s">
        <v>223</v>
      </c>
      <c r="C108" s="173" t="s">
        <v>224</v>
      </c>
      <c r="D108" s="174" t="s">
        <v>62</v>
      </c>
      <c r="E108" s="175"/>
      <c r="F108" s="175">
        <v>0</v>
      </c>
      <c r="G108" s="176">
        <f>E108*F108</f>
        <v>0</v>
      </c>
      <c r="O108" s="170">
        <v>2</v>
      </c>
      <c r="AA108" s="146">
        <v>7</v>
      </c>
      <c r="AB108" s="146">
        <v>1002</v>
      </c>
      <c r="AC108" s="146">
        <v>5</v>
      </c>
      <c r="AZ108" s="146">
        <v>2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7</v>
      </c>
      <c r="CB108" s="170">
        <v>1002</v>
      </c>
      <c r="CZ108" s="146">
        <v>0</v>
      </c>
    </row>
    <row r="109" spans="1:57" ht="12.75">
      <c r="A109" s="183"/>
      <c r="B109" s="184" t="s">
        <v>74</v>
      </c>
      <c r="C109" s="185" t="str">
        <f>CONCATENATE(B93," ",C93)</f>
        <v>766 Konstrukce truhlářské</v>
      </c>
      <c r="D109" s="186"/>
      <c r="E109" s="187"/>
      <c r="F109" s="188"/>
      <c r="G109" s="189">
        <f>SUM(G93:G108)</f>
        <v>0</v>
      </c>
      <c r="O109" s="170">
        <v>4</v>
      </c>
      <c r="BA109" s="190">
        <f>SUM(BA93:BA108)</f>
        <v>0</v>
      </c>
      <c r="BB109" s="190">
        <f>SUM(BB93:BB108)</f>
        <v>0</v>
      </c>
      <c r="BC109" s="190">
        <f>SUM(BC93:BC108)</f>
        <v>0</v>
      </c>
      <c r="BD109" s="190">
        <f>SUM(BD93:BD108)</f>
        <v>0</v>
      </c>
      <c r="BE109" s="190">
        <f>SUM(BE93:BE108)</f>
        <v>0</v>
      </c>
    </row>
    <row r="110" spans="1:15" ht="12.75">
      <c r="A110" s="163" t="s">
        <v>73</v>
      </c>
      <c r="B110" s="164" t="s">
        <v>225</v>
      </c>
      <c r="C110" s="165" t="s">
        <v>226</v>
      </c>
      <c r="D110" s="166"/>
      <c r="E110" s="167"/>
      <c r="F110" s="167"/>
      <c r="G110" s="168"/>
      <c r="H110" s="169"/>
      <c r="I110" s="169"/>
      <c r="O110" s="170">
        <v>1</v>
      </c>
    </row>
    <row r="111" spans="1:104" ht="12.75">
      <c r="A111" s="171">
        <v>44</v>
      </c>
      <c r="B111" s="172" t="s">
        <v>227</v>
      </c>
      <c r="C111" s="173" t="s">
        <v>228</v>
      </c>
      <c r="D111" s="174" t="s">
        <v>121</v>
      </c>
      <c r="E111" s="175">
        <v>61.98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0">
        <v>1</v>
      </c>
      <c r="CB111" s="170">
        <v>7</v>
      </c>
      <c r="CZ111" s="146">
        <v>0</v>
      </c>
    </row>
    <row r="112" spans="1:15" ht="12.75">
      <c r="A112" s="177"/>
      <c r="B112" s="179"/>
      <c r="C112" s="267" t="s">
        <v>229</v>
      </c>
      <c r="D112" s="268"/>
      <c r="E112" s="180">
        <v>18.83</v>
      </c>
      <c r="F112" s="181"/>
      <c r="G112" s="182"/>
      <c r="M112" s="178" t="s">
        <v>229</v>
      </c>
      <c r="O112" s="170"/>
    </row>
    <row r="113" spans="1:15" ht="12.75">
      <c r="A113" s="177"/>
      <c r="B113" s="179"/>
      <c r="C113" s="267" t="s">
        <v>230</v>
      </c>
      <c r="D113" s="268"/>
      <c r="E113" s="180">
        <v>43.15</v>
      </c>
      <c r="F113" s="181"/>
      <c r="G113" s="182"/>
      <c r="M113" s="178" t="s">
        <v>230</v>
      </c>
      <c r="O113" s="170"/>
    </row>
    <row r="114" spans="1:104" ht="12.75">
      <c r="A114" s="171">
        <v>45</v>
      </c>
      <c r="B114" s="172" t="s">
        <v>231</v>
      </c>
      <c r="C114" s="173" t="s">
        <v>232</v>
      </c>
      <c r="D114" s="174" t="s">
        <v>99</v>
      </c>
      <c r="E114" s="175">
        <v>131.07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0">
        <v>1</v>
      </c>
      <c r="CB114" s="170">
        <v>7</v>
      </c>
      <c r="CZ114" s="146">
        <v>0</v>
      </c>
    </row>
    <row r="115" spans="1:15" ht="12.75">
      <c r="A115" s="177"/>
      <c r="B115" s="179"/>
      <c r="C115" s="267" t="s">
        <v>233</v>
      </c>
      <c r="D115" s="268"/>
      <c r="E115" s="180">
        <v>131.07</v>
      </c>
      <c r="F115" s="181"/>
      <c r="G115" s="182"/>
      <c r="M115" s="178" t="s">
        <v>233</v>
      </c>
      <c r="O115" s="170"/>
    </row>
    <row r="116" spans="1:104" ht="12.75">
      <c r="A116" s="171">
        <v>46</v>
      </c>
      <c r="B116" s="172" t="s">
        <v>234</v>
      </c>
      <c r="C116" s="173" t="s">
        <v>235</v>
      </c>
      <c r="D116" s="174" t="s">
        <v>62</v>
      </c>
      <c r="E116" s="175"/>
      <c r="F116" s="175">
        <v>0</v>
      </c>
      <c r="G116" s="176">
        <f>E116*F116</f>
        <v>0</v>
      </c>
      <c r="O116" s="170">
        <v>2</v>
      </c>
      <c r="AA116" s="146">
        <v>7</v>
      </c>
      <c r="AB116" s="146">
        <v>1002</v>
      </c>
      <c r="AC116" s="146">
        <v>5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0">
        <v>7</v>
      </c>
      <c r="CB116" s="170">
        <v>1002</v>
      </c>
      <c r="CZ116" s="146">
        <v>0</v>
      </c>
    </row>
    <row r="117" spans="1:57" ht="12.75">
      <c r="A117" s="183"/>
      <c r="B117" s="184" t="s">
        <v>74</v>
      </c>
      <c r="C117" s="185" t="str">
        <f>CONCATENATE(B110," ",C110)</f>
        <v>776 Podlahy povlakové</v>
      </c>
      <c r="D117" s="186"/>
      <c r="E117" s="187"/>
      <c r="F117" s="188"/>
      <c r="G117" s="189">
        <f>SUM(G110:G116)</f>
        <v>0</v>
      </c>
      <c r="O117" s="170">
        <v>4</v>
      </c>
      <c r="BA117" s="190">
        <f>SUM(BA110:BA116)</f>
        <v>0</v>
      </c>
      <c r="BB117" s="190">
        <f>SUM(BB110:BB116)</f>
        <v>0</v>
      </c>
      <c r="BC117" s="190">
        <f>SUM(BC110:BC116)</f>
        <v>0</v>
      </c>
      <c r="BD117" s="190">
        <f>SUM(BD110:BD116)</f>
        <v>0</v>
      </c>
      <c r="BE117" s="190">
        <f>SUM(BE110:BE116)</f>
        <v>0</v>
      </c>
    </row>
    <row r="118" spans="1:15" ht="12.75">
      <c r="A118" s="163" t="s">
        <v>73</v>
      </c>
      <c r="B118" s="164" t="s">
        <v>236</v>
      </c>
      <c r="C118" s="165" t="s">
        <v>237</v>
      </c>
      <c r="D118" s="166"/>
      <c r="E118" s="167"/>
      <c r="F118" s="167"/>
      <c r="G118" s="168"/>
      <c r="H118" s="169"/>
      <c r="I118" s="169"/>
      <c r="O118" s="170">
        <v>1</v>
      </c>
    </row>
    <row r="119" spans="1:104" ht="12.75">
      <c r="A119" s="171">
        <v>47</v>
      </c>
      <c r="B119" s="172" t="s">
        <v>238</v>
      </c>
      <c r="C119" s="173" t="s">
        <v>239</v>
      </c>
      <c r="D119" s="174" t="s">
        <v>99</v>
      </c>
      <c r="E119" s="175">
        <v>18.9</v>
      </c>
      <c r="F119" s="175">
        <v>0</v>
      </c>
      <c r="G119" s="176">
        <f>E119*F119</f>
        <v>0</v>
      </c>
      <c r="O119" s="170">
        <v>2</v>
      </c>
      <c r="AA119" s="146">
        <v>1</v>
      </c>
      <c r="AB119" s="146">
        <v>7</v>
      </c>
      <c r="AC119" s="146">
        <v>7</v>
      </c>
      <c r="AZ119" s="146">
        <v>2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0">
        <v>1</v>
      </c>
      <c r="CB119" s="170">
        <v>7</v>
      </c>
      <c r="CZ119" s="146">
        <v>0.00047</v>
      </c>
    </row>
    <row r="120" spans="1:15" ht="12.75">
      <c r="A120" s="177"/>
      <c r="B120" s="179"/>
      <c r="C120" s="267" t="s">
        <v>240</v>
      </c>
      <c r="D120" s="268"/>
      <c r="E120" s="180">
        <v>18.9</v>
      </c>
      <c r="F120" s="181"/>
      <c r="G120" s="182"/>
      <c r="M120" s="178" t="s">
        <v>240</v>
      </c>
      <c r="O120" s="170"/>
    </row>
    <row r="121" spans="1:57" ht="12.75">
      <c r="A121" s="183"/>
      <c r="B121" s="184" t="s">
        <v>74</v>
      </c>
      <c r="C121" s="185" t="str">
        <f>CONCATENATE(B118," ",C118)</f>
        <v>783 Nátěry</v>
      </c>
      <c r="D121" s="186"/>
      <c r="E121" s="187"/>
      <c r="F121" s="188"/>
      <c r="G121" s="189">
        <f>SUM(G118:G120)</f>
        <v>0</v>
      </c>
      <c r="O121" s="170">
        <v>4</v>
      </c>
      <c r="BA121" s="190">
        <f>SUM(BA118:BA120)</f>
        <v>0</v>
      </c>
      <c r="BB121" s="190">
        <f>SUM(BB118:BB120)</f>
        <v>0</v>
      </c>
      <c r="BC121" s="190">
        <f>SUM(BC118:BC120)</f>
        <v>0</v>
      </c>
      <c r="BD121" s="190">
        <f>SUM(BD118:BD120)</f>
        <v>0</v>
      </c>
      <c r="BE121" s="190">
        <f>SUM(BE118:BE120)</f>
        <v>0</v>
      </c>
    </row>
    <row r="122" spans="1:15" ht="12.75">
      <c r="A122" s="163" t="s">
        <v>73</v>
      </c>
      <c r="B122" s="164" t="s">
        <v>241</v>
      </c>
      <c r="C122" s="165" t="s">
        <v>242</v>
      </c>
      <c r="D122" s="166"/>
      <c r="E122" s="167"/>
      <c r="F122" s="167"/>
      <c r="G122" s="168"/>
      <c r="H122" s="169"/>
      <c r="I122" s="169"/>
      <c r="O122" s="170">
        <v>1</v>
      </c>
    </row>
    <row r="123" spans="1:104" ht="12.75">
      <c r="A123" s="171">
        <v>48</v>
      </c>
      <c r="B123" s="172" t="s">
        <v>243</v>
      </c>
      <c r="C123" s="173" t="s">
        <v>244</v>
      </c>
      <c r="D123" s="174" t="s">
        <v>99</v>
      </c>
      <c r="E123" s="175">
        <v>80.6</v>
      </c>
      <c r="F123" s="175">
        <v>0</v>
      </c>
      <c r="G123" s="176">
        <f>E123*F123</f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0">
        <v>1</v>
      </c>
      <c r="CB123" s="170">
        <v>7</v>
      </c>
      <c r="CZ123" s="146">
        <v>7E-05</v>
      </c>
    </row>
    <row r="124" spans="1:15" ht="12.75">
      <c r="A124" s="177"/>
      <c r="B124" s="179"/>
      <c r="C124" s="267" t="s">
        <v>125</v>
      </c>
      <c r="D124" s="268"/>
      <c r="E124" s="180">
        <v>26.6</v>
      </c>
      <c r="F124" s="181"/>
      <c r="G124" s="182"/>
      <c r="M124" s="178" t="s">
        <v>125</v>
      </c>
      <c r="O124" s="170"/>
    </row>
    <row r="125" spans="1:15" ht="12.75">
      <c r="A125" s="177"/>
      <c r="B125" s="179"/>
      <c r="C125" s="267" t="s">
        <v>245</v>
      </c>
      <c r="D125" s="268"/>
      <c r="E125" s="180">
        <v>54</v>
      </c>
      <c r="F125" s="181"/>
      <c r="G125" s="182"/>
      <c r="M125" s="178" t="s">
        <v>245</v>
      </c>
      <c r="O125" s="170"/>
    </row>
    <row r="126" spans="1:104" ht="12.75">
      <c r="A126" s="171">
        <v>49</v>
      </c>
      <c r="B126" s="172" t="s">
        <v>246</v>
      </c>
      <c r="C126" s="173" t="s">
        <v>247</v>
      </c>
      <c r="D126" s="174" t="s">
        <v>99</v>
      </c>
      <c r="E126" s="175">
        <v>80.6</v>
      </c>
      <c r="F126" s="175">
        <v>0</v>
      </c>
      <c r="G126" s="176">
        <f>E126*F126</f>
        <v>0</v>
      </c>
      <c r="O126" s="170">
        <v>2</v>
      </c>
      <c r="AA126" s="146">
        <v>1</v>
      </c>
      <c r="AB126" s="146">
        <v>7</v>
      </c>
      <c r="AC126" s="146">
        <v>7</v>
      </c>
      <c r="AZ126" s="146">
        <v>2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0">
        <v>1</v>
      </c>
      <c r="CB126" s="170">
        <v>7</v>
      </c>
      <c r="CZ126" s="146">
        <v>0.00029</v>
      </c>
    </row>
    <row r="127" spans="1:104" ht="12.75">
      <c r="A127" s="171">
        <v>50</v>
      </c>
      <c r="B127" s="172" t="s">
        <v>248</v>
      </c>
      <c r="C127" s="173" t="s">
        <v>249</v>
      </c>
      <c r="D127" s="174" t="s">
        <v>99</v>
      </c>
      <c r="E127" s="175">
        <v>80.6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7</v>
      </c>
      <c r="AC127" s="146">
        <v>7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0">
        <v>1</v>
      </c>
      <c r="CB127" s="170">
        <v>7</v>
      </c>
      <c r="CZ127" s="146">
        <v>0</v>
      </c>
    </row>
    <row r="128" spans="1:104" ht="12.75">
      <c r="A128" s="171">
        <v>51</v>
      </c>
      <c r="B128" s="172" t="s">
        <v>250</v>
      </c>
      <c r="C128" s="173" t="s">
        <v>251</v>
      </c>
      <c r="D128" s="174" t="s">
        <v>99</v>
      </c>
      <c r="E128" s="175">
        <v>80.6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7</v>
      </c>
      <c r="AC128" s="146">
        <v>7</v>
      </c>
      <c r="AZ128" s="146">
        <v>2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0">
        <v>1</v>
      </c>
      <c r="CB128" s="170">
        <v>7</v>
      </c>
      <c r="CZ128" s="146">
        <v>0</v>
      </c>
    </row>
    <row r="129" spans="1:57" ht="12.75">
      <c r="A129" s="183"/>
      <c r="B129" s="184" t="s">
        <v>74</v>
      </c>
      <c r="C129" s="185" t="str">
        <f>CONCATENATE(B122," ",C122)</f>
        <v>784 Malby</v>
      </c>
      <c r="D129" s="186"/>
      <c r="E129" s="187"/>
      <c r="F129" s="188"/>
      <c r="G129" s="189">
        <f>SUM(G122:G128)</f>
        <v>0</v>
      </c>
      <c r="O129" s="170">
        <v>4</v>
      </c>
      <c r="BA129" s="190">
        <f>SUM(BA122:BA128)</f>
        <v>0</v>
      </c>
      <c r="BB129" s="190">
        <f>SUM(BB122:BB128)</f>
        <v>0</v>
      </c>
      <c r="BC129" s="190">
        <f>SUM(BC122:BC128)</f>
        <v>0</v>
      </c>
      <c r="BD129" s="190">
        <f>SUM(BD122:BD128)</f>
        <v>0</v>
      </c>
      <c r="BE129" s="190">
        <f>SUM(BE122:BE128)</f>
        <v>0</v>
      </c>
    </row>
    <row r="130" spans="1:15" ht="12.75">
      <c r="A130" s="163" t="s">
        <v>73</v>
      </c>
      <c r="B130" s="164" t="s">
        <v>252</v>
      </c>
      <c r="C130" s="165" t="s">
        <v>253</v>
      </c>
      <c r="D130" s="166"/>
      <c r="E130" s="167"/>
      <c r="F130" s="167"/>
      <c r="G130" s="168"/>
      <c r="H130" s="169"/>
      <c r="I130" s="169"/>
      <c r="O130" s="170">
        <v>1</v>
      </c>
    </row>
    <row r="131" spans="1:104" ht="12.75">
      <c r="A131" s="171">
        <v>52</v>
      </c>
      <c r="B131" s="172" t="s">
        <v>254</v>
      </c>
      <c r="C131" s="173" t="s">
        <v>255</v>
      </c>
      <c r="D131" s="174" t="s">
        <v>93</v>
      </c>
      <c r="E131" s="175">
        <v>8.2910354</v>
      </c>
      <c r="F131" s="175">
        <v>0</v>
      </c>
      <c r="G131" s="176">
        <f aca="true" t="shared" si="0" ref="G131:G138">E131*F131</f>
        <v>0</v>
      </c>
      <c r="O131" s="170">
        <v>2</v>
      </c>
      <c r="AA131" s="146">
        <v>8</v>
      </c>
      <c r="AB131" s="146">
        <v>0</v>
      </c>
      <c r="AC131" s="146">
        <v>3</v>
      </c>
      <c r="AZ131" s="146">
        <v>1</v>
      </c>
      <c r="BA131" s="146">
        <f aca="true" t="shared" si="1" ref="BA131:BA138">IF(AZ131=1,G131,0)</f>
        <v>0</v>
      </c>
      <c r="BB131" s="146">
        <f aca="true" t="shared" si="2" ref="BB131:BB138">IF(AZ131=2,G131,0)</f>
        <v>0</v>
      </c>
      <c r="BC131" s="146">
        <f aca="true" t="shared" si="3" ref="BC131:BC138">IF(AZ131=3,G131,0)</f>
        <v>0</v>
      </c>
      <c r="BD131" s="146">
        <f aca="true" t="shared" si="4" ref="BD131:BD138">IF(AZ131=4,G131,0)</f>
        <v>0</v>
      </c>
      <c r="BE131" s="146">
        <f aca="true" t="shared" si="5" ref="BE131:BE138">IF(AZ131=5,G131,0)</f>
        <v>0</v>
      </c>
      <c r="CA131" s="170">
        <v>8</v>
      </c>
      <c r="CB131" s="170">
        <v>0</v>
      </c>
      <c r="CZ131" s="146">
        <v>0</v>
      </c>
    </row>
    <row r="132" spans="1:104" ht="12.75">
      <c r="A132" s="171">
        <v>53</v>
      </c>
      <c r="B132" s="172" t="s">
        <v>256</v>
      </c>
      <c r="C132" s="173" t="s">
        <v>257</v>
      </c>
      <c r="D132" s="174" t="s">
        <v>93</v>
      </c>
      <c r="E132" s="175">
        <v>8.2910354</v>
      </c>
      <c r="F132" s="175">
        <v>0</v>
      </c>
      <c r="G132" s="176">
        <f t="shared" si="0"/>
        <v>0</v>
      </c>
      <c r="O132" s="170">
        <v>2</v>
      </c>
      <c r="AA132" s="146">
        <v>8</v>
      </c>
      <c r="AB132" s="146">
        <v>0</v>
      </c>
      <c r="AC132" s="146">
        <v>3</v>
      </c>
      <c r="AZ132" s="146">
        <v>1</v>
      </c>
      <c r="BA132" s="146">
        <f t="shared" si="1"/>
        <v>0</v>
      </c>
      <c r="BB132" s="146">
        <f t="shared" si="2"/>
        <v>0</v>
      </c>
      <c r="BC132" s="146">
        <f t="shared" si="3"/>
        <v>0</v>
      </c>
      <c r="BD132" s="146">
        <f t="shared" si="4"/>
        <v>0</v>
      </c>
      <c r="BE132" s="146">
        <f t="shared" si="5"/>
        <v>0</v>
      </c>
      <c r="CA132" s="170">
        <v>8</v>
      </c>
      <c r="CB132" s="170">
        <v>0</v>
      </c>
      <c r="CZ132" s="146">
        <v>0</v>
      </c>
    </row>
    <row r="133" spans="1:104" ht="12.75">
      <c r="A133" s="171">
        <v>54</v>
      </c>
      <c r="B133" s="172" t="s">
        <v>258</v>
      </c>
      <c r="C133" s="173" t="s">
        <v>259</v>
      </c>
      <c r="D133" s="174" t="s">
        <v>93</v>
      </c>
      <c r="E133" s="175">
        <v>157.5296726</v>
      </c>
      <c r="F133" s="175">
        <v>0</v>
      </c>
      <c r="G133" s="176">
        <f t="shared" si="0"/>
        <v>0</v>
      </c>
      <c r="O133" s="170">
        <v>2</v>
      </c>
      <c r="AA133" s="146">
        <v>8</v>
      </c>
      <c r="AB133" s="146">
        <v>0</v>
      </c>
      <c r="AC133" s="146">
        <v>3</v>
      </c>
      <c r="AZ133" s="146">
        <v>1</v>
      </c>
      <c r="BA133" s="146">
        <f t="shared" si="1"/>
        <v>0</v>
      </c>
      <c r="BB133" s="146">
        <f t="shared" si="2"/>
        <v>0</v>
      </c>
      <c r="BC133" s="146">
        <f t="shared" si="3"/>
        <v>0</v>
      </c>
      <c r="BD133" s="146">
        <f t="shared" si="4"/>
        <v>0</v>
      </c>
      <c r="BE133" s="146">
        <f t="shared" si="5"/>
        <v>0</v>
      </c>
      <c r="CA133" s="170">
        <v>8</v>
      </c>
      <c r="CB133" s="170">
        <v>0</v>
      </c>
      <c r="CZ133" s="146">
        <v>0</v>
      </c>
    </row>
    <row r="134" spans="1:104" ht="12.75">
      <c r="A134" s="171">
        <v>55</v>
      </c>
      <c r="B134" s="172" t="s">
        <v>260</v>
      </c>
      <c r="C134" s="173" t="s">
        <v>261</v>
      </c>
      <c r="D134" s="174" t="s">
        <v>93</v>
      </c>
      <c r="E134" s="175">
        <v>8.2910354</v>
      </c>
      <c r="F134" s="175">
        <v>0</v>
      </c>
      <c r="G134" s="176">
        <f t="shared" si="0"/>
        <v>0</v>
      </c>
      <c r="O134" s="170">
        <v>2</v>
      </c>
      <c r="AA134" s="146">
        <v>8</v>
      </c>
      <c r="AB134" s="146">
        <v>0</v>
      </c>
      <c r="AC134" s="146">
        <v>3</v>
      </c>
      <c r="AZ134" s="146">
        <v>1</v>
      </c>
      <c r="BA134" s="146">
        <f t="shared" si="1"/>
        <v>0</v>
      </c>
      <c r="BB134" s="146">
        <f t="shared" si="2"/>
        <v>0</v>
      </c>
      <c r="BC134" s="146">
        <f t="shared" si="3"/>
        <v>0</v>
      </c>
      <c r="BD134" s="146">
        <f t="shared" si="4"/>
        <v>0</v>
      </c>
      <c r="BE134" s="146">
        <f t="shared" si="5"/>
        <v>0</v>
      </c>
      <c r="CA134" s="170">
        <v>8</v>
      </c>
      <c r="CB134" s="170">
        <v>0</v>
      </c>
      <c r="CZ134" s="146">
        <v>0</v>
      </c>
    </row>
    <row r="135" spans="1:104" ht="12.75">
      <c r="A135" s="171">
        <v>56</v>
      </c>
      <c r="B135" s="172" t="s">
        <v>262</v>
      </c>
      <c r="C135" s="173" t="s">
        <v>263</v>
      </c>
      <c r="D135" s="174" t="s">
        <v>93</v>
      </c>
      <c r="E135" s="175">
        <v>33.1641416</v>
      </c>
      <c r="F135" s="175">
        <v>0</v>
      </c>
      <c r="G135" s="176">
        <f t="shared" si="0"/>
        <v>0</v>
      </c>
      <c r="O135" s="170">
        <v>2</v>
      </c>
      <c r="AA135" s="146">
        <v>8</v>
      </c>
      <c r="AB135" s="146">
        <v>0</v>
      </c>
      <c r="AC135" s="146">
        <v>3</v>
      </c>
      <c r="AZ135" s="146">
        <v>1</v>
      </c>
      <c r="BA135" s="146">
        <f t="shared" si="1"/>
        <v>0</v>
      </c>
      <c r="BB135" s="146">
        <f t="shared" si="2"/>
        <v>0</v>
      </c>
      <c r="BC135" s="146">
        <f t="shared" si="3"/>
        <v>0</v>
      </c>
      <c r="BD135" s="146">
        <f t="shared" si="4"/>
        <v>0</v>
      </c>
      <c r="BE135" s="146">
        <f t="shared" si="5"/>
        <v>0</v>
      </c>
      <c r="CA135" s="170">
        <v>8</v>
      </c>
      <c r="CB135" s="170">
        <v>0</v>
      </c>
      <c r="CZ135" s="146">
        <v>0</v>
      </c>
    </row>
    <row r="136" spans="1:104" ht="12.75">
      <c r="A136" s="171">
        <v>57</v>
      </c>
      <c r="B136" s="172" t="s">
        <v>264</v>
      </c>
      <c r="C136" s="173" t="s">
        <v>265</v>
      </c>
      <c r="D136" s="174" t="s">
        <v>93</v>
      </c>
      <c r="E136" s="175">
        <v>8.2910354</v>
      </c>
      <c r="F136" s="175">
        <v>0</v>
      </c>
      <c r="G136" s="176">
        <f t="shared" si="0"/>
        <v>0</v>
      </c>
      <c r="O136" s="170">
        <v>2</v>
      </c>
      <c r="AA136" s="146">
        <v>8</v>
      </c>
      <c r="AB136" s="146">
        <v>0</v>
      </c>
      <c r="AC136" s="146">
        <v>3</v>
      </c>
      <c r="AZ136" s="146">
        <v>1</v>
      </c>
      <c r="BA136" s="146">
        <f t="shared" si="1"/>
        <v>0</v>
      </c>
      <c r="BB136" s="146">
        <f t="shared" si="2"/>
        <v>0</v>
      </c>
      <c r="BC136" s="146">
        <f t="shared" si="3"/>
        <v>0</v>
      </c>
      <c r="BD136" s="146">
        <f t="shared" si="4"/>
        <v>0</v>
      </c>
      <c r="BE136" s="146">
        <f t="shared" si="5"/>
        <v>0</v>
      </c>
      <c r="CA136" s="170">
        <v>8</v>
      </c>
      <c r="CB136" s="170">
        <v>0</v>
      </c>
      <c r="CZ136" s="146">
        <v>0</v>
      </c>
    </row>
    <row r="137" spans="1:104" ht="12.75">
      <c r="A137" s="171">
        <v>58</v>
      </c>
      <c r="B137" s="172" t="s">
        <v>266</v>
      </c>
      <c r="C137" s="173" t="s">
        <v>267</v>
      </c>
      <c r="D137" s="174" t="s">
        <v>93</v>
      </c>
      <c r="E137" s="175">
        <v>8.2910354</v>
      </c>
      <c r="F137" s="175">
        <v>0</v>
      </c>
      <c r="G137" s="176">
        <f t="shared" si="0"/>
        <v>0</v>
      </c>
      <c r="O137" s="170">
        <v>2</v>
      </c>
      <c r="AA137" s="146">
        <v>8</v>
      </c>
      <c r="AB137" s="146">
        <v>0</v>
      </c>
      <c r="AC137" s="146">
        <v>3</v>
      </c>
      <c r="AZ137" s="146">
        <v>1</v>
      </c>
      <c r="BA137" s="146">
        <f t="shared" si="1"/>
        <v>0</v>
      </c>
      <c r="BB137" s="146">
        <f t="shared" si="2"/>
        <v>0</v>
      </c>
      <c r="BC137" s="146">
        <f t="shared" si="3"/>
        <v>0</v>
      </c>
      <c r="BD137" s="146">
        <f t="shared" si="4"/>
        <v>0</v>
      </c>
      <c r="BE137" s="146">
        <f t="shared" si="5"/>
        <v>0</v>
      </c>
      <c r="CA137" s="170">
        <v>8</v>
      </c>
      <c r="CB137" s="170">
        <v>0</v>
      </c>
      <c r="CZ137" s="146">
        <v>0</v>
      </c>
    </row>
    <row r="138" spans="1:104" ht="12.75">
      <c r="A138" s="171">
        <v>59</v>
      </c>
      <c r="B138" s="172" t="s">
        <v>268</v>
      </c>
      <c r="C138" s="173" t="s">
        <v>269</v>
      </c>
      <c r="D138" s="174" t="s">
        <v>93</v>
      </c>
      <c r="E138" s="175">
        <v>8.2910354</v>
      </c>
      <c r="F138" s="175">
        <v>0</v>
      </c>
      <c r="G138" s="176">
        <f t="shared" si="0"/>
        <v>0</v>
      </c>
      <c r="O138" s="170">
        <v>2</v>
      </c>
      <c r="AA138" s="146">
        <v>8</v>
      </c>
      <c r="AB138" s="146">
        <v>0</v>
      </c>
      <c r="AC138" s="146">
        <v>3</v>
      </c>
      <c r="AZ138" s="146">
        <v>1</v>
      </c>
      <c r="BA138" s="146">
        <f t="shared" si="1"/>
        <v>0</v>
      </c>
      <c r="BB138" s="146">
        <f t="shared" si="2"/>
        <v>0</v>
      </c>
      <c r="BC138" s="146">
        <f t="shared" si="3"/>
        <v>0</v>
      </c>
      <c r="BD138" s="146">
        <f t="shared" si="4"/>
        <v>0</v>
      </c>
      <c r="BE138" s="146">
        <f t="shared" si="5"/>
        <v>0</v>
      </c>
      <c r="CA138" s="170">
        <v>8</v>
      </c>
      <c r="CB138" s="170">
        <v>0</v>
      </c>
      <c r="CZ138" s="146">
        <v>0</v>
      </c>
    </row>
    <row r="139" spans="1:57" ht="12.75">
      <c r="A139" s="183"/>
      <c r="B139" s="184" t="s">
        <v>74</v>
      </c>
      <c r="C139" s="185" t="str">
        <f>CONCATENATE(B130," ",C130)</f>
        <v>D96 Přesuny suti a vybouraných hmot</v>
      </c>
      <c r="D139" s="186"/>
      <c r="E139" s="187"/>
      <c r="F139" s="188"/>
      <c r="G139" s="189">
        <f>SUM(G130:G138)</f>
        <v>0</v>
      </c>
      <c r="O139" s="170">
        <v>4</v>
      </c>
      <c r="BA139" s="190">
        <f>SUM(BA130:BA138)</f>
        <v>0</v>
      </c>
      <c r="BB139" s="190">
        <f>SUM(BB130:BB138)</f>
        <v>0</v>
      </c>
      <c r="BC139" s="190">
        <f>SUM(BC130:BC138)</f>
        <v>0</v>
      </c>
      <c r="BD139" s="190">
        <f>SUM(BD130:BD138)</f>
        <v>0</v>
      </c>
      <c r="BE139" s="190">
        <f>SUM(BE130:BE138)</f>
        <v>0</v>
      </c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spans="1:7" ht="12.75">
      <c r="A163" s="191"/>
      <c r="B163" s="191"/>
      <c r="C163" s="191"/>
      <c r="D163" s="191"/>
      <c r="E163" s="191"/>
      <c r="F163" s="191"/>
      <c r="G163" s="191"/>
    </row>
    <row r="164" spans="1:7" ht="12.75">
      <c r="A164" s="191"/>
      <c r="B164" s="191"/>
      <c r="C164" s="191"/>
      <c r="D164" s="191"/>
      <c r="E164" s="191"/>
      <c r="F164" s="191"/>
      <c r="G164" s="191"/>
    </row>
    <row r="165" spans="1:7" ht="12.75">
      <c r="A165" s="191"/>
      <c r="B165" s="191"/>
      <c r="C165" s="191"/>
      <c r="D165" s="191"/>
      <c r="E165" s="191"/>
      <c r="F165" s="191"/>
      <c r="G165" s="191"/>
    </row>
    <row r="166" spans="1:7" ht="12.75">
      <c r="A166" s="191"/>
      <c r="B166" s="191"/>
      <c r="C166" s="191"/>
      <c r="D166" s="191"/>
      <c r="E166" s="191"/>
      <c r="F166" s="191"/>
      <c r="G166" s="191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spans="1:2" ht="12.75">
      <c r="A198" s="192"/>
      <c r="B198" s="192"/>
    </row>
    <row r="199" spans="1:7" ht="12.75">
      <c r="A199" s="191"/>
      <c r="B199" s="191"/>
      <c r="C199" s="194"/>
      <c r="D199" s="194"/>
      <c r="E199" s="195"/>
      <c r="F199" s="194"/>
      <c r="G199" s="196"/>
    </row>
    <row r="200" spans="1:7" ht="12.75">
      <c r="A200" s="197"/>
      <c r="B200" s="197"/>
      <c r="C200" s="191"/>
      <c r="D200" s="191"/>
      <c r="E200" s="198"/>
      <c r="F200" s="191"/>
      <c r="G200" s="191"/>
    </row>
    <row r="201" spans="1:7" ht="12.75">
      <c r="A201" s="191"/>
      <c r="B201" s="191"/>
      <c r="C201" s="191"/>
      <c r="D201" s="191"/>
      <c r="E201" s="198"/>
      <c r="F201" s="191"/>
      <c r="G201" s="191"/>
    </row>
    <row r="202" spans="1:7" ht="12.75">
      <c r="A202" s="191"/>
      <c r="B202" s="191"/>
      <c r="C202" s="191"/>
      <c r="D202" s="191"/>
      <c r="E202" s="198"/>
      <c r="F202" s="191"/>
      <c r="G202" s="191"/>
    </row>
    <row r="203" spans="1:7" ht="12.75">
      <c r="A203" s="191"/>
      <c r="B203" s="191"/>
      <c r="C203" s="191"/>
      <c r="D203" s="191"/>
      <c r="E203" s="198"/>
      <c r="F203" s="191"/>
      <c r="G203" s="191"/>
    </row>
    <row r="204" spans="1:7" ht="12.75">
      <c r="A204" s="191"/>
      <c r="B204" s="191"/>
      <c r="C204" s="191"/>
      <c r="D204" s="191"/>
      <c r="E204" s="198"/>
      <c r="F204" s="191"/>
      <c r="G204" s="191"/>
    </row>
    <row r="205" spans="1:7" ht="12.75">
      <c r="A205" s="191"/>
      <c r="B205" s="191"/>
      <c r="C205" s="191"/>
      <c r="D205" s="191"/>
      <c r="E205" s="198"/>
      <c r="F205" s="191"/>
      <c r="G205" s="191"/>
    </row>
    <row r="206" spans="1:7" ht="12.75">
      <c r="A206" s="191"/>
      <c r="B206" s="191"/>
      <c r="C206" s="191"/>
      <c r="D206" s="191"/>
      <c r="E206" s="198"/>
      <c r="F206" s="191"/>
      <c r="G206" s="191"/>
    </row>
    <row r="207" spans="1:7" ht="12.75">
      <c r="A207" s="191"/>
      <c r="B207" s="191"/>
      <c r="C207" s="191"/>
      <c r="D207" s="191"/>
      <c r="E207" s="198"/>
      <c r="F207" s="191"/>
      <c r="G207" s="191"/>
    </row>
    <row r="208" spans="1:7" ht="12.75">
      <c r="A208" s="191"/>
      <c r="B208" s="191"/>
      <c r="C208" s="191"/>
      <c r="D208" s="191"/>
      <c r="E208" s="198"/>
      <c r="F208" s="191"/>
      <c r="G208" s="191"/>
    </row>
    <row r="209" spans="1:7" ht="12.75">
      <c r="A209" s="191"/>
      <c r="B209" s="191"/>
      <c r="C209" s="191"/>
      <c r="D209" s="191"/>
      <c r="E209" s="198"/>
      <c r="F209" s="191"/>
      <c r="G209" s="191"/>
    </row>
    <row r="210" spans="1:7" ht="12.75">
      <c r="A210" s="191"/>
      <c r="B210" s="191"/>
      <c r="C210" s="191"/>
      <c r="D210" s="191"/>
      <c r="E210" s="198"/>
      <c r="F210" s="191"/>
      <c r="G210" s="191"/>
    </row>
    <row r="211" spans="1:7" ht="12.75">
      <c r="A211" s="191"/>
      <c r="B211" s="191"/>
      <c r="C211" s="191"/>
      <c r="D211" s="191"/>
      <c r="E211" s="198"/>
      <c r="F211" s="191"/>
      <c r="G211" s="191"/>
    </row>
    <row r="212" spans="1:7" ht="12.75">
      <c r="A212" s="191"/>
      <c r="B212" s="191"/>
      <c r="C212" s="191"/>
      <c r="D212" s="191"/>
      <c r="E212" s="198"/>
      <c r="F212" s="191"/>
      <c r="G212" s="191"/>
    </row>
  </sheetData>
  <mergeCells count="48">
    <mergeCell ref="C11:D11"/>
    <mergeCell ref="C12:D12"/>
    <mergeCell ref="C14:D14"/>
    <mergeCell ref="A1:G1"/>
    <mergeCell ref="A3:B3"/>
    <mergeCell ref="A4:B4"/>
    <mergeCell ref="E4:G4"/>
    <mergeCell ref="C9:D9"/>
    <mergeCell ref="C10:D10"/>
    <mergeCell ref="C41:D41"/>
    <mergeCell ref="C44:D44"/>
    <mergeCell ref="C48:D48"/>
    <mergeCell ref="C60:D60"/>
    <mergeCell ref="C61:D61"/>
    <mergeCell ref="C16:D16"/>
    <mergeCell ref="C19:D19"/>
    <mergeCell ref="C21:D21"/>
    <mergeCell ref="C25:D25"/>
    <mergeCell ref="C26:D26"/>
    <mergeCell ref="C95:D95"/>
    <mergeCell ref="C37:D37"/>
    <mergeCell ref="C52:D52"/>
    <mergeCell ref="C54:D54"/>
    <mergeCell ref="C59:D59"/>
    <mergeCell ref="C30:D30"/>
    <mergeCell ref="C31:D31"/>
    <mergeCell ref="C33:D33"/>
    <mergeCell ref="C35:D35"/>
    <mergeCell ref="C63:D63"/>
    <mergeCell ref="C82:D82"/>
    <mergeCell ref="C67:D67"/>
    <mergeCell ref="C68:D68"/>
    <mergeCell ref="C70:D70"/>
    <mergeCell ref="C71:D71"/>
    <mergeCell ref="C73:D73"/>
    <mergeCell ref="C75:D75"/>
    <mergeCell ref="C97:D97"/>
    <mergeCell ref="C99:D99"/>
    <mergeCell ref="C101:D101"/>
    <mergeCell ref="C103:D103"/>
    <mergeCell ref="C105:D105"/>
    <mergeCell ref="C107:D107"/>
    <mergeCell ref="C120:D120"/>
    <mergeCell ref="C124:D124"/>
    <mergeCell ref="C125:D125"/>
    <mergeCell ref="C112:D112"/>
    <mergeCell ref="C113:D113"/>
    <mergeCell ref="C115:D1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28">
      <selection activeCell="G30" sqref="G30"/>
    </sheetView>
  </sheetViews>
  <sheetFormatPr defaultColWidth="9.00390625" defaultRowHeight="12.75"/>
  <cols>
    <col min="1" max="1" width="4.625" style="204" customWidth="1"/>
    <col min="2" max="2" width="36.50390625" style="204" customWidth="1"/>
    <col min="3" max="3" width="19.875" style="204" customWidth="1"/>
    <col min="4" max="4" width="11.125" style="204" customWidth="1"/>
    <col min="5" max="5" width="3.625" style="204" customWidth="1"/>
    <col min="6" max="6" width="5.625" style="204" customWidth="1"/>
    <col min="7" max="7" width="10.375" style="204" customWidth="1"/>
    <col min="8" max="8" width="12.75390625" style="204" customWidth="1"/>
    <col min="9" max="16384" width="8.875" style="204" customWidth="1"/>
  </cols>
  <sheetData>
    <row r="1" spans="1:8" ht="49.5" customHeight="1">
      <c r="A1" s="274" t="s">
        <v>283</v>
      </c>
      <c r="B1" s="274"/>
      <c r="C1" s="274"/>
      <c r="D1" s="274"/>
      <c r="E1" s="274"/>
      <c r="F1" s="274"/>
      <c r="G1" s="274"/>
      <c r="H1" s="274"/>
    </row>
    <row r="2" spans="1:8" ht="18">
      <c r="A2" s="205"/>
      <c r="B2" s="206" t="s">
        <v>284</v>
      </c>
      <c r="H2" s="207"/>
    </row>
    <row r="3" spans="1:8" ht="36">
      <c r="A3" s="208" t="s">
        <v>285</v>
      </c>
      <c r="B3" s="209" t="s">
        <v>286</v>
      </c>
      <c r="C3" s="209" t="s">
        <v>287</v>
      </c>
      <c r="D3" s="209" t="s">
        <v>288</v>
      </c>
      <c r="E3" s="209" t="s">
        <v>69</v>
      </c>
      <c r="F3" s="210" t="s">
        <v>289</v>
      </c>
      <c r="G3" s="210" t="s">
        <v>290</v>
      </c>
      <c r="H3" s="210" t="s">
        <v>291</v>
      </c>
    </row>
    <row r="4" spans="1:8" ht="12.75">
      <c r="A4" s="211"/>
      <c r="B4" s="212" t="s">
        <v>292</v>
      </c>
      <c r="C4" s="212"/>
      <c r="D4" s="212"/>
      <c r="E4" s="213"/>
      <c r="F4" s="214"/>
      <c r="G4" s="214"/>
      <c r="H4" s="214"/>
    </row>
    <row r="5" spans="1:8" ht="12.75">
      <c r="A5" s="205" t="s">
        <v>293</v>
      </c>
      <c r="B5" s="215" t="s">
        <v>294</v>
      </c>
      <c r="C5" s="216"/>
      <c r="D5" s="216"/>
      <c r="E5" s="217"/>
      <c r="F5" s="207"/>
      <c r="G5" s="218"/>
      <c r="H5" s="218"/>
    </row>
    <row r="6" spans="1:8" ht="39.6">
      <c r="A6" s="219" t="s">
        <v>295</v>
      </c>
      <c r="B6" s="220" t="s">
        <v>296</v>
      </c>
      <c r="C6" s="216" t="s">
        <v>297</v>
      </c>
      <c r="D6" s="216" t="s">
        <v>298</v>
      </c>
      <c r="E6" s="221" t="s">
        <v>299</v>
      </c>
      <c r="F6" s="207">
        <v>30</v>
      </c>
      <c r="G6" s="218"/>
      <c r="H6" s="222">
        <f>F6*G6</f>
        <v>0</v>
      </c>
    </row>
    <row r="7" spans="1:8" ht="26.4">
      <c r="A7" s="219" t="s">
        <v>300</v>
      </c>
      <c r="B7" s="220" t="s">
        <v>301</v>
      </c>
      <c r="C7" s="216" t="s">
        <v>302</v>
      </c>
      <c r="D7" s="216" t="s">
        <v>298</v>
      </c>
      <c r="E7" s="221" t="s">
        <v>299</v>
      </c>
      <c r="F7" s="207">
        <v>40</v>
      </c>
      <c r="G7" s="218"/>
      <c r="H7" s="222">
        <f>F7*G7</f>
        <v>0</v>
      </c>
    </row>
    <row r="8" spans="1:8" ht="12.75">
      <c r="A8" s="219"/>
      <c r="B8" s="220"/>
      <c r="C8" s="216"/>
      <c r="D8" s="216"/>
      <c r="E8" s="221"/>
      <c r="F8" s="207"/>
      <c r="G8" s="218"/>
      <c r="H8" s="218"/>
    </row>
    <row r="9" spans="1:8" ht="12.75">
      <c r="A9" s="205" t="s">
        <v>303</v>
      </c>
      <c r="B9" s="215" t="s">
        <v>304</v>
      </c>
      <c r="C9" s="216"/>
      <c r="D9" s="216"/>
      <c r="E9" s="221"/>
      <c r="F9" s="207"/>
      <c r="G9" s="218"/>
      <c r="H9" s="222"/>
    </row>
    <row r="10" spans="1:8" ht="26.4">
      <c r="A10" s="205"/>
      <c r="B10" s="223" t="s">
        <v>305</v>
      </c>
      <c r="C10" s="216"/>
      <c r="D10" s="216"/>
      <c r="E10" s="221"/>
      <c r="F10" s="207"/>
      <c r="G10" s="218"/>
      <c r="H10" s="222"/>
    </row>
    <row r="11" spans="1:8" ht="12.75">
      <c r="A11" s="205" t="s">
        <v>306</v>
      </c>
      <c r="B11" s="223" t="s">
        <v>307</v>
      </c>
      <c r="C11" s="223" t="s">
        <v>308</v>
      </c>
      <c r="D11" s="216" t="s">
        <v>309</v>
      </c>
      <c r="E11" s="221" t="s">
        <v>121</v>
      </c>
      <c r="F11" s="207">
        <v>250</v>
      </c>
      <c r="G11" s="218"/>
      <c r="H11" s="222">
        <f aca="true" t="shared" si="0" ref="H11:H17">G11*F11</f>
        <v>0</v>
      </c>
    </row>
    <row r="12" spans="1:8" ht="12.75">
      <c r="A12" s="205" t="s">
        <v>310</v>
      </c>
      <c r="B12" s="223" t="s">
        <v>311</v>
      </c>
      <c r="C12" s="223" t="s">
        <v>312</v>
      </c>
      <c r="D12" s="216" t="s">
        <v>309</v>
      </c>
      <c r="E12" s="221" t="s">
        <v>121</v>
      </c>
      <c r="F12" s="207">
        <v>150</v>
      </c>
      <c r="G12" s="218"/>
      <c r="H12" s="222">
        <f t="shared" si="0"/>
        <v>0</v>
      </c>
    </row>
    <row r="13" spans="1:8" ht="12.75">
      <c r="A13" s="205" t="s">
        <v>313</v>
      </c>
      <c r="B13" s="223" t="s">
        <v>314</v>
      </c>
      <c r="C13" s="223" t="s">
        <v>315</v>
      </c>
      <c r="D13" s="216" t="s">
        <v>309</v>
      </c>
      <c r="E13" s="221" t="s">
        <v>121</v>
      </c>
      <c r="F13" s="207">
        <v>75</v>
      </c>
      <c r="G13" s="218"/>
      <c r="H13" s="222">
        <f t="shared" si="0"/>
        <v>0</v>
      </c>
    </row>
    <row r="14" spans="1:8" ht="12.75">
      <c r="A14" s="205" t="s">
        <v>316</v>
      </c>
      <c r="B14" s="223" t="s">
        <v>317</v>
      </c>
      <c r="C14" s="223" t="s">
        <v>318</v>
      </c>
      <c r="D14" s="216" t="s">
        <v>309</v>
      </c>
      <c r="E14" s="221" t="s">
        <v>121</v>
      </c>
      <c r="F14" s="207">
        <v>50</v>
      </c>
      <c r="G14" s="218"/>
      <c r="H14" s="222">
        <f t="shared" si="0"/>
        <v>0</v>
      </c>
    </row>
    <row r="15" spans="1:8" ht="12.75">
      <c r="A15" s="205" t="s">
        <v>319</v>
      </c>
      <c r="B15" s="223" t="s">
        <v>320</v>
      </c>
      <c r="C15" s="223" t="s">
        <v>321</v>
      </c>
      <c r="D15" s="216" t="s">
        <v>309</v>
      </c>
      <c r="E15" s="221" t="s">
        <v>121</v>
      </c>
      <c r="F15" s="207">
        <v>75</v>
      </c>
      <c r="G15" s="218"/>
      <c r="H15" s="222">
        <f t="shared" si="0"/>
        <v>0</v>
      </c>
    </row>
    <row r="16" spans="1:8" ht="12.75">
      <c r="A16" s="205" t="s">
        <v>322</v>
      </c>
      <c r="B16" s="223" t="s">
        <v>323</v>
      </c>
      <c r="C16" s="223" t="s">
        <v>324</v>
      </c>
      <c r="D16" s="216" t="s">
        <v>309</v>
      </c>
      <c r="E16" s="221" t="s">
        <v>121</v>
      </c>
      <c r="F16" s="207">
        <v>100</v>
      </c>
      <c r="G16" s="218"/>
      <c r="H16" s="222">
        <f t="shared" si="0"/>
        <v>0</v>
      </c>
    </row>
    <row r="17" spans="1:8" ht="12.75">
      <c r="A17" s="205" t="s">
        <v>325</v>
      </c>
      <c r="B17" s="223" t="s">
        <v>326</v>
      </c>
      <c r="C17" s="223" t="s">
        <v>327</v>
      </c>
      <c r="D17" s="216" t="s">
        <v>309</v>
      </c>
      <c r="E17" s="221" t="s">
        <v>121</v>
      </c>
      <c r="F17" s="207">
        <v>350</v>
      </c>
      <c r="G17" s="218"/>
      <c r="H17" s="222">
        <f t="shared" si="0"/>
        <v>0</v>
      </c>
    </row>
    <row r="18" spans="1:8" ht="12.75">
      <c r="A18" s="205"/>
      <c r="B18" s="220"/>
      <c r="C18" s="216"/>
      <c r="D18" s="216"/>
      <c r="E18" s="221"/>
      <c r="F18" s="207"/>
      <c r="G18" s="218"/>
      <c r="H18" s="222"/>
    </row>
    <row r="19" spans="1:8" ht="12.75">
      <c r="A19" s="205" t="s">
        <v>80</v>
      </c>
      <c r="B19" s="224" t="s">
        <v>237</v>
      </c>
      <c r="C19" s="216"/>
      <c r="D19" s="216"/>
      <c r="E19" s="221"/>
      <c r="F19" s="207"/>
      <c r="G19" s="218"/>
      <c r="H19" s="222"/>
    </row>
    <row r="20" spans="1:8" ht="92.4">
      <c r="A20" s="205"/>
      <c r="B20" s="223" t="s">
        <v>328</v>
      </c>
      <c r="C20" s="216"/>
      <c r="D20" s="216"/>
      <c r="E20" s="221"/>
      <c r="F20" s="207"/>
      <c r="G20" s="218"/>
      <c r="H20" s="222"/>
    </row>
    <row r="21" spans="1:8" ht="12.75">
      <c r="A21" s="219" t="s">
        <v>329</v>
      </c>
      <c r="B21" s="223" t="s">
        <v>330</v>
      </c>
      <c r="C21" s="216"/>
      <c r="D21" s="216"/>
      <c r="E21" s="221" t="s">
        <v>121</v>
      </c>
      <c r="F21" s="207">
        <f>SUM(F11:F17)</f>
        <v>1050</v>
      </c>
      <c r="G21" s="218"/>
      <c r="H21" s="222">
        <f>F21*G21</f>
        <v>0</v>
      </c>
    </row>
    <row r="22" spans="1:8" ht="12.75">
      <c r="A22" s="205"/>
      <c r="B22" s="220"/>
      <c r="C22" s="216"/>
      <c r="D22" s="216"/>
      <c r="E22" s="221"/>
      <c r="F22" s="207"/>
      <c r="G22" s="218"/>
      <c r="H22" s="222"/>
    </row>
    <row r="23" spans="1:8" ht="12.75">
      <c r="A23" s="205" t="s">
        <v>104</v>
      </c>
      <c r="B23" s="225" t="s">
        <v>331</v>
      </c>
      <c r="C23" s="216"/>
      <c r="D23" s="216"/>
      <c r="E23" s="221"/>
      <c r="F23" s="207"/>
      <c r="G23" s="218"/>
      <c r="H23" s="222"/>
    </row>
    <row r="24" spans="1:8" ht="12.75">
      <c r="A24" s="226" t="s">
        <v>332</v>
      </c>
      <c r="B24" s="225" t="s">
        <v>331</v>
      </c>
      <c r="C24" s="216"/>
      <c r="D24" s="227"/>
      <c r="E24" s="221"/>
      <c r="F24" s="228"/>
      <c r="G24" s="229"/>
      <c r="H24" s="222"/>
    </row>
    <row r="25" spans="1:8" ht="26.4">
      <c r="A25" s="226" t="s">
        <v>333</v>
      </c>
      <c r="B25" s="223" t="s">
        <v>334</v>
      </c>
      <c r="C25" s="216" t="s">
        <v>335</v>
      </c>
      <c r="D25" s="216" t="s">
        <v>336</v>
      </c>
      <c r="E25" s="221" t="s">
        <v>121</v>
      </c>
      <c r="F25" s="207">
        <v>100</v>
      </c>
      <c r="G25" s="218"/>
      <c r="H25" s="222">
        <f aca="true" t="shared" si="1" ref="H25:H30">G25*F25</f>
        <v>0</v>
      </c>
    </row>
    <row r="26" spans="1:8" ht="26.4">
      <c r="A26" s="226" t="s">
        <v>337</v>
      </c>
      <c r="B26" s="223" t="s">
        <v>338</v>
      </c>
      <c r="C26" s="216" t="s">
        <v>335</v>
      </c>
      <c r="D26" s="216" t="s">
        <v>336</v>
      </c>
      <c r="E26" s="221" t="s">
        <v>121</v>
      </c>
      <c r="F26" s="207">
        <v>100</v>
      </c>
      <c r="G26" s="218"/>
      <c r="H26" s="222">
        <f t="shared" si="1"/>
        <v>0</v>
      </c>
    </row>
    <row r="27" spans="1:8" ht="26.4">
      <c r="A27" s="226" t="s">
        <v>339</v>
      </c>
      <c r="B27" s="223" t="s">
        <v>340</v>
      </c>
      <c r="C27" s="216" t="s">
        <v>335</v>
      </c>
      <c r="D27" s="216" t="s">
        <v>336</v>
      </c>
      <c r="E27" s="221" t="s">
        <v>121</v>
      </c>
      <c r="F27" s="207">
        <f>F14</f>
        <v>50</v>
      </c>
      <c r="G27" s="218"/>
      <c r="H27" s="222">
        <f t="shared" si="1"/>
        <v>0</v>
      </c>
    </row>
    <row r="28" spans="1:8" ht="26.4">
      <c r="A28" s="226" t="s">
        <v>341</v>
      </c>
      <c r="B28" s="223" t="s">
        <v>342</v>
      </c>
      <c r="C28" s="216" t="s">
        <v>335</v>
      </c>
      <c r="D28" s="216" t="s">
        <v>336</v>
      </c>
      <c r="E28" s="221" t="s">
        <v>121</v>
      </c>
      <c r="F28" s="207">
        <f>F15</f>
        <v>75</v>
      </c>
      <c r="G28" s="218"/>
      <c r="H28" s="222">
        <f t="shared" si="1"/>
        <v>0</v>
      </c>
    </row>
    <row r="29" spans="1:8" ht="26.4">
      <c r="A29" s="226" t="s">
        <v>343</v>
      </c>
      <c r="B29" s="223" t="s">
        <v>344</v>
      </c>
      <c r="C29" s="216" t="s">
        <v>335</v>
      </c>
      <c r="D29" s="216" t="s">
        <v>336</v>
      </c>
      <c r="E29" s="221" t="s">
        <v>121</v>
      </c>
      <c r="F29" s="207">
        <v>100</v>
      </c>
      <c r="G29" s="218"/>
      <c r="H29" s="222">
        <f t="shared" si="1"/>
        <v>0</v>
      </c>
    </row>
    <row r="30" spans="1:8" ht="26.4">
      <c r="A30" s="226" t="s">
        <v>345</v>
      </c>
      <c r="B30" s="223" t="s">
        <v>346</v>
      </c>
      <c r="C30" s="216" t="s">
        <v>335</v>
      </c>
      <c r="D30" s="216" t="s">
        <v>336</v>
      </c>
      <c r="E30" s="221" t="s">
        <v>121</v>
      </c>
      <c r="F30" s="207">
        <v>350</v>
      </c>
      <c r="G30" s="218"/>
      <c r="H30" s="222">
        <f t="shared" si="1"/>
        <v>0</v>
      </c>
    </row>
    <row r="31" spans="1:8" ht="12.75">
      <c r="A31" s="226"/>
      <c r="B31" s="223"/>
      <c r="C31" s="216"/>
      <c r="D31" s="216"/>
      <c r="E31" s="221"/>
      <c r="F31" s="207"/>
      <c r="G31" s="218"/>
      <c r="H31" s="222"/>
    </row>
    <row r="32" spans="1:8" ht="12.75">
      <c r="A32" s="205" t="s">
        <v>347</v>
      </c>
      <c r="B32" s="215" t="s">
        <v>348</v>
      </c>
      <c r="C32" s="216"/>
      <c r="D32" s="216"/>
      <c r="E32" s="221"/>
      <c r="F32" s="207"/>
      <c r="G32" s="218"/>
      <c r="H32" s="222"/>
    </row>
    <row r="33" spans="1:8" ht="26.4">
      <c r="A33" s="219" t="s">
        <v>349</v>
      </c>
      <c r="B33" s="223" t="s">
        <v>350</v>
      </c>
      <c r="C33" s="216"/>
      <c r="D33" s="216"/>
      <c r="E33" s="221" t="s">
        <v>193</v>
      </c>
      <c r="F33" s="207">
        <v>1</v>
      </c>
      <c r="G33" s="222"/>
      <c r="H33" s="222">
        <f>G33*F33</f>
        <v>0</v>
      </c>
    </row>
    <row r="34" spans="1:8" ht="12.75">
      <c r="A34" s="219"/>
      <c r="B34" s="223"/>
      <c r="C34" s="216"/>
      <c r="D34" s="216"/>
      <c r="E34" s="221"/>
      <c r="F34" s="207"/>
      <c r="G34" s="218"/>
      <c r="H34" s="222"/>
    </row>
    <row r="35" spans="1:8" ht="12.75">
      <c r="A35" s="230" t="s">
        <v>88</v>
      </c>
      <c r="B35" s="215" t="s">
        <v>351</v>
      </c>
      <c r="C35" s="216"/>
      <c r="D35" s="216"/>
      <c r="E35" s="217"/>
      <c r="F35" s="231"/>
      <c r="G35" s="218"/>
      <c r="H35" s="222"/>
    </row>
    <row r="36" spans="1:8" ht="12.75">
      <c r="A36" s="232" t="s">
        <v>352</v>
      </c>
      <c r="B36" s="227" t="s">
        <v>353</v>
      </c>
      <c r="C36" s="216"/>
      <c r="D36" s="216"/>
      <c r="E36" s="217" t="s">
        <v>193</v>
      </c>
      <c r="F36" s="231">
        <v>1</v>
      </c>
      <c r="G36" s="233">
        <f>$H$49*6/100</f>
        <v>0</v>
      </c>
      <c r="H36" s="222">
        <f aca="true" t="shared" si="2" ref="H36:H47">F36*G36</f>
        <v>0</v>
      </c>
    </row>
    <row r="37" spans="1:8" ht="26.4">
      <c r="A37" s="232" t="s">
        <v>354</v>
      </c>
      <c r="B37" s="220" t="s">
        <v>355</v>
      </c>
      <c r="C37" s="216"/>
      <c r="D37" s="216"/>
      <c r="E37" s="217" t="s">
        <v>193</v>
      </c>
      <c r="F37" s="231">
        <v>1</v>
      </c>
      <c r="G37" s="233">
        <f>$H$49*6/100</f>
        <v>0</v>
      </c>
      <c r="H37" s="222">
        <f t="shared" si="2"/>
        <v>0</v>
      </c>
    </row>
    <row r="38" spans="1:8" ht="26.4">
      <c r="A38" s="232" t="s">
        <v>356</v>
      </c>
      <c r="B38" s="220" t="s">
        <v>357</v>
      </c>
      <c r="C38" s="216"/>
      <c r="D38" s="216"/>
      <c r="E38" s="217" t="s">
        <v>193</v>
      </c>
      <c r="F38" s="231">
        <v>1</v>
      </c>
      <c r="G38" s="233">
        <f>$H$49*2/100</f>
        <v>0</v>
      </c>
      <c r="H38" s="222">
        <f t="shared" si="2"/>
        <v>0</v>
      </c>
    </row>
    <row r="39" spans="1:8" ht="12.75">
      <c r="A39" s="232" t="s">
        <v>358</v>
      </c>
      <c r="B39" s="220" t="s">
        <v>359</v>
      </c>
      <c r="C39" s="216"/>
      <c r="D39" s="216"/>
      <c r="E39" s="217" t="s">
        <v>193</v>
      </c>
      <c r="F39" s="231">
        <v>1</v>
      </c>
      <c r="G39" s="233">
        <f>$H$49*5/100</f>
        <v>0</v>
      </c>
      <c r="H39" s="222">
        <f t="shared" si="2"/>
        <v>0</v>
      </c>
    </row>
    <row r="40" spans="1:8" ht="12.75">
      <c r="A40" s="232" t="s">
        <v>360</v>
      </c>
      <c r="B40" s="220" t="s">
        <v>274</v>
      </c>
      <c r="C40" s="216"/>
      <c r="D40" s="216"/>
      <c r="E40" s="217" t="s">
        <v>193</v>
      </c>
      <c r="F40" s="231">
        <v>1</v>
      </c>
      <c r="G40" s="233">
        <f>$H$49*4.5/100</f>
        <v>0</v>
      </c>
      <c r="H40" s="222">
        <f t="shared" si="2"/>
        <v>0</v>
      </c>
    </row>
    <row r="41" spans="1:8" ht="12.75">
      <c r="A41" s="232" t="s">
        <v>361</v>
      </c>
      <c r="B41" s="220" t="s">
        <v>362</v>
      </c>
      <c r="C41" s="216"/>
      <c r="D41" s="216"/>
      <c r="E41" s="217" t="s">
        <v>193</v>
      </c>
      <c r="F41" s="231">
        <v>1</v>
      </c>
      <c r="G41" s="233">
        <f>$H$49*3/100</f>
        <v>0</v>
      </c>
      <c r="H41" s="222">
        <f t="shared" si="2"/>
        <v>0</v>
      </c>
    </row>
    <row r="42" spans="1:8" ht="26.4">
      <c r="A42" s="232" t="s">
        <v>363</v>
      </c>
      <c r="B42" s="220" t="s">
        <v>364</v>
      </c>
      <c r="C42" s="216"/>
      <c r="D42" s="216"/>
      <c r="E42" s="217" t="s">
        <v>193</v>
      </c>
      <c r="F42" s="231">
        <v>1</v>
      </c>
      <c r="G42" s="233">
        <f>$H$49*15/100</f>
        <v>0</v>
      </c>
      <c r="H42" s="222">
        <f t="shared" si="2"/>
        <v>0</v>
      </c>
    </row>
    <row r="43" spans="1:8" ht="26.4">
      <c r="A43" s="232" t="s">
        <v>365</v>
      </c>
      <c r="B43" s="220" t="s">
        <v>366</v>
      </c>
      <c r="C43" s="216"/>
      <c r="D43" s="216"/>
      <c r="E43" s="217" t="s">
        <v>193</v>
      </c>
      <c r="F43" s="231">
        <v>1</v>
      </c>
      <c r="G43" s="233">
        <f>$H$49*3/100</f>
        <v>0</v>
      </c>
      <c r="H43" s="222">
        <f t="shared" si="2"/>
        <v>0</v>
      </c>
    </row>
    <row r="44" spans="1:8" ht="26.4">
      <c r="A44" s="232" t="s">
        <v>367</v>
      </c>
      <c r="B44" s="220" t="s">
        <v>368</v>
      </c>
      <c r="C44" s="216"/>
      <c r="D44" s="216"/>
      <c r="E44" s="217" t="s">
        <v>193</v>
      </c>
      <c r="F44" s="231">
        <v>1</v>
      </c>
      <c r="G44" s="233">
        <f>$H$49*3/100</f>
        <v>0</v>
      </c>
      <c r="H44" s="222">
        <f t="shared" si="2"/>
        <v>0</v>
      </c>
    </row>
    <row r="45" spans="1:8" ht="12.75">
      <c r="A45" s="232" t="s">
        <v>369</v>
      </c>
      <c r="B45" s="220" t="s">
        <v>370</v>
      </c>
      <c r="C45" s="216"/>
      <c r="D45" s="216"/>
      <c r="E45" s="217" t="s">
        <v>193</v>
      </c>
      <c r="F45" s="231">
        <v>1</v>
      </c>
      <c r="G45" s="233">
        <f>$H$49*1/100</f>
        <v>0</v>
      </c>
      <c r="H45" s="222">
        <f t="shared" si="2"/>
        <v>0</v>
      </c>
    </row>
    <row r="46" spans="1:8" ht="12.75">
      <c r="A46" s="232" t="s">
        <v>371</v>
      </c>
      <c r="B46" s="220" t="s">
        <v>372</v>
      </c>
      <c r="C46" s="216"/>
      <c r="D46" s="216"/>
      <c r="E46" s="217" t="s">
        <v>193</v>
      </c>
      <c r="F46" s="231">
        <v>1</v>
      </c>
      <c r="G46" s="233">
        <f>$H$49*0.15</f>
        <v>0</v>
      </c>
      <c r="H46" s="222">
        <f t="shared" si="2"/>
        <v>0</v>
      </c>
    </row>
    <row r="47" spans="1:8" ht="12.75">
      <c r="A47" s="232" t="s">
        <v>373</v>
      </c>
      <c r="B47" s="220" t="s">
        <v>57</v>
      </c>
      <c r="C47" s="216"/>
      <c r="D47" s="216"/>
      <c r="E47" s="217" t="s">
        <v>193</v>
      </c>
      <c r="F47" s="231">
        <v>1</v>
      </c>
      <c r="G47" s="233">
        <f>$H$49*0.2</f>
        <v>0</v>
      </c>
      <c r="H47" s="222">
        <f t="shared" si="2"/>
        <v>0</v>
      </c>
    </row>
    <row r="48" spans="1:8" ht="12.75">
      <c r="A48" s="234"/>
      <c r="B48" s="235"/>
      <c r="C48" s="236"/>
      <c r="D48" s="236"/>
      <c r="E48" s="237"/>
      <c r="F48" s="238"/>
      <c r="G48" s="238"/>
      <c r="H48" s="238"/>
    </row>
    <row r="49" spans="1:8" ht="12.75">
      <c r="A49" s="234"/>
      <c r="B49" s="235"/>
      <c r="C49" s="236"/>
      <c r="D49" s="236"/>
      <c r="E49" s="237"/>
      <c r="F49" s="238"/>
      <c r="G49" s="239" t="s">
        <v>374</v>
      </c>
      <c r="H49" s="240">
        <f>SUM(H5:H31)</f>
        <v>0</v>
      </c>
    </row>
    <row r="50" spans="1:8" ht="12.75">
      <c r="A50" s="241"/>
      <c r="B50" s="242"/>
      <c r="C50" s="236"/>
      <c r="D50" s="236"/>
      <c r="E50" s="237"/>
      <c r="F50" s="243"/>
      <c r="G50" s="244" t="s">
        <v>375</v>
      </c>
      <c r="H50" s="245">
        <f>SUM(H5:H47)</f>
        <v>0</v>
      </c>
    </row>
  </sheetData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edlman</cp:lastModifiedBy>
  <cp:lastPrinted>2019-12-03T12:11:41Z</cp:lastPrinted>
  <dcterms:created xsi:type="dcterms:W3CDTF">2019-12-03T11:07:31Z</dcterms:created>
  <dcterms:modified xsi:type="dcterms:W3CDTF">2019-12-18T14:05:21Z</dcterms:modified>
  <cp:category/>
  <cp:version/>
  <cp:contentType/>
  <cp:contentStatus/>
</cp:coreProperties>
</file>