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6" windowHeight="7560" tabRatio="759" activeTab="3"/>
  </bookViews>
  <sheets>
    <sheet name="Titulní list" sheetId="4" r:id="rId1"/>
    <sheet name="Krycí list" sheetId="1" r:id="rId2"/>
    <sheet name="Rekapitulace" sheetId="2" r:id="rId3"/>
    <sheet name="Položky - Trávníkové pl. Hl. a." sheetId="13" r:id="rId4"/>
  </sheets>
  <externalReferences>
    <externalReference r:id="rId7"/>
  </externalReferences>
  <definedNames>
    <definedName name="cisloobjektu">'Krycí list'!$A$5</definedName>
    <definedName name="Cislostavby" localSheetId="0">'[1]STAVBA CELKEM'!$C$6</definedName>
    <definedName name="cislostavby">'Krycí list'!$A$7</definedName>
    <definedName name="Datum">'Krycí list'!$B$27</definedName>
    <definedName name="Dil">'Rekapitulace'!$A$6</definedName>
    <definedName name="Do">#REF!</definedName>
    <definedName name="Dodavka">'Rekapitulace'!$G$10</definedName>
    <definedName name="Dodavka0">#REF!</definedName>
    <definedName name="HSV">'Rekapitulace'!$E$10</definedName>
    <definedName name="HSV0">#REF!</definedName>
    <definedName name="HZS">'Rekapitulace'!$I$10</definedName>
    <definedName name="HZS0">#REF!</definedName>
    <definedName name="JKSO">'Krycí list'!$G$2</definedName>
    <definedName name="MJ">'Krycí list'!$G$5</definedName>
    <definedName name="Mont">'Rekapitulace'!$H$10</definedName>
    <definedName name="Montaz0">#REF!</definedName>
    <definedName name="NazevDilu">'Rekapitulace'!$B$6</definedName>
    <definedName name="nazevobjektu">'Krycí list'!$C$5</definedName>
    <definedName name="Nazevstavby" localSheetId="0">'[1]STAVBA CELKEM'!$E$6</definedName>
    <definedName name="nazevstavby">'Krycí list'!$C$7</definedName>
    <definedName name="Objednatel">'Krycí list'!$C$10</definedName>
    <definedName name="_xlnm.Print_Area" localSheetId="1">'Krycí list'!$A$1:$G$36</definedName>
    <definedName name="_xlnm.Print_Area" localSheetId="2">'Rekapitulace'!$A$1:$I$16</definedName>
    <definedName name="_xlnm.Print_Area" localSheetId="0">'Titulní list'!$A$1:$T$49</definedName>
    <definedName name="Od">#REF!</definedName>
    <definedName name="paeonia">#REF!</definedName>
    <definedName name="PocetMJ">'Krycí list'!$G$6</definedName>
    <definedName name="Poznamka">#REF!</definedName>
    <definedName name="Projektant">'Krycí list'!$C$8</definedName>
    <definedName name="PSV">'Rekapitulace'!$F$10</definedName>
    <definedName name="PSV0">#REF!</definedName>
    <definedName name="SazbaDPH1" localSheetId="0">'[1]STAVBA CELKEM'!$C$25</definedName>
    <definedName name="SazbaDPH1">'Krycí list'!$C$30</definedName>
    <definedName name="SazbaDPH2" localSheetId="0">'[1]STAVBA CELKEM'!$C$27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 localSheetId="0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2">'Rekapitulace'!$1:$6</definedName>
  </definedNames>
  <calcPr calcId="145621"/>
</workbook>
</file>

<file path=xl/sharedStrings.xml><?xml version="1.0" encoding="utf-8"?>
<sst xmlns="http://schemas.openxmlformats.org/spreadsheetml/2006/main" count="205" uniqueCount="152">
  <si>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</si>
  <si>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</si>
  <si>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</si>
  <si>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</si>
  <si>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</si>
  <si>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</si>
  <si>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</si>
  <si>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</si>
  <si>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</si>
  <si>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</si>
  <si>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</si>
  <si>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</si>
  <si>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</si>
  <si>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</si>
  <si>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</si>
  <si>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</si>
  <si>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</si>
  <si>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</si>
  <si>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</si>
  <si>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</si>
  <si>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</si>
  <si>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</si>
  <si>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</si>
  <si>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</si>
  <si>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</si>
  <si>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</si>
  <si>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</si>
  <si>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</si>
  <si>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</si>
  <si>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</si>
  <si>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</si>
  <si>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</si>
  <si>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</si>
  <si>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</si>
  <si>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</si>
  <si>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</si>
  <si>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</si>
  <si>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</si>
  <si>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</si>
  <si>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</si>
  <si>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</si>
  <si>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</si>
  <si>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</si>
  <si>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</si>
  <si>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</si>
  <si>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</si>
  <si>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</si>
  <si>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</si>
  <si>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</si>
  <si>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</si>
  <si>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</si>
  <si>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</si>
  <si>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</si>
  <si>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</si>
  <si>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</si>
  <si>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</si>
  <si>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</si>
  <si>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</si>
  <si>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</si>
  <si>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</si>
  <si>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</si>
  <si>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</si>
  <si>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</si>
  <si>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</si>
  <si>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</si>
  <si>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Číslo položky</t>
  </si>
  <si>
    <t>Název položky</t>
  </si>
  <si>
    <t>MJ</t>
  </si>
  <si>
    <t>množství</t>
  </si>
  <si>
    <t>cena / MJ</t>
  </si>
  <si>
    <t>celkem (Kč)</t>
  </si>
  <si>
    <t>823.27</t>
  </si>
  <si>
    <t>m2</t>
  </si>
  <si>
    <t>m3</t>
  </si>
  <si>
    <t>t</t>
  </si>
  <si>
    <t>kg</t>
  </si>
  <si>
    <t>R-položka</t>
  </si>
  <si>
    <t>MHMP</t>
  </si>
  <si>
    <t>K O N T R O L N Í     R O Z P O Č E T</t>
  </si>
  <si>
    <t>odpad</t>
  </si>
  <si>
    <t>111 15-1421</t>
  </si>
  <si>
    <t>poznámka</t>
  </si>
  <si>
    <t>materiál</t>
  </si>
  <si>
    <t>184 40 -3153</t>
  </si>
  <si>
    <t>183 40-3327</t>
  </si>
  <si>
    <t>185 80 - 4311</t>
  </si>
  <si>
    <t>Přesun hmot pro sadovnické a krajinářské úpravy vodorovně do 5000 m</t>
  </si>
  <si>
    <t>t/jedn.</t>
  </si>
  <si>
    <t>HTÚ / JTÚ</t>
  </si>
  <si>
    <t>Renovace výsadeb ČHMU Komořany</t>
  </si>
  <si>
    <t>ČHMÚ v Praze - Komořanech</t>
  </si>
  <si>
    <t>Vyznačení míst určených ke zpracování půdy</t>
  </si>
  <si>
    <t>MAIL.: pereny@email.cz</t>
  </si>
  <si>
    <t>TEL.: 608 850 800</t>
  </si>
  <si>
    <t>IČO: 66413974</t>
  </si>
  <si>
    <t>SCHNIRCHOVA 1084/29 PRAHA 7 - HOLEŠOVICE 170 00 PRAHA 7</t>
  </si>
  <si>
    <t>ZPRACOVATEL: ING. ONDŘEJ FOUS</t>
  </si>
  <si>
    <t>DIČ: CZ7608201040</t>
  </si>
  <si>
    <t>183 40-3161</t>
  </si>
  <si>
    <t>Obdělání půdy válením, v rovině,  2x</t>
  </si>
  <si>
    <t>185 80-2113</t>
  </si>
  <si>
    <t>hnojení 30gNPK/m2, umělým hnojivem na široko</t>
  </si>
  <si>
    <t>Obdělání půdy válením po první seči 2x</t>
  </si>
  <si>
    <t>Dodávka zásobního pomalu rozpustného hnojiva pro trávník 30 g/m2 (např. Yaramila Complex)</t>
  </si>
  <si>
    <t>02</t>
  </si>
  <si>
    <t>mat.</t>
  </si>
  <si>
    <t>111 15-1111</t>
  </si>
  <si>
    <t>193 45-1411</t>
  </si>
  <si>
    <t>184 80-2611</t>
  </si>
  <si>
    <t>185 80-4311</t>
  </si>
  <si>
    <t>celkem bez DPH</t>
  </si>
  <si>
    <t>DPH 21%</t>
  </si>
  <si>
    <t>rok 1</t>
  </si>
  <si>
    <t>rok 2</t>
  </si>
  <si>
    <t>rok 3</t>
  </si>
  <si>
    <t>r- položka</t>
  </si>
  <si>
    <t>odpad včetně likvidace</t>
  </si>
  <si>
    <t>hrabání listí</t>
  </si>
  <si>
    <t>185 81-1111</t>
  </si>
  <si>
    <t>osivo VV4/1 Univerzalní rekreačni travní směs  25g/m2</t>
  </si>
  <si>
    <t>181 41-1131</t>
  </si>
  <si>
    <t>Založení parkoveho  trávníku  výsevem, v rovině, včetně první seče</t>
  </si>
  <si>
    <t>Odpad vrstva cca cm, likvidace skládkovné</t>
  </si>
  <si>
    <t>Zalití rostlin vodou po výsadbě, výsevu, plochy jednotlivě 10l/m2, ve dvou dávkách posobě jdoucích, cena za jednu zálivku</t>
  </si>
  <si>
    <t>Odstranění stařiny  z plochy,  v rovině, důkladné vysekání porostu, skarifikce veritkutátorem (hluboká vertikutace tzn. odstranit dvouděložné plevele a hrubé trávy s cílem sjednotit porost, snížit četnost sečí</t>
  </si>
  <si>
    <t>trávníkový substrát -  kompost + 50% písku</t>
  </si>
  <si>
    <t>182 30-3111</t>
  </si>
  <si>
    <t>Doplnění substrátu na travnatých plochách</t>
  </si>
  <si>
    <t>Doplnění substrátu  30mm dle specifikace včetně dopravy s cílem vyrovnat plochu, usnadnit seč (bez objíždění poklopů umístěných v trávníku), okrajů a obrubníků, tedy jedna seč bez nutnosti obseků křovinořezem</t>
  </si>
  <si>
    <t>Obdělání půdy hrabáním v rovině</t>
  </si>
  <si>
    <t>Celkem včetně DPH 21%</t>
  </si>
  <si>
    <t>mezi budovami</t>
  </si>
  <si>
    <t>před budovou vrátnice</t>
  </si>
  <si>
    <t>Trávník II.třída Hlavní areál:</t>
  </si>
  <si>
    <t>Zalití rostlin vodou plochy jednotlivě, 10 /m2, 2,5x/měsíc, dle skutečné potřeby a počasí, 6 měsíců, 15zálivek</t>
  </si>
  <si>
    <t>pás - budoucí třešňová alej</t>
  </si>
  <si>
    <t>2018</t>
  </si>
  <si>
    <t>02/2018</t>
  </si>
  <si>
    <t>celkem za rok</t>
  </si>
  <si>
    <t>za rok včetně DPH 21%</t>
  </si>
  <si>
    <t>3 roky včetně DPH</t>
  </si>
  <si>
    <t>celkem položka</t>
  </si>
  <si>
    <t>celkem t</t>
  </si>
  <si>
    <t>Založení trávníkových ploch není součástí rozpočtu I. etapa, úprava jaro 2018 v rámci běžné údržby areálu</t>
  </si>
  <si>
    <t>chemické ošetření (fungicid, herbicid) cca 1x/rok</t>
  </si>
  <si>
    <t>hnojivo 2x 30g</t>
  </si>
  <si>
    <r>
      <t xml:space="preserve">Seč trávníku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-12 x</t>
    </r>
  </si>
  <si>
    <t>RENOVACE VÝSADEB A PARKOVÉ KOMPOZICE V AREÁLU ČHMU V  PRAZE - KOMOŘANECH - TTRÁVNÍKOVÉ PLOCHY 02/2018</t>
  </si>
  <si>
    <t>Renovace výsadeb -TRÁVNÍKOVÉ PLOCHY  - PRVNÍ ETAPA</t>
  </si>
  <si>
    <t>hnojení 30g/m2, umělým hnojivem na široko</t>
  </si>
  <si>
    <t>vertikutce 1x  2 směry</t>
  </si>
  <si>
    <r>
      <t>Údržba po dobu tří let trávníkové plochy -</t>
    </r>
    <r>
      <rPr>
        <sz val="8"/>
        <rFont val="Arial"/>
        <family val="2"/>
      </rPr>
      <t xml:space="preserve"> pouze informativně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</si>
</sst>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0.0"/>
    <numFmt numFmtId="166" formatCode="#,##0\ &quot;Kč&quot;"/>
    <numFmt numFmtId="167" formatCode="[$-F800]dddd\,\ mmmm\ dd\,\ yyyy"/>
    <numFmt numFmtId="168" formatCode="0.0000"/>
    <numFmt numFmtId="169" formatCode="0.000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9"/>
      <name val="Arial Narrow"/>
      <family val="2"/>
    </font>
    <font>
      <b/>
      <sz val="26"/>
      <color indexed="9"/>
      <name val="Arial Narrow"/>
      <family val="2"/>
    </font>
    <font>
      <sz val="11"/>
      <color indexed="9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theme="1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strike/>
      <sz val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double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68" fontId="0" fillId="0" borderId="1" applyBorder="0" applyAlignment="0">
      <protection/>
    </xf>
    <xf numFmtId="169" fontId="0" fillId="0" borderId="2" applyBorder="0" applyAlignment="0">
      <protection/>
    </xf>
  </cellStyleXfs>
  <cellXfs count="289">
    <xf numFmtId="0" fontId="0" fillId="0" borderId="0" xfId="0"/>
    <xf numFmtId="0" fontId="2" fillId="0" borderId="3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49" fontId="5" fillId="2" borderId="6" xfId="0" applyNumberFormat="1" applyFont="1" applyFill="1" applyBorder="1" applyAlignment="1">
      <alignment horizontal="left"/>
    </xf>
    <xf numFmtId="0" fontId="4" fillId="0" borderId="7" xfId="0" applyFont="1" applyBorder="1"/>
    <xf numFmtId="49" fontId="4" fillId="0" borderId="8" xfId="0" applyNumberFormat="1" applyFont="1" applyBorder="1" applyAlignment="1">
      <alignment horizontal="left"/>
    </xf>
    <xf numFmtId="0" fontId="1" fillId="0" borderId="9" xfId="0" applyFont="1" applyBorder="1"/>
    <xf numFmtId="0" fontId="4" fillId="0" borderId="10" xfId="0" applyFont="1" applyBorder="1"/>
    <xf numFmtId="49" fontId="4" fillId="0" borderId="11" xfId="0" applyNumberFormat="1" applyFont="1" applyBorder="1"/>
    <xf numFmtId="49" fontId="4" fillId="0" borderId="10" xfId="0" applyNumberFormat="1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3" fillId="0" borderId="9" xfId="0" applyFont="1" applyBorder="1"/>
    <xf numFmtId="49" fontId="4" fillId="0" borderId="13" xfId="0" applyNumberFormat="1" applyFont="1" applyBorder="1" applyAlignment="1">
      <alignment horizontal="left"/>
    </xf>
    <xf numFmtId="49" fontId="1" fillId="2" borderId="10" xfId="0" applyNumberFormat="1" applyFont="1" applyFill="1" applyBorder="1"/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4" fillId="0" borderId="12" xfId="0" applyFont="1" applyFill="1" applyBorder="1"/>
    <xf numFmtId="3" fontId="4" fillId="0" borderId="13" xfId="0" applyNumberFormat="1" applyFont="1" applyBorder="1" applyAlignment="1">
      <alignment horizontal="left"/>
    </xf>
    <xf numFmtId="0" fontId="0" fillId="0" borderId="0" xfId="0" applyFill="1"/>
    <xf numFmtId="49" fontId="1" fillId="2" borderId="14" xfId="0" applyNumberFormat="1" applyFont="1" applyFill="1" applyBorder="1"/>
    <xf numFmtId="49" fontId="4" fillId="0" borderId="12" xfId="0" applyNumberFormat="1" applyFont="1" applyBorder="1" applyAlignment="1">
      <alignment horizontal="left"/>
    </xf>
    <xf numFmtId="0" fontId="4" fillId="0" borderId="15" xfId="0" applyFont="1" applyBorder="1"/>
    <xf numFmtId="0" fontId="4" fillId="0" borderId="12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9" xfId="0" applyFont="1" applyBorder="1"/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8" xfId="0" applyNumberFormat="1" applyFont="1" applyBorder="1"/>
    <xf numFmtId="0" fontId="1" fillId="0" borderId="4" xfId="0" applyFont="1" applyBorder="1"/>
    <xf numFmtId="3" fontId="1" fillId="0" borderId="6" xfId="0" applyNumberFormat="1" applyFont="1" applyBorder="1"/>
    <xf numFmtId="0" fontId="1" fillId="0" borderId="5" xfId="0" applyFont="1" applyBorder="1"/>
    <xf numFmtId="3" fontId="1" fillId="0" borderId="11" xfId="0" applyNumberFormat="1" applyFont="1" applyBorder="1"/>
    <xf numFmtId="0" fontId="1" fillId="0" borderId="10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28" xfId="0" applyFont="1" applyBorder="1"/>
    <xf numFmtId="0" fontId="1" fillId="0" borderId="0" xfId="0" applyFont="1" applyBorder="1"/>
    <xf numFmtId="3" fontId="1" fillId="0" borderId="29" xfId="0" applyNumberFormat="1" applyFont="1" applyBorder="1"/>
    <xf numFmtId="0" fontId="1" fillId="0" borderId="30" xfId="0" applyFont="1" applyBorder="1"/>
    <xf numFmtId="3" fontId="1" fillId="0" borderId="31" xfId="0" applyNumberFormat="1" applyFont="1" applyBorder="1"/>
    <xf numFmtId="0" fontId="1" fillId="0" borderId="32" xfId="0" applyFont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1" fillId="0" borderId="14" xfId="0" applyFont="1" applyBorder="1"/>
    <xf numFmtId="0" fontId="1" fillId="0" borderId="0" xfId="0" applyFont="1"/>
    <xf numFmtId="0" fontId="1" fillId="0" borderId="35" xfId="0" applyFont="1" applyBorder="1"/>
    <xf numFmtId="0" fontId="1" fillId="0" borderId="36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165" fontId="1" fillId="0" borderId="41" xfId="0" applyNumberFormat="1" applyFont="1" applyBorder="1" applyAlignment="1">
      <alignment horizontal="right"/>
    </xf>
    <xf numFmtId="0" fontId="1" fillId="0" borderId="41" xfId="0" applyFont="1" applyBorder="1"/>
    <xf numFmtId="0" fontId="1" fillId="0" borderId="11" xfId="0" applyFont="1" applyBorder="1"/>
    <xf numFmtId="165" fontId="1" fillId="0" borderId="10" xfId="0" applyNumberFormat="1" applyFont="1" applyBorder="1" applyAlignment="1">
      <alignment horizontal="right"/>
    </xf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1" fillId="0" borderId="42" xfId="21" applyFont="1" applyBorder="1">
      <alignment/>
      <protection/>
    </xf>
    <xf numFmtId="0" fontId="1" fillId="0" borderId="43" xfId="0" applyNumberFormat="1" applyFont="1" applyBorder="1"/>
    <xf numFmtId="49" fontId="3" fillId="0" borderId="44" xfId="21" applyNumberFormat="1" applyFont="1" applyBorder="1">
      <alignment/>
      <protection/>
    </xf>
    <xf numFmtId="49" fontId="1" fillId="0" borderId="44" xfId="21" applyNumberFormat="1" applyFont="1" applyBorder="1">
      <alignment/>
      <protection/>
    </xf>
    <xf numFmtId="49" fontId="1" fillId="0" borderId="44" xfId="21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4" fillId="0" borderId="0" xfId="0" applyFont="1" applyBorder="1"/>
    <xf numFmtId="3" fontId="1" fillId="0" borderId="36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46" xfId="0" applyNumberFormat="1" applyFont="1" applyFill="1" applyBorder="1"/>
    <xf numFmtId="3" fontId="3" fillId="2" borderId="47" xfId="0" applyNumberFormat="1" applyFont="1" applyFill="1" applyBorder="1"/>
    <xf numFmtId="0" fontId="8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4" xfId="0" applyFont="1" applyFill="1" applyBorder="1"/>
    <xf numFmtId="0" fontId="3" fillId="2" borderId="4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5" fillId="2" borderId="34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30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9" xfId="0" applyNumberFormat="1" applyFont="1" applyFill="1" applyBorder="1"/>
    <xf numFmtId="4" fontId="1" fillId="2" borderId="30" xfId="0" applyNumberFormat="1" applyFont="1" applyFill="1" applyBorder="1"/>
    <xf numFmtId="4" fontId="1" fillId="2" borderId="31" xfId="0" applyNumberFormat="1" applyFon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3" fontId="1" fillId="0" borderId="50" xfId="0" applyNumberFormat="1" applyFont="1" applyBorder="1"/>
    <xf numFmtId="3" fontId="1" fillId="0" borderId="51" xfId="0" applyNumberFormat="1" applyFont="1" applyBorder="1"/>
    <xf numFmtId="0" fontId="11" fillId="0" borderId="0" xfId="20" applyNumberFormat="1" applyFont="1" applyAlignment="1">
      <alignment horizontal="center"/>
      <protection/>
    </xf>
    <xf numFmtId="0" fontId="11" fillId="0" borderId="0" xfId="20" applyNumberFormat="1" applyFont="1">
      <alignment/>
      <protection/>
    </xf>
    <xf numFmtId="0" fontId="11" fillId="0" borderId="0" xfId="20" applyNumberFormat="1" applyFont="1" applyAlignment="1">
      <alignment vertical="center"/>
      <protection/>
    </xf>
    <xf numFmtId="0" fontId="14" fillId="3" borderId="28" xfId="20" applyNumberFormat="1" applyFont="1" applyFill="1" applyBorder="1" applyAlignment="1">
      <alignment horizontal="right" vertical="center"/>
      <protection/>
    </xf>
    <xf numFmtId="0" fontId="14" fillId="3" borderId="0" xfId="20" applyNumberFormat="1" applyFont="1" applyFill="1" applyBorder="1" applyAlignment="1">
      <alignment horizontal="right" vertical="center"/>
      <protection/>
    </xf>
    <xf numFmtId="0" fontId="16" fillId="3" borderId="0" xfId="20" applyNumberFormat="1" applyFont="1" applyFill="1" applyBorder="1" applyAlignment="1">
      <alignment horizontal="right" vertical="center"/>
      <protection/>
    </xf>
    <xf numFmtId="0" fontId="17" fillId="0" borderId="0" xfId="20" applyNumberFormat="1" applyFont="1" applyAlignment="1">
      <alignment horizontal="right"/>
      <protection/>
    </xf>
    <xf numFmtId="1" fontId="4" fillId="0" borderId="28" xfId="0" applyNumberFormat="1" applyFont="1" applyBorder="1" applyAlignment="1">
      <alignment horizontal="left"/>
    </xf>
    <xf numFmtId="49" fontId="3" fillId="2" borderId="9" xfId="0" applyNumberFormat="1" applyFont="1" applyFill="1" applyBorder="1"/>
    <xf numFmtId="49" fontId="3" fillId="2" borderId="28" xfId="0" applyNumberFormat="1" applyFont="1" applyFill="1" applyBorder="1"/>
    <xf numFmtId="49" fontId="1" fillId="0" borderId="52" xfId="0" applyNumberFormat="1" applyFont="1" applyFill="1" applyBorder="1" applyAlignment="1">
      <alignment horizontal="left"/>
    </xf>
    <xf numFmtId="0" fontId="11" fillId="0" borderId="0" xfId="20" applyNumberFormat="1" applyFont="1" applyFill="1" applyAlignment="1">
      <alignment horizontal="center"/>
      <protection/>
    </xf>
    <xf numFmtId="0" fontId="11" fillId="0" borderId="0" xfId="20" applyNumberFormat="1" applyFont="1" applyFill="1" applyAlignment="1">
      <alignment horizontal="right"/>
      <protection/>
    </xf>
    <xf numFmtId="0" fontId="11" fillId="0" borderId="0" xfId="20" applyNumberFormat="1" applyFont="1" applyFill="1" applyAlignment="1">
      <alignment horizontal="left"/>
      <protection/>
    </xf>
    <xf numFmtId="0" fontId="18" fillId="0" borderId="0" xfId="20" applyNumberFormat="1" applyFont="1" applyFill="1" applyAlignment="1">
      <alignment horizontal="right"/>
      <protection/>
    </xf>
    <xf numFmtId="0" fontId="18" fillId="0" borderId="0" xfId="20" applyNumberFormat="1" applyFont="1" applyFill="1" applyAlignment="1">
      <alignment/>
      <protection/>
    </xf>
    <xf numFmtId="14" fontId="18" fillId="0" borderId="0" xfId="20" applyNumberFormat="1" applyFont="1" applyFill="1" applyAlignment="1">
      <alignment/>
      <protection/>
    </xf>
    <xf numFmtId="14" fontId="0" fillId="0" borderId="0" xfId="0" applyNumberFormat="1" applyFill="1" applyAlignment="1">
      <alignment/>
    </xf>
    <xf numFmtId="14" fontId="18" fillId="0" borderId="0" xfId="20" applyNumberFormat="1" applyFont="1" applyFill="1" applyAlignment="1">
      <alignment horizontal="right"/>
      <protection/>
    </xf>
    <xf numFmtId="0" fontId="10" fillId="0" borderId="12" xfId="21" applyFont="1" applyFill="1" applyBorder="1" applyAlignment="1">
      <alignment vertical="top" wrapText="1"/>
      <protection/>
    </xf>
    <xf numFmtId="4" fontId="10" fillId="0" borderId="12" xfId="21" applyNumberFormat="1" applyFont="1" applyFill="1" applyBorder="1" applyAlignment="1">
      <alignment horizontal="right" vertical="top"/>
      <protection/>
    </xf>
    <xf numFmtId="49" fontId="10" fillId="0" borderId="12" xfId="21" applyNumberFormat="1" applyFont="1" applyFill="1" applyBorder="1" applyAlignment="1">
      <alignment horizontal="center" vertical="top" shrinkToFit="1"/>
      <protection/>
    </xf>
    <xf numFmtId="0" fontId="10" fillId="0" borderId="0" xfId="21" applyFont="1" applyFill="1" applyAlignment="1">
      <alignment vertical="top"/>
      <protection/>
    </xf>
    <xf numFmtId="0" fontId="20" fillId="0" borderId="0" xfId="21" applyFont="1" applyFill="1" applyAlignment="1">
      <alignment vertical="top"/>
      <protection/>
    </xf>
    <xf numFmtId="0" fontId="10" fillId="0" borderId="0" xfId="21" applyFont="1" applyFill="1" applyBorder="1" applyAlignment="1">
      <alignment vertical="top"/>
      <protection/>
    </xf>
    <xf numFmtId="4" fontId="10" fillId="0" borderId="0" xfId="21" applyNumberFormat="1" applyFont="1" applyFill="1" applyAlignment="1">
      <alignment horizontal="right" vertical="top"/>
      <protection/>
    </xf>
    <xf numFmtId="4" fontId="10" fillId="0" borderId="0" xfId="21" applyNumberFormat="1" applyFont="1" applyFill="1" applyAlignment="1">
      <alignment vertical="top"/>
      <protection/>
    </xf>
    <xf numFmtId="3" fontId="10" fillId="0" borderId="0" xfId="21" applyNumberFormat="1" applyFont="1" applyFill="1" applyAlignment="1">
      <alignment vertical="top"/>
      <protection/>
    </xf>
    <xf numFmtId="3" fontId="10" fillId="0" borderId="12" xfId="21" applyNumberFormat="1" applyFont="1" applyFill="1" applyBorder="1" applyAlignment="1">
      <alignment vertical="top"/>
      <protection/>
    </xf>
    <xf numFmtId="3" fontId="20" fillId="0" borderId="12" xfId="21" applyNumberFormat="1" applyFont="1" applyFill="1" applyBorder="1" applyAlignment="1">
      <alignment vertical="top"/>
      <protection/>
    </xf>
    <xf numFmtId="3" fontId="10" fillId="0" borderId="0" xfId="21" applyNumberFormat="1" applyFont="1" applyFill="1" applyBorder="1" applyAlignment="1">
      <alignment vertical="top"/>
      <protection/>
    </xf>
    <xf numFmtId="4" fontId="10" fillId="0" borderId="7" xfId="21" applyNumberFormat="1" applyFont="1" applyFill="1" applyBorder="1" applyAlignment="1">
      <alignment horizontal="right" vertical="top"/>
      <protection/>
    </xf>
    <xf numFmtId="3" fontId="10" fillId="0" borderId="7" xfId="21" applyNumberFormat="1" applyFont="1" applyFill="1" applyBorder="1" applyAlignment="1">
      <alignment vertical="top"/>
      <protection/>
    </xf>
    <xf numFmtId="4" fontId="10" fillId="0" borderId="46" xfId="21" applyNumberFormat="1" applyFont="1" applyFill="1" applyBorder="1" applyAlignment="1">
      <alignment horizontal="right" vertical="top"/>
      <protection/>
    </xf>
    <xf numFmtId="3" fontId="10" fillId="0" borderId="46" xfId="21" applyNumberFormat="1" applyFont="1" applyFill="1" applyBorder="1" applyAlignment="1">
      <alignment vertical="top"/>
      <protection/>
    </xf>
    <xf numFmtId="49" fontId="10" fillId="0" borderId="7" xfId="21" applyNumberFormat="1" applyFont="1" applyFill="1" applyBorder="1" applyAlignment="1">
      <alignment horizontal="center" vertical="top" shrinkToFit="1"/>
      <protection/>
    </xf>
    <xf numFmtId="0" fontId="20" fillId="0" borderId="46" xfId="21" applyFont="1" applyFill="1" applyBorder="1" applyAlignment="1">
      <alignment vertical="top" wrapText="1"/>
      <protection/>
    </xf>
    <xf numFmtId="49" fontId="10" fillId="0" borderId="46" xfId="21" applyNumberFormat="1" applyFont="1" applyFill="1" applyBorder="1" applyAlignment="1">
      <alignment horizontal="center" vertical="top" shrinkToFit="1"/>
      <protection/>
    </xf>
    <xf numFmtId="0" fontId="10" fillId="0" borderId="7" xfId="21" applyFont="1" applyFill="1" applyBorder="1" applyAlignment="1">
      <alignment vertical="top" wrapText="1"/>
      <protection/>
    </xf>
    <xf numFmtId="4" fontId="10" fillId="0" borderId="0" xfId="21" applyNumberFormat="1" applyFont="1" applyFill="1" applyBorder="1" applyAlignment="1">
      <alignment horizontal="right" vertical="top"/>
      <protection/>
    </xf>
    <xf numFmtId="4" fontId="10" fillId="0" borderId="53" xfId="21" applyNumberFormat="1" applyFont="1" applyFill="1" applyBorder="1" applyAlignment="1">
      <alignment horizontal="right" vertical="top"/>
      <protection/>
    </xf>
    <xf numFmtId="0" fontId="10" fillId="0" borderId="0" xfId="21" applyFont="1" applyFill="1" applyBorder="1" applyAlignment="1">
      <alignment vertical="top" wrapText="1"/>
      <protection/>
    </xf>
    <xf numFmtId="49" fontId="10" fillId="0" borderId="0" xfId="21" applyNumberFormat="1" applyFont="1" applyFill="1" applyBorder="1" applyAlignment="1">
      <alignment horizontal="center" vertical="top" shrinkToFit="1"/>
      <protection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10" fillId="0" borderId="0" xfId="21" applyFont="1" applyFill="1" applyAlignment="1">
      <alignment horizontal="center" vertical="top"/>
      <protection/>
    </xf>
    <xf numFmtId="49" fontId="10" fillId="0" borderId="12" xfId="21" applyNumberFormat="1" applyFont="1" applyFill="1" applyBorder="1" applyAlignment="1">
      <alignment horizontal="center" vertical="top"/>
      <protection/>
    </xf>
    <xf numFmtId="49" fontId="10" fillId="0" borderId="7" xfId="21" applyNumberFormat="1" applyFont="1" applyFill="1" applyBorder="1" applyAlignment="1">
      <alignment horizontal="center" vertical="top"/>
      <protection/>
    </xf>
    <xf numFmtId="0" fontId="22" fillId="0" borderId="0" xfId="0" applyFont="1" applyBorder="1"/>
    <xf numFmtId="0" fontId="0" fillId="0" borderId="0" xfId="0" applyFont="1"/>
    <xf numFmtId="3" fontId="1" fillId="0" borderId="14" xfId="0" applyNumberFormat="1" applyFont="1" applyBorder="1"/>
    <xf numFmtId="3" fontId="3" fillId="2" borderId="45" xfId="0" applyNumberFormat="1" applyFont="1" applyFill="1" applyBorder="1"/>
    <xf numFmtId="1" fontId="4" fillId="0" borderId="28" xfId="0" applyNumberFormat="1" applyFont="1" applyBorder="1"/>
    <xf numFmtId="0" fontId="10" fillId="0" borderId="0" xfId="21" applyFont="1" applyFill="1" applyBorder="1" applyAlignment="1">
      <alignment horizontal="right" vertical="top"/>
      <protection/>
    </xf>
    <xf numFmtId="168" fontId="10" fillId="0" borderId="12" xfId="0" applyNumberFormat="1" applyFont="1" applyFill="1" applyBorder="1" applyAlignment="1">
      <alignment horizontal="right" vertical="top"/>
    </xf>
    <xf numFmtId="2" fontId="10" fillId="0" borderId="12" xfId="0" applyNumberFormat="1" applyFont="1" applyFill="1" applyBorder="1" applyAlignment="1">
      <alignment horizontal="right" vertical="top"/>
    </xf>
    <xf numFmtId="2" fontId="20" fillId="0" borderId="12" xfId="21" applyNumberFormat="1" applyFont="1" applyFill="1" applyBorder="1" applyAlignment="1">
      <alignment horizontal="right" vertical="top"/>
      <protection/>
    </xf>
    <xf numFmtId="3" fontId="20" fillId="0" borderId="0" xfId="21" applyNumberFormat="1" applyFont="1" applyFill="1" applyBorder="1" applyAlignment="1">
      <alignment vertical="top"/>
      <protection/>
    </xf>
    <xf numFmtId="168" fontId="10" fillId="0" borderId="7" xfId="0" applyNumberFormat="1" applyFont="1" applyFill="1" applyBorder="1" applyAlignment="1">
      <alignment horizontal="right" vertical="top"/>
    </xf>
    <xf numFmtId="168" fontId="10" fillId="0" borderId="46" xfId="0" applyNumberFormat="1" applyFont="1" applyFill="1" applyBorder="1" applyAlignment="1">
      <alignment horizontal="right" vertical="top"/>
    </xf>
    <xf numFmtId="4" fontId="10" fillId="0" borderId="54" xfId="21" applyNumberFormat="1" applyFont="1" applyFill="1" applyBorder="1" applyAlignment="1">
      <alignment horizontal="right" vertical="top"/>
      <protection/>
    </xf>
    <xf numFmtId="3" fontId="10" fillId="0" borderId="54" xfId="21" applyNumberFormat="1" applyFont="1" applyFill="1" applyBorder="1" applyAlignment="1">
      <alignment vertical="top"/>
      <protection/>
    </xf>
    <xf numFmtId="49" fontId="10" fillId="0" borderId="55" xfId="21" applyNumberFormat="1" applyFont="1" applyFill="1" applyBorder="1" applyAlignment="1">
      <alignment horizontal="center" vertical="top"/>
      <protection/>
    </xf>
    <xf numFmtId="2" fontId="10" fillId="0" borderId="7" xfId="0" applyNumberFormat="1" applyFont="1" applyFill="1" applyBorder="1" applyAlignment="1">
      <alignment horizontal="right" vertical="top"/>
    </xf>
    <xf numFmtId="2" fontId="10" fillId="0" borderId="46" xfId="0" applyNumberFormat="1" applyFont="1" applyFill="1" applyBorder="1" applyAlignment="1">
      <alignment horizontal="right" vertical="top"/>
    </xf>
    <xf numFmtId="0" fontId="10" fillId="0" borderId="46" xfId="21" applyFont="1" applyFill="1" applyBorder="1" applyAlignment="1">
      <alignment vertical="top" wrapText="1"/>
      <protection/>
    </xf>
    <xf numFmtId="49" fontId="10" fillId="0" borderId="53" xfId="21" applyNumberFormat="1" applyFont="1" applyFill="1" applyBorder="1" applyAlignment="1">
      <alignment horizontal="center" vertical="top" shrinkToFit="1"/>
      <protection/>
    </xf>
    <xf numFmtId="49" fontId="10" fillId="0" borderId="0" xfId="21" applyNumberFormat="1" applyFont="1" applyFill="1" applyBorder="1" applyAlignment="1">
      <alignment horizontal="center" vertical="top"/>
      <protection/>
    </xf>
    <xf numFmtId="168" fontId="10" fillId="0" borderId="0" xfId="0" applyNumberFormat="1" applyFont="1" applyFill="1" applyBorder="1" applyAlignment="1">
      <alignment horizontal="center" vertical="top"/>
    </xf>
    <xf numFmtId="0" fontId="10" fillId="0" borderId="55" xfId="21" applyFont="1" applyFill="1" applyBorder="1" applyAlignment="1">
      <alignment horizontal="center" vertical="top" wrapText="1"/>
      <protection/>
    </xf>
    <xf numFmtId="0" fontId="10" fillId="0" borderId="46" xfId="21" applyFont="1" applyFill="1" applyBorder="1" applyAlignment="1">
      <alignment horizontal="left" vertical="top" wrapText="1"/>
      <protection/>
    </xf>
    <xf numFmtId="0" fontId="10" fillId="0" borderId="46" xfId="21" applyFont="1" applyFill="1" applyBorder="1" applyAlignment="1">
      <alignment horizontal="center" vertical="top" wrapText="1"/>
      <protection/>
    </xf>
    <xf numFmtId="4" fontId="10" fillId="0" borderId="46" xfId="21" applyNumberFormat="1" applyFont="1" applyFill="1" applyBorder="1" applyAlignment="1">
      <alignment horizontal="center" vertical="top" wrapText="1"/>
      <protection/>
    </xf>
    <xf numFmtId="3" fontId="10" fillId="0" borderId="46" xfId="21" applyNumberFormat="1" applyFont="1" applyFill="1" applyBorder="1" applyAlignment="1">
      <alignment horizontal="center" vertical="top" wrapText="1"/>
      <protection/>
    </xf>
    <xf numFmtId="3" fontId="10" fillId="0" borderId="45" xfId="21" applyNumberFormat="1" applyFont="1" applyFill="1" applyBorder="1" applyAlignment="1">
      <alignment vertical="top"/>
      <protection/>
    </xf>
    <xf numFmtId="0" fontId="23" fillId="0" borderId="11" xfId="0" applyFont="1" applyFill="1" applyBorder="1" applyAlignment="1">
      <alignment horizontal="right"/>
    </xf>
    <xf numFmtId="4" fontId="10" fillId="0" borderId="4" xfId="21" applyNumberFormat="1" applyFont="1" applyFill="1" applyBorder="1" applyAlignment="1">
      <alignment horizontal="right" vertical="top"/>
      <protection/>
    </xf>
    <xf numFmtId="4" fontId="10" fillId="0" borderId="6" xfId="21" applyNumberFormat="1" applyFont="1" applyFill="1" applyBorder="1" applyAlignment="1">
      <alignment horizontal="right" vertical="top"/>
      <protection/>
    </xf>
    <xf numFmtId="0" fontId="23" fillId="0" borderId="6" xfId="0" applyFont="1" applyFill="1" applyBorder="1" applyAlignment="1">
      <alignment horizontal="right"/>
    </xf>
    <xf numFmtId="0" fontId="23" fillId="0" borderId="31" xfId="0" applyFont="1" applyFill="1" applyBorder="1" applyAlignment="1">
      <alignment horizontal="right"/>
    </xf>
    <xf numFmtId="0" fontId="0" fillId="0" borderId="0" xfId="0" applyFont="1" applyBorder="1"/>
    <xf numFmtId="3" fontId="10" fillId="0" borderId="47" xfId="21" applyNumberFormat="1" applyFont="1" applyFill="1" applyBorder="1" applyAlignment="1">
      <alignment vertical="top"/>
      <protection/>
    </xf>
    <xf numFmtId="3" fontId="20" fillId="0" borderId="5" xfId="21" applyNumberFormat="1" applyFont="1" applyFill="1" applyBorder="1" applyAlignment="1">
      <alignment vertical="top"/>
      <protection/>
    </xf>
    <xf numFmtId="3" fontId="20" fillId="0" borderId="56" xfId="21" applyNumberFormat="1" applyFont="1" applyFill="1" applyBorder="1" applyAlignment="1">
      <alignment vertical="top"/>
      <protection/>
    </xf>
    <xf numFmtId="3" fontId="20" fillId="0" borderId="57" xfId="21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horizontal="center"/>
    </xf>
    <xf numFmtId="0" fontId="0" fillId="0" borderId="9" xfId="0" applyFont="1" applyBorder="1"/>
    <xf numFmtId="0" fontId="0" fillId="0" borderId="11" xfId="0" applyFont="1" applyBorder="1"/>
    <xf numFmtId="3" fontId="20" fillId="0" borderId="10" xfId="21" applyNumberFormat="1" applyFont="1" applyFill="1" applyBorder="1" applyAlignment="1">
      <alignment vertical="top"/>
      <protection/>
    </xf>
    <xf numFmtId="0" fontId="0" fillId="0" borderId="36" xfId="0" applyFont="1" applyBorder="1"/>
    <xf numFmtId="0" fontId="0" fillId="0" borderId="0" xfId="0" applyFont="1" applyAlignment="1">
      <alignment horizontal="center"/>
    </xf>
    <xf numFmtId="3" fontId="20" fillId="0" borderId="41" xfId="21" applyNumberFormat="1" applyFont="1" applyFill="1" applyBorder="1" applyAlignment="1">
      <alignment vertical="top"/>
      <protection/>
    </xf>
    <xf numFmtId="0" fontId="0" fillId="0" borderId="30" xfId="0" applyFont="1" applyBorder="1"/>
    <xf numFmtId="0" fontId="0" fillId="0" borderId="31" xfId="0" applyFont="1" applyBorder="1"/>
    <xf numFmtId="3" fontId="20" fillId="0" borderId="32" xfId="21" applyNumberFormat="1" applyFont="1" applyFill="1" applyBorder="1" applyAlignment="1">
      <alignment vertical="top"/>
      <protection/>
    </xf>
    <xf numFmtId="3" fontId="20" fillId="0" borderId="53" xfId="21" applyNumberFormat="1" applyFont="1" applyFill="1" applyBorder="1" applyAlignment="1">
      <alignment vertical="top"/>
      <protection/>
    </xf>
    <xf numFmtId="0" fontId="0" fillId="0" borderId="58" xfId="0" applyFont="1" applyBorder="1"/>
    <xf numFmtId="0" fontId="10" fillId="0" borderId="0" xfId="21" applyFont="1" applyFill="1" applyBorder="1" applyAlignment="1">
      <alignment horizontal="right" vertical="top" wrapText="1"/>
      <protection/>
    </xf>
    <xf numFmtId="0" fontId="0" fillId="0" borderId="0" xfId="0" applyFont="1" applyFill="1" applyBorder="1"/>
    <xf numFmtId="0" fontId="21" fillId="0" borderId="0" xfId="21" applyFont="1" applyFill="1" applyAlignment="1">
      <alignment vertical="top" wrapText="1"/>
      <protection/>
    </xf>
    <xf numFmtId="4" fontId="10" fillId="0" borderId="46" xfId="21" applyNumberFormat="1" applyFont="1" applyFill="1" applyBorder="1" applyAlignment="1">
      <alignment horizontal="right" vertical="top" wrapText="1"/>
      <protection/>
    </xf>
    <xf numFmtId="3" fontId="10" fillId="0" borderId="46" xfId="21" applyNumberFormat="1" applyFont="1" applyFill="1" applyBorder="1" applyAlignment="1">
      <alignment horizontal="right" vertical="top" wrapText="1"/>
      <protection/>
    </xf>
    <xf numFmtId="3" fontId="20" fillId="0" borderId="23" xfId="21" applyNumberFormat="1" applyFont="1" applyFill="1" applyBorder="1" applyAlignment="1">
      <alignment vertical="top"/>
      <protection/>
    </xf>
    <xf numFmtId="49" fontId="10" fillId="0" borderId="59" xfId="21" applyNumberFormat="1" applyFont="1" applyFill="1" applyBorder="1" applyAlignment="1">
      <alignment horizontal="center" vertical="top"/>
      <protection/>
    </xf>
    <xf numFmtId="49" fontId="10" fillId="0" borderId="60" xfId="21" applyNumberFormat="1" applyFont="1" applyFill="1" applyBorder="1" applyAlignment="1">
      <alignment horizontal="center" vertical="top"/>
      <protection/>
    </xf>
    <xf numFmtId="168" fontId="10" fillId="0" borderId="36" xfId="0" applyNumberFormat="1" applyFont="1" applyFill="1" applyBorder="1" applyAlignment="1">
      <alignment horizontal="center" vertical="top"/>
    </xf>
    <xf numFmtId="49" fontId="10" fillId="0" borderId="26" xfId="21" applyNumberFormat="1" applyFont="1" applyFill="1" applyBorder="1" applyAlignment="1">
      <alignment horizontal="center" vertical="top"/>
      <protection/>
    </xf>
    <xf numFmtId="49" fontId="10" fillId="0" borderId="15" xfId="21" applyNumberFormat="1" applyFont="1" applyFill="1" applyBorder="1" applyAlignment="1">
      <alignment horizontal="center" vertical="top"/>
      <protection/>
    </xf>
    <xf numFmtId="0" fontId="10" fillId="0" borderId="53" xfId="21" applyFont="1" applyFill="1" applyBorder="1" applyAlignment="1">
      <alignment vertical="top" wrapText="1"/>
      <protection/>
    </xf>
    <xf numFmtId="0" fontId="10" fillId="0" borderId="3" xfId="21" applyFont="1" applyFill="1" applyBorder="1" applyAlignment="1">
      <alignment vertical="top"/>
      <protection/>
    </xf>
    <xf numFmtId="168" fontId="10" fillId="0" borderId="58" xfId="0" applyNumberFormat="1" applyFont="1" applyFill="1" applyBorder="1" applyAlignment="1">
      <alignment horizontal="center" vertical="top"/>
    </xf>
    <xf numFmtId="3" fontId="10" fillId="0" borderId="45" xfId="21" applyNumberFormat="1" applyFont="1" applyFill="1" applyBorder="1" applyAlignment="1">
      <alignment horizontal="right" vertical="top" wrapText="1"/>
      <protection/>
    </xf>
    <xf numFmtId="0" fontId="10" fillId="0" borderId="46" xfId="21" applyFont="1" applyFill="1" applyBorder="1" applyAlignment="1">
      <alignment horizontal="right" vertical="top" wrapText="1"/>
      <protection/>
    </xf>
    <xf numFmtId="0" fontId="10" fillId="0" borderId="47" xfId="21" applyFont="1" applyFill="1" applyBorder="1" applyAlignment="1">
      <alignment horizontal="right" vertical="top" wrapText="1"/>
      <protection/>
    </xf>
    <xf numFmtId="4" fontId="20" fillId="0" borderId="46" xfId="21" applyNumberFormat="1" applyFont="1" applyFill="1" applyBorder="1" applyAlignment="1">
      <alignment horizontal="right" vertical="top"/>
      <protection/>
    </xf>
    <xf numFmtId="4" fontId="20" fillId="0" borderId="12" xfId="21" applyNumberFormat="1" applyFont="1" applyFill="1" applyBorder="1" applyAlignment="1">
      <alignment horizontal="right" vertical="top"/>
      <protection/>
    </xf>
    <xf numFmtId="3" fontId="10" fillId="0" borderId="61" xfId="21" applyNumberFormat="1" applyFont="1" applyFill="1" applyBorder="1" applyAlignment="1">
      <alignment vertical="top"/>
      <protection/>
    </xf>
    <xf numFmtId="14" fontId="18" fillId="0" borderId="0" xfId="20" applyNumberFormat="1" applyFont="1" applyFill="1" applyAlignment="1">
      <alignment horizontal="right"/>
      <protection/>
    </xf>
    <xf numFmtId="0" fontId="17" fillId="0" borderId="0" xfId="20" applyNumberFormat="1" applyFont="1" applyAlignment="1">
      <alignment horizontal="right"/>
      <protection/>
    </xf>
    <xf numFmtId="0" fontId="12" fillId="3" borderId="62" xfId="20" applyNumberFormat="1" applyFont="1" applyFill="1" applyBorder="1" applyAlignment="1">
      <alignment horizontal="right" vertical="center"/>
      <protection/>
    </xf>
    <xf numFmtId="0" fontId="12" fillId="3" borderId="63" xfId="20" applyNumberFormat="1" applyFont="1" applyFill="1" applyBorder="1" applyAlignment="1">
      <alignment horizontal="right" vertical="center"/>
      <protection/>
    </xf>
    <xf numFmtId="0" fontId="13" fillId="3" borderId="28" xfId="20" applyNumberFormat="1" applyFont="1" applyFill="1" applyBorder="1" applyAlignment="1">
      <alignment horizontal="right" vertical="center" wrapText="1"/>
      <protection/>
    </xf>
    <xf numFmtId="0" fontId="13" fillId="3" borderId="0" xfId="20" applyNumberFormat="1" applyFont="1" applyFill="1" applyBorder="1" applyAlignment="1">
      <alignment horizontal="right" vertical="center" wrapText="1"/>
      <protection/>
    </xf>
    <xf numFmtId="0" fontId="15" fillId="3" borderId="0" xfId="20" applyNumberFormat="1" applyFont="1" applyFill="1" applyBorder="1" applyAlignment="1">
      <alignment horizontal="right" vertical="center"/>
      <protection/>
    </xf>
    <xf numFmtId="167" fontId="17" fillId="0" borderId="0" xfId="20" applyNumberFormat="1" applyFont="1" applyAlignment="1">
      <alignment horizontal="right"/>
      <protection/>
    </xf>
    <xf numFmtId="166" fontId="1" fillId="0" borderId="64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4" fillId="0" borderId="12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 shrinkToFit="1"/>
    </xf>
    <xf numFmtId="49" fontId="5" fillId="2" borderId="5" xfId="0" applyNumberFormat="1" applyFont="1" applyFill="1" applyBorder="1" applyAlignment="1">
      <alignment horizontal="center" shrinkToFit="1"/>
    </xf>
    <xf numFmtId="49" fontId="3" fillId="2" borderId="64" xfId="0" applyNumberFormat="1" applyFont="1" applyFill="1" applyBorder="1" applyAlignment="1">
      <alignment horizontal="left" shrinkToFit="1"/>
    </xf>
    <xf numFmtId="49" fontId="3" fillId="2" borderId="11" xfId="0" applyNumberFormat="1" applyFont="1" applyFill="1" applyBorder="1" applyAlignment="1">
      <alignment horizontal="left" shrinkToFit="1"/>
    </xf>
    <xf numFmtId="49" fontId="3" fillId="2" borderId="1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wrapText="1"/>
    </xf>
    <xf numFmtId="166" fontId="6" fillId="2" borderId="65" xfId="0" applyNumberFormat="1" applyFont="1" applyFill="1" applyBorder="1" applyAlignment="1">
      <alignment horizontal="right" indent="2"/>
    </xf>
    <xf numFmtId="166" fontId="6" fillId="2" borderId="49" xfId="0" applyNumberFormat="1" applyFont="1" applyFill="1" applyBorder="1" applyAlignment="1">
      <alignment horizontal="right" indent="2"/>
    </xf>
    <xf numFmtId="0" fontId="1" fillId="0" borderId="30" xfId="0" applyFont="1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0" fontId="1" fillId="0" borderId="66" xfId="21" applyFont="1" applyBorder="1" applyAlignment="1">
      <alignment horizontal="center"/>
      <protection/>
    </xf>
    <xf numFmtId="0" fontId="1" fillId="0" borderId="67" xfId="21" applyFont="1" applyBorder="1" applyAlignment="1">
      <alignment horizontal="center"/>
      <protection/>
    </xf>
    <xf numFmtId="0" fontId="1" fillId="0" borderId="68" xfId="21" applyFont="1" applyBorder="1" applyAlignment="1">
      <alignment horizontal="center"/>
      <protection/>
    </xf>
    <xf numFmtId="0" fontId="1" fillId="0" borderId="69" xfId="21" applyFont="1" applyBorder="1" applyAlignment="1">
      <alignment horizontal="center"/>
      <protection/>
    </xf>
    <xf numFmtId="0" fontId="1" fillId="0" borderId="70" xfId="21" applyFont="1" applyBorder="1" applyAlignment="1">
      <alignment horizontal="left"/>
      <protection/>
    </xf>
    <xf numFmtId="0" fontId="1" fillId="0" borderId="44" xfId="21" applyFont="1" applyBorder="1" applyAlignment="1">
      <alignment horizontal="left"/>
      <protection/>
    </xf>
    <xf numFmtId="0" fontId="1" fillId="0" borderId="71" xfId="21" applyFont="1" applyBorder="1" applyAlignment="1">
      <alignment horizontal="left"/>
      <protection/>
    </xf>
    <xf numFmtId="3" fontId="3" fillId="2" borderId="31" xfId="0" applyNumberFormat="1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right"/>
    </xf>
    <xf numFmtId="49" fontId="3" fillId="0" borderId="42" xfId="21" applyNumberFormat="1" applyFont="1" applyBorder="1" applyAlignment="1">
      <alignment horizontal="left" shrinkToFit="1"/>
      <protection/>
    </xf>
    <xf numFmtId="49" fontId="3" fillId="0" borderId="52" xfId="21" applyNumberFormat="1" applyFont="1" applyBorder="1" applyAlignment="1">
      <alignment horizontal="left" shrinkToFit="1"/>
      <protection/>
    </xf>
    <xf numFmtId="49" fontId="3" fillId="0" borderId="67" xfId="21" applyNumberFormat="1" applyFont="1" applyBorder="1" applyAlignment="1">
      <alignment horizontal="left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čtyřimísta" xfId="22"/>
    <cellStyle name="třimísta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Users\Vladimir%20Brezna\Documents\Pracovn&#237;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0"/>
      <sheetData sheetId="1"/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2:U39"/>
  <sheetViews>
    <sheetView view="pageBreakPreview" zoomScaleSheetLayoutView="100" workbookViewId="0" topLeftCell="A21">
      <selection activeCell="S35" sqref="S35:T35"/>
    </sheetView>
  </sheetViews>
  <sheetFormatPr defaultColWidth="9.125" defaultRowHeight="12.75"/>
  <cols>
    <col min="1" max="2" width="6.50390625" style="137" customWidth="1"/>
    <col min="3" max="13" width="9.625" style="137" customWidth="1"/>
    <col min="14" max="19" width="9.125" style="137" customWidth="1"/>
    <col min="20" max="20" width="15.125" style="137" customWidth="1"/>
    <col min="21" max="16384" width="9.125" style="138" customWidth="1"/>
  </cols>
  <sheetData>
    <row r="11" ht="409.5" customHeight="1" thickBot="1"/>
    <row r="12" spans="1:20" s="139" customFormat="1" ht="15" customHeight="1">
      <c r="A12" s="256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</row>
    <row r="13" spans="1:20" s="139" customFormat="1" ht="74.25" customHeight="1">
      <c r="A13" s="258" t="s">
        <v>147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</row>
    <row r="14" spans="1:20" s="139" customFormat="1" ht="27" customHeight="1">
      <c r="A14" s="140"/>
      <c r="B14" s="141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142"/>
      <c r="O14" s="142"/>
      <c r="P14" s="142"/>
      <c r="Q14" s="142"/>
      <c r="R14" s="142"/>
      <c r="S14" s="142"/>
      <c r="T14" s="142"/>
    </row>
    <row r="16" spans="1:20" ht="12.75">
      <c r="A16" s="261" t="s">
        <v>78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</row>
    <row r="17" spans="15:20" ht="12.75">
      <c r="O17" s="255"/>
      <c r="P17" s="255"/>
      <c r="Q17" s="255"/>
      <c r="R17" s="255"/>
      <c r="S17" s="255"/>
      <c r="T17" s="255"/>
    </row>
    <row r="18" spans="1:20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ht="12.7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ht="243" customHeight="1"/>
    <row r="21" spans="2:19" ht="16.2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20" ht="12.75">
      <c r="B22" s="148"/>
      <c r="C22" s="148"/>
      <c r="D22" s="148"/>
      <c r="E22" s="148"/>
      <c r="F22" s="148"/>
      <c r="G22" s="148"/>
      <c r="H22" s="148"/>
      <c r="I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2:20" ht="16.2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1" t="s">
        <v>96</v>
      </c>
    </row>
    <row r="24" spans="2:20" ht="12.75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2:20" ht="16.2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1" t="s">
        <v>95</v>
      </c>
    </row>
    <row r="26" spans="2:20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2:20" ht="16.2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1" t="s">
        <v>94</v>
      </c>
    </row>
    <row r="28" spans="2:20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2:20" ht="16.2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1" t="s">
        <v>97</v>
      </c>
    </row>
    <row r="30" spans="2:20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2:20" ht="16.2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50"/>
      <c r="R31" s="148"/>
      <c r="S31" s="148"/>
      <c r="T31" s="151" t="s">
        <v>93</v>
      </c>
    </row>
    <row r="32" spans="2:20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2:20" ht="16.2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T33" s="151" t="s">
        <v>92</v>
      </c>
    </row>
    <row r="34" spans="2:21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T34" s="149"/>
      <c r="U34" s="149"/>
    </row>
    <row r="35" spans="2:21" ht="16.2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254">
        <f ca="1">TODAY()</f>
        <v>43224</v>
      </c>
      <c r="T35" s="254"/>
      <c r="U35" s="153"/>
    </row>
    <row r="36" spans="2:18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2:18" ht="12.75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0" ht="16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55"/>
    </row>
    <row r="39" ht="16.2">
      <c r="T39" s="155"/>
    </row>
  </sheetData>
  <mergeCells count="7">
    <mergeCell ref="S35:T35"/>
    <mergeCell ref="A19:T19"/>
    <mergeCell ref="A12:T12"/>
    <mergeCell ref="A13:T13"/>
    <mergeCell ref="C14:M14"/>
    <mergeCell ref="A16:T16"/>
    <mergeCell ref="O17:T17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6"/>
  <sheetViews>
    <sheetView workbookViewId="0" topLeftCell="A19">
      <selection activeCell="B37" sqref="B37:G3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02/2018</v>
      </c>
      <c r="D2" s="267" t="str">
        <f>Rekapitulace!G2</f>
        <v>Renovace výsadeb ČHMU Komořany</v>
      </c>
      <c r="E2" s="268"/>
      <c r="F2" s="6" t="s">
        <v>2</v>
      </c>
      <c r="G2" s="7" t="s">
        <v>71</v>
      </c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9" customHeight="1">
      <c r="A5" s="145" t="s">
        <v>104</v>
      </c>
      <c r="B5" s="16"/>
      <c r="C5" s="17" t="s">
        <v>90</v>
      </c>
      <c r="D5" s="18"/>
      <c r="E5" s="16"/>
      <c r="F5" s="12" t="s">
        <v>7</v>
      </c>
      <c r="G5" s="13" t="s">
        <v>72</v>
      </c>
    </row>
    <row r="6" spans="1:15" ht="12.9" customHeight="1">
      <c r="A6" s="14" t="s">
        <v>8</v>
      </c>
      <c r="B6" s="9"/>
      <c r="C6" s="10" t="s">
        <v>9</v>
      </c>
      <c r="D6" s="10"/>
      <c r="E6" s="11"/>
      <c r="F6" s="19" t="s">
        <v>10</v>
      </c>
      <c r="G6" s="20">
        <f>'Položky - Trávníkové pl. Hl. a.'!D4</f>
        <v>1000.3</v>
      </c>
      <c r="O6" s="21"/>
    </row>
    <row r="7" spans="1:7" ht="12.9" customHeight="1">
      <c r="A7" s="146" t="s">
        <v>136</v>
      </c>
      <c r="B7" s="22"/>
      <c r="C7" s="269" t="s">
        <v>148</v>
      </c>
      <c r="D7" s="270"/>
      <c r="E7" s="271"/>
      <c r="F7" s="23" t="s">
        <v>11</v>
      </c>
      <c r="G7" s="20">
        <f>IF(PocetMJ=0,,ROUND((F30+F32)/PocetMJ,1))</f>
        <v>0</v>
      </c>
    </row>
    <row r="8" spans="1:9" ht="12.75">
      <c r="A8" s="24" t="s">
        <v>12</v>
      </c>
      <c r="B8" s="12"/>
      <c r="C8" s="264"/>
      <c r="D8" s="264"/>
      <c r="E8" s="265"/>
      <c r="F8" s="25" t="s">
        <v>13</v>
      </c>
      <c r="G8" s="26"/>
      <c r="H8" s="27"/>
      <c r="I8" s="28"/>
    </row>
    <row r="9" spans="1:8" ht="12.75">
      <c r="A9" s="24" t="s">
        <v>14</v>
      </c>
      <c r="B9" s="12"/>
      <c r="C9" s="264">
        <f>Projektant</f>
        <v>0</v>
      </c>
      <c r="D9" s="264"/>
      <c r="E9" s="265"/>
      <c r="F9" s="12"/>
      <c r="G9" s="29"/>
      <c r="H9" s="30"/>
    </row>
    <row r="10" spans="1:8" ht="12.75">
      <c r="A10" s="24" t="s">
        <v>15</v>
      </c>
      <c r="B10" s="12"/>
      <c r="C10" s="264" t="s">
        <v>77</v>
      </c>
      <c r="D10" s="264"/>
      <c r="E10" s="264"/>
      <c r="F10" s="31"/>
      <c r="G10" s="32"/>
      <c r="H10" s="33"/>
    </row>
    <row r="11" spans="1:57" ht="13.5" customHeight="1">
      <c r="A11" s="24" t="s">
        <v>16</v>
      </c>
      <c r="B11" s="12"/>
      <c r="C11" s="264"/>
      <c r="D11" s="264"/>
      <c r="E11" s="264"/>
      <c r="F11" s="34" t="s">
        <v>17</v>
      </c>
      <c r="G11" s="35"/>
      <c r="H11" s="30"/>
      <c r="BA11" s="36"/>
      <c r="BB11" s="36"/>
      <c r="BC11" s="36"/>
      <c r="BD11" s="36"/>
      <c r="BE11" s="36"/>
    </row>
    <row r="12" spans="1:8" ht="12.75" customHeight="1">
      <c r="A12" s="37" t="s">
        <v>18</v>
      </c>
      <c r="B12" s="9"/>
      <c r="C12" s="266"/>
      <c r="D12" s="266"/>
      <c r="E12" s="266"/>
      <c r="F12" s="38" t="s">
        <v>19</v>
      </c>
      <c r="G12" s="39"/>
      <c r="H12" s="30"/>
    </row>
    <row r="13" spans="1:8" ht="28.5" customHeight="1" thickBot="1">
      <c r="A13" s="40" t="s">
        <v>20</v>
      </c>
      <c r="B13" s="41"/>
      <c r="C13" s="41"/>
      <c r="D13" s="41"/>
      <c r="E13" s="42"/>
      <c r="F13" s="42"/>
      <c r="G13" s="43"/>
      <c r="H13" s="30"/>
    </row>
    <row r="14" spans="1:7" ht="17.25" customHeight="1" thickBot="1">
      <c r="A14" s="44" t="s">
        <v>21</v>
      </c>
      <c r="B14" s="45"/>
      <c r="C14" s="46"/>
      <c r="D14" s="47" t="s">
        <v>22</v>
      </c>
      <c r="E14" s="48"/>
      <c r="F14" s="48"/>
      <c r="G14" s="46"/>
    </row>
    <row r="15" spans="1:7" ht="15.9" customHeight="1">
      <c r="A15" s="49"/>
      <c r="B15" s="50" t="s">
        <v>23</v>
      </c>
      <c r="C15" s="51">
        <f>HSV</f>
        <v>0</v>
      </c>
      <c r="D15" s="52"/>
      <c r="E15" s="53"/>
      <c r="F15" s="54"/>
      <c r="G15" s="51"/>
    </row>
    <row r="16" spans="1:7" ht="15.9" customHeight="1">
      <c r="A16" s="49" t="s">
        <v>24</v>
      </c>
      <c r="B16" s="50" t="s">
        <v>25</v>
      </c>
      <c r="C16" s="51">
        <f>PSV</f>
        <v>0</v>
      </c>
      <c r="D16" s="8"/>
      <c r="E16" s="55"/>
      <c r="F16" s="56"/>
      <c r="G16" s="51"/>
    </row>
    <row r="17" spans="1:7" ht="15.9" customHeight="1">
      <c r="A17" s="49" t="s">
        <v>26</v>
      </c>
      <c r="B17" s="50" t="s">
        <v>27</v>
      </c>
      <c r="C17" s="51">
        <f>Mont</f>
        <v>0</v>
      </c>
      <c r="D17" s="8"/>
      <c r="E17" s="55"/>
      <c r="F17" s="56"/>
      <c r="G17" s="51"/>
    </row>
    <row r="18" spans="1:7" ht="15.9" customHeight="1">
      <c r="A18" s="57" t="s">
        <v>28</v>
      </c>
      <c r="B18" s="58" t="s">
        <v>29</v>
      </c>
      <c r="C18" s="51">
        <f>Dodavka</f>
        <v>0</v>
      </c>
      <c r="D18" s="8"/>
      <c r="E18" s="55"/>
      <c r="F18" s="56"/>
      <c r="G18" s="51"/>
    </row>
    <row r="19" spans="1:7" ht="15.9" customHeight="1">
      <c r="A19" s="59" t="s">
        <v>30</v>
      </c>
      <c r="B19" s="50"/>
      <c r="C19" s="51">
        <f>SUM(C15:C18)</f>
        <v>0</v>
      </c>
      <c r="D19" s="8"/>
      <c r="E19" s="55"/>
      <c r="F19" s="56"/>
      <c r="G19" s="51"/>
    </row>
    <row r="20" spans="1:7" ht="15.9" customHeight="1">
      <c r="A20" s="59"/>
      <c r="B20" s="50"/>
      <c r="C20" s="51"/>
      <c r="D20" s="8"/>
      <c r="E20" s="55"/>
      <c r="F20" s="56"/>
      <c r="G20" s="51"/>
    </row>
    <row r="21" spans="1:7" ht="15.9" customHeight="1">
      <c r="A21" s="59" t="s">
        <v>31</v>
      </c>
      <c r="B21" s="50"/>
      <c r="C21" s="51">
        <f>HZS</f>
        <v>0</v>
      </c>
      <c r="D21" s="8"/>
      <c r="E21" s="55"/>
      <c r="F21" s="56"/>
      <c r="G21" s="51"/>
    </row>
    <row r="22" spans="1:7" ht="15.9" customHeight="1">
      <c r="A22" s="60" t="s">
        <v>32</v>
      </c>
      <c r="B22" s="61"/>
      <c r="C22" s="51">
        <f>C19+C21</f>
        <v>0</v>
      </c>
      <c r="D22" s="8" t="s">
        <v>33</v>
      </c>
      <c r="E22" s="55"/>
      <c r="F22" s="56"/>
      <c r="G22" s="51">
        <f>G23-SUM(G15:G21)</f>
        <v>0</v>
      </c>
    </row>
    <row r="23" spans="1:7" ht="15.9" customHeight="1" thickBot="1">
      <c r="A23" s="275" t="s">
        <v>34</v>
      </c>
      <c r="B23" s="276"/>
      <c r="C23" s="62">
        <f>C22+G23</f>
        <v>0</v>
      </c>
      <c r="D23" s="63" t="s">
        <v>35</v>
      </c>
      <c r="E23" s="64"/>
      <c r="F23" s="65"/>
      <c r="G23" s="51">
        <f>VRN</f>
        <v>0</v>
      </c>
    </row>
    <row r="24" spans="1:7" ht="12.75">
      <c r="A24" s="66" t="s">
        <v>36</v>
      </c>
      <c r="B24" s="67"/>
      <c r="C24" s="68"/>
      <c r="D24" s="67" t="s">
        <v>37</v>
      </c>
      <c r="E24" s="67"/>
      <c r="F24" s="69" t="s">
        <v>38</v>
      </c>
      <c r="G24" s="70"/>
    </row>
    <row r="25" spans="1:7" ht="12.75">
      <c r="A25" s="60" t="s">
        <v>39</v>
      </c>
      <c r="B25" s="61"/>
      <c r="C25" s="71"/>
      <c r="D25" s="61" t="s">
        <v>39</v>
      </c>
      <c r="E25" s="72"/>
      <c r="F25" s="73" t="s">
        <v>39</v>
      </c>
      <c r="G25" s="74"/>
    </row>
    <row r="26" spans="1:7" ht="37.5" customHeight="1">
      <c r="A26" s="60" t="s">
        <v>40</v>
      </c>
      <c r="B26" s="75"/>
      <c r="C26" s="71"/>
      <c r="D26" s="61" t="s">
        <v>40</v>
      </c>
      <c r="E26" s="72"/>
      <c r="F26" s="73" t="s">
        <v>40</v>
      </c>
      <c r="G26" s="74"/>
    </row>
    <row r="27" spans="1:7" ht="12.75">
      <c r="A27" s="60"/>
      <c r="B27" s="76"/>
      <c r="C27" s="71"/>
      <c r="D27" s="61"/>
      <c r="E27" s="72"/>
      <c r="F27" s="73"/>
      <c r="G27" s="74"/>
    </row>
    <row r="28" spans="1:7" ht="12.75">
      <c r="A28" s="60" t="s">
        <v>41</v>
      </c>
      <c r="B28" s="61"/>
      <c r="C28" s="71"/>
      <c r="D28" s="73" t="s">
        <v>42</v>
      </c>
      <c r="E28" s="71"/>
      <c r="F28" s="77" t="s">
        <v>42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 ht="12.75">
      <c r="A30" s="80" t="s">
        <v>43</v>
      </c>
      <c r="B30" s="81"/>
      <c r="C30" s="82">
        <v>21</v>
      </c>
      <c r="D30" s="81" t="s">
        <v>44</v>
      </c>
      <c r="E30" s="83"/>
      <c r="F30" s="262">
        <f>C23-F32</f>
        <v>0</v>
      </c>
      <c r="G30" s="263"/>
    </row>
    <row r="31" spans="1:7" ht="12.75">
      <c r="A31" s="80" t="s">
        <v>45</v>
      </c>
      <c r="B31" s="81"/>
      <c r="C31" s="82">
        <f>SazbaDPH1</f>
        <v>21</v>
      </c>
      <c r="D31" s="81" t="s">
        <v>46</v>
      </c>
      <c r="E31" s="83"/>
      <c r="F31" s="262">
        <f>ROUND(PRODUCT(F30,C31/100),0)</f>
        <v>0</v>
      </c>
      <c r="G31" s="263"/>
    </row>
    <row r="32" spans="1:7" ht="12.75">
      <c r="A32" s="80" t="s">
        <v>43</v>
      </c>
      <c r="B32" s="81"/>
      <c r="C32" s="82">
        <v>0</v>
      </c>
      <c r="D32" s="81" t="s">
        <v>46</v>
      </c>
      <c r="E32" s="83"/>
      <c r="F32" s="262">
        <v>0</v>
      </c>
      <c r="G32" s="263"/>
    </row>
    <row r="33" spans="1:7" ht="12.75">
      <c r="A33" s="80" t="s">
        <v>45</v>
      </c>
      <c r="B33" s="84"/>
      <c r="C33" s="85">
        <f>SazbaDPH2</f>
        <v>0</v>
      </c>
      <c r="D33" s="81" t="s">
        <v>46</v>
      </c>
      <c r="E33" s="56"/>
      <c r="F33" s="262">
        <f>ROUND(PRODUCT(F32,C33/100),0)</f>
        <v>0</v>
      </c>
      <c r="G33" s="263"/>
    </row>
    <row r="34" spans="1:7" s="89" customFormat="1" ht="19.5" customHeight="1" thickBot="1">
      <c r="A34" s="86" t="s">
        <v>47</v>
      </c>
      <c r="B34" s="87"/>
      <c r="C34" s="87"/>
      <c r="D34" s="87"/>
      <c r="E34" s="88"/>
      <c r="F34" s="273">
        <f>ROUND(SUM(F30:F33),0)</f>
        <v>0</v>
      </c>
      <c r="G34" s="274"/>
    </row>
    <row r="36" spans="1:8" ht="12.75">
      <c r="A36" s="90" t="s">
        <v>48</v>
      </c>
      <c r="B36" s="90"/>
      <c r="C36" s="90"/>
      <c r="D36" s="90"/>
      <c r="E36" s="90"/>
      <c r="F36" s="90"/>
      <c r="G36" s="90"/>
      <c r="H36" t="s">
        <v>6</v>
      </c>
    </row>
    <row r="37" spans="2:7" ht="12.75">
      <c r="B37" s="272"/>
      <c r="C37" s="272"/>
      <c r="D37" s="272"/>
      <c r="E37" s="272"/>
      <c r="F37" s="272"/>
      <c r="G37" s="272"/>
    </row>
    <row r="38" spans="2:7" ht="12.75">
      <c r="B38" s="272"/>
      <c r="C38" s="272"/>
      <c r="D38" s="272"/>
      <c r="E38" s="272"/>
      <c r="F38" s="272"/>
      <c r="G38" s="272"/>
    </row>
    <row r="39" spans="2:7" ht="12.75">
      <c r="B39" s="272"/>
      <c r="C39" s="272"/>
      <c r="D39" s="272"/>
      <c r="E39" s="272"/>
      <c r="F39" s="272"/>
      <c r="G39" s="272"/>
    </row>
    <row r="40" spans="2:7" ht="12.75">
      <c r="B40" s="272"/>
      <c r="C40" s="272"/>
      <c r="D40" s="272"/>
      <c r="E40" s="272"/>
      <c r="F40" s="272"/>
      <c r="G40" s="272"/>
    </row>
    <row r="41" spans="2:7" ht="12.75">
      <c r="B41" s="272"/>
      <c r="C41" s="272"/>
      <c r="D41" s="272"/>
      <c r="E41" s="272"/>
      <c r="F41" s="272"/>
      <c r="G41" s="272"/>
    </row>
    <row r="42" spans="2:7" ht="12.75">
      <c r="B42" s="272"/>
      <c r="C42" s="272"/>
      <c r="D42" s="272"/>
      <c r="E42" s="272"/>
      <c r="F42" s="272"/>
      <c r="G42" s="272"/>
    </row>
    <row r="43" spans="2:7" ht="12.75">
      <c r="B43" s="272"/>
      <c r="C43" s="272"/>
      <c r="D43" s="272"/>
      <c r="E43" s="272"/>
      <c r="F43" s="272"/>
      <c r="G43" s="272"/>
    </row>
    <row r="44" spans="2:7" ht="12.75">
      <c r="B44" s="272"/>
      <c r="C44" s="272"/>
      <c r="D44" s="272"/>
      <c r="E44" s="272"/>
      <c r="F44" s="272"/>
      <c r="G44" s="272"/>
    </row>
    <row r="45" spans="2:7" ht="12.75">
      <c r="B45" s="272"/>
      <c r="C45" s="272"/>
      <c r="D45" s="272"/>
      <c r="E45" s="272"/>
      <c r="F45" s="272"/>
      <c r="G45" s="272"/>
    </row>
    <row r="46" spans="2:7" ht="12.75">
      <c r="B46" s="272"/>
      <c r="C46" s="272"/>
      <c r="D46" s="272"/>
      <c r="E46" s="272"/>
      <c r="F46" s="272"/>
      <c r="G46" s="272"/>
    </row>
  </sheetData>
  <mergeCells count="23">
    <mergeCell ref="D2:E2"/>
    <mergeCell ref="C7:E7"/>
    <mergeCell ref="B46:G46"/>
    <mergeCell ref="B37:G37"/>
    <mergeCell ref="B38:G38"/>
    <mergeCell ref="B39:G39"/>
    <mergeCell ref="B40:G40"/>
    <mergeCell ref="B41:G41"/>
    <mergeCell ref="B42:G42"/>
    <mergeCell ref="F34:G34"/>
    <mergeCell ref="B43:G43"/>
    <mergeCell ref="B44:G44"/>
    <mergeCell ref="B45:G45"/>
    <mergeCell ref="A23:B23"/>
    <mergeCell ref="F30:G30"/>
    <mergeCell ref="F31:G31"/>
    <mergeCell ref="F32:G32"/>
    <mergeCell ref="F33:G3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67"/>
  <sheetViews>
    <sheetView workbookViewId="0" topLeftCell="A1">
      <selection activeCell="C8" sqref="C8"/>
    </sheetView>
  </sheetViews>
  <sheetFormatPr defaultColWidth="9.00390625" defaultRowHeight="12.75"/>
  <cols>
    <col min="1" max="1" width="2.00390625" style="0" customWidth="1"/>
    <col min="2" max="2" width="6.125" style="0" customWidth="1"/>
    <col min="3" max="3" width="11.50390625" style="0" customWidth="1"/>
    <col min="4" max="4" width="27.625" style="0" customWidth="1"/>
    <col min="5" max="5" width="9.125" style="0" bestFit="1" customWidth="1"/>
    <col min="6" max="6" width="6.875" style="0" customWidth="1"/>
    <col min="7" max="8" width="9.50390625" style="0" customWidth="1"/>
    <col min="9" max="9" width="10.625" style="0" customWidth="1"/>
  </cols>
  <sheetData>
    <row r="1" spans="1:9" ht="13.8" thickTop="1">
      <c r="A1" s="277" t="s">
        <v>49</v>
      </c>
      <c r="B1" s="278"/>
      <c r="C1" s="286" t="str">
        <f>CONCATENATE(cislostavby," ",nazevstavby)</f>
        <v>2018 Renovace výsadeb -TRÁVNÍKOVÉ PLOCHY  - PRVNÍ ETAPA</v>
      </c>
      <c r="D1" s="287"/>
      <c r="E1" s="287"/>
      <c r="F1" s="288"/>
      <c r="G1" s="91" t="s">
        <v>50</v>
      </c>
      <c r="H1" s="147" t="s">
        <v>137</v>
      </c>
      <c r="I1" s="92"/>
    </row>
    <row r="2" spans="1:9" ht="13.8" thickBot="1">
      <c r="A2" s="279" t="s">
        <v>51</v>
      </c>
      <c r="B2" s="280"/>
      <c r="C2" s="93" t="str">
        <f>CONCATENATE(cisloobjektu," ",nazevobjektu)</f>
        <v>02 ČHMÚ v Praze - Komořanech</v>
      </c>
      <c r="D2" s="94"/>
      <c r="E2" s="95"/>
      <c r="F2" s="94"/>
      <c r="G2" s="281" t="s">
        <v>89</v>
      </c>
      <c r="H2" s="282"/>
      <c r="I2" s="283"/>
    </row>
    <row r="3" spans="1:9" ht="13.8" thickTop="1">
      <c r="A3" s="72"/>
      <c r="B3" s="72"/>
      <c r="C3" s="72"/>
      <c r="D3" s="72"/>
      <c r="E3" s="72"/>
      <c r="F3" s="61"/>
      <c r="G3" s="72"/>
      <c r="H3" s="72"/>
      <c r="I3" s="72"/>
    </row>
    <row r="4" spans="1:9" ht="19.5" customHeight="1">
      <c r="A4" s="96" t="s">
        <v>52</v>
      </c>
      <c r="B4" s="97"/>
      <c r="C4" s="97"/>
      <c r="D4" s="97"/>
      <c r="E4" s="98"/>
      <c r="F4" s="97"/>
      <c r="G4" s="97"/>
      <c r="H4" s="97"/>
      <c r="I4" s="97"/>
    </row>
    <row r="5" spans="1:9" ht="13.8" thickBot="1">
      <c r="A5" s="72"/>
      <c r="B5" s="72"/>
      <c r="C5" s="72"/>
      <c r="D5" s="72"/>
      <c r="E5" s="72"/>
      <c r="F5" s="72"/>
      <c r="G5" s="72"/>
      <c r="H5" s="72"/>
      <c r="I5" s="72"/>
    </row>
    <row r="6" spans="1:9" s="30" customFormat="1" ht="13.8" thickBot="1">
      <c r="A6" s="99"/>
      <c r="B6" s="100" t="s">
        <v>53</v>
      </c>
      <c r="C6" s="100"/>
      <c r="D6" s="101"/>
      <c r="E6" s="102" t="s">
        <v>54</v>
      </c>
      <c r="F6" s="103" t="s">
        <v>55</v>
      </c>
      <c r="G6" s="103" t="s">
        <v>56</v>
      </c>
      <c r="H6" s="103" t="s">
        <v>57</v>
      </c>
      <c r="I6" s="104" t="s">
        <v>31</v>
      </c>
    </row>
    <row r="7" spans="1:9" s="30" customFormat="1" ht="12.75">
      <c r="A7" s="144">
        <f>'Položky - Trávníkové pl. Hl. a.'!A4</f>
        <v>0</v>
      </c>
      <c r="B7" s="105" t="str">
        <f>'Položky - Trávníkové pl. Hl. a.'!B4</f>
        <v>Trávník II.třída Hlavní areál:</v>
      </c>
      <c r="C7" s="61"/>
      <c r="D7" s="106"/>
      <c r="E7" s="187">
        <f>'Položky - Trávníkové pl. Hl. a.'!I4</f>
        <v>0</v>
      </c>
      <c r="F7" s="135"/>
      <c r="G7" s="135"/>
      <c r="H7" s="135"/>
      <c r="I7" s="136"/>
    </row>
    <row r="8" spans="1:9" s="30" customFormat="1" ht="12.75">
      <c r="A8" s="144"/>
      <c r="B8" s="105" t="str">
        <f>'Položky - Trávníkové pl. Hl. a.'!B29</f>
        <v>Údržba po dobu tří let trávníkové plochy - pouze informativně</v>
      </c>
      <c r="C8" s="61"/>
      <c r="D8" s="106"/>
      <c r="E8" s="187">
        <f>'Položky - Trávníkové pl. Hl. a.'!I47</f>
        <v>0</v>
      </c>
      <c r="F8" s="135"/>
      <c r="G8" s="135"/>
      <c r="H8" s="135"/>
      <c r="I8" s="136"/>
    </row>
    <row r="9" spans="1:9" s="30" customFormat="1" ht="13.8" thickBot="1">
      <c r="A9" s="189"/>
      <c r="B9" s="105"/>
      <c r="C9" s="61"/>
      <c r="D9" s="106"/>
      <c r="E9" s="187"/>
      <c r="F9" s="135"/>
      <c r="G9" s="135"/>
      <c r="H9" s="135"/>
      <c r="I9" s="136"/>
    </row>
    <row r="10" spans="1:9" s="112" customFormat="1" ht="13.8" thickBot="1">
      <c r="A10" s="107"/>
      <c r="B10" s="108" t="s">
        <v>58</v>
      </c>
      <c r="C10" s="108"/>
      <c r="D10" s="109"/>
      <c r="E10" s="188">
        <f>SUM(E7:E9)</f>
        <v>0</v>
      </c>
      <c r="F10" s="110">
        <f>SUM(F7:F9)</f>
        <v>0</v>
      </c>
      <c r="G10" s="110">
        <f>SUM(G7:G9)</f>
        <v>0</v>
      </c>
      <c r="H10" s="110">
        <f>SUM(H7:H9)</f>
        <v>0</v>
      </c>
      <c r="I10" s="111">
        <f>SUM(I7:I9)</f>
        <v>0</v>
      </c>
    </row>
    <row r="11" spans="1:9" ht="12.75">
      <c r="A11" s="61"/>
      <c r="B11" s="61"/>
      <c r="C11" s="61"/>
      <c r="D11" s="61"/>
      <c r="E11" s="185"/>
      <c r="F11" s="61"/>
      <c r="G11" s="61"/>
      <c r="H11" s="61"/>
      <c r="I11" s="61"/>
    </row>
    <row r="12" spans="1:57" ht="19.5" customHeight="1">
      <c r="A12" s="97" t="s">
        <v>59</v>
      </c>
      <c r="B12" s="97"/>
      <c r="C12" s="97"/>
      <c r="D12" s="97"/>
      <c r="E12" s="97"/>
      <c r="F12" s="97"/>
      <c r="G12" s="113"/>
      <c r="H12" s="97"/>
      <c r="I12" s="97"/>
      <c r="BA12" s="36"/>
      <c r="BB12" s="36"/>
      <c r="BC12" s="36"/>
      <c r="BD12" s="36"/>
      <c r="BE12" s="36"/>
    </row>
    <row r="13" spans="1:9" ht="13.8" thickBot="1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66" t="s">
        <v>60</v>
      </c>
      <c r="B14" s="67"/>
      <c r="C14" s="67"/>
      <c r="D14" s="114"/>
      <c r="E14" s="115" t="s">
        <v>61</v>
      </c>
      <c r="F14" s="116" t="s">
        <v>62</v>
      </c>
      <c r="G14" s="117" t="s">
        <v>63</v>
      </c>
      <c r="H14" s="118"/>
      <c r="I14" s="119" t="s">
        <v>61</v>
      </c>
    </row>
    <row r="15" spans="1:53" ht="12.75">
      <c r="A15" s="59"/>
      <c r="B15" s="50"/>
      <c r="C15" s="50"/>
      <c r="D15" s="120"/>
      <c r="E15" s="121"/>
      <c r="F15" s="122"/>
      <c r="G15" s="123">
        <f>CHOOSE(BA15+1,HSV+PSV,HSV+PSV+Mont,HSV+PSV+Dodavka+Mont,HSV,PSV,Mont,Dodavka,Mont+Dodavka,0)</f>
        <v>0</v>
      </c>
      <c r="H15" s="124"/>
      <c r="I15" s="125">
        <f>E15+F15*G15/100</f>
        <v>0</v>
      </c>
      <c r="BA15">
        <v>8</v>
      </c>
    </row>
    <row r="16" spans="1:9" ht="13.8" thickBot="1">
      <c r="A16" s="126"/>
      <c r="B16" s="127" t="s">
        <v>64</v>
      </c>
      <c r="C16" s="128"/>
      <c r="D16" s="129"/>
      <c r="E16" s="130"/>
      <c r="F16" s="131"/>
      <c r="G16" s="131"/>
      <c r="H16" s="284">
        <f>SUM(H15:H15)</f>
        <v>0</v>
      </c>
      <c r="I16" s="285"/>
    </row>
    <row r="18" spans="2:9" ht="12.75">
      <c r="B18" s="112"/>
      <c r="F18" s="132"/>
      <c r="G18" s="133"/>
      <c r="H18" s="133"/>
      <c r="I18" s="134"/>
    </row>
    <row r="19" spans="6:9" ht="12.75">
      <c r="F19" s="132"/>
      <c r="G19" s="133"/>
      <c r="H19" s="133"/>
      <c r="I19" s="134"/>
    </row>
    <row r="20" spans="6:9" ht="12.75">
      <c r="F20" s="132"/>
      <c r="G20" s="133"/>
      <c r="H20" s="133"/>
      <c r="I20" s="134"/>
    </row>
    <row r="21" spans="6:9" ht="12.75">
      <c r="F21" s="132"/>
      <c r="G21" s="133"/>
      <c r="H21" s="133"/>
      <c r="I21" s="134"/>
    </row>
    <row r="22" spans="6:9" ht="12.75">
      <c r="F22" s="132"/>
      <c r="G22" s="133"/>
      <c r="H22" s="133"/>
      <c r="I22" s="134"/>
    </row>
    <row r="23" spans="6:9" ht="12.75">
      <c r="F23" s="132"/>
      <c r="G23" s="133"/>
      <c r="H23" s="133"/>
      <c r="I23" s="134"/>
    </row>
    <row r="24" spans="6:9" ht="12.75">
      <c r="F24" s="132"/>
      <c r="G24" s="133"/>
      <c r="H24" s="133"/>
      <c r="I24" s="134"/>
    </row>
    <row r="25" spans="6:9" ht="12.75">
      <c r="F25" s="132"/>
      <c r="G25" s="133"/>
      <c r="H25" s="133"/>
      <c r="I25" s="134"/>
    </row>
    <row r="26" spans="6:9" ht="12.75">
      <c r="F26" s="132"/>
      <c r="G26" s="133"/>
      <c r="H26" s="133"/>
      <c r="I26" s="134"/>
    </row>
    <row r="27" spans="6:9" ht="12.75">
      <c r="F27" s="132"/>
      <c r="G27" s="133"/>
      <c r="H27" s="133"/>
      <c r="I27" s="134"/>
    </row>
    <row r="28" spans="6:9" ht="12.75">
      <c r="F28" s="132"/>
      <c r="G28" s="133"/>
      <c r="H28" s="133"/>
      <c r="I28" s="134"/>
    </row>
    <row r="29" spans="6:9" ht="12.75">
      <c r="F29" s="132"/>
      <c r="G29" s="133"/>
      <c r="H29" s="133"/>
      <c r="I29" s="134"/>
    </row>
    <row r="30" spans="6:9" ht="12.75">
      <c r="F30" s="132"/>
      <c r="G30" s="133"/>
      <c r="H30" s="133"/>
      <c r="I30" s="134"/>
    </row>
    <row r="31" spans="6:9" ht="12.75">
      <c r="F31" s="132"/>
      <c r="G31" s="133"/>
      <c r="H31" s="133"/>
      <c r="I31" s="134"/>
    </row>
    <row r="32" spans="6:9" ht="12.75">
      <c r="F32" s="132"/>
      <c r="G32" s="133"/>
      <c r="H32" s="133"/>
      <c r="I32" s="134"/>
    </row>
    <row r="33" spans="6:9" ht="12.75">
      <c r="F33" s="132"/>
      <c r="G33" s="133"/>
      <c r="H33" s="133"/>
      <c r="I33" s="134"/>
    </row>
    <row r="34" spans="6:9" ht="12.75"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</sheetData>
  <mergeCells count="5">
    <mergeCell ref="A1:B1"/>
    <mergeCell ref="A2:B2"/>
    <mergeCell ref="G2:I2"/>
    <mergeCell ref="H16:I16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5"/>
  <sheetViews>
    <sheetView tabSelected="1" workbookViewId="0" topLeftCell="A37">
      <selection activeCell="I47" sqref="I47"/>
    </sheetView>
  </sheetViews>
  <sheetFormatPr defaultColWidth="9.00390625" defaultRowHeight="12.75"/>
  <cols>
    <col min="1" max="1" width="10.875" style="182" bestFit="1" customWidth="1"/>
    <col min="2" max="2" width="54.50390625" style="159" customWidth="1"/>
    <col min="3" max="3" width="5.375" style="159" bestFit="1" customWidth="1"/>
    <col min="4" max="4" width="8.00390625" style="162" bestFit="1" customWidth="1"/>
    <col min="5" max="5" width="9.00390625" style="163" bestFit="1" customWidth="1"/>
    <col min="6" max="6" width="9.50390625" style="164" customWidth="1"/>
    <col min="7" max="7" width="9.00390625" style="164" bestFit="1" customWidth="1"/>
    <col min="8" max="8" width="8.875" style="164" customWidth="1"/>
    <col min="9" max="9" width="6.625" style="164" bestFit="1" customWidth="1"/>
    <col min="10" max="10" width="10.375" style="190" bestFit="1" customWidth="1"/>
    <col min="11" max="11" width="10.625" style="190" bestFit="1" customWidth="1"/>
    <col min="12" max="12" width="10.50390625" style="0" bestFit="1" customWidth="1"/>
  </cols>
  <sheetData>
    <row r="1" ht="12.75">
      <c r="B1" s="159" t="s">
        <v>143</v>
      </c>
    </row>
    <row r="2" ht="13.8" thickBot="1"/>
    <row r="3" spans="1:11" s="180" customFormat="1" ht="21" thickBot="1">
      <c r="A3" s="206" t="s">
        <v>65</v>
      </c>
      <c r="B3" s="207" t="s">
        <v>66</v>
      </c>
      <c r="C3" s="208" t="s">
        <v>67</v>
      </c>
      <c r="D3" s="209" t="s">
        <v>68</v>
      </c>
      <c r="E3" s="209" t="s">
        <v>69</v>
      </c>
      <c r="F3" s="210" t="s">
        <v>70</v>
      </c>
      <c r="G3" s="237" t="s">
        <v>87</v>
      </c>
      <c r="H3" s="238" t="s">
        <v>142</v>
      </c>
      <c r="I3" s="210" t="s">
        <v>141</v>
      </c>
      <c r="J3" s="234"/>
      <c r="K3" s="234"/>
    </row>
    <row r="4" spans="1:9" s="181" customFormat="1" ht="13.8" thickBot="1">
      <c r="A4" s="199"/>
      <c r="B4" s="173" t="s">
        <v>133</v>
      </c>
      <c r="C4" s="174" t="s">
        <v>72</v>
      </c>
      <c r="D4" s="251">
        <f>SUM(D5:D7)</f>
        <v>1000.3</v>
      </c>
      <c r="E4" s="170">
        <f>I4/D4</f>
        <v>0</v>
      </c>
      <c r="F4" s="171">
        <f>E4*D4</f>
        <v>0</v>
      </c>
      <c r="G4" s="196"/>
      <c r="H4" s="201"/>
      <c r="I4" s="239">
        <f>SUM(F8:F23)</f>
        <v>0</v>
      </c>
    </row>
    <row r="5" spans="1:9" s="181" customFormat="1" ht="12.75">
      <c r="A5" s="184"/>
      <c r="B5" s="175" t="s">
        <v>131</v>
      </c>
      <c r="C5" s="172" t="s">
        <v>72</v>
      </c>
      <c r="D5" s="168">
        <v>550.66</v>
      </c>
      <c r="E5" s="168"/>
      <c r="F5" s="169"/>
      <c r="G5" s="195"/>
      <c r="H5" s="200"/>
      <c r="I5" s="167"/>
    </row>
    <row r="6" spans="1:9" s="181" customFormat="1" ht="12.75">
      <c r="A6" s="183"/>
      <c r="B6" s="156" t="s">
        <v>132</v>
      </c>
      <c r="C6" s="158" t="s">
        <v>72</v>
      </c>
      <c r="D6" s="157">
        <v>351.44</v>
      </c>
      <c r="E6" s="157"/>
      <c r="F6" s="165"/>
      <c r="G6" s="191"/>
      <c r="H6" s="192"/>
      <c r="I6" s="167"/>
    </row>
    <row r="7" spans="1:9" s="181" customFormat="1" ht="12.75">
      <c r="A7" s="183"/>
      <c r="B7" s="156" t="s">
        <v>135</v>
      </c>
      <c r="C7" s="158" t="s">
        <v>72</v>
      </c>
      <c r="D7" s="157">
        <v>98.2</v>
      </c>
      <c r="E7" s="157"/>
      <c r="F7" s="165"/>
      <c r="G7" s="191"/>
      <c r="H7" s="192"/>
      <c r="I7" s="167"/>
    </row>
    <row r="8" spans="1:9" s="181" customFormat="1" ht="12.75">
      <c r="A8" s="183"/>
      <c r="B8" s="156" t="s">
        <v>88</v>
      </c>
      <c r="C8" s="158" t="s">
        <v>72</v>
      </c>
      <c r="D8" s="157">
        <f>D4</f>
        <v>1000.3</v>
      </c>
      <c r="E8" s="157"/>
      <c r="F8" s="165"/>
      <c r="G8" s="191"/>
      <c r="H8" s="192">
        <v>0</v>
      </c>
      <c r="I8" s="235"/>
    </row>
    <row r="9" spans="1:9" s="181" customFormat="1" ht="12.75">
      <c r="A9" s="183" t="s">
        <v>76</v>
      </c>
      <c r="B9" s="156" t="s">
        <v>91</v>
      </c>
      <c r="C9" s="158" t="s">
        <v>72</v>
      </c>
      <c r="D9" s="157">
        <f>D4</f>
        <v>1000.3</v>
      </c>
      <c r="E9" s="157"/>
      <c r="F9" s="165"/>
      <c r="G9" s="191"/>
      <c r="H9" s="192">
        <v>0</v>
      </c>
      <c r="I9" s="235"/>
    </row>
    <row r="10" spans="1:9" s="181" customFormat="1" ht="30.6">
      <c r="A10" s="183" t="s">
        <v>80</v>
      </c>
      <c r="B10" s="156" t="s">
        <v>124</v>
      </c>
      <c r="C10" s="158" t="s">
        <v>72</v>
      </c>
      <c r="D10" s="157">
        <f>D4</f>
        <v>1000.3</v>
      </c>
      <c r="E10" s="157"/>
      <c r="F10" s="165"/>
      <c r="G10" s="191"/>
      <c r="H10" s="192">
        <v>0</v>
      </c>
      <c r="I10" s="235"/>
    </row>
    <row r="11" spans="1:9" s="181" customFormat="1" ht="12.75">
      <c r="A11" s="183" t="s">
        <v>79</v>
      </c>
      <c r="B11" s="156" t="s">
        <v>122</v>
      </c>
      <c r="C11" s="158" t="s">
        <v>73</v>
      </c>
      <c r="D11" s="157">
        <f>D4*0.015</f>
        <v>15.004499999999998</v>
      </c>
      <c r="E11" s="157"/>
      <c r="F11" s="165"/>
      <c r="G11" s="191">
        <v>0.8</v>
      </c>
      <c r="H11" s="192">
        <v>19.332</v>
      </c>
      <c r="I11" s="235"/>
    </row>
    <row r="12" spans="1:9" s="181" customFormat="1" ht="30.6">
      <c r="A12" s="183" t="s">
        <v>81</v>
      </c>
      <c r="B12" s="156" t="s">
        <v>128</v>
      </c>
      <c r="C12" s="158" t="s">
        <v>73</v>
      </c>
      <c r="D12" s="252">
        <f>D4*0.03</f>
        <v>30.008999999999997</v>
      </c>
      <c r="E12" s="157"/>
      <c r="F12" s="165"/>
      <c r="G12" s="191"/>
      <c r="H12" s="192">
        <v>0</v>
      </c>
      <c r="I12" s="235"/>
    </row>
    <row r="13" spans="1:9" s="181" customFormat="1" ht="12.75">
      <c r="A13" s="183" t="s">
        <v>82</v>
      </c>
      <c r="B13" s="156" t="s">
        <v>125</v>
      </c>
      <c r="C13" s="158" t="s">
        <v>73</v>
      </c>
      <c r="D13" s="157">
        <f>D12</f>
        <v>30.008999999999997</v>
      </c>
      <c r="E13" s="157"/>
      <c r="F13" s="165"/>
      <c r="G13" s="191"/>
      <c r="H13" s="192">
        <v>0</v>
      </c>
      <c r="I13" s="235"/>
    </row>
    <row r="14" spans="1:9" s="181" customFormat="1" ht="12.75">
      <c r="A14" s="183" t="s">
        <v>126</v>
      </c>
      <c r="B14" s="156" t="s">
        <v>127</v>
      </c>
      <c r="C14" s="158" t="s">
        <v>72</v>
      </c>
      <c r="D14" s="157">
        <f>D4</f>
        <v>1000.3</v>
      </c>
      <c r="E14" s="157"/>
      <c r="F14" s="165"/>
      <c r="G14" s="191"/>
      <c r="H14" s="192">
        <v>0</v>
      </c>
      <c r="I14" s="235"/>
    </row>
    <row r="15" spans="1:9" s="181" customFormat="1" ht="12.75">
      <c r="A15" s="183" t="s">
        <v>83</v>
      </c>
      <c r="B15" s="156" t="s">
        <v>129</v>
      </c>
      <c r="C15" s="158" t="s">
        <v>72</v>
      </c>
      <c r="D15" s="157">
        <f>D4</f>
        <v>1000.3</v>
      </c>
      <c r="E15" s="157"/>
      <c r="F15" s="165"/>
      <c r="G15" s="191"/>
      <c r="H15" s="192">
        <v>0</v>
      </c>
      <c r="I15" s="235"/>
    </row>
    <row r="16" spans="1:9" s="181" customFormat="1" ht="12.75">
      <c r="A16" s="183" t="s">
        <v>98</v>
      </c>
      <c r="B16" s="156" t="s">
        <v>99</v>
      </c>
      <c r="C16" s="158" t="s">
        <v>72</v>
      </c>
      <c r="D16" s="157">
        <f>D4*2</f>
        <v>2000.6</v>
      </c>
      <c r="E16" s="157"/>
      <c r="F16" s="165"/>
      <c r="G16" s="191"/>
      <c r="H16" s="192">
        <v>0</v>
      </c>
      <c r="I16" s="235"/>
    </row>
    <row r="17" spans="1:9" s="181" customFormat="1" ht="12.75">
      <c r="A17" s="183" t="s">
        <v>100</v>
      </c>
      <c r="B17" s="156" t="s">
        <v>101</v>
      </c>
      <c r="C17" s="158" t="s">
        <v>74</v>
      </c>
      <c r="D17" s="157">
        <f>D18/1000</f>
        <v>0.030008999999999997</v>
      </c>
      <c r="E17" s="157"/>
      <c r="F17" s="165"/>
      <c r="G17" s="191"/>
      <c r="H17" s="192">
        <v>0</v>
      </c>
      <c r="I17" s="235"/>
    </row>
    <row r="18" spans="1:9" s="181" customFormat="1" ht="20.4">
      <c r="A18" s="183" t="s">
        <v>82</v>
      </c>
      <c r="B18" s="156" t="s">
        <v>103</v>
      </c>
      <c r="C18" s="158" t="s">
        <v>75</v>
      </c>
      <c r="D18" s="157">
        <f>D4*0.03</f>
        <v>30.008999999999997</v>
      </c>
      <c r="E18" s="157"/>
      <c r="F18" s="165"/>
      <c r="G18" s="191"/>
      <c r="H18" s="192">
        <v>0</v>
      </c>
      <c r="I18" s="235"/>
    </row>
    <row r="19" spans="1:9" s="181" customFormat="1" ht="12.75">
      <c r="A19" s="183" t="s">
        <v>82</v>
      </c>
      <c r="B19" s="156" t="s">
        <v>119</v>
      </c>
      <c r="C19" s="158" t="s">
        <v>75</v>
      </c>
      <c r="D19" s="157">
        <f>D4*0.025</f>
        <v>25.0075</v>
      </c>
      <c r="E19" s="157"/>
      <c r="F19" s="165"/>
      <c r="G19" s="191"/>
      <c r="H19" s="192">
        <v>0</v>
      </c>
      <c r="I19" s="235"/>
    </row>
    <row r="20" spans="1:9" s="181" customFormat="1" ht="12.75">
      <c r="A20" s="183" t="s">
        <v>120</v>
      </c>
      <c r="B20" s="156" t="s">
        <v>121</v>
      </c>
      <c r="C20" s="158" t="s">
        <v>72</v>
      </c>
      <c r="D20" s="157">
        <f>D4</f>
        <v>1000.3</v>
      </c>
      <c r="E20" s="157"/>
      <c r="F20" s="165"/>
      <c r="G20" s="191"/>
      <c r="H20" s="192">
        <v>0</v>
      </c>
      <c r="I20" s="235"/>
    </row>
    <row r="21" spans="1:9" s="181" customFormat="1" ht="20.4">
      <c r="A21" s="183" t="s">
        <v>85</v>
      </c>
      <c r="B21" s="156" t="s">
        <v>123</v>
      </c>
      <c r="C21" s="158" t="s">
        <v>73</v>
      </c>
      <c r="D21" s="157">
        <f>D4*0.01</f>
        <v>10.003</v>
      </c>
      <c r="E21" s="157"/>
      <c r="F21" s="165"/>
      <c r="G21" s="191"/>
      <c r="H21" s="192">
        <v>0</v>
      </c>
      <c r="I21" s="235"/>
    </row>
    <row r="22" spans="1:9" s="181" customFormat="1" ht="12.75">
      <c r="A22" s="183" t="s">
        <v>84</v>
      </c>
      <c r="B22" s="156" t="s">
        <v>102</v>
      </c>
      <c r="C22" s="158" t="s">
        <v>72</v>
      </c>
      <c r="D22" s="157">
        <f>D4*2</f>
        <v>2000.6</v>
      </c>
      <c r="E22" s="157"/>
      <c r="F22" s="165"/>
      <c r="G22" s="191"/>
      <c r="H22" s="192">
        <v>0</v>
      </c>
      <c r="I22" s="235"/>
    </row>
    <row r="23" spans="1:9" s="181" customFormat="1" ht="12.75">
      <c r="A23" s="183" t="s">
        <v>109</v>
      </c>
      <c r="B23" s="156" t="s">
        <v>86</v>
      </c>
      <c r="C23" s="158" t="s">
        <v>74</v>
      </c>
      <c r="D23" s="157">
        <f>H23</f>
        <v>19.332</v>
      </c>
      <c r="E23" s="157"/>
      <c r="F23" s="165"/>
      <c r="G23" s="191"/>
      <c r="H23" s="193">
        <f>SUM(H8:H22)</f>
        <v>19.332</v>
      </c>
      <c r="I23" s="235"/>
    </row>
    <row r="28" spans="1:11" s="186" customFormat="1" ht="12.75">
      <c r="A28" s="182"/>
      <c r="B28" s="159"/>
      <c r="C28" s="159"/>
      <c r="D28" s="162"/>
      <c r="E28" s="163"/>
      <c r="F28" s="164"/>
      <c r="G28" s="164"/>
      <c r="H28" s="164"/>
      <c r="I28" s="164"/>
      <c r="J28" s="190"/>
      <c r="K28" s="190"/>
    </row>
    <row r="29" spans="1:11" s="186" customFormat="1" ht="13.8" thickBot="1">
      <c r="A29" s="182"/>
      <c r="B29" s="160" t="s">
        <v>151</v>
      </c>
      <c r="C29" s="159"/>
      <c r="D29" s="162"/>
      <c r="E29" s="163"/>
      <c r="F29" s="164"/>
      <c r="G29" s="164"/>
      <c r="H29" s="164"/>
      <c r="I29" s="164"/>
      <c r="J29" s="190"/>
      <c r="K29" s="190"/>
    </row>
    <row r="30" spans="1:10" s="186" customFormat="1" ht="31.2" thickBot="1">
      <c r="A30" s="206" t="s">
        <v>65</v>
      </c>
      <c r="B30" s="207" t="s">
        <v>66</v>
      </c>
      <c r="C30" s="208" t="s">
        <v>67</v>
      </c>
      <c r="D30" s="209" t="s">
        <v>68</v>
      </c>
      <c r="E30" s="209" t="s">
        <v>69</v>
      </c>
      <c r="F30" s="248" t="s">
        <v>138</v>
      </c>
      <c r="G30" s="249" t="s">
        <v>139</v>
      </c>
      <c r="H30" s="250" t="s">
        <v>140</v>
      </c>
      <c r="I30" s="236"/>
      <c r="J30" s="190"/>
    </row>
    <row r="31" spans="1:10" s="186" customFormat="1" ht="13.8" thickBot="1">
      <c r="A31" s="240"/>
      <c r="B31" s="173" t="s">
        <v>133</v>
      </c>
      <c r="C31" s="174" t="s">
        <v>72</v>
      </c>
      <c r="D31" s="251">
        <f>SUM(D32:D34)</f>
        <v>1000.3</v>
      </c>
      <c r="E31" s="177">
        <f>F31/D31</f>
        <v>0</v>
      </c>
      <c r="F31" s="211">
        <f>SUM(F35:F42)</f>
        <v>0</v>
      </c>
      <c r="G31" s="171">
        <f>F31*1.21</f>
        <v>0</v>
      </c>
      <c r="H31" s="218">
        <f>G31*3</f>
        <v>0</v>
      </c>
      <c r="I31" s="236"/>
      <c r="J31" s="190"/>
    </row>
    <row r="32" spans="1:10" s="186" customFormat="1" ht="13.8" thickBot="1">
      <c r="A32" s="241"/>
      <c r="B32" s="175" t="s">
        <v>131</v>
      </c>
      <c r="C32" s="172" t="s">
        <v>72</v>
      </c>
      <c r="D32" s="168">
        <v>550.66</v>
      </c>
      <c r="E32" s="197"/>
      <c r="F32" s="198"/>
      <c r="G32" s="161"/>
      <c r="H32" s="242"/>
      <c r="I32" s="236"/>
      <c r="J32" s="190"/>
    </row>
    <row r="33" spans="1:10" s="186" customFormat="1" ht="13.8" thickBot="1">
      <c r="A33" s="241"/>
      <c r="B33" s="156" t="s">
        <v>132</v>
      </c>
      <c r="C33" s="158" t="s">
        <v>72</v>
      </c>
      <c r="D33" s="157">
        <v>351.44</v>
      </c>
      <c r="E33" s="197"/>
      <c r="F33" s="198"/>
      <c r="G33" s="161"/>
      <c r="H33" s="242"/>
      <c r="I33" s="236"/>
      <c r="J33" s="190"/>
    </row>
    <row r="34" spans="1:10" s="186" customFormat="1" ht="13.8" thickBot="1">
      <c r="A34" s="241"/>
      <c r="B34" s="156" t="s">
        <v>135</v>
      </c>
      <c r="C34" s="158" t="s">
        <v>72</v>
      </c>
      <c r="D34" s="157">
        <v>98.2</v>
      </c>
      <c r="E34" s="197"/>
      <c r="F34" s="198"/>
      <c r="G34" s="161"/>
      <c r="H34" s="242"/>
      <c r="I34" s="236"/>
      <c r="J34" s="190"/>
    </row>
    <row r="35" spans="1:10" s="186" customFormat="1" ht="21" thickBot="1">
      <c r="A35" s="199" t="s">
        <v>85</v>
      </c>
      <c r="B35" s="202" t="s">
        <v>134</v>
      </c>
      <c r="C35" s="174" t="s">
        <v>73</v>
      </c>
      <c r="D35" s="170">
        <f>D31*0.01*2.5*6</f>
        <v>150.04500000000002</v>
      </c>
      <c r="E35" s="170"/>
      <c r="F35" s="171"/>
      <c r="G35" s="217"/>
      <c r="H35" s="226"/>
      <c r="I35" s="236"/>
      <c r="J35" s="190"/>
    </row>
    <row r="36" spans="1:10" s="186" customFormat="1" ht="12.75">
      <c r="A36" s="243" t="s">
        <v>106</v>
      </c>
      <c r="B36" s="175" t="s">
        <v>146</v>
      </c>
      <c r="C36" s="172" t="s">
        <v>72</v>
      </c>
      <c r="D36" s="168">
        <f>D31*10</f>
        <v>10003</v>
      </c>
      <c r="E36" s="168"/>
      <c r="F36" s="169"/>
      <c r="G36" s="161"/>
      <c r="H36" s="242"/>
      <c r="I36" s="236"/>
      <c r="J36" s="190"/>
    </row>
    <row r="37" spans="1:10" s="186" customFormat="1" ht="12.75">
      <c r="A37" s="244" t="s">
        <v>107</v>
      </c>
      <c r="B37" s="156" t="s">
        <v>150</v>
      </c>
      <c r="C37" s="158" t="s">
        <v>72</v>
      </c>
      <c r="D37" s="157">
        <f>D31*2</f>
        <v>2000.6</v>
      </c>
      <c r="E37" s="157"/>
      <c r="F37" s="169"/>
      <c r="G37" s="161"/>
      <c r="H37" s="242"/>
      <c r="I37" s="236"/>
      <c r="J37" s="190"/>
    </row>
    <row r="38" spans="1:10" s="186" customFormat="1" ht="12.75">
      <c r="A38" s="183" t="s">
        <v>100</v>
      </c>
      <c r="B38" s="156" t="s">
        <v>149</v>
      </c>
      <c r="C38" s="158" t="s">
        <v>74</v>
      </c>
      <c r="D38" s="157">
        <f>D39/1000</f>
        <v>0.060017999999999995</v>
      </c>
      <c r="E38" s="157"/>
      <c r="F38" s="165"/>
      <c r="G38" s="161"/>
      <c r="H38" s="242"/>
      <c r="I38" s="236"/>
      <c r="J38" s="190"/>
    </row>
    <row r="39" spans="1:10" s="186" customFormat="1" ht="12.75">
      <c r="A39" s="244" t="s">
        <v>105</v>
      </c>
      <c r="B39" s="156" t="s">
        <v>145</v>
      </c>
      <c r="C39" s="158" t="s">
        <v>75</v>
      </c>
      <c r="D39" s="157">
        <f>D37*0.03</f>
        <v>60.017999999999994</v>
      </c>
      <c r="E39" s="157"/>
      <c r="F39" s="169"/>
      <c r="G39" s="161"/>
      <c r="H39" s="242"/>
      <c r="I39" s="236"/>
      <c r="J39" s="190"/>
    </row>
    <row r="40" spans="1:10" s="186" customFormat="1" ht="12.75">
      <c r="A40" s="244" t="s">
        <v>115</v>
      </c>
      <c r="B40" s="156" t="s">
        <v>116</v>
      </c>
      <c r="C40" s="158" t="s">
        <v>73</v>
      </c>
      <c r="D40" s="157">
        <f>D36*0.0005</f>
        <v>5.0015</v>
      </c>
      <c r="E40" s="157"/>
      <c r="F40" s="169"/>
      <c r="G40" s="161"/>
      <c r="H40" s="242"/>
      <c r="I40" s="236"/>
      <c r="J40" s="190"/>
    </row>
    <row r="41" spans="1:10" s="186" customFormat="1" ht="12.75">
      <c r="A41" s="244" t="s">
        <v>118</v>
      </c>
      <c r="B41" s="156" t="s">
        <v>117</v>
      </c>
      <c r="C41" s="158" t="s">
        <v>72</v>
      </c>
      <c r="D41" s="157">
        <f>D31</f>
        <v>1000.3</v>
      </c>
      <c r="E41" s="157"/>
      <c r="F41" s="169"/>
      <c r="G41" s="161"/>
      <c r="H41" s="242"/>
      <c r="I41" s="236"/>
      <c r="J41" s="190"/>
    </row>
    <row r="42" spans="1:10" s="186" customFormat="1" ht="13.8" thickBot="1">
      <c r="A42" s="240" t="s">
        <v>108</v>
      </c>
      <c r="B42" s="245" t="s">
        <v>144</v>
      </c>
      <c r="C42" s="203" t="s">
        <v>72</v>
      </c>
      <c r="D42" s="177">
        <f>D31*1</f>
        <v>1000.3</v>
      </c>
      <c r="E42" s="177"/>
      <c r="F42" s="198"/>
      <c r="G42" s="246"/>
      <c r="H42" s="247"/>
      <c r="I42" s="236"/>
      <c r="J42" s="190"/>
    </row>
    <row r="43" spans="1:11" s="186" customFormat="1" ht="13.8" thickBot="1">
      <c r="A43" s="204"/>
      <c r="B43" s="178"/>
      <c r="C43" s="179"/>
      <c r="D43" s="176"/>
      <c r="E43" s="176"/>
      <c r="F43" s="167"/>
      <c r="G43" s="194"/>
      <c r="H43" s="161"/>
      <c r="I43" s="205"/>
      <c r="J43" s="190"/>
      <c r="K43" s="190"/>
    </row>
    <row r="44" spans="1:11" s="186" customFormat="1" ht="12.75">
      <c r="A44" s="204"/>
      <c r="B44" s="178"/>
      <c r="C44" s="213"/>
      <c r="D44" s="214"/>
      <c r="E44" s="215" t="s">
        <v>112</v>
      </c>
      <c r="F44" s="219">
        <f>F31</f>
        <v>0</v>
      </c>
      <c r="G44" s="220">
        <f>SUM(G30:G42)</f>
        <v>0</v>
      </c>
      <c r="H44" s="221">
        <f>SUM(H30:H42)</f>
        <v>0</v>
      </c>
      <c r="I44" s="164"/>
      <c r="J44" s="190"/>
      <c r="K44" s="190"/>
    </row>
    <row r="45" spans="1:11" s="186" customFormat="1" ht="12.75">
      <c r="A45" s="222"/>
      <c r="C45" s="223"/>
      <c r="D45" s="224"/>
      <c r="E45" s="212" t="s">
        <v>113</v>
      </c>
      <c r="F45" s="225">
        <f>F44</f>
        <v>0</v>
      </c>
      <c r="G45" s="166">
        <f>G44</f>
        <v>0</v>
      </c>
      <c r="H45" s="226"/>
      <c r="I45" s="164"/>
      <c r="J45" s="190"/>
      <c r="K45" s="190"/>
    </row>
    <row r="46" spans="1:11" s="186" customFormat="1" ht="13.8" thickBot="1">
      <c r="A46" s="222"/>
      <c r="C46" s="223"/>
      <c r="D46" s="224"/>
      <c r="E46" s="212" t="s">
        <v>114</v>
      </c>
      <c r="F46" s="225">
        <f>F45</f>
        <v>0</v>
      </c>
      <c r="G46" s="166">
        <f>G44</f>
        <v>0</v>
      </c>
      <c r="H46" s="226"/>
      <c r="I46" s="164"/>
      <c r="J46" s="190"/>
      <c r="K46" s="190"/>
    </row>
    <row r="47" spans="1:11" s="186" customFormat="1" ht="13.8" thickBot="1">
      <c r="A47" s="227"/>
      <c r="C47" s="223"/>
      <c r="D47" s="224"/>
      <c r="E47" s="212" t="s">
        <v>110</v>
      </c>
      <c r="F47" s="225">
        <f>SUM(F44:F46)</f>
        <v>0</v>
      </c>
      <c r="G47" s="194"/>
      <c r="H47" s="226"/>
      <c r="I47" s="253">
        <f>F47</f>
        <v>0</v>
      </c>
      <c r="J47" s="190"/>
      <c r="K47" s="190"/>
    </row>
    <row r="48" spans="1:11" s="186" customFormat="1" ht="12.75">
      <c r="A48" s="227"/>
      <c r="C48" s="223"/>
      <c r="D48" s="224"/>
      <c r="E48" s="212" t="s">
        <v>111</v>
      </c>
      <c r="F48" s="228">
        <f>G49-F47</f>
        <v>0</v>
      </c>
      <c r="G48" s="194"/>
      <c r="H48" s="226"/>
      <c r="I48" s="164"/>
      <c r="J48" s="190"/>
      <c r="K48" s="190"/>
    </row>
    <row r="49" spans="1:11" s="186" customFormat="1" ht="13.8" thickBot="1">
      <c r="A49" s="227"/>
      <c r="C49" s="229"/>
      <c r="D49" s="230"/>
      <c r="E49" s="216" t="s">
        <v>130</v>
      </c>
      <c r="F49" s="231">
        <f>F47*1.21</f>
        <v>0</v>
      </c>
      <c r="G49" s="232">
        <f>SUM(G44:G47)</f>
        <v>0</v>
      </c>
      <c r="H49" s="233"/>
      <c r="I49" s="164"/>
      <c r="J49" s="190"/>
      <c r="K49" s="190"/>
    </row>
    <row r="50" spans="1:11" s="186" customFormat="1" ht="12.75">
      <c r="A50" s="182"/>
      <c r="B50" s="159"/>
      <c r="C50" s="159"/>
      <c r="D50" s="162"/>
      <c r="E50" s="163"/>
      <c r="F50" s="164"/>
      <c r="G50" s="164"/>
      <c r="H50" s="164"/>
      <c r="I50" s="164"/>
      <c r="J50" s="190"/>
      <c r="K50" s="190"/>
    </row>
    <row r="51" spans="1:11" s="186" customFormat="1" ht="12.75">
      <c r="A51" s="182"/>
      <c r="B51" s="159"/>
      <c r="C51" s="159"/>
      <c r="D51" s="162"/>
      <c r="E51" s="163"/>
      <c r="F51" s="164"/>
      <c r="G51" s="164"/>
      <c r="H51" s="164"/>
      <c r="I51" s="164"/>
      <c r="J51" s="190"/>
      <c r="K51" s="190"/>
    </row>
    <row r="52" spans="1:11" s="186" customFormat="1" ht="12.75">
      <c r="A52" s="182"/>
      <c r="B52" s="159"/>
      <c r="C52" s="159"/>
      <c r="D52" s="162"/>
      <c r="E52" s="163"/>
      <c r="F52" s="164"/>
      <c r="G52" s="164"/>
      <c r="H52" s="164"/>
      <c r="I52" s="164"/>
      <c r="J52" s="190"/>
      <c r="K52" s="190"/>
    </row>
    <row r="53" spans="1:11" s="186" customFormat="1" ht="12.75">
      <c r="A53" s="182"/>
      <c r="B53" s="159"/>
      <c r="C53" s="159"/>
      <c r="D53" s="162"/>
      <c r="E53" s="163"/>
      <c r="F53" s="164"/>
      <c r="G53" s="164"/>
      <c r="H53" s="164"/>
      <c r="I53" s="164"/>
      <c r="J53" s="190"/>
      <c r="K53" s="190"/>
    </row>
    <row r="54" spans="1:11" s="186" customFormat="1" ht="12.75">
      <c r="A54" s="182"/>
      <c r="B54" s="159"/>
      <c r="C54" s="159"/>
      <c r="D54" s="162"/>
      <c r="E54" s="163"/>
      <c r="F54" s="164"/>
      <c r="G54" s="164"/>
      <c r="H54" s="164"/>
      <c r="I54" s="164"/>
      <c r="J54" s="190"/>
      <c r="K54" s="190"/>
    </row>
    <row r="55" spans="1:11" s="186" customFormat="1" ht="12.75">
      <c r="A55" s="182"/>
      <c r="B55" s="159"/>
      <c r="C55" s="159"/>
      <c r="D55" s="162"/>
      <c r="E55" s="163"/>
      <c r="F55" s="164"/>
      <c r="G55" s="164"/>
      <c r="H55" s="164"/>
      <c r="I55" s="164"/>
      <c r="J55" s="190"/>
      <c r="K55" s="190"/>
    </row>
  </sheetData>
  <printOptions/>
  <pageMargins left="0.7086614173228347" right="0.11811023622047245" top="0.5905511811023623" bottom="0.3937007874015748" header="0.31496062992125984" footer="0.31496062992125984"/>
  <pageSetup fitToHeight="0" fitToWidth="1" horizontalDpi="600" verticalDpi="600" orientation="landscape" paperSize="9" r:id="rId1"/>
  <headerFooter>
    <oddFooter>&amp;L&amp;A&amp;R&amp;P/&amp;N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Března</dc:creator>
  <cp:keywords/>
  <dc:description/>
  <cp:lastModifiedBy>x</cp:lastModifiedBy>
  <cp:lastPrinted>2018-03-01T18:25:30Z</cp:lastPrinted>
  <dcterms:created xsi:type="dcterms:W3CDTF">2016-04-13T07:44:46Z</dcterms:created>
  <dcterms:modified xsi:type="dcterms:W3CDTF">2018-05-04T10:16:38Z</dcterms:modified>
  <cp:category/>
  <cp:version/>
  <cp:contentType/>
  <cp:contentStatus/>
</cp:coreProperties>
</file>