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ZRN - KOMUNIKACE" sheetId="2" r:id="rId2"/>
    <sheet name="VON - OSTATNÍ" sheetId="3" r:id="rId3"/>
    <sheet name="Pokyny pro vyplnění" sheetId="4" r:id="rId4"/>
  </sheets>
  <definedNames>
    <definedName name="_xlnm._FilterDatabase" localSheetId="2" hidden="1">'VON - OSTATNÍ'!$C$81:$K$81</definedName>
    <definedName name="_xlnm._FilterDatabase" localSheetId="1" hidden="1">'ZRN - KOMUNIKACE'!$C$88:$K$88</definedName>
    <definedName name="_xlnm.Print_Titles" localSheetId="0">'Rekapitulace stavby'!$49:$49</definedName>
    <definedName name="_xlnm.Print_Titles" localSheetId="2">'VON - OSTATNÍ'!$81:$81</definedName>
    <definedName name="_xlnm.Print_Titles" localSheetId="1">'ZRN - KOMUNIKACE'!$88:$88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  <definedName name="_xlnm.Print_Area" localSheetId="2">'VON - OSTATNÍ'!$C$4:$J$36,'VON - OSTATNÍ'!$C$42:$J$63,'VON - OSTATNÍ'!$C$69:$K$142</definedName>
    <definedName name="_xlnm.Print_Area" localSheetId="1">'ZRN - KOMUNIKACE'!$C$4:$J$36,'ZRN - KOMUNIKACE'!$C$42:$J$70,'ZRN - KOMUNIKACE'!$C$76:$K$303</definedName>
  </definedNames>
  <calcPr fullCalcOnLoad="1"/>
</workbook>
</file>

<file path=xl/sharedStrings.xml><?xml version="1.0" encoding="utf-8"?>
<sst xmlns="http://schemas.openxmlformats.org/spreadsheetml/2006/main" count="3198" uniqueCount="815">
  <si>
    <t>Export VZ</t>
  </si>
  <si>
    <t>List obsahuje:</t>
  </si>
  <si>
    <t>3.0</t>
  </si>
  <si>
    <t>ODOM</t>
  </si>
  <si>
    <t>False</t>
  </si>
  <si>
    <t>{575E2462-8C2B-4922-8761-8239480A928A}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</si>
  <si>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</si>
  <si>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</si>
  <si>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</si>
  <si>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</si>
  <si>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</si>
  <si>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</si>
  <si>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</si>
  <si>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</si>
  <si>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</si>
  <si>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15-05-08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</si>
  <si>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</si>
  <si>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</si>
  <si>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TS PRAVČICKÁ BRÁNA</t>
  </si>
  <si>
    <t>0,1</t>
  </si>
  <si>
    <t>KSO:</t>
  </si>
  <si>
    <t>CC-CZ:</t>
  </si>
  <si>
    <t>1</t>
  </si>
  <si>
    <t>Místo:</t>
  </si>
  <si>
    <t>NP ČESKÉ ŠVÝCARSKO</t>
  </si>
  <si>
    <t>Datum:</t>
  </si>
  <si>
    <t>08.05.2015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</si>
  <si>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</si>
  <si>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</si>
  <si>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</si>
  <si>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</si>
  <si>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</si>
  <si>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</si>
  <si>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</si>
  <si>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</si>
  <si>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</si>
  <si>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22801014</t>
  </si>
  <si>
    <t>NE2D PROJEKT</t>
  </si>
  <si>
    <t>CZ22801014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</si>
  <si>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</si>
  <si>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</si>
  <si>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</si>
  <si>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</si>
  <si>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</si>
  <si>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</si>
  <si>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</si>
  <si>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</si>
  <si>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</si>
  <si>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</si>
  <si>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</si>
  <si>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</si>
  <si>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</si>
  <si>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</si>
  <si>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</si>
  <si>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</si>
  <si>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</si>
  <si>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</si>
  <si>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</si>
  <si>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</si>
  <si>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</si>
  <si>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</si>
  <si>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</si>
  <si>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</si>
  <si>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</si>
  <si>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</si>
  <si>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</si>
  <si>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</si>
  <si>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</si>
  <si>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</si>
  <si>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</si>
  <si>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</si>
  <si>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</si>
  <si>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</si>
  <si>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</si>
  <si>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</si>
  <si>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</si>
  <si>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</si>
  <si>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</si>
  <si>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</si>
  <si>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ZRN</t>
  </si>
  <si>
    <t>KOMUNIKACE</t>
  </si>
  <si>
    <t>ING</t>
  </si>
  <si>
    <t>{227A487A-3C76-43FF-8A93-803613D485EF}</t>
  </si>
  <si>
    <t>2</t>
  </si>
  <si>
    <t>VON</t>
  </si>
  <si>
    <t>OSTATNÍ</t>
  </si>
  <si>
    <t>{6D238DAC-0CDF-43FD-A947-E33E698B3C16}</t>
  </si>
  <si>
    <t>Zpět na list:</t>
  </si>
  <si>
    <t>f1</t>
  </si>
  <si>
    <t>Drcené kamenivo  fr. 0-22 tl. 100mm</t>
  </si>
  <si>
    <t>m2</t>
  </si>
  <si>
    <t>1820</t>
  </si>
  <si>
    <t>f2</t>
  </si>
  <si>
    <t>Drcené kamenivo  fr. 0-22 tl. 50mm</t>
  </si>
  <si>
    <t>2327</t>
  </si>
  <si>
    <t>KRYCÍ LIST SOUPISU</t>
  </si>
  <si>
    <t>f3</t>
  </si>
  <si>
    <t>Drcené kamenivo  fr. 0-22 tl. 50mm - opravy 50%</t>
  </si>
  <si>
    <t>370</t>
  </si>
  <si>
    <t>f4</t>
  </si>
  <si>
    <t>Křemičitý písek tl. 100mm</t>
  </si>
  <si>
    <t>1011</t>
  </si>
  <si>
    <t>f5</t>
  </si>
  <si>
    <t>Křemičitý písek tl. 50mm</t>
  </si>
  <si>
    <t>490</t>
  </si>
  <si>
    <t>f6</t>
  </si>
  <si>
    <t>Křemičitý písek tl. 50mm - opravy 50%</t>
  </si>
  <si>
    <t>1680</t>
  </si>
  <si>
    <t>Objekt:</t>
  </si>
  <si>
    <t>f7</t>
  </si>
  <si>
    <t xml:space="preserve">Štětová cesta </t>
  </si>
  <si>
    <t>750</t>
  </si>
  <si>
    <t>ZRN - KOMUNIKACE</t>
  </si>
  <si>
    <t>o1</t>
  </si>
  <si>
    <t>odkopávky pro konstrukci</t>
  </si>
  <si>
    <t>m3</t>
  </si>
  <si>
    <t>o2</t>
  </si>
  <si>
    <t>84</t>
  </si>
  <si>
    <t>o3</t>
  </si>
  <si>
    <t>72,8</t>
  </si>
  <si>
    <t>o4</t>
  </si>
  <si>
    <t>157,5</t>
  </si>
  <si>
    <t>o5</t>
  </si>
  <si>
    <t>výkopy pro odvodnění</t>
  </si>
  <si>
    <t>48</t>
  </si>
  <si>
    <t>odvoz</t>
  </si>
  <si>
    <t>celkový výkopek do násypů</t>
  </si>
  <si>
    <t>377,3</t>
  </si>
  <si>
    <t>svodnice</t>
  </si>
  <si>
    <t>prvky</t>
  </si>
  <si>
    <t>ks</t>
  </si>
  <si>
    <t>60</t>
  </si>
  <si>
    <t>zásyp</t>
  </si>
  <si>
    <t>výměra</t>
  </si>
  <si>
    <t>150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</si>
  <si>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</si>
  <si>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</si>
  <si>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</si>
  <si>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</si>
  <si>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</si>
  <si>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</si>
  <si>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</si>
  <si>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</si>
  <si>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</si>
  <si>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  32 - Zdi přehradní a opěrné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</si>
  <si>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</si>
  <si>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</si>
  <si>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</si>
  <si>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</si>
  <si>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</si>
  <si>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</si>
  <si>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M - Práce a dodávky M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</si>
  <si>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</si>
  <si>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</si>
  <si>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</si>
  <si>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</si>
  <si>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</si>
  <si>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</si>
  <si>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</si>
  <si>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</si>
  <si>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</si>
  <si>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</si>
  <si>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</si>
  <si>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</si>
  <si>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</si>
  <si>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</si>
  <si>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</si>
  <si>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</si>
  <si>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</si>
  <si>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</si>
  <si>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</si>
  <si>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</si>
  <si>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</si>
  <si>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113107143</t>
  </si>
  <si>
    <t>Odstranění podkladu pl do 50 m2 živičných tl 150 mm</t>
  </si>
  <si>
    <t>CS ÚRS 2014 01</t>
  </si>
  <si>
    <t>4</t>
  </si>
  <si>
    <t>1497515319</t>
  </si>
  <si>
    <t>PP</t>
  </si>
  <si>
    <t>Odstranění podkladů nebo krytů s přemístěním hmot na skládku na vzdálenost do 3 m nebo s naložením na dopravní prostředek v ploše jednotlivě do 50 m2 živičných, o tl. vrstvy přes 100 do 150 mm</t>
  </si>
  <si>
    <t>VV</t>
  </si>
  <si>
    <t>50"asfaltové chodníky</t>
  </si>
  <si>
    <t>113107171</t>
  </si>
  <si>
    <t>Odstranění podkladu pl přes 50 do 200 m2 z betonu prostého tl 150 mm</t>
  </si>
  <si>
    <t>-1766080780</t>
  </si>
  <si>
    <t>Odstranění podkladů nebo krytů s přemístěním hmot na skládku na vzdálenost do 20 m nebo s naložením na dopravní prostředek v ploše jednotlivě přes 50 m2 do 200 m2 z betonu prostého, o tl. vrstvy do 150 mm</t>
  </si>
  <si>
    <t>120"chodníky</t>
  </si>
  <si>
    <t>3</t>
  </si>
  <si>
    <t>113107172</t>
  </si>
  <si>
    <t>Odstranění podkladu pl přes 50 do 200 m2 z betonu prostého tl 300 mm</t>
  </si>
  <si>
    <t>-482011833</t>
  </si>
  <si>
    <t>Odstranění podkladů nebo krytů s přemístěním hmot na skládku na vzdálenost do 20 m nebo s naložením na dopravní prostředek v ploše jednotlivě přes 50 m2 do 200 m2 z betonu prostého, o tl. vrstvy přes 150 do 300 mm</t>
  </si>
  <si>
    <t>60*2"betonové bloky</t>
  </si>
  <si>
    <t>113107174</t>
  </si>
  <si>
    <t>Odstranění podkladu pl přes 50 do 200 m2 z betonu prostého tl 500 mm</t>
  </si>
  <si>
    <t>1583168322</t>
  </si>
  <si>
    <t>Odstranění podkladů nebo krytů s přemístěním hmot na skládku na vzdálenost do 20 m nebo s naložením na dopravní prostředek v ploše jednotlivě přes 50 m2 do 200 m2 z betonu prostého, o tl. vrstvy přes 400 do 500 mm</t>
  </si>
  <si>
    <t>75"patky zábradlí</t>
  </si>
  <si>
    <t>5</t>
  </si>
  <si>
    <t>113107226</t>
  </si>
  <si>
    <t>Odstranění podkladu pl přes 200 m2 z kameniva drceného tl 450 mm</t>
  </si>
  <si>
    <t>-1733199003</t>
  </si>
  <si>
    <t>Odstranění podkladů nebo krytů s přemístěním hmot na skládku na vzdálenost do 20 m nebo s naložením na dopravní prostředek v ploše jednotlivě přes 200 m2 z kameniva hrubého drceného se štětem, o tl. vrstvy přes 250 do 450 mm</t>
  </si>
  <si>
    <t>110*3"vybourání cesty v km 1,79-1,9</t>
  </si>
  <si>
    <t>6</t>
  </si>
  <si>
    <t>122301101</t>
  </si>
  <si>
    <t>Odkopávky a prokopávky nezapažené v hornině tř. 4 objem do 100 m3</t>
  </si>
  <si>
    <t>-2088378245</t>
  </si>
  <si>
    <t>Odkopávky a prokopávky nezapažené s přehozením výkopku na vzdálenost do 3 m nebo s naložením na dopravní prostředek v hornině tř. 4 do 100 m3</t>
  </si>
  <si>
    <t>12,0*0,5*2,5"výkopy pro schody</t>
  </si>
  <si>
    <t>Součet</t>
  </si>
  <si>
    <t>7</t>
  </si>
  <si>
    <t>122301109</t>
  </si>
  <si>
    <t>Příplatek za lepivost u odkopávek nezapažených v hornině tř. 4</t>
  </si>
  <si>
    <t>-797558276</t>
  </si>
  <si>
    <t>Odkopávky a prokopávky nezapažené s přehozením výkopku na vzdálenost do 3 m nebo s naložením na dopravní prostředek v hornině tř. 4 Příplatek k cenám za lepivost horniny tř. 4</t>
  </si>
  <si>
    <t>8</t>
  </si>
  <si>
    <t>122451201</t>
  </si>
  <si>
    <t>Odkopávky a prokopávky nezapažené provedené v hornině tř. 5 skalní frézou do 100 m3</t>
  </si>
  <si>
    <t>-135753099</t>
  </si>
  <si>
    <t>Odkopávky a prokopávky nezapažené provedené skalní frézou s přehozením výkopku na vzdálenost do 3 m nebo s naložením na dopravní prostředek v hornině tř. 5 do 100 m3</t>
  </si>
  <si>
    <t>0,75*0,8*140"opěrné zídky</t>
  </si>
  <si>
    <t>9</t>
  </si>
  <si>
    <t>122551201</t>
  </si>
  <si>
    <t>Odkopávky a prokopávky nezapažené provedené v hornině tř. 6 skalní frézou do 100 m3</t>
  </si>
  <si>
    <t>176842687</t>
  </si>
  <si>
    <t>Odkopávky a prokopávky nezapažené provedené skalní frézou s přehozením výkopku na vzdálenost do 3 m nebo s naložením na dopravní prostředek v hornině tř. 6 do 100 m3</t>
  </si>
  <si>
    <t>0,65*0,8*140"opěrné zídky</t>
  </si>
  <si>
    <t>122651202</t>
  </si>
  <si>
    <t>Odkopávky a prokopávky nezapažené provedené v hornině tř. 7 skalní frézou přes 100 do 1 000 m3</t>
  </si>
  <si>
    <t>526577828</t>
  </si>
  <si>
    <t>Odkopávky a prokopávky nezapažené provedené skalní frézou s přehozením výkopku na vzdálenost do 3 m nebo s naložením na dopravní prostředek v hornině tř. 7 přes 100 do 1 000 m3</t>
  </si>
  <si>
    <t>35*3*1,5"odstranění skalního převisu</t>
  </si>
  <si>
    <t>11</t>
  </si>
  <si>
    <t>122861101</t>
  </si>
  <si>
    <t>Těžení jednotlivých balvanů v hornině tř. 6 a 7</t>
  </si>
  <si>
    <t>-1373434365</t>
  </si>
  <si>
    <t>Těžení a rozpojení jednotlivých balvanů velikosti přes 0,5 m z horniny tř. 6 a 7</t>
  </si>
  <si>
    <t>100,0*2,0*0,5"oprava kamenité cesty</t>
  </si>
  <si>
    <t>12</t>
  </si>
  <si>
    <t>132201101</t>
  </si>
  <si>
    <t>Hloubení rýh š do 600 mm v hornině tř. 3 objemu do 100 m3</t>
  </si>
  <si>
    <t>1724173806</t>
  </si>
  <si>
    <t>10*1,2*1,2"pro propustek</t>
  </si>
  <si>
    <t>0,6*0,4*140</t>
  </si>
  <si>
    <t>13</t>
  </si>
  <si>
    <t>132201109</t>
  </si>
  <si>
    <t>Příplatek za lepivost k hloubení rýh š do 600 mm v hornině tř. 3</t>
  </si>
  <si>
    <t>-249920274</t>
  </si>
  <si>
    <t>14</t>
  </si>
  <si>
    <t>162301101</t>
  </si>
  <si>
    <t>Vodorovné přemístění do 500 m výkopku z horniny tř. 1 až 4</t>
  </si>
  <si>
    <t>996945577</t>
  </si>
  <si>
    <t>o1+o2+o3+o4+o5</t>
  </si>
  <si>
    <t>171101101</t>
  </si>
  <si>
    <t>Uložení sypaniny z hornin soudržných do násypů zhutněných na 95 % PS</t>
  </si>
  <si>
    <t>2108991672</t>
  </si>
  <si>
    <t>16</t>
  </si>
  <si>
    <t>174101101</t>
  </si>
  <si>
    <t>Zásyp jam, šachet rýh nebo kolem objektů sypaninou se zhutněním</t>
  </si>
  <si>
    <t>944531592</t>
  </si>
  <si>
    <t>Zásyp sypaninou z jakékoliv horniny s uložením výkopku ve vrstvách se zhutněním jam, šachet, rýh nebo kolem objektů v těchto vykopávkách</t>
  </si>
  <si>
    <t>140*0,5"zdi</t>
  </si>
  <si>
    <t>30*0,5*2"schody</t>
  </si>
  <si>
    <t>50"ostatní a pomocné zásypy</t>
  </si>
  <si>
    <t>17</t>
  </si>
  <si>
    <t>M</t>
  </si>
  <si>
    <t>583336740</t>
  </si>
  <si>
    <t>kamenivo těžené hrubé frakce 16-32</t>
  </si>
  <si>
    <t>t</t>
  </si>
  <si>
    <t>-727667929</t>
  </si>
  <si>
    <t>kamenivo přírodní těžené pro stavební účely  PTK  (drobné, hrubé, štěrkopísky) kamenivo těžené hrubé d&gt;=2 a D&lt;=45 mm (ČSN EN 13043 ) d&gt;=2 a D&gt;=4 mm (ČSN EN 12620, ČSN EN 13139 ) d&gt;=1 a D&gt;=2 mm (ČSN EN 13242) frakce  16-32</t>
  </si>
  <si>
    <t>zásyp*1,8</t>
  </si>
  <si>
    <t>18</t>
  </si>
  <si>
    <t>181101102</t>
  </si>
  <si>
    <t>Úprava pláně v zářezech v hornině tř. 1 až 4 se zhutněním</t>
  </si>
  <si>
    <t>-1917139557</t>
  </si>
  <si>
    <t>1820"úsek - kryt drcené kamenivo  fr. 0-22 tl. 100mm</t>
  </si>
  <si>
    <t>2327"úsek - kryt drcené kamenivo  fr. 0-22 tl. 50mm</t>
  </si>
  <si>
    <t>1011"úsek - kryt křemičitý písek tl. 100mm</t>
  </si>
  <si>
    <t>490"úsek - kryt křemičitý písek tl. 50mm</t>
  </si>
  <si>
    <t xml:space="preserve">750"úsek - kryt ze štětu </t>
  </si>
  <si>
    <t>Zakládání</t>
  </si>
  <si>
    <t>19</t>
  </si>
  <si>
    <t>271532212</t>
  </si>
  <si>
    <t>Podsyp pod základové konstrukce se zhutněním z hrubého kameniva frakce 16 až 32 mm</t>
  </si>
  <si>
    <t>1511126511</t>
  </si>
  <si>
    <t>Podsyp pod základové konstrukce se zhutněním a urovnáním povrchu z kameniva hrubého, frakce 16 - 32 mm</t>
  </si>
  <si>
    <t>0,4*1,5*30"podsypy pod schody</t>
  </si>
  <si>
    <t>0,4*1,5*140"podsypy pod schody</t>
  </si>
  <si>
    <t>Svislé a kompletní konstrukce</t>
  </si>
  <si>
    <t>20</t>
  </si>
  <si>
    <t>327262003</t>
  </si>
  <si>
    <t>Zdivo opěrné výšky do 1,2  m z barevných betonových bloků velikosti 0,02 m2</t>
  </si>
  <si>
    <t>-724918737</t>
  </si>
  <si>
    <t>Zdivo nadzákladové opěrné z betonových bloků-systém suchého zdění (Stavoblock) modulové rovná stěna sklonu ke svahu do 5 st. výšky do 1,2 m jednořadé ze samostatných bloků (nekombinované), pohledové plochy do 0,02 m2 (blok PONY) barevných</t>
  </si>
  <si>
    <t>alternativně CS Naturblok 150</t>
  </si>
  <si>
    <t>0,3*1,5*30"schody (půdorysně 35m2)</t>
  </si>
  <si>
    <t>0,75*10*2"opěrná zídka u schodů</t>
  </si>
  <si>
    <t>140"opěrné zídky podél cesty</t>
  </si>
  <si>
    <t>585821050</t>
  </si>
  <si>
    <t>lepidlo obkladů a dlažeb mrazuvzdorné bal. 25 kg</t>
  </si>
  <si>
    <t>-747366537</t>
  </si>
  <si>
    <t>tmely obkladové, a spárovací hmoty lepící lepení obkladů a dlažeb 035 GRES mrazuvzdorné                   bal. 25 kg</t>
  </si>
  <si>
    <t>P</t>
  </si>
  <si>
    <t>Poznámka k položce:
Spotřeba: 4,2 kg/m2  hl.8 mm</t>
  </si>
  <si>
    <t>22</t>
  </si>
  <si>
    <t>283230440</t>
  </si>
  <si>
    <t>fólie multifunkční profilovaná (nopová) GUTTABETA N 1,5 x 20 m</t>
  </si>
  <si>
    <t>-2063809773</t>
  </si>
  <si>
    <t>fólie z polyetylénu a jednoduché výrobky z nich fólie multifunkční profilované (nopové) Guttabeta N, protivlhkostní a drenážní fólie 1,5 x 20 m</t>
  </si>
  <si>
    <t>23</t>
  </si>
  <si>
    <t>327265031</t>
  </si>
  <si>
    <t>Zdivo opěrné  z betonových  bloků ukončení opěrné zdi krycí deskou Naturblok</t>
  </si>
  <si>
    <t>m</t>
  </si>
  <si>
    <t>1720348081</t>
  </si>
  <si>
    <t>1,5*30"variantně Naturblok</t>
  </si>
  <si>
    <t>140"variantně Naturblok</t>
  </si>
  <si>
    <t>32</t>
  </si>
  <si>
    <t>Zdi přehradní a opěrné</t>
  </si>
  <si>
    <t>24</t>
  </si>
  <si>
    <t>320101112</t>
  </si>
  <si>
    <t>Osazení betonových a železobetonových prefabrikátů hmotnosti nad 1000 do 5000 kg</t>
  </si>
  <si>
    <t>60030931</t>
  </si>
  <si>
    <t>Osazení betonových a železobetonových prefabrikátů hmotnosti jednotlivě přes 1 000 do 5 000 kg</t>
  </si>
  <si>
    <t>2,*2,*0,2</t>
  </si>
  <si>
    <t>25</t>
  </si>
  <si>
    <t>R01</t>
  </si>
  <si>
    <t>Zákrytový panel dle PD</t>
  </si>
  <si>
    <t>-1630468650</t>
  </si>
  <si>
    <t>Vodorovné konstrukce</t>
  </si>
  <si>
    <t>26</t>
  </si>
  <si>
    <t>42100000R1</t>
  </si>
  <si>
    <t>Oprava kamenných mostů</t>
  </si>
  <si>
    <t>soubor</t>
  </si>
  <si>
    <t>722658934</t>
  </si>
  <si>
    <t>4"soubor oprav kamenných mostů I, II, III, IV- ocenit:</t>
  </si>
  <si>
    <t>průzkum a odkrytí konstrukcí</t>
  </si>
  <si>
    <t>prováděcí projektová dokumentace</t>
  </si>
  <si>
    <t>podpůrné bednění</t>
  </si>
  <si>
    <t>rozebrání a očištění prvků pochozí plochy</t>
  </si>
  <si>
    <t>vyčištění drenážního systému</t>
  </si>
  <si>
    <t>sanace stávající konstrukce</t>
  </si>
  <si>
    <t>spárování stávající konstrukce</t>
  </si>
  <si>
    <t>pokládka nových konstrukčních vrstev</t>
  </si>
  <si>
    <t>27</t>
  </si>
  <si>
    <t>42100000R2</t>
  </si>
  <si>
    <t>Výměna ocelových mostů</t>
  </si>
  <si>
    <t>-2126336469</t>
  </si>
  <si>
    <t>2"soubor oprav ocelových mostů I, II- ocenit:</t>
  </si>
  <si>
    <t>průzkum a měření konstrukcí</t>
  </si>
  <si>
    <t>výroba, dodávka a osazení nové mostní kontrukce</t>
  </si>
  <si>
    <t>28</t>
  </si>
  <si>
    <t>451577877</t>
  </si>
  <si>
    <t>Podklad nebo lože pod dlažbu vodorovný nebo do sklonu 1:5 ze štěrkopísku tl do 100 mm</t>
  </si>
  <si>
    <t>-1607570928</t>
  </si>
  <si>
    <t>Podklad nebo lože pod dlažbu (přídlažbu) v ploše vodorovné nebo ve sklonu do 1:5, tloušťky od 30 do 100 mm ze štěrkopísku</t>
  </si>
  <si>
    <t>29</t>
  </si>
  <si>
    <t>457312813</t>
  </si>
  <si>
    <t>Těsnící vrstva z betonu vodostavebného V4 tř. B 20 tl nad 150 do 200 mm</t>
  </si>
  <si>
    <t>-313000046</t>
  </si>
  <si>
    <t>Těsnicí nebo opevňovací vrstva z prostého betonu vodostavebného V4 - B 20, tl. vrstvy 200 mm</t>
  </si>
  <si>
    <t>0,4*2,0*2"vysprávky pro pokládku zákrytového panelu</t>
  </si>
  <si>
    <t>Komunikace</t>
  </si>
  <si>
    <t>30</t>
  </si>
  <si>
    <t>56472110R</t>
  </si>
  <si>
    <t>Podklad z kameniva hrubého drceného vel. 45-60 mm tl 50 mm</t>
  </si>
  <si>
    <t>-418577383</t>
  </si>
  <si>
    <t>Podklad nebo kryt z kameniva hrubého drceného vel. 45-60 mm s rozprostřením a zhutněním, po zhutnění tl. 50 mm</t>
  </si>
  <si>
    <t>31</t>
  </si>
  <si>
    <t>56481110R</t>
  </si>
  <si>
    <t>Podklad ze štěrkodrtě ŠD tl 50mm frakce 0-22</t>
  </si>
  <si>
    <t>665488646</t>
  </si>
  <si>
    <t>Podklad ze štěrkodrti ŠD s rozprostřením a zhutněním, po zhutnění tl. 50 mm</t>
  </si>
  <si>
    <t>f1+f2+f3</t>
  </si>
  <si>
    <t>569211001R</t>
  </si>
  <si>
    <t>Zpevnění komunikace pro pěší křemičitým pískem fr. 1-4; 4-8; 8-16; tl. 50 mm</t>
  </si>
  <si>
    <t>975689028</t>
  </si>
  <si>
    <t xml:space="preserve">Zpevnění krajnic nebo komunikací pro pěší s rozprostřením a zhutněním, </t>
  </si>
  <si>
    <t>písek křemičitý 0,100 t/m2 (min.550 kč/m2)</t>
  </si>
  <si>
    <t>f5+f6</t>
  </si>
  <si>
    <t>33</t>
  </si>
  <si>
    <t>569211002R</t>
  </si>
  <si>
    <t>Zpevnění komunikace pro pěší křemičitým pískem fr. 1-4; 4-8; 8-16; tl. 100 mm</t>
  </si>
  <si>
    <t>1405497245</t>
  </si>
  <si>
    <t>34</t>
  </si>
  <si>
    <t>591111111</t>
  </si>
  <si>
    <t>Kladení dlažby z kostek velkých z kamene do lože z kameniva těženého tl 50 mm</t>
  </si>
  <si>
    <t>1315537183</t>
  </si>
  <si>
    <t>Kladení dlažby z kostek s provedením lože do tl. 50 mm, s vyplněním spár, s dvojím beraněním a se smetením přebytečného materiálu na krajnici velkých z kamene, do lože z kameniva těženého</t>
  </si>
  <si>
    <t>1,5*1,5"Histori</t>
  </si>
  <si>
    <t>35</t>
  </si>
  <si>
    <t>592451100R</t>
  </si>
  <si>
    <t>dlažba  skladebná History</t>
  </si>
  <si>
    <t>246606374</t>
  </si>
  <si>
    <t>dlaždice betonové dlažba zámková (ČSN EN 1338) dlažba skladebná HOLLAND s fazetou, 1 m2=50 kusů HBB  20 x 10 x 6 písková</t>
  </si>
  <si>
    <t>1,5*1,5</t>
  </si>
  <si>
    <t>36</t>
  </si>
  <si>
    <t>59461110R</t>
  </si>
  <si>
    <t>Dlažba z kamene z místních zdrojů s provedením lože ze štěrkopísku</t>
  </si>
  <si>
    <t>-838007356</t>
  </si>
  <si>
    <t>Dlažba nebo přídlažba z lomového kamene lomařsky upraveného rigolového v ploše vodorovné nebo ve sklonu tl. do 250 mm, bez vyplnění spár, s provedením lože tl. 50 mm ze štěrkopísku</t>
  </si>
  <si>
    <t>100,000*2,0"oprava kamenité cesty, chybějící materiál bude doplněn z místních zdrojů</t>
  </si>
  <si>
    <t>37</t>
  </si>
  <si>
    <t>583373310</t>
  </si>
  <si>
    <t>štěrkopísek frakce 0-22</t>
  </si>
  <si>
    <t>-651709522</t>
  </si>
  <si>
    <t>kamenivo přírodní těžené pro stavební účely  PTK  (drobné, hrubé, štěrkopísky) štěrkopísky ČSN 72  1511-2 frakce   0-22</t>
  </si>
  <si>
    <t>200*0,3*0,35*1,8"oprava kamenité cesty</t>
  </si>
  <si>
    <t>Trubní vedení</t>
  </si>
  <si>
    <t>38</t>
  </si>
  <si>
    <t>899331111</t>
  </si>
  <si>
    <t>Výšková úprava uličního vstupu nebo vpusti do 200 mm zvýšením poklopu</t>
  </si>
  <si>
    <t>kus</t>
  </si>
  <si>
    <t>1676992963</t>
  </si>
  <si>
    <t>39</t>
  </si>
  <si>
    <t>592246610</t>
  </si>
  <si>
    <t>poklop šachtový D1 /betonová výplň+ litina/ D 400 - BEGU, s odvětráním</t>
  </si>
  <si>
    <t>679886544</t>
  </si>
  <si>
    <t>prefabrikáty pro vstupní šachty a drenážní šachtice (betonové a železobetonové) poklopy šachtové poklop šachtový D1  /betonová výplň+ litina/ D 400 - BEGU, s odvětráním</t>
  </si>
  <si>
    <t>Ostatní konstrukce a práce-bourání</t>
  </si>
  <si>
    <t>40</t>
  </si>
  <si>
    <t>916921113</t>
  </si>
  <si>
    <t>Monolitické příkopy, krajníky nebo obrubníky pl do 0,20 m2 v přímce nebo oblouku r přes 20 m</t>
  </si>
  <si>
    <t>-1248627481</t>
  </si>
  <si>
    <t>Monolitické příkopové žlaby, rigoly, krajníky nebo obrubníky z betonové směsi pro cementobetonové vozovky a letištní plochy v přímce nebo v oblouku o poloměru přes 20 m, průřezových ploch přes 0,15 do 0,20 m2</t>
  </si>
  <si>
    <t xml:space="preserve">300"odvodňovací příkop podél stezky v km 1,5-1,8 </t>
  </si>
  <si>
    <t>41</t>
  </si>
  <si>
    <t>916991121</t>
  </si>
  <si>
    <t>Lože pod obrubníky, krajníky nebo obruby z dlažebních kostek z betonu prostého</t>
  </si>
  <si>
    <t>-1347733557</t>
  </si>
  <si>
    <t>svodnice*0,2*0,4*0,4*4"lože pro patky svodnic</t>
  </si>
  <si>
    <t>42</t>
  </si>
  <si>
    <t>919511112</t>
  </si>
  <si>
    <t>Čela propustků z lomového kamene</t>
  </si>
  <si>
    <t>771141367</t>
  </si>
  <si>
    <t>Čela propustků z lomového kamene upraveného, na maltu cementovou</t>
  </si>
  <si>
    <t>43</t>
  </si>
  <si>
    <t>919521019</t>
  </si>
  <si>
    <t>Zřízení propustků z trub betonových DN 1000</t>
  </si>
  <si>
    <t>1094240242</t>
  </si>
  <si>
    <t>Zřízení propustků a hospodářských přejezdů z trub betonových a železobetonových do DN 1000</t>
  </si>
  <si>
    <t>44</t>
  </si>
  <si>
    <t>592224140</t>
  </si>
  <si>
    <t>trouba hrdlová přímá železobet. s integrovaným těsněním DEHA TZH-Q 1000/2500 100 x 250 x 13 cm</t>
  </si>
  <si>
    <t>-987137598</t>
  </si>
  <si>
    <t>trouby pro splaškové odpadní vody železobetonové trouby hrdlové přímé s integrovaným těsněním TZH-Q 1000/2500 integro DEHA 100x250x13</t>
  </si>
  <si>
    <t>45</t>
  </si>
  <si>
    <t>935111211R</t>
  </si>
  <si>
    <t>Osazení svodnicového žlabu do štěrkopísku tl 100 mm z dílců</t>
  </si>
  <si>
    <t>-431016934</t>
  </si>
  <si>
    <t>12*5"12ks svodnice dl.5m</t>
  </si>
  <si>
    <t>46</t>
  </si>
  <si>
    <t>592277320R</t>
  </si>
  <si>
    <t>svodnice dřevěná dle PD</t>
  </si>
  <si>
    <t>-685226791</t>
  </si>
  <si>
    <t>47</t>
  </si>
  <si>
    <t>936561111</t>
  </si>
  <si>
    <t>Podkladní a krycí vrstvy trubních propustků nebo překopů cest z kameniva</t>
  </si>
  <si>
    <t>1850304461</t>
  </si>
  <si>
    <t>20*1,4*2</t>
  </si>
  <si>
    <t>938909321</t>
  </si>
  <si>
    <t>Čištění vozovek metením ručně podkladu nebo krytu štěrkového</t>
  </si>
  <si>
    <t>993806002</t>
  </si>
  <si>
    <t>Čištění vozovek metením bláta, prachu nebo hlinitého nánosu s odklizením na hromady na vzdálenost do 20 m nebo naložením na dopravní prostředek ručně povrchu podkladu nebo krytu štěrkového</t>
  </si>
  <si>
    <t>370"úsek - vysprávky krytu - drcené kamenivo  fr. 0-22 tl. 50mm (opravy 50%)</t>
  </si>
  <si>
    <t>1680"úsek - vysprávky krytu - křemičitý písek tl. 50mm (opravy 50%)</t>
  </si>
  <si>
    <t>49</t>
  </si>
  <si>
    <t>Ochranná síť pro stabilizaci úlomků (dle PD)</t>
  </si>
  <si>
    <t>-1662609474</t>
  </si>
  <si>
    <t>40*4</t>
  </si>
  <si>
    <t>50</t>
  </si>
  <si>
    <t>R02</t>
  </si>
  <si>
    <t>Demontáž, přesunutí a montáž dřevěné ohrady v délce 10m</t>
  </si>
  <si>
    <t>kpl</t>
  </si>
  <si>
    <t>1360823907</t>
  </si>
  <si>
    <t>51</t>
  </si>
  <si>
    <t>R03</t>
  </si>
  <si>
    <t>Demontáž stávajícího zábradlí a likvidace</t>
  </si>
  <si>
    <t>1418269038</t>
  </si>
  <si>
    <t>52</t>
  </si>
  <si>
    <t>R04</t>
  </si>
  <si>
    <t>Dodávka a osazení nového dřevěného zábradlí</t>
  </si>
  <si>
    <t>1096176534</t>
  </si>
  <si>
    <t>997</t>
  </si>
  <si>
    <t>Přesun sutě</t>
  </si>
  <si>
    <t>53</t>
  </si>
  <si>
    <t>997221561</t>
  </si>
  <si>
    <t>Vodorovná doprava suti z kusových materiálů do 1 km</t>
  </si>
  <si>
    <t>-31492445</t>
  </si>
  <si>
    <t>Vodorovná doprava suti bez naložení, ale se složením a s hrubým urovnáním z kusových materiálů, na vzdálenost do 1 km</t>
  </si>
  <si>
    <t>54</t>
  </si>
  <si>
    <t>997221569</t>
  </si>
  <si>
    <t>Příplatek ZKD 1 km u vodorovné dopravy suti z kusových materiálů</t>
  </si>
  <si>
    <t>633273624</t>
  </si>
  <si>
    <t>Vodorovná doprava suti bez naložení, ale se složením a s hrubým urovnáním Příplatek k ceně za každý další i započatý 1 km přes 1 km</t>
  </si>
  <si>
    <t>356,975*24 'Přepočtené koeficientem množství</t>
  </si>
  <si>
    <t>55</t>
  </si>
  <si>
    <t>997221611</t>
  </si>
  <si>
    <t>Nakládání suti na dopravní prostředky pro vodorovnou dopravu</t>
  </si>
  <si>
    <t>-1913411076</t>
  </si>
  <si>
    <t>Nakládání na dopravní prostředky pro vodorovnou dopravu suti</t>
  </si>
  <si>
    <t>56</t>
  </si>
  <si>
    <t>997221815</t>
  </si>
  <si>
    <t>Poplatek za uložení betonového odpadu na skládce (skládkovné)</t>
  </si>
  <si>
    <t>988014229</t>
  </si>
  <si>
    <t>Poplatek za uložení stavebního odpadu na skládce (skládkovné) betonového</t>
  </si>
  <si>
    <t>356,975-15,8</t>
  </si>
  <si>
    <t>57</t>
  </si>
  <si>
    <t>997221845</t>
  </si>
  <si>
    <t>Poplatek za uložení odpadu z asfaltových povrchů na skládce (skládkovné)</t>
  </si>
  <si>
    <t>-1376274855</t>
  </si>
  <si>
    <t>Poplatek za uložení stavebního odpadu na skládce (skládkovné) z asfaltových povrchů</t>
  </si>
  <si>
    <t>15,8</t>
  </si>
  <si>
    <t>998</t>
  </si>
  <si>
    <t>Přesun hmot</t>
  </si>
  <si>
    <t>58</t>
  </si>
  <si>
    <t>998225111</t>
  </si>
  <si>
    <t>Přesun hmot pro pozemní komunikace s krytem z kamene, monolitickým betonovým nebo živičným</t>
  </si>
  <si>
    <t>1285804936</t>
  </si>
  <si>
    <t>59</t>
  </si>
  <si>
    <t>998225193</t>
  </si>
  <si>
    <t>Příplatek k přesunu hmot pro pozemní komunikace s krytem z kamene, živičným, betonovým do 3000 m</t>
  </si>
  <si>
    <t>296137319</t>
  </si>
  <si>
    <t>Přesun hmot pro komunikace s krytem z kameniva, monolitickým betonovým nebo živičným Příplatek k ceně za zvětšený přesun přes vymezenou největší dopravní vzdálenost do 3000 m</t>
  </si>
  <si>
    <t>998229111</t>
  </si>
  <si>
    <t>Přesun hmot ruční pro pozemní komunikace s krytem z kameniva, betonu,živice na vzdálenost do 50 m</t>
  </si>
  <si>
    <t>-193907562</t>
  </si>
  <si>
    <t>Přesun hmot ruční pro pozemní komunikace s naložením a složením na vzdálenost do 50 m, s krytem z kameniva, monolitickým betonovým nebo živičným</t>
  </si>
  <si>
    <t>Práce a dodávky M</t>
  </si>
  <si>
    <t>HZS</t>
  </si>
  <si>
    <t>Hodinové zúčtovací sazby</t>
  </si>
  <si>
    <t>61</t>
  </si>
  <si>
    <t>HZS1212</t>
  </si>
  <si>
    <t>Hodinová zúčtovací sazba kopáč</t>
  </si>
  <si>
    <t>hod</t>
  </si>
  <si>
    <t>512</t>
  </si>
  <si>
    <t>126629524</t>
  </si>
  <si>
    <t>Hodinové zúčtovací sazby profesí HSV zemní a pomocné práce kopáč</t>
  </si>
  <si>
    <t>62</t>
  </si>
  <si>
    <t>HZS1292</t>
  </si>
  <si>
    <t>Hodinová zúčtovací sazba stavební dělník</t>
  </si>
  <si>
    <t>41419731</t>
  </si>
  <si>
    <t>Hodinové zúčtovací sazby profesí HSV zemní a pomocné práce stavební dělník</t>
  </si>
  <si>
    <t>VON - OSTATNÍ</t>
  </si>
  <si>
    <t>OST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</si>
  <si>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</si>
  <si>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</si>
  <si>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</si>
  <si>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</si>
  <si>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</si>
  <si>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OST</t>
  </si>
  <si>
    <t>Vedlejší a ostatní náklady</t>
  </si>
  <si>
    <t>VN01</t>
  </si>
  <si>
    <t>Trámy sloužící k dočasnému podepření přejížděné cesty dlouhé 6m</t>
  </si>
  <si>
    <t>1556270124</t>
  </si>
  <si>
    <t>Zvýšené náklady na stavební práce v ochranném pásmu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</si>
  <si>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</si>
  <si>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</si>
  <si>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</si>
  <si>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</si>
  <si>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</si>
  <si>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</si>
  <si>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Kč</t>
  </si>
  <si>
    <t>1024</t>
  </si>
  <si>
    <t>-1815688905</t>
  </si>
  <si>
    <t>Průzkumné, geodetické a projektové práce průzkumné práce stavební průzkum bez rozlišení</t>
  </si>
  <si>
    <t>1,000"ruční výkopy sondy (80Nh dle Uniky čl.2.4.2-pomocné práce)</t>
  </si>
  <si>
    <t>012103000</t>
  </si>
  <si>
    <t>Geodetické práce před výstavbou</t>
  </si>
  <si>
    <t>145754807</t>
  </si>
  <si>
    <t>Průzkumné, geodetické a projektové práce geodetické práce před výstavbou</t>
  </si>
  <si>
    <t>1" (20Nh dle Uniky čl.2.4.2-méně náročné práce)</t>
  </si>
  <si>
    <t>012203000</t>
  </si>
  <si>
    <t>Geodetické práce při provádění stavby</t>
  </si>
  <si>
    <t>1261975331</t>
  </si>
  <si>
    <t>Průzkumné, geodetické a projektové práce geodetické práce při provádění stavby</t>
  </si>
  <si>
    <t>013254000</t>
  </si>
  <si>
    <t>Dokumentace skutečného provedení stavby</t>
  </si>
  <si>
    <t>1373282749</t>
  </si>
  <si>
    <t>Průzkumné, geodetické a projektové práce projektové práce dokumentace stavby (výkresová a textová) skutečného provedení stavby</t>
  </si>
  <si>
    <t>1" (20Nh dle Uniky čl.2.4.2-náročné práce)</t>
  </si>
  <si>
    <t>VRN3</t>
  </si>
  <si>
    <t>Zařízení staveniště</t>
  </si>
  <si>
    <t>031103000</t>
  </si>
  <si>
    <t>Projektové práce pro zařízení staveniště</t>
  </si>
  <si>
    <t>47832521</t>
  </si>
  <si>
    <t>Zařízení staveniště související (přípravné) práce projektové práce pro zařízení staveniště</t>
  </si>
  <si>
    <t>1"provozní řád dle POV (0,1%ze ZRN)</t>
  </si>
  <si>
    <t>032103000</t>
  </si>
  <si>
    <t>Náklady na stavební buňky</t>
  </si>
  <si>
    <t>1961380253</t>
  </si>
  <si>
    <t>Zařízení staveniště vybavení staveniště náklady na stavební buňky</t>
  </si>
  <si>
    <t>1"0,25%ze ZRN</t>
  </si>
  <si>
    <t>032903000</t>
  </si>
  <si>
    <t>Náklady na provoz a údržbu vybavení staveniště</t>
  </si>
  <si>
    <t>-2010033792</t>
  </si>
  <si>
    <t>Zařízení staveniště vybavení staveniště náklady na provoz a údržbu vybavení staveniště</t>
  </si>
  <si>
    <t>Poznámka k položce:
pronájem mobilního WC</t>
  </si>
  <si>
    <t>034103000</t>
  </si>
  <si>
    <t>Energie pro zařízení staveniště</t>
  </si>
  <si>
    <t>-58238230</t>
  </si>
  <si>
    <t>Zařízení staveniště zabezpečení staveniště energie pro zařízení staveniště</t>
  </si>
  <si>
    <t>034203000</t>
  </si>
  <si>
    <t>Oplocení staveniště</t>
  </si>
  <si>
    <t>-151747413</t>
  </si>
  <si>
    <t>Zařízení staveniště zabezpečení staveniště oplocení staveniště</t>
  </si>
  <si>
    <t>034403000</t>
  </si>
  <si>
    <t>Dopravní značení na staveništi</t>
  </si>
  <si>
    <t>-1441635499</t>
  </si>
  <si>
    <t>Zařízení staveniště zabezpečení staveniště dopravní značení na staveništi</t>
  </si>
  <si>
    <t>1"0,25%ze ZRN přechodné DZ dle POV</t>
  </si>
  <si>
    <t>034503000</t>
  </si>
  <si>
    <t>Informační tabule na staveništi</t>
  </si>
  <si>
    <t>-26506156</t>
  </si>
  <si>
    <t>Zařízení staveniště zabezpečení staveniště informační tabule</t>
  </si>
  <si>
    <t>1"0,1%ze ZRN</t>
  </si>
  <si>
    <t>034703000</t>
  </si>
  <si>
    <t>Osvětlení staveniště</t>
  </si>
  <si>
    <t>-528483003</t>
  </si>
  <si>
    <t>Zařízení staveniště zabezpečení staveniště osvětlení staveniště</t>
  </si>
  <si>
    <t>039103000</t>
  </si>
  <si>
    <t>Rozebrání, bourání a odvoz zařízení staveniště</t>
  </si>
  <si>
    <t>-203917753</t>
  </si>
  <si>
    <t>Zařízení staveniště zrušení zařízení staveniště rozebrání, bourání a odvoz</t>
  </si>
  <si>
    <t>039203000</t>
  </si>
  <si>
    <t>Úprava terénu po zrušení zařízení staveniště</t>
  </si>
  <si>
    <t>575197374</t>
  </si>
  <si>
    <t>Zařízení staveniště zrušení zařízení staveniště úprava terénu</t>
  </si>
  <si>
    <t>VRN4</t>
  </si>
  <si>
    <t>Inženýrská činnost</t>
  </si>
  <si>
    <t>041103000</t>
  </si>
  <si>
    <t>Autorský dozor projektanta</t>
  </si>
  <si>
    <t>1457423129</t>
  </si>
  <si>
    <t>Inženýrská činnost dozory autorský dozor projektanta</t>
  </si>
  <si>
    <t>041403000</t>
  </si>
  <si>
    <t>Koordinátor BOZP na staveništi</t>
  </si>
  <si>
    <t>1707366337</t>
  </si>
  <si>
    <t>Inženýrská činnost dozory koordinátor BOZP na staveništi</t>
  </si>
  <si>
    <t>VRN6</t>
  </si>
  <si>
    <t>Územní vlivy</t>
  </si>
  <si>
    <t>062103000</t>
  </si>
  <si>
    <t>Překládání nákladu</t>
  </si>
  <si>
    <t>213556191</t>
  </si>
  <si>
    <t>Územní vlivy ztížené dopravní podmínky překládání nákladu</t>
  </si>
  <si>
    <t>1"zajištění deponií, překládky a nakládky materiálů (0,5% ze ZRN)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</si>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</sst>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9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5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/>
    </xf>
    <xf numFmtId="49" fontId="31" fillId="0" borderId="36" xfId="0" applyNumberFormat="1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center" vertical="center" wrapText="1"/>
    </xf>
    <xf numFmtId="168" fontId="31" fillId="0" borderId="36" xfId="0" applyNumberFormat="1" applyFont="1" applyBorder="1" applyAlignment="1">
      <alignment horizontal="right" vertical="center"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3" fillId="0" borderId="0" xfId="0" applyFont="1" applyAlignment="1">
      <alignment horizontal="left" vertical="top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75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789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C7E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8C8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7890.tmp" descr="C:\KROSplusData\System\Temp\rad1789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C7E0.tmp" descr="C:\KROSplusData\System\Temp\rad1C7E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8C80.tmp" descr="C:\KROSplusData\System\Temp\rad18C8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5" t="s">
        <v>0</v>
      </c>
      <c r="B1" s="206"/>
      <c r="C1" s="206"/>
      <c r="D1" s="207" t="s">
        <v>1</v>
      </c>
      <c r="E1" s="206"/>
      <c r="F1" s="206"/>
      <c r="G1" s="206"/>
      <c r="H1" s="206"/>
      <c r="I1" s="206"/>
      <c r="J1" s="206"/>
      <c r="K1" s="208" t="s">
        <v>646</v>
      </c>
      <c r="L1" s="208"/>
      <c r="M1" s="208"/>
      <c r="N1" s="208"/>
      <c r="O1" s="208"/>
      <c r="P1" s="208"/>
      <c r="Q1" s="208"/>
      <c r="R1" s="208"/>
      <c r="S1" s="208"/>
      <c r="T1" s="206"/>
      <c r="U1" s="206"/>
      <c r="V1" s="206"/>
      <c r="W1" s="208" t="s">
        <v>647</v>
      </c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97" t="s">
        <v>6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170" t="s">
        <v>15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Q5" s="12"/>
      <c r="BE5" s="166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171" t="s">
        <v>18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Q6" s="12"/>
      <c r="BE6" s="167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167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167"/>
      <c r="BS8" s="6" t="s">
        <v>27</v>
      </c>
    </row>
    <row r="9" spans="2:71" s="2" customFormat="1" ht="15" customHeight="1">
      <c r="B9" s="10"/>
      <c r="AQ9" s="12"/>
      <c r="BE9" s="167"/>
      <c r="BS9" s="6" t="s">
        <v>28</v>
      </c>
    </row>
    <row r="10" spans="2:71" s="2" customFormat="1" ht="15" customHeight="1">
      <c r="B10" s="10"/>
      <c r="D10" s="18" t="s">
        <v>29</v>
      </c>
      <c r="AK10" s="18" t="s">
        <v>30</v>
      </c>
      <c r="AN10" s="16"/>
      <c r="AQ10" s="12"/>
      <c r="BE10" s="167"/>
      <c r="BS10" s="6" t="s">
        <v>19</v>
      </c>
    </row>
    <row r="11" spans="2:71" s="2" customFormat="1" ht="19.5" customHeight="1">
      <c r="B11" s="10"/>
      <c r="E11" s="16" t="s">
        <v>31</v>
      </c>
      <c r="AK11" s="18" t="s">
        <v>32</v>
      </c>
      <c r="AN11" s="16"/>
      <c r="AQ11" s="12"/>
      <c r="BE11" s="167"/>
      <c r="BS11" s="6" t="s">
        <v>19</v>
      </c>
    </row>
    <row r="12" spans="2:71" s="2" customFormat="1" ht="7.5" customHeight="1">
      <c r="B12" s="10"/>
      <c r="AQ12" s="12"/>
      <c r="BE12" s="167"/>
      <c r="BS12" s="6" t="s">
        <v>19</v>
      </c>
    </row>
    <row r="13" spans="2:71" s="2" customFormat="1" ht="15" customHeight="1">
      <c r="B13" s="10"/>
      <c r="D13" s="18" t="s">
        <v>33</v>
      </c>
      <c r="AK13" s="18" t="s">
        <v>30</v>
      </c>
      <c r="AN13" s="20" t="s">
        <v>34</v>
      </c>
      <c r="AQ13" s="12"/>
      <c r="BE13" s="167"/>
      <c r="BS13" s="6" t="s">
        <v>19</v>
      </c>
    </row>
    <row r="14" spans="2:71" s="2" customFormat="1" ht="15.75" customHeight="1">
      <c r="B14" s="10"/>
      <c r="E14" s="172" t="s">
        <v>34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8" t="s">
        <v>32</v>
      </c>
      <c r="AN14" s="20" t="s">
        <v>34</v>
      </c>
      <c r="AQ14" s="12"/>
      <c r="BE14" s="167"/>
      <c r="BS14" s="6" t="s">
        <v>19</v>
      </c>
    </row>
    <row r="15" spans="2:71" s="2" customFormat="1" ht="7.5" customHeight="1">
      <c r="B15" s="10"/>
      <c r="AQ15" s="12"/>
      <c r="BE15" s="167"/>
      <c r="BS15" s="6" t="s">
        <v>4</v>
      </c>
    </row>
    <row r="16" spans="2:71" s="2" customFormat="1" ht="15" customHeight="1">
      <c r="B16" s="10"/>
      <c r="D16" s="18" t="s">
        <v>35</v>
      </c>
      <c r="AK16" s="18" t="s">
        <v>30</v>
      </c>
      <c r="AN16" s="16" t="s">
        <v>36</v>
      </c>
      <c r="AQ16" s="12"/>
      <c r="BE16" s="167"/>
      <c r="BS16" s="6" t="s">
        <v>4</v>
      </c>
    </row>
    <row r="17" spans="2:71" s="2" customFormat="1" ht="19.5" customHeight="1">
      <c r="B17" s="10"/>
      <c r="E17" s="16" t="s">
        <v>37</v>
      </c>
      <c r="AK17" s="18" t="s">
        <v>32</v>
      </c>
      <c r="AN17" s="16" t="s">
        <v>38</v>
      </c>
      <c r="AQ17" s="12"/>
      <c r="BE17" s="167"/>
      <c r="BS17" s="6" t="s">
        <v>39</v>
      </c>
    </row>
    <row r="18" spans="2:71" s="2" customFormat="1" ht="7.5" customHeight="1">
      <c r="B18" s="10"/>
      <c r="AQ18" s="12"/>
      <c r="BE18" s="167"/>
      <c r="BS18" s="6" t="s">
        <v>7</v>
      </c>
    </row>
    <row r="19" spans="2:71" s="2" customFormat="1" ht="15" customHeight="1">
      <c r="B19" s="10"/>
      <c r="D19" s="18" t="s">
        <v>40</v>
      </c>
      <c r="AQ19" s="12"/>
      <c r="BE19" s="167"/>
      <c r="BS19" s="6" t="s">
        <v>7</v>
      </c>
    </row>
    <row r="20" spans="2:71" s="2" customFormat="1" ht="15.75" customHeight="1">
      <c r="B20" s="10"/>
      <c r="E20" s="173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Q20" s="12"/>
      <c r="BE20" s="167"/>
      <c r="BS20" s="6" t="s">
        <v>4</v>
      </c>
    </row>
    <row r="21" spans="2:57" s="2" customFormat="1" ht="7.5" customHeight="1">
      <c r="B21" s="10"/>
      <c r="AQ21" s="12"/>
      <c r="BE21" s="167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167"/>
    </row>
    <row r="23" spans="2:57" s="6" customFormat="1" ht="27" customHeight="1">
      <c r="B23" s="22"/>
      <c r="D23" s="23" t="s">
        <v>41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74">
        <f>ROUND($AG$51,2)</f>
        <v>0</v>
      </c>
      <c r="AL23" s="175"/>
      <c r="AM23" s="175"/>
      <c r="AN23" s="175"/>
      <c r="AO23" s="175"/>
      <c r="AQ23" s="25"/>
      <c r="BE23" s="168"/>
    </row>
    <row r="24" spans="2:57" s="6" customFormat="1" ht="7.5" customHeight="1">
      <c r="B24" s="22"/>
      <c r="AQ24" s="25"/>
      <c r="BE24" s="168"/>
    </row>
    <row r="25" spans="2:57" s="6" customFormat="1" ht="14.25" customHeight="1">
      <c r="B25" s="22"/>
      <c r="L25" s="176" t="s">
        <v>42</v>
      </c>
      <c r="M25" s="168"/>
      <c r="N25" s="168"/>
      <c r="O25" s="168"/>
      <c r="W25" s="176" t="s">
        <v>43</v>
      </c>
      <c r="X25" s="168"/>
      <c r="Y25" s="168"/>
      <c r="Z25" s="168"/>
      <c r="AA25" s="168"/>
      <c r="AB25" s="168"/>
      <c r="AC25" s="168"/>
      <c r="AD25" s="168"/>
      <c r="AE25" s="168"/>
      <c r="AK25" s="176" t="s">
        <v>44</v>
      </c>
      <c r="AL25" s="168"/>
      <c r="AM25" s="168"/>
      <c r="AN25" s="168"/>
      <c r="AO25" s="168"/>
      <c r="AQ25" s="25"/>
      <c r="BE25" s="168"/>
    </row>
    <row r="26" spans="2:57" s="6" customFormat="1" ht="15" customHeight="1">
      <c r="B26" s="27"/>
      <c r="D26" s="28" t="s">
        <v>45</v>
      </c>
      <c r="F26" s="28" t="s">
        <v>46</v>
      </c>
      <c r="L26" s="177">
        <v>0.21</v>
      </c>
      <c r="M26" s="169"/>
      <c r="N26" s="169"/>
      <c r="O26" s="169"/>
      <c r="W26" s="178">
        <f>ROUND($AZ$51,2)</f>
        <v>0</v>
      </c>
      <c r="X26" s="169"/>
      <c r="Y26" s="169"/>
      <c r="Z26" s="169"/>
      <c r="AA26" s="169"/>
      <c r="AB26" s="169"/>
      <c r="AC26" s="169"/>
      <c r="AD26" s="169"/>
      <c r="AE26" s="169"/>
      <c r="AK26" s="178">
        <f>ROUND($AV$51,2)</f>
        <v>0</v>
      </c>
      <c r="AL26" s="169"/>
      <c r="AM26" s="169"/>
      <c r="AN26" s="169"/>
      <c r="AO26" s="169"/>
      <c r="AQ26" s="29"/>
      <c r="BE26" s="169"/>
    </row>
    <row r="27" spans="2:57" s="6" customFormat="1" ht="15" customHeight="1">
      <c r="B27" s="27"/>
      <c r="F27" s="28" t="s">
        <v>47</v>
      </c>
      <c r="L27" s="177">
        <v>0.15</v>
      </c>
      <c r="M27" s="169"/>
      <c r="N27" s="169"/>
      <c r="O27" s="169"/>
      <c r="W27" s="178">
        <f>ROUND($BA$51,2)</f>
        <v>0</v>
      </c>
      <c r="X27" s="169"/>
      <c r="Y27" s="169"/>
      <c r="Z27" s="169"/>
      <c r="AA27" s="169"/>
      <c r="AB27" s="169"/>
      <c r="AC27" s="169"/>
      <c r="AD27" s="169"/>
      <c r="AE27" s="169"/>
      <c r="AK27" s="178">
        <f>ROUND($AW$51,2)</f>
        <v>0</v>
      </c>
      <c r="AL27" s="169"/>
      <c r="AM27" s="169"/>
      <c r="AN27" s="169"/>
      <c r="AO27" s="169"/>
      <c r="AQ27" s="29"/>
      <c r="BE27" s="169"/>
    </row>
    <row r="28" spans="2:57" s="6" customFormat="1" ht="15" customHeight="1" hidden="1">
      <c r="B28" s="27"/>
      <c r="F28" s="28" t="s">
        <v>48</v>
      </c>
      <c r="L28" s="177">
        <v>0.21</v>
      </c>
      <c r="M28" s="169"/>
      <c r="N28" s="169"/>
      <c r="O28" s="169"/>
      <c r="W28" s="178">
        <f>ROUND($BB$51,2)</f>
        <v>0</v>
      </c>
      <c r="X28" s="169"/>
      <c r="Y28" s="169"/>
      <c r="Z28" s="169"/>
      <c r="AA28" s="169"/>
      <c r="AB28" s="169"/>
      <c r="AC28" s="169"/>
      <c r="AD28" s="169"/>
      <c r="AE28" s="169"/>
      <c r="AK28" s="178">
        <v>0</v>
      </c>
      <c r="AL28" s="169"/>
      <c r="AM28" s="169"/>
      <c r="AN28" s="169"/>
      <c r="AO28" s="169"/>
      <c r="AQ28" s="29"/>
      <c r="BE28" s="169"/>
    </row>
    <row r="29" spans="2:57" s="6" customFormat="1" ht="15" customHeight="1" hidden="1">
      <c r="B29" s="27"/>
      <c r="F29" s="28" t="s">
        <v>49</v>
      </c>
      <c r="L29" s="177">
        <v>0.15</v>
      </c>
      <c r="M29" s="169"/>
      <c r="N29" s="169"/>
      <c r="O29" s="169"/>
      <c r="W29" s="178">
        <f>ROUND($BC$51,2)</f>
        <v>0</v>
      </c>
      <c r="X29" s="169"/>
      <c r="Y29" s="169"/>
      <c r="Z29" s="169"/>
      <c r="AA29" s="169"/>
      <c r="AB29" s="169"/>
      <c r="AC29" s="169"/>
      <c r="AD29" s="169"/>
      <c r="AE29" s="169"/>
      <c r="AK29" s="178">
        <v>0</v>
      </c>
      <c r="AL29" s="169"/>
      <c r="AM29" s="169"/>
      <c r="AN29" s="169"/>
      <c r="AO29" s="169"/>
      <c r="AQ29" s="29"/>
      <c r="BE29" s="169"/>
    </row>
    <row r="30" spans="2:57" s="6" customFormat="1" ht="15" customHeight="1" hidden="1">
      <c r="B30" s="27"/>
      <c r="F30" s="28" t="s">
        <v>50</v>
      </c>
      <c r="L30" s="177">
        <v>0</v>
      </c>
      <c r="M30" s="169"/>
      <c r="N30" s="169"/>
      <c r="O30" s="169"/>
      <c r="W30" s="178">
        <f>ROUND($BD$51,2)</f>
        <v>0</v>
      </c>
      <c r="X30" s="169"/>
      <c r="Y30" s="169"/>
      <c r="Z30" s="169"/>
      <c r="AA30" s="169"/>
      <c r="AB30" s="169"/>
      <c r="AC30" s="169"/>
      <c r="AD30" s="169"/>
      <c r="AE30" s="169"/>
      <c r="AK30" s="178">
        <v>0</v>
      </c>
      <c r="AL30" s="169"/>
      <c r="AM30" s="169"/>
      <c r="AN30" s="169"/>
      <c r="AO30" s="169"/>
      <c r="AQ30" s="29"/>
      <c r="BE30" s="169"/>
    </row>
    <row r="31" spans="2:57" s="6" customFormat="1" ht="7.5" customHeight="1">
      <c r="B31" s="22"/>
      <c r="AQ31" s="25"/>
      <c r="BE31" s="168"/>
    </row>
    <row r="32" spans="2:57" s="6" customFormat="1" ht="27" customHeight="1">
      <c r="B32" s="22"/>
      <c r="C32" s="30"/>
      <c r="D32" s="31" t="s">
        <v>51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52</v>
      </c>
      <c r="U32" s="32"/>
      <c r="V32" s="32"/>
      <c r="W32" s="32"/>
      <c r="X32" s="179" t="s">
        <v>53</v>
      </c>
      <c r="Y32" s="180"/>
      <c r="Z32" s="180"/>
      <c r="AA32" s="180"/>
      <c r="AB32" s="180"/>
      <c r="AC32" s="32"/>
      <c r="AD32" s="32"/>
      <c r="AE32" s="32"/>
      <c r="AF32" s="32"/>
      <c r="AG32" s="32"/>
      <c r="AH32" s="32"/>
      <c r="AI32" s="32"/>
      <c r="AJ32" s="32"/>
      <c r="AK32" s="181">
        <f>ROUND(SUM($AK$23:$AK$30),2)</f>
        <v>0</v>
      </c>
      <c r="AL32" s="180"/>
      <c r="AM32" s="180"/>
      <c r="AN32" s="180"/>
      <c r="AO32" s="182"/>
      <c r="AP32" s="30"/>
      <c r="AQ32" s="35"/>
      <c r="BE32" s="168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54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14</v>
      </c>
      <c r="L41" s="16" t="str">
        <f>$K$5</f>
        <v>15-05-08</v>
      </c>
      <c r="AR41" s="41"/>
    </row>
    <row r="42" spans="2:44" s="42" customFormat="1" ht="37.5" customHeight="1">
      <c r="B42" s="43"/>
      <c r="C42" s="42" t="s">
        <v>17</v>
      </c>
      <c r="L42" s="183" t="str">
        <f>$K$6</f>
        <v>TS PRAVČICKÁ BRÁNA</v>
      </c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4" t="str">
        <f>IF($K$8="","",$K$8)</f>
        <v>NP ČESKÉ ŠVÝCARSKO</v>
      </c>
      <c r="AI44" s="18" t="s">
        <v>25</v>
      </c>
      <c r="AM44" s="184" t="str">
        <f>IF($AN$8="","",$AN$8)</f>
        <v>08.05.2015</v>
      </c>
      <c r="AN44" s="168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29</v>
      </c>
      <c r="L46" s="16" t="str">
        <f>IF($E$11="","",$E$11)</f>
        <v> </v>
      </c>
      <c r="AI46" s="18" t="s">
        <v>35</v>
      </c>
      <c r="AM46" s="170" t="str">
        <f>IF($E$17="","",$E$17)</f>
        <v>NE2D PROJEKT</v>
      </c>
      <c r="AN46" s="168"/>
      <c r="AO46" s="168"/>
      <c r="AP46" s="168"/>
      <c r="AR46" s="22"/>
      <c r="AS46" s="185" t="s">
        <v>55</v>
      </c>
      <c r="AT46" s="186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33</v>
      </c>
      <c r="L47" s="16">
        <f>IF($E$14="Vyplň údaj","",$E$14)</f>
      </c>
      <c r="AR47" s="22"/>
      <c r="AS47" s="187"/>
      <c r="AT47" s="168"/>
      <c r="BD47" s="49"/>
    </row>
    <row r="48" spans="2:56" s="6" customFormat="1" ht="12" customHeight="1">
      <c r="B48" s="22"/>
      <c r="AR48" s="22"/>
      <c r="AS48" s="187"/>
      <c r="AT48" s="168"/>
      <c r="BD48" s="49"/>
    </row>
    <row r="49" spans="2:57" s="6" customFormat="1" ht="30" customHeight="1">
      <c r="B49" s="22"/>
      <c r="C49" s="188" t="s">
        <v>56</v>
      </c>
      <c r="D49" s="180"/>
      <c r="E49" s="180"/>
      <c r="F49" s="180"/>
      <c r="G49" s="180"/>
      <c r="H49" s="32"/>
      <c r="I49" s="189" t="s">
        <v>57</v>
      </c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90" t="s">
        <v>58</v>
      </c>
      <c r="AH49" s="180"/>
      <c r="AI49" s="180"/>
      <c r="AJ49" s="180"/>
      <c r="AK49" s="180"/>
      <c r="AL49" s="180"/>
      <c r="AM49" s="180"/>
      <c r="AN49" s="189" t="s">
        <v>59</v>
      </c>
      <c r="AO49" s="180"/>
      <c r="AP49" s="180"/>
      <c r="AQ49" s="50" t="s">
        <v>60</v>
      </c>
      <c r="AR49" s="22"/>
      <c r="AS49" s="51" t="s">
        <v>61</v>
      </c>
      <c r="AT49" s="52" t="s">
        <v>62</v>
      </c>
      <c r="AU49" s="52" t="s">
        <v>63</v>
      </c>
      <c r="AV49" s="52" t="s">
        <v>64</v>
      </c>
      <c r="AW49" s="52" t="s">
        <v>65</v>
      </c>
      <c r="AX49" s="52" t="s">
        <v>66</v>
      </c>
      <c r="AY49" s="52" t="s">
        <v>67</v>
      </c>
      <c r="AZ49" s="52" t="s">
        <v>68</v>
      </c>
      <c r="BA49" s="52" t="s">
        <v>69</v>
      </c>
      <c r="BB49" s="52" t="s">
        <v>70</v>
      </c>
      <c r="BC49" s="52" t="s">
        <v>71</v>
      </c>
      <c r="BD49" s="53" t="s">
        <v>72</v>
      </c>
      <c r="BE49" s="54"/>
    </row>
    <row r="50" spans="2:56" s="6" customFormat="1" ht="12" customHeight="1">
      <c r="B50" s="22"/>
      <c r="AR50" s="22"/>
      <c r="AS50" s="5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6" t="s">
        <v>73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195">
        <f>ROUND(SUM($AG$52:$AG$53),2)</f>
        <v>0</v>
      </c>
      <c r="AH51" s="196"/>
      <c r="AI51" s="196"/>
      <c r="AJ51" s="196"/>
      <c r="AK51" s="196"/>
      <c r="AL51" s="196"/>
      <c r="AM51" s="196"/>
      <c r="AN51" s="195">
        <f>ROUND(SUM($AG$51,$AT$51),2)</f>
        <v>0</v>
      </c>
      <c r="AO51" s="196"/>
      <c r="AP51" s="196"/>
      <c r="AQ51" s="58"/>
      <c r="AR51" s="43"/>
      <c r="AS51" s="59">
        <f>ROUND(SUM($AS$52:$AS$53),2)</f>
        <v>0</v>
      </c>
      <c r="AT51" s="60">
        <f>ROUND(SUM($AV$51:$AW$51),2)</f>
        <v>0</v>
      </c>
      <c r="AU51" s="61">
        <f>ROUND(SUM($AU$52:$AU$53),5)</f>
        <v>0</v>
      </c>
      <c r="AV51" s="60">
        <f>ROUND($AZ$51*$L$26,2)</f>
        <v>0</v>
      </c>
      <c r="AW51" s="60">
        <f>ROUND($BA$51*$L$27,2)</f>
        <v>0</v>
      </c>
      <c r="AX51" s="60">
        <f>ROUND($BB$51*$L$26,2)</f>
        <v>0</v>
      </c>
      <c r="AY51" s="60">
        <f>ROUND($BC$51*$L$27,2)</f>
        <v>0</v>
      </c>
      <c r="AZ51" s="60">
        <f>ROUND(SUM($AZ$52:$AZ$53),2)</f>
        <v>0</v>
      </c>
      <c r="BA51" s="60">
        <f>ROUND(SUM($BA$52:$BA$53),2)</f>
        <v>0</v>
      </c>
      <c r="BB51" s="60">
        <f>ROUND(SUM($BB$52:$BB$53),2)</f>
        <v>0</v>
      </c>
      <c r="BC51" s="60">
        <f>ROUND(SUM($BC$52:$BC$53),2)</f>
        <v>0</v>
      </c>
      <c r="BD51" s="62">
        <f>ROUND(SUM($BD$52:$BD$53),2)</f>
        <v>0</v>
      </c>
      <c r="BS51" s="42" t="s">
        <v>74</v>
      </c>
      <c r="BT51" s="42" t="s">
        <v>75</v>
      </c>
      <c r="BU51" s="63" t="s">
        <v>76</v>
      </c>
      <c r="BV51" s="42" t="s">
        <v>77</v>
      </c>
      <c r="BW51" s="42" t="s">
        <v>5</v>
      </c>
      <c r="BX51" s="42" t="s">
        <v>78</v>
      </c>
    </row>
    <row r="52" spans="1:91" s="64" customFormat="1" ht="28.5" customHeight="1">
      <c r="A52" s="201" t="s">
        <v>648</v>
      </c>
      <c r="B52" s="65"/>
      <c r="C52" s="66"/>
      <c r="D52" s="193" t="s">
        <v>79</v>
      </c>
      <c r="E52" s="194"/>
      <c r="F52" s="194"/>
      <c r="G52" s="194"/>
      <c r="H52" s="194"/>
      <c r="I52" s="66"/>
      <c r="J52" s="193" t="s">
        <v>80</v>
      </c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1">
        <f>'ZRN - KOMUNIKACE'!$J$27</f>
        <v>0</v>
      </c>
      <c r="AH52" s="192"/>
      <c r="AI52" s="192"/>
      <c r="AJ52" s="192"/>
      <c r="AK52" s="192"/>
      <c r="AL52" s="192"/>
      <c r="AM52" s="192"/>
      <c r="AN52" s="191">
        <f>ROUND(SUM($AG$52,$AT$52),2)</f>
        <v>0</v>
      </c>
      <c r="AO52" s="192"/>
      <c r="AP52" s="192"/>
      <c r="AQ52" s="67" t="s">
        <v>81</v>
      </c>
      <c r="AR52" s="65"/>
      <c r="AS52" s="68">
        <v>0</v>
      </c>
      <c r="AT52" s="69">
        <f>ROUND(SUM($AV$52:$AW$52),2)</f>
        <v>0</v>
      </c>
      <c r="AU52" s="70">
        <f>'ZRN - KOMUNIKACE'!$P$89</f>
        <v>0</v>
      </c>
      <c r="AV52" s="69">
        <f>'ZRN - KOMUNIKACE'!$J$30</f>
        <v>0</v>
      </c>
      <c r="AW52" s="69">
        <f>'ZRN - KOMUNIKACE'!$J$31</f>
        <v>0</v>
      </c>
      <c r="AX52" s="69">
        <f>'ZRN - KOMUNIKACE'!$J$32</f>
        <v>0</v>
      </c>
      <c r="AY52" s="69">
        <f>'ZRN - KOMUNIKACE'!$J$33</f>
        <v>0</v>
      </c>
      <c r="AZ52" s="69">
        <f>'ZRN - KOMUNIKACE'!$F$30</f>
        <v>0</v>
      </c>
      <c r="BA52" s="69">
        <f>'ZRN - KOMUNIKACE'!$F$31</f>
        <v>0</v>
      </c>
      <c r="BB52" s="69">
        <f>'ZRN - KOMUNIKACE'!$F$32</f>
        <v>0</v>
      </c>
      <c r="BC52" s="69">
        <f>'ZRN - KOMUNIKACE'!$F$33</f>
        <v>0</v>
      </c>
      <c r="BD52" s="71">
        <f>'ZRN - KOMUNIKACE'!$F$34</f>
        <v>0</v>
      </c>
      <c r="BT52" s="64" t="s">
        <v>22</v>
      </c>
      <c r="BV52" s="64" t="s">
        <v>77</v>
      </c>
      <c r="BW52" s="64" t="s">
        <v>82</v>
      </c>
      <c r="BX52" s="64" t="s">
        <v>5</v>
      </c>
      <c r="CM52" s="64" t="s">
        <v>83</v>
      </c>
    </row>
    <row r="53" spans="1:91" s="64" customFormat="1" ht="28.5" customHeight="1">
      <c r="A53" s="201" t="s">
        <v>648</v>
      </c>
      <c r="B53" s="65"/>
      <c r="C53" s="66"/>
      <c r="D53" s="193" t="s">
        <v>84</v>
      </c>
      <c r="E53" s="194"/>
      <c r="F53" s="194"/>
      <c r="G53" s="194"/>
      <c r="H53" s="194"/>
      <c r="I53" s="66"/>
      <c r="J53" s="193" t="s">
        <v>85</v>
      </c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1">
        <f>'VON - OSTATNÍ'!$J$27</f>
        <v>0</v>
      </c>
      <c r="AH53" s="192"/>
      <c r="AI53" s="192"/>
      <c r="AJ53" s="192"/>
      <c r="AK53" s="192"/>
      <c r="AL53" s="192"/>
      <c r="AM53" s="192"/>
      <c r="AN53" s="191">
        <f>ROUND(SUM($AG$53,$AT$53),2)</f>
        <v>0</v>
      </c>
      <c r="AO53" s="192"/>
      <c r="AP53" s="192"/>
      <c r="AQ53" s="67" t="s">
        <v>84</v>
      </c>
      <c r="AR53" s="65"/>
      <c r="AS53" s="72">
        <v>0</v>
      </c>
      <c r="AT53" s="73">
        <f>ROUND(SUM($AV$53:$AW$53),2)</f>
        <v>0</v>
      </c>
      <c r="AU53" s="74">
        <f>'VON - OSTATNÍ'!$P$82</f>
        <v>0</v>
      </c>
      <c r="AV53" s="73">
        <f>'VON - OSTATNÍ'!$J$30</f>
        <v>0</v>
      </c>
      <c r="AW53" s="73">
        <f>'VON - OSTATNÍ'!$J$31</f>
        <v>0</v>
      </c>
      <c r="AX53" s="73">
        <f>'VON - OSTATNÍ'!$J$32</f>
        <v>0</v>
      </c>
      <c r="AY53" s="73">
        <f>'VON - OSTATNÍ'!$J$33</f>
        <v>0</v>
      </c>
      <c r="AZ53" s="73">
        <f>'VON - OSTATNÍ'!$F$30</f>
        <v>0</v>
      </c>
      <c r="BA53" s="73">
        <f>'VON - OSTATNÍ'!$F$31</f>
        <v>0</v>
      </c>
      <c r="BB53" s="73">
        <f>'VON - OSTATNÍ'!$F$32</f>
        <v>0</v>
      </c>
      <c r="BC53" s="73">
        <f>'VON - OSTATNÍ'!$F$33</f>
        <v>0</v>
      </c>
      <c r="BD53" s="75">
        <f>'VON - OSTATNÍ'!$F$34</f>
        <v>0</v>
      </c>
      <c r="BT53" s="64" t="s">
        <v>22</v>
      </c>
      <c r="BV53" s="64" t="s">
        <v>77</v>
      </c>
      <c r="BW53" s="64" t="s">
        <v>86</v>
      </c>
      <c r="BX53" s="64" t="s">
        <v>5</v>
      </c>
      <c r="CM53" s="64" t="s">
        <v>83</v>
      </c>
    </row>
    <row r="54" spans="2:44" s="6" customFormat="1" ht="30.75" customHeight="1">
      <c r="B54" s="22"/>
      <c r="AR54" s="22"/>
    </row>
    <row r="55" spans="2:44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22"/>
    </row>
  </sheetData>
  <sheetProtection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ZRN - KOMUNIKACE'!C2" tooltip="ZRN - KOMUNIKACE" display="/"/>
    <hyperlink ref="A53" location="'VON - OSTATNÍ'!C2" tooltip="VON - OSTATNÍ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3"/>
      <c r="C1" s="203"/>
      <c r="D1" s="202" t="s">
        <v>1</v>
      </c>
      <c r="E1" s="203"/>
      <c r="F1" s="204" t="s">
        <v>649</v>
      </c>
      <c r="G1" s="209" t="s">
        <v>650</v>
      </c>
      <c r="H1" s="209"/>
      <c r="I1" s="203"/>
      <c r="J1" s="204" t="s">
        <v>651</v>
      </c>
      <c r="K1" s="202" t="s">
        <v>87</v>
      </c>
      <c r="L1" s="204" t="s">
        <v>652</v>
      </c>
      <c r="M1" s="204"/>
      <c r="N1" s="204"/>
      <c r="O1" s="204"/>
      <c r="P1" s="204"/>
      <c r="Q1" s="204"/>
      <c r="R1" s="204"/>
      <c r="S1" s="204"/>
      <c r="T1" s="204"/>
      <c r="U1" s="200"/>
      <c r="V1" s="20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197" t="s">
        <v>6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2" t="s">
        <v>82</v>
      </c>
      <c r="AZ2" s="6" t="s">
        <v>88</v>
      </c>
      <c r="BA2" s="6" t="s">
        <v>89</v>
      </c>
      <c r="BB2" s="6" t="s">
        <v>90</v>
      </c>
      <c r="BC2" s="6" t="s">
        <v>91</v>
      </c>
      <c r="BD2" s="6" t="s">
        <v>83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83</v>
      </c>
      <c r="AZ3" s="6" t="s">
        <v>92</v>
      </c>
      <c r="BA3" s="6" t="s">
        <v>93</v>
      </c>
      <c r="BB3" s="6" t="s">
        <v>90</v>
      </c>
      <c r="BC3" s="6" t="s">
        <v>94</v>
      </c>
      <c r="BD3" s="6" t="s">
        <v>83</v>
      </c>
    </row>
    <row r="4" spans="2:56" s="2" customFormat="1" ht="37.5" customHeight="1">
      <c r="B4" s="10"/>
      <c r="D4" s="11" t="s">
        <v>95</v>
      </c>
      <c r="K4" s="12"/>
      <c r="M4" s="13" t="s">
        <v>11</v>
      </c>
      <c r="AT4" s="2" t="s">
        <v>4</v>
      </c>
      <c r="AZ4" s="6" t="s">
        <v>96</v>
      </c>
      <c r="BA4" s="6" t="s">
        <v>97</v>
      </c>
      <c r="BB4" s="6" t="s">
        <v>90</v>
      </c>
      <c r="BC4" s="6" t="s">
        <v>98</v>
      </c>
      <c r="BD4" s="6" t="s">
        <v>83</v>
      </c>
    </row>
    <row r="5" spans="2:56" s="2" customFormat="1" ht="7.5" customHeight="1">
      <c r="B5" s="10"/>
      <c r="K5" s="12"/>
      <c r="AZ5" s="6" t="s">
        <v>99</v>
      </c>
      <c r="BA5" s="6" t="s">
        <v>100</v>
      </c>
      <c r="BB5" s="6" t="s">
        <v>90</v>
      </c>
      <c r="BC5" s="6" t="s">
        <v>101</v>
      </c>
      <c r="BD5" s="6" t="s">
        <v>83</v>
      </c>
    </row>
    <row r="6" spans="2:56" s="2" customFormat="1" ht="15.75" customHeight="1">
      <c r="B6" s="10"/>
      <c r="D6" s="18" t="s">
        <v>17</v>
      </c>
      <c r="K6" s="12"/>
      <c r="AZ6" s="6" t="s">
        <v>102</v>
      </c>
      <c r="BA6" s="6" t="s">
        <v>103</v>
      </c>
      <c r="BB6" s="6" t="s">
        <v>90</v>
      </c>
      <c r="BC6" s="6" t="s">
        <v>104</v>
      </c>
      <c r="BD6" s="6" t="s">
        <v>83</v>
      </c>
    </row>
    <row r="7" spans="2:56" s="2" customFormat="1" ht="15.75" customHeight="1">
      <c r="B7" s="10"/>
      <c r="E7" s="198" t="str">
        <f>'Rekapitulace stavby'!$K$6</f>
        <v>TS PRAVČICKÁ BRÁNA</v>
      </c>
      <c r="F7" s="167"/>
      <c r="G7" s="167"/>
      <c r="H7" s="167"/>
      <c r="K7" s="12"/>
      <c r="AZ7" s="6" t="s">
        <v>105</v>
      </c>
      <c r="BA7" s="6" t="s">
        <v>106</v>
      </c>
      <c r="BB7" s="6" t="s">
        <v>90</v>
      </c>
      <c r="BC7" s="6" t="s">
        <v>107</v>
      </c>
      <c r="BD7" s="6" t="s">
        <v>83</v>
      </c>
    </row>
    <row r="8" spans="2:56" s="6" customFormat="1" ht="15.75" customHeight="1">
      <c r="B8" s="22"/>
      <c r="D8" s="18" t="s">
        <v>108</v>
      </c>
      <c r="K8" s="25"/>
      <c r="AZ8" s="6" t="s">
        <v>109</v>
      </c>
      <c r="BA8" s="6" t="s">
        <v>110</v>
      </c>
      <c r="BB8" s="6" t="s">
        <v>90</v>
      </c>
      <c r="BC8" s="6" t="s">
        <v>111</v>
      </c>
      <c r="BD8" s="6" t="s">
        <v>83</v>
      </c>
    </row>
    <row r="9" spans="2:56" s="6" customFormat="1" ht="37.5" customHeight="1">
      <c r="B9" s="22"/>
      <c r="E9" s="183" t="s">
        <v>112</v>
      </c>
      <c r="F9" s="168"/>
      <c r="G9" s="168"/>
      <c r="H9" s="168"/>
      <c r="K9" s="25"/>
      <c r="AZ9" s="6" t="s">
        <v>113</v>
      </c>
      <c r="BA9" s="6" t="s">
        <v>114</v>
      </c>
      <c r="BB9" s="6" t="s">
        <v>115</v>
      </c>
      <c r="BC9" s="6" t="s">
        <v>9</v>
      </c>
      <c r="BD9" s="6" t="s">
        <v>83</v>
      </c>
    </row>
    <row r="10" spans="2:56" s="6" customFormat="1" ht="14.25" customHeight="1">
      <c r="B10" s="22"/>
      <c r="K10" s="25"/>
      <c r="AZ10" s="6" t="s">
        <v>116</v>
      </c>
      <c r="BA10" s="6" t="s">
        <v>114</v>
      </c>
      <c r="BB10" s="6" t="s">
        <v>115</v>
      </c>
      <c r="BC10" s="6" t="s">
        <v>117</v>
      </c>
      <c r="BD10" s="6" t="s">
        <v>83</v>
      </c>
    </row>
    <row r="11" spans="2:56" s="6" customFormat="1" ht="15" customHeight="1">
      <c r="B11" s="22"/>
      <c r="D11" s="18" t="s">
        <v>20</v>
      </c>
      <c r="F11" s="16"/>
      <c r="I11" s="18" t="s">
        <v>21</v>
      </c>
      <c r="J11" s="16"/>
      <c r="K11" s="25"/>
      <c r="AZ11" s="6" t="s">
        <v>118</v>
      </c>
      <c r="BA11" s="6" t="s">
        <v>114</v>
      </c>
      <c r="BB11" s="6" t="s">
        <v>115</v>
      </c>
      <c r="BC11" s="6" t="s">
        <v>119</v>
      </c>
      <c r="BD11" s="6" t="s">
        <v>83</v>
      </c>
    </row>
    <row r="12" spans="2:56" s="6" customFormat="1" ht="15" customHeight="1">
      <c r="B12" s="22"/>
      <c r="D12" s="18" t="s">
        <v>23</v>
      </c>
      <c r="F12" s="16" t="s">
        <v>24</v>
      </c>
      <c r="I12" s="18" t="s">
        <v>25</v>
      </c>
      <c r="J12" s="45" t="str">
        <f>'Rekapitulace stavby'!$AN$8</f>
        <v>08.05.2015</v>
      </c>
      <c r="K12" s="25"/>
      <c r="AZ12" s="6" t="s">
        <v>120</v>
      </c>
      <c r="BA12" s="6" t="s">
        <v>114</v>
      </c>
      <c r="BB12" s="6" t="s">
        <v>115</v>
      </c>
      <c r="BC12" s="6" t="s">
        <v>121</v>
      </c>
      <c r="BD12" s="6" t="s">
        <v>83</v>
      </c>
    </row>
    <row r="13" spans="2:56" s="6" customFormat="1" ht="12" customHeight="1">
      <c r="B13" s="22"/>
      <c r="K13" s="25"/>
      <c r="AZ13" s="6" t="s">
        <v>122</v>
      </c>
      <c r="BA13" s="6" t="s">
        <v>123</v>
      </c>
      <c r="BB13" s="6" t="s">
        <v>115</v>
      </c>
      <c r="BC13" s="6" t="s">
        <v>124</v>
      </c>
      <c r="BD13" s="6" t="s">
        <v>83</v>
      </c>
    </row>
    <row r="14" spans="2:56" s="6" customFormat="1" ht="15" customHeight="1">
      <c r="B14" s="22"/>
      <c r="D14" s="18" t="s">
        <v>29</v>
      </c>
      <c r="I14" s="18" t="s">
        <v>30</v>
      </c>
      <c r="J14" s="16">
        <f>IF('Rekapitulace stavby'!$AN$10="","",'Rekapitulace stavby'!$AN$10)</f>
      </c>
      <c r="K14" s="25"/>
      <c r="AZ14" s="6" t="s">
        <v>125</v>
      </c>
      <c r="BA14" s="6" t="s">
        <v>126</v>
      </c>
      <c r="BB14" s="6" t="s">
        <v>115</v>
      </c>
      <c r="BC14" s="6" t="s">
        <v>127</v>
      </c>
      <c r="BD14" s="6" t="s">
        <v>83</v>
      </c>
    </row>
    <row r="15" spans="2:56" s="6" customFormat="1" ht="18.75" customHeight="1">
      <c r="B15" s="22"/>
      <c r="E15" s="16" t="str">
        <f>IF('Rekapitulace stavby'!$E$11="","",'Rekapitulace stavby'!$E$11)</f>
        <v> </v>
      </c>
      <c r="I15" s="18" t="s">
        <v>32</v>
      </c>
      <c r="J15" s="16">
        <f>IF('Rekapitulace stavby'!$AN$11="","",'Rekapitulace stavby'!$AN$11)</f>
      </c>
      <c r="K15" s="25"/>
      <c r="AZ15" s="6" t="s">
        <v>128</v>
      </c>
      <c r="BA15" s="6" t="s">
        <v>129</v>
      </c>
      <c r="BB15" s="6" t="s">
        <v>130</v>
      </c>
      <c r="BC15" s="6" t="s">
        <v>131</v>
      </c>
      <c r="BD15" s="6" t="s">
        <v>83</v>
      </c>
    </row>
    <row r="16" spans="2:56" s="6" customFormat="1" ht="7.5" customHeight="1">
      <c r="B16" s="22"/>
      <c r="K16" s="25"/>
      <c r="AZ16" s="6" t="s">
        <v>132</v>
      </c>
      <c r="BA16" s="6" t="s">
        <v>133</v>
      </c>
      <c r="BB16" s="6" t="s">
        <v>115</v>
      </c>
      <c r="BC16" s="6" t="s">
        <v>134</v>
      </c>
      <c r="BD16" s="6" t="s">
        <v>83</v>
      </c>
    </row>
    <row r="17" spans="2:11" s="6" customFormat="1" ht="15" customHeight="1">
      <c r="B17" s="22"/>
      <c r="D17" s="18" t="s">
        <v>33</v>
      </c>
      <c r="I17" s="18" t="s">
        <v>30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32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35</v>
      </c>
      <c r="I20" s="18" t="s">
        <v>30</v>
      </c>
      <c r="J20" s="16" t="s">
        <v>36</v>
      </c>
      <c r="K20" s="25"/>
    </row>
    <row r="21" spans="2:11" s="6" customFormat="1" ht="18.75" customHeight="1">
      <c r="B21" s="22"/>
      <c r="E21" s="16" t="s">
        <v>37</v>
      </c>
      <c r="I21" s="18" t="s">
        <v>32</v>
      </c>
      <c r="J21" s="16" t="s">
        <v>38</v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40</v>
      </c>
      <c r="K23" s="25"/>
    </row>
    <row r="24" spans="2:11" s="76" customFormat="1" ht="15.75" customHeight="1">
      <c r="B24" s="77"/>
      <c r="E24" s="173"/>
      <c r="F24" s="199"/>
      <c r="G24" s="199"/>
      <c r="H24" s="199"/>
      <c r="K24" s="78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9"/>
    </row>
    <row r="27" spans="2:11" s="6" customFormat="1" ht="26.25" customHeight="1">
      <c r="B27" s="22"/>
      <c r="D27" s="80" t="s">
        <v>41</v>
      </c>
      <c r="J27" s="57">
        <f>ROUND($J$89,2)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9"/>
    </row>
    <row r="29" spans="2:11" s="6" customFormat="1" ht="15" customHeight="1">
      <c r="B29" s="22"/>
      <c r="F29" s="26" t="s">
        <v>43</v>
      </c>
      <c r="I29" s="26" t="s">
        <v>42</v>
      </c>
      <c r="J29" s="26" t="s">
        <v>44</v>
      </c>
      <c r="K29" s="25"/>
    </row>
    <row r="30" spans="2:11" s="6" customFormat="1" ht="15" customHeight="1">
      <c r="B30" s="22"/>
      <c r="D30" s="28" t="s">
        <v>45</v>
      </c>
      <c r="E30" s="28" t="s">
        <v>46</v>
      </c>
      <c r="F30" s="81">
        <f>ROUND(SUM($BE$89:$BE$303),2)</f>
        <v>0</v>
      </c>
      <c r="I30" s="82">
        <v>0.21</v>
      </c>
      <c r="J30" s="81">
        <f>ROUND(SUM($BE$89:$BE$303)*$I$30,2)</f>
        <v>0</v>
      </c>
      <c r="K30" s="25"/>
    </row>
    <row r="31" spans="2:11" s="6" customFormat="1" ht="15" customHeight="1">
      <c r="B31" s="22"/>
      <c r="E31" s="28" t="s">
        <v>47</v>
      </c>
      <c r="F31" s="81">
        <f>ROUND(SUM($BF$89:$BF$303),2)</f>
        <v>0</v>
      </c>
      <c r="I31" s="82">
        <v>0.15</v>
      </c>
      <c r="J31" s="81">
        <f>ROUND(SUM($BF$89:$BF$303)*$I$31,2)</f>
        <v>0</v>
      </c>
      <c r="K31" s="25"/>
    </row>
    <row r="32" spans="2:11" s="6" customFormat="1" ht="15" customHeight="1" hidden="1">
      <c r="B32" s="22"/>
      <c r="E32" s="28" t="s">
        <v>48</v>
      </c>
      <c r="F32" s="81">
        <f>ROUND(SUM($BG$89:$BG$303),2)</f>
        <v>0</v>
      </c>
      <c r="I32" s="82">
        <v>0.21</v>
      </c>
      <c r="J32" s="81">
        <v>0</v>
      </c>
      <c r="K32" s="25"/>
    </row>
    <row r="33" spans="2:11" s="6" customFormat="1" ht="15" customHeight="1" hidden="1">
      <c r="B33" s="22"/>
      <c r="E33" s="28" t="s">
        <v>49</v>
      </c>
      <c r="F33" s="81">
        <f>ROUND(SUM($BH$89:$BH$303),2)</f>
        <v>0</v>
      </c>
      <c r="I33" s="82">
        <v>0.15</v>
      </c>
      <c r="J33" s="81">
        <v>0</v>
      </c>
      <c r="K33" s="25"/>
    </row>
    <row r="34" spans="2:11" s="6" customFormat="1" ht="15" customHeight="1" hidden="1">
      <c r="B34" s="22"/>
      <c r="E34" s="28" t="s">
        <v>50</v>
      </c>
      <c r="F34" s="81">
        <f>ROUND(SUM($BI$89:$BI$303),2)</f>
        <v>0</v>
      </c>
      <c r="I34" s="82">
        <v>0</v>
      </c>
      <c r="J34" s="81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51</v>
      </c>
      <c r="E36" s="32"/>
      <c r="F36" s="32"/>
      <c r="G36" s="83" t="s">
        <v>52</v>
      </c>
      <c r="H36" s="33" t="s">
        <v>53</v>
      </c>
      <c r="I36" s="32"/>
      <c r="J36" s="34">
        <f>ROUND(SUM($J$27:$J$34),2)</f>
        <v>0</v>
      </c>
      <c r="K36" s="84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5"/>
    </row>
    <row r="42" spans="2:11" s="6" customFormat="1" ht="37.5" customHeight="1">
      <c r="B42" s="22"/>
      <c r="C42" s="11" t="s">
        <v>135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198" t="str">
        <f>$E$7</f>
        <v>TS PRAVČICKÁ BRÁNA</v>
      </c>
      <c r="F45" s="168"/>
      <c r="G45" s="168"/>
      <c r="H45" s="168"/>
      <c r="K45" s="25"/>
    </row>
    <row r="46" spans="2:11" s="6" customFormat="1" ht="15" customHeight="1">
      <c r="B46" s="22"/>
      <c r="C46" s="18" t="s">
        <v>108</v>
      </c>
      <c r="K46" s="25"/>
    </row>
    <row r="47" spans="2:11" s="6" customFormat="1" ht="19.5" customHeight="1">
      <c r="B47" s="22"/>
      <c r="E47" s="183" t="str">
        <f>$E$9</f>
        <v>ZRN - KOMUNIKACE</v>
      </c>
      <c r="F47" s="168"/>
      <c r="G47" s="168"/>
      <c r="H47" s="168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23</v>
      </c>
      <c r="F49" s="16" t="str">
        <f>$F$12</f>
        <v>NP ČESKÉ ŠVÝCARSKO</v>
      </c>
      <c r="I49" s="18" t="s">
        <v>25</v>
      </c>
      <c r="J49" s="45" t="str">
        <f>IF($J$12="","",$J$12)</f>
        <v>08.05.2015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29</v>
      </c>
      <c r="F51" s="16" t="str">
        <f>$E$15</f>
        <v> </v>
      </c>
      <c r="I51" s="18" t="s">
        <v>35</v>
      </c>
      <c r="J51" s="16" t="str">
        <f>$E$21</f>
        <v>NE2D PROJEKT</v>
      </c>
      <c r="K51" s="25"/>
    </row>
    <row r="52" spans="2:11" s="6" customFormat="1" ht="15" customHeight="1">
      <c r="B52" s="22"/>
      <c r="C52" s="18" t="s">
        <v>33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6" t="s">
        <v>136</v>
      </c>
      <c r="D54" s="30"/>
      <c r="E54" s="30"/>
      <c r="F54" s="30"/>
      <c r="G54" s="30"/>
      <c r="H54" s="30"/>
      <c r="I54" s="30"/>
      <c r="J54" s="87" t="s">
        <v>137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138</v>
      </c>
      <c r="J56" s="57">
        <f>ROUND($J$89,2)</f>
        <v>0</v>
      </c>
      <c r="K56" s="25"/>
      <c r="AU56" s="6" t="s">
        <v>139</v>
      </c>
    </row>
    <row r="57" spans="2:11" s="63" customFormat="1" ht="25.5" customHeight="1">
      <c r="B57" s="88"/>
      <c r="D57" s="89" t="s">
        <v>140</v>
      </c>
      <c r="E57" s="89"/>
      <c r="F57" s="89"/>
      <c r="G57" s="89"/>
      <c r="H57" s="89"/>
      <c r="I57" s="89"/>
      <c r="J57" s="90">
        <f>ROUND($J$90,2)</f>
        <v>0</v>
      </c>
      <c r="K57" s="91"/>
    </row>
    <row r="58" spans="2:11" s="92" customFormat="1" ht="21" customHeight="1">
      <c r="B58" s="93"/>
      <c r="D58" s="94" t="s">
        <v>141</v>
      </c>
      <c r="E58" s="94"/>
      <c r="F58" s="94"/>
      <c r="G58" s="94"/>
      <c r="H58" s="94"/>
      <c r="I58" s="94"/>
      <c r="J58" s="95">
        <f>ROUND($J$91,2)</f>
        <v>0</v>
      </c>
      <c r="K58" s="96"/>
    </row>
    <row r="59" spans="2:11" s="92" customFormat="1" ht="21" customHeight="1">
      <c r="B59" s="93"/>
      <c r="D59" s="94" t="s">
        <v>142</v>
      </c>
      <c r="E59" s="94"/>
      <c r="F59" s="94"/>
      <c r="G59" s="94"/>
      <c r="H59" s="94"/>
      <c r="I59" s="94"/>
      <c r="J59" s="95">
        <f>ROUND($J$157,2)</f>
        <v>0</v>
      </c>
      <c r="K59" s="96"/>
    </row>
    <row r="60" spans="2:11" s="92" customFormat="1" ht="21" customHeight="1">
      <c r="B60" s="93"/>
      <c r="D60" s="94" t="s">
        <v>143</v>
      </c>
      <c r="E60" s="94"/>
      <c r="F60" s="94"/>
      <c r="G60" s="94"/>
      <c r="H60" s="94"/>
      <c r="I60" s="94"/>
      <c r="J60" s="95">
        <f>ROUND($J$163,2)</f>
        <v>0</v>
      </c>
      <c r="K60" s="96"/>
    </row>
    <row r="61" spans="2:11" s="92" customFormat="1" ht="15.75" customHeight="1">
      <c r="B61" s="93"/>
      <c r="D61" s="94" t="s">
        <v>144</v>
      </c>
      <c r="E61" s="94"/>
      <c r="F61" s="94"/>
      <c r="G61" s="94"/>
      <c r="H61" s="94"/>
      <c r="I61" s="94"/>
      <c r="J61" s="95">
        <f>ROUND($J$180,2)</f>
        <v>0</v>
      </c>
      <c r="K61" s="96"/>
    </row>
    <row r="62" spans="2:11" s="92" customFormat="1" ht="21" customHeight="1">
      <c r="B62" s="93"/>
      <c r="D62" s="94" t="s">
        <v>145</v>
      </c>
      <c r="E62" s="94"/>
      <c r="F62" s="94"/>
      <c r="G62" s="94"/>
      <c r="H62" s="94"/>
      <c r="I62" s="94"/>
      <c r="J62" s="95">
        <f>ROUND($J$185,2)</f>
        <v>0</v>
      </c>
      <c r="K62" s="96"/>
    </row>
    <row r="63" spans="2:11" s="92" customFormat="1" ht="21" customHeight="1">
      <c r="B63" s="93"/>
      <c r="D63" s="94" t="s">
        <v>146</v>
      </c>
      <c r="E63" s="94"/>
      <c r="F63" s="94"/>
      <c r="G63" s="94"/>
      <c r="H63" s="94"/>
      <c r="I63" s="94"/>
      <c r="J63" s="95">
        <f>ROUND($J$207,2)</f>
        <v>0</v>
      </c>
      <c r="K63" s="96"/>
    </row>
    <row r="64" spans="2:11" s="92" customFormat="1" ht="21" customHeight="1">
      <c r="B64" s="93"/>
      <c r="D64" s="94" t="s">
        <v>147</v>
      </c>
      <c r="E64" s="94"/>
      <c r="F64" s="94"/>
      <c r="G64" s="94"/>
      <c r="H64" s="94"/>
      <c r="I64" s="94"/>
      <c r="J64" s="95">
        <f>ROUND($J$236,2)</f>
        <v>0</v>
      </c>
      <c r="K64" s="96"/>
    </row>
    <row r="65" spans="2:11" s="92" customFormat="1" ht="21" customHeight="1">
      <c r="B65" s="93"/>
      <c r="D65" s="94" t="s">
        <v>148</v>
      </c>
      <c r="E65" s="94"/>
      <c r="F65" s="94"/>
      <c r="G65" s="94"/>
      <c r="H65" s="94"/>
      <c r="I65" s="94"/>
      <c r="J65" s="95">
        <f>ROUND($J$241,2)</f>
        <v>0</v>
      </c>
      <c r="K65" s="96"/>
    </row>
    <row r="66" spans="2:11" s="92" customFormat="1" ht="21" customHeight="1">
      <c r="B66" s="93"/>
      <c r="D66" s="94" t="s">
        <v>149</v>
      </c>
      <c r="E66" s="94"/>
      <c r="F66" s="94"/>
      <c r="G66" s="94"/>
      <c r="H66" s="94"/>
      <c r="I66" s="94"/>
      <c r="J66" s="95">
        <f>ROUND($J$277,2)</f>
        <v>0</v>
      </c>
      <c r="K66" s="96"/>
    </row>
    <row r="67" spans="2:11" s="92" customFormat="1" ht="21" customHeight="1">
      <c r="B67" s="93"/>
      <c r="D67" s="94" t="s">
        <v>150</v>
      </c>
      <c r="E67" s="94"/>
      <c r="F67" s="94"/>
      <c r="G67" s="94"/>
      <c r="H67" s="94"/>
      <c r="I67" s="94"/>
      <c r="J67" s="95">
        <f>ROUND($J$291,2)</f>
        <v>0</v>
      </c>
      <c r="K67" s="96"/>
    </row>
    <row r="68" spans="2:11" s="63" customFormat="1" ht="25.5" customHeight="1">
      <c r="B68" s="88"/>
      <c r="D68" s="89" t="s">
        <v>151</v>
      </c>
      <c r="E68" s="89"/>
      <c r="F68" s="89"/>
      <c r="G68" s="89"/>
      <c r="H68" s="89"/>
      <c r="I68" s="89"/>
      <c r="J68" s="90">
        <f>ROUND($J$298,2)</f>
        <v>0</v>
      </c>
      <c r="K68" s="91"/>
    </row>
    <row r="69" spans="2:11" s="63" customFormat="1" ht="25.5" customHeight="1">
      <c r="B69" s="88"/>
      <c r="D69" s="89" t="s">
        <v>152</v>
      </c>
      <c r="E69" s="89"/>
      <c r="F69" s="89"/>
      <c r="G69" s="89"/>
      <c r="H69" s="89"/>
      <c r="I69" s="89"/>
      <c r="J69" s="90">
        <f>ROUND($J$299,2)</f>
        <v>0</v>
      </c>
      <c r="K69" s="91"/>
    </row>
    <row r="70" spans="2:11" s="6" customFormat="1" ht="22.5" customHeight="1">
      <c r="B70" s="22"/>
      <c r="K70" s="25"/>
    </row>
    <row r="71" spans="2:11" s="6" customFormat="1" ht="7.5" customHeight="1">
      <c r="B71" s="36"/>
      <c r="C71" s="37"/>
      <c r="D71" s="37"/>
      <c r="E71" s="37"/>
      <c r="F71" s="37"/>
      <c r="G71" s="37"/>
      <c r="H71" s="37"/>
      <c r="I71" s="37"/>
      <c r="J71" s="37"/>
      <c r="K71" s="38"/>
    </row>
    <row r="75" spans="2:12" s="6" customFormat="1" ht="7.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2"/>
    </row>
    <row r="76" spans="2:12" s="6" customFormat="1" ht="37.5" customHeight="1">
      <c r="B76" s="22"/>
      <c r="C76" s="11" t="s">
        <v>153</v>
      </c>
      <c r="L76" s="22"/>
    </row>
    <row r="77" spans="2:12" s="6" customFormat="1" ht="7.5" customHeight="1">
      <c r="B77" s="22"/>
      <c r="L77" s="22"/>
    </row>
    <row r="78" spans="2:12" s="6" customFormat="1" ht="15" customHeight="1">
      <c r="B78" s="22"/>
      <c r="C78" s="18" t="s">
        <v>17</v>
      </c>
      <c r="L78" s="22"/>
    </row>
    <row r="79" spans="2:12" s="6" customFormat="1" ht="16.5" customHeight="1">
      <c r="B79" s="22"/>
      <c r="E79" s="198" t="str">
        <f>$E$7</f>
        <v>TS PRAVČICKÁ BRÁNA</v>
      </c>
      <c r="F79" s="168"/>
      <c r="G79" s="168"/>
      <c r="H79" s="168"/>
      <c r="L79" s="22"/>
    </row>
    <row r="80" spans="2:12" s="6" customFormat="1" ht="15" customHeight="1">
      <c r="B80" s="22"/>
      <c r="C80" s="18" t="s">
        <v>108</v>
      </c>
      <c r="L80" s="22"/>
    </row>
    <row r="81" spans="2:12" s="6" customFormat="1" ht="19.5" customHeight="1">
      <c r="B81" s="22"/>
      <c r="E81" s="183" t="str">
        <f>$E$9</f>
        <v>ZRN - KOMUNIKACE</v>
      </c>
      <c r="F81" s="168"/>
      <c r="G81" s="168"/>
      <c r="H81" s="168"/>
      <c r="L81" s="22"/>
    </row>
    <row r="82" spans="2:12" s="6" customFormat="1" ht="7.5" customHeight="1">
      <c r="B82" s="22"/>
      <c r="L82" s="22"/>
    </row>
    <row r="83" spans="2:12" s="6" customFormat="1" ht="18.75" customHeight="1">
      <c r="B83" s="22"/>
      <c r="C83" s="18" t="s">
        <v>23</v>
      </c>
      <c r="F83" s="16" t="str">
        <f>$F$12</f>
        <v>NP ČESKÉ ŠVÝCARSKO</v>
      </c>
      <c r="I83" s="18" t="s">
        <v>25</v>
      </c>
      <c r="J83" s="45" t="str">
        <f>IF($J$12="","",$J$12)</f>
        <v>08.05.2015</v>
      </c>
      <c r="L83" s="22"/>
    </row>
    <row r="84" spans="2:12" s="6" customFormat="1" ht="7.5" customHeight="1">
      <c r="B84" s="22"/>
      <c r="L84" s="22"/>
    </row>
    <row r="85" spans="2:12" s="6" customFormat="1" ht="15.75" customHeight="1">
      <c r="B85" s="22"/>
      <c r="C85" s="18" t="s">
        <v>29</v>
      </c>
      <c r="F85" s="16" t="str">
        <f>$E$15</f>
        <v> </v>
      </c>
      <c r="I85" s="18" t="s">
        <v>35</v>
      </c>
      <c r="J85" s="16" t="str">
        <f>$E$21</f>
        <v>NE2D PROJEKT</v>
      </c>
      <c r="L85" s="22"/>
    </row>
    <row r="86" spans="2:12" s="6" customFormat="1" ht="15" customHeight="1">
      <c r="B86" s="22"/>
      <c r="C86" s="18" t="s">
        <v>33</v>
      </c>
      <c r="F86" s="16">
        <f>IF($E$18="","",$E$18)</f>
      </c>
      <c r="L86" s="22"/>
    </row>
    <row r="87" spans="2:12" s="6" customFormat="1" ht="11.25" customHeight="1">
      <c r="B87" s="22"/>
      <c r="L87" s="22"/>
    </row>
    <row r="88" spans="2:20" s="97" customFormat="1" ht="30" customHeight="1">
      <c r="B88" s="98"/>
      <c r="C88" s="99" t="s">
        <v>154</v>
      </c>
      <c r="D88" s="100" t="s">
        <v>60</v>
      </c>
      <c r="E88" s="100" t="s">
        <v>56</v>
      </c>
      <c r="F88" s="100" t="s">
        <v>155</v>
      </c>
      <c r="G88" s="100" t="s">
        <v>156</v>
      </c>
      <c r="H88" s="100" t="s">
        <v>157</v>
      </c>
      <c r="I88" s="100" t="s">
        <v>158</v>
      </c>
      <c r="J88" s="100" t="s">
        <v>159</v>
      </c>
      <c r="K88" s="101" t="s">
        <v>160</v>
      </c>
      <c r="L88" s="98"/>
      <c r="M88" s="51" t="s">
        <v>161</v>
      </c>
      <c r="N88" s="52" t="s">
        <v>45</v>
      </c>
      <c r="O88" s="52" t="s">
        <v>162</v>
      </c>
      <c r="P88" s="52" t="s">
        <v>163</v>
      </c>
      <c r="Q88" s="52" t="s">
        <v>164</v>
      </c>
      <c r="R88" s="52" t="s">
        <v>165</v>
      </c>
      <c r="S88" s="52" t="s">
        <v>166</v>
      </c>
      <c r="T88" s="53" t="s">
        <v>167</v>
      </c>
    </row>
    <row r="89" spans="2:63" s="6" customFormat="1" ht="30" customHeight="1">
      <c r="B89" s="22"/>
      <c r="C89" s="56" t="s">
        <v>138</v>
      </c>
      <c r="J89" s="102">
        <f>$BK$89</f>
        <v>0</v>
      </c>
      <c r="L89" s="22"/>
      <c r="M89" s="55"/>
      <c r="N89" s="46"/>
      <c r="O89" s="46"/>
      <c r="P89" s="103">
        <f>$P$90+$P$298+$P$299</f>
        <v>0</v>
      </c>
      <c r="Q89" s="46"/>
      <c r="R89" s="103">
        <f>$R$90+$R$298+$R$299</f>
        <v>2271.5221362</v>
      </c>
      <c r="S89" s="46"/>
      <c r="T89" s="104">
        <f>$T$90+$T$298+$T$299</f>
        <v>356.975</v>
      </c>
      <c r="AT89" s="6" t="s">
        <v>74</v>
      </c>
      <c r="AU89" s="6" t="s">
        <v>139</v>
      </c>
      <c r="BK89" s="105">
        <f>$BK$90+$BK$298+$BK$299</f>
        <v>0</v>
      </c>
    </row>
    <row r="90" spans="2:63" s="106" customFormat="1" ht="37.5" customHeight="1">
      <c r="B90" s="107"/>
      <c r="D90" s="108" t="s">
        <v>74</v>
      </c>
      <c r="E90" s="109" t="s">
        <v>168</v>
      </c>
      <c r="F90" s="109" t="s">
        <v>169</v>
      </c>
      <c r="J90" s="110">
        <f>$BK$90</f>
        <v>0</v>
      </c>
      <c r="L90" s="107"/>
      <c r="M90" s="111"/>
      <c r="P90" s="112">
        <f>$P$91+$P$157+$P$163+$P$185+$P$207+$P$236+$P$241+$P$277+$P$291</f>
        <v>0</v>
      </c>
      <c r="R90" s="112">
        <f>$R$91+$R$157+$R$163+$R$185+$R$207+$R$236+$R$241+$R$277+$R$291</f>
        <v>2271.5221362</v>
      </c>
      <c r="T90" s="113">
        <f>$T$91+$T$157+$T$163+$T$185+$T$207+$T$236+$T$241+$T$277+$T$291</f>
        <v>356.975</v>
      </c>
      <c r="AR90" s="108" t="s">
        <v>22</v>
      </c>
      <c r="AT90" s="108" t="s">
        <v>74</v>
      </c>
      <c r="AU90" s="108" t="s">
        <v>75</v>
      </c>
      <c r="AY90" s="108" t="s">
        <v>170</v>
      </c>
      <c r="BK90" s="114">
        <f>$BK$91+$BK$157+$BK$163+$BK$185+$BK$207+$BK$236+$BK$241+$BK$277+$BK$291</f>
        <v>0</v>
      </c>
    </row>
    <row r="91" spans="2:63" s="106" customFormat="1" ht="21" customHeight="1">
      <c r="B91" s="107"/>
      <c r="D91" s="108" t="s">
        <v>74</v>
      </c>
      <c r="E91" s="115" t="s">
        <v>22</v>
      </c>
      <c r="F91" s="115" t="s">
        <v>171</v>
      </c>
      <c r="J91" s="116">
        <f>$BK$91</f>
        <v>0</v>
      </c>
      <c r="L91" s="107"/>
      <c r="M91" s="111"/>
      <c r="P91" s="112">
        <f>SUM($P$92:$P$156)</f>
        <v>0</v>
      </c>
      <c r="R91" s="112">
        <f>SUM($R$92:$R$156)</f>
        <v>270.2328</v>
      </c>
      <c r="T91" s="113">
        <f>SUM($T$92:$T$156)</f>
        <v>356.975</v>
      </c>
      <c r="AR91" s="108" t="s">
        <v>22</v>
      </c>
      <c r="AT91" s="108" t="s">
        <v>74</v>
      </c>
      <c r="AU91" s="108" t="s">
        <v>22</v>
      </c>
      <c r="AY91" s="108" t="s">
        <v>170</v>
      </c>
      <c r="BK91" s="114">
        <f>SUM($BK$92:$BK$156)</f>
        <v>0</v>
      </c>
    </row>
    <row r="92" spans="2:65" s="6" customFormat="1" ht="15.75" customHeight="1">
      <c r="B92" s="22"/>
      <c r="C92" s="117" t="s">
        <v>22</v>
      </c>
      <c r="D92" s="117" t="s">
        <v>172</v>
      </c>
      <c r="E92" s="118" t="s">
        <v>173</v>
      </c>
      <c r="F92" s="119" t="s">
        <v>174</v>
      </c>
      <c r="G92" s="120" t="s">
        <v>90</v>
      </c>
      <c r="H92" s="121">
        <v>50</v>
      </c>
      <c r="I92" s="122"/>
      <c r="J92" s="123">
        <f>ROUND($I$92*$H$92,2)</f>
        <v>0</v>
      </c>
      <c r="K92" s="119" t="s">
        <v>175</v>
      </c>
      <c r="L92" s="22"/>
      <c r="M92" s="124"/>
      <c r="N92" s="125" t="s">
        <v>46</v>
      </c>
      <c r="Q92" s="126">
        <v>0</v>
      </c>
      <c r="R92" s="126">
        <f>$Q$92*$H$92</f>
        <v>0</v>
      </c>
      <c r="S92" s="126">
        <v>0.316</v>
      </c>
      <c r="T92" s="127">
        <f>$S$92*$H$92</f>
        <v>15.8</v>
      </c>
      <c r="AR92" s="76" t="s">
        <v>176</v>
      </c>
      <c r="AT92" s="76" t="s">
        <v>172</v>
      </c>
      <c r="AU92" s="76" t="s">
        <v>83</v>
      </c>
      <c r="AY92" s="6" t="s">
        <v>170</v>
      </c>
      <c r="BE92" s="128">
        <f>IF($N$92="základní",$J$92,0)</f>
        <v>0</v>
      </c>
      <c r="BF92" s="128">
        <f>IF($N$92="snížená",$J$92,0)</f>
        <v>0</v>
      </c>
      <c r="BG92" s="128">
        <f>IF($N$92="zákl. přenesená",$J$92,0)</f>
        <v>0</v>
      </c>
      <c r="BH92" s="128">
        <f>IF($N$92="sníž. přenesená",$J$92,0)</f>
        <v>0</v>
      </c>
      <c r="BI92" s="128">
        <f>IF($N$92="nulová",$J$92,0)</f>
        <v>0</v>
      </c>
      <c r="BJ92" s="76" t="s">
        <v>22</v>
      </c>
      <c r="BK92" s="128">
        <f>ROUND($I$92*$H$92,2)</f>
        <v>0</v>
      </c>
      <c r="BL92" s="76" t="s">
        <v>176</v>
      </c>
      <c r="BM92" s="76" t="s">
        <v>177</v>
      </c>
    </row>
    <row r="93" spans="2:47" s="6" customFormat="1" ht="27" customHeight="1">
      <c r="B93" s="22"/>
      <c r="D93" s="129" t="s">
        <v>178</v>
      </c>
      <c r="F93" s="130" t="s">
        <v>179</v>
      </c>
      <c r="L93" s="22"/>
      <c r="M93" s="48"/>
      <c r="T93" s="49"/>
      <c r="AT93" s="6" t="s">
        <v>178</v>
      </c>
      <c r="AU93" s="6" t="s">
        <v>83</v>
      </c>
    </row>
    <row r="94" spans="2:51" s="6" customFormat="1" ht="15.75" customHeight="1">
      <c r="B94" s="131"/>
      <c r="D94" s="132" t="s">
        <v>180</v>
      </c>
      <c r="E94" s="133"/>
      <c r="F94" s="134" t="s">
        <v>181</v>
      </c>
      <c r="H94" s="135">
        <v>50</v>
      </c>
      <c r="L94" s="131"/>
      <c r="M94" s="136"/>
      <c r="T94" s="137"/>
      <c r="AT94" s="133" t="s">
        <v>180</v>
      </c>
      <c r="AU94" s="133" t="s">
        <v>83</v>
      </c>
      <c r="AV94" s="133" t="s">
        <v>83</v>
      </c>
      <c r="AW94" s="133" t="s">
        <v>139</v>
      </c>
      <c r="AX94" s="133" t="s">
        <v>22</v>
      </c>
      <c r="AY94" s="133" t="s">
        <v>170</v>
      </c>
    </row>
    <row r="95" spans="2:65" s="6" customFormat="1" ht="15.75" customHeight="1">
      <c r="B95" s="22"/>
      <c r="C95" s="117" t="s">
        <v>83</v>
      </c>
      <c r="D95" s="117" t="s">
        <v>172</v>
      </c>
      <c r="E95" s="118" t="s">
        <v>182</v>
      </c>
      <c r="F95" s="119" t="s">
        <v>183</v>
      </c>
      <c r="G95" s="120" t="s">
        <v>90</v>
      </c>
      <c r="H95" s="121">
        <v>120</v>
      </c>
      <c r="I95" s="122"/>
      <c r="J95" s="123">
        <f>ROUND($I$95*$H$95,2)</f>
        <v>0</v>
      </c>
      <c r="K95" s="119" t="s">
        <v>175</v>
      </c>
      <c r="L95" s="22"/>
      <c r="M95" s="124"/>
      <c r="N95" s="125" t="s">
        <v>46</v>
      </c>
      <c r="Q95" s="126">
        <v>0</v>
      </c>
      <c r="R95" s="126">
        <f>$Q$95*$H$95</f>
        <v>0</v>
      </c>
      <c r="S95" s="126">
        <v>0.225</v>
      </c>
      <c r="T95" s="127">
        <f>$S$95*$H$95</f>
        <v>27</v>
      </c>
      <c r="AR95" s="76" t="s">
        <v>176</v>
      </c>
      <c r="AT95" s="76" t="s">
        <v>172</v>
      </c>
      <c r="AU95" s="76" t="s">
        <v>83</v>
      </c>
      <c r="AY95" s="6" t="s">
        <v>170</v>
      </c>
      <c r="BE95" s="128">
        <f>IF($N$95="základní",$J$95,0)</f>
        <v>0</v>
      </c>
      <c r="BF95" s="128">
        <f>IF($N$95="snížená",$J$95,0)</f>
        <v>0</v>
      </c>
      <c r="BG95" s="128">
        <f>IF($N$95="zákl. přenesená",$J$95,0)</f>
        <v>0</v>
      </c>
      <c r="BH95" s="128">
        <f>IF($N$95="sníž. přenesená",$J$95,0)</f>
        <v>0</v>
      </c>
      <c r="BI95" s="128">
        <f>IF($N$95="nulová",$J$95,0)</f>
        <v>0</v>
      </c>
      <c r="BJ95" s="76" t="s">
        <v>22</v>
      </c>
      <c r="BK95" s="128">
        <f>ROUND($I$95*$H$95,2)</f>
        <v>0</v>
      </c>
      <c r="BL95" s="76" t="s">
        <v>176</v>
      </c>
      <c r="BM95" s="76" t="s">
        <v>184</v>
      </c>
    </row>
    <row r="96" spans="2:47" s="6" customFormat="1" ht="27" customHeight="1">
      <c r="B96" s="22"/>
      <c r="D96" s="129" t="s">
        <v>178</v>
      </c>
      <c r="F96" s="130" t="s">
        <v>185</v>
      </c>
      <c r="L96" s="22"/>
      <c r="M96" s="48"/>
      <c r="T96" s="49"/>
      <c r="AT96" s="6" t="s">
        <v>178</v>
      </c>
      <c r="AU96" s="6" t="s">
        <v>83</v>
      </c>
    </row>
    <row r="97" spans="2:51" s="6" customFormat="1" ht="15.75" customHeight="1">
      <c r="B97" s="131"/>
      <c r="D97" s="132" t="s">
        <v>180</v>
      </c>
      <c r="E97" s="133"/>
      <c r="F97" s="134" t="s">
        <v>186</v>
      </c>
      <c r="H97" s="135">
        <v>120</v>
      </c>
      <c r="L97" s="131"/>
      <c r="M97" s="136"/>
      <c r="T97" s="137"/>
      <c r="AT97" s="133" t="s">
        <v>180</v>
      </c>
      <c r="AU97" s="133" t="s">
        <v>83</v>
      </c>
      <c r="AV97" s="133" t="s">
        <v>83</v>
      </c>
      <c r="AW97" s="133" t="s">
        <v>139</v>
      </c>
      <c r="AX97" s="133" t="s">
        <v>22</v>
      </c>
      <c r="AY97" s="133" t="s">
        <v>170</v>
      </c>
    </row>
    <row r="98" spans="2:65" s="6" customFormat="1" ht="15.75" customHeight="1">
      <c r="B98" s="22"/>
      <c r="C98" s="117" t="s">
        <v>187</v>
      </c>
      <c r="D98" s="117" t="s">
        <v>172</v>
      </c>
      <c r="E98" s="118" t="s">
        <v>188</v>
      </c>
      <c r="F98" s="119" t="s">
        <v>189</v>
      </c>
      <c r="G98" s="120" t="s">
        <v>90</v>
      </c>
      <c r="H98" s="121">
        <v>120</v>
      </c>
      <c r="I98" s="122"/>
      <c r="J98" s="123">
        <f>ROUND($I$98*$H$98,2)</f>
        <v>0</v>
      </c>
      <c r="K98" s="119" t="s">
        <v>175</v>
      </c>
      <c r="L98" s="22"/>
      <c r="M98" s="124"/>
      <c r="N98" s="125" t="s">
        <v>46</v>
      </c>
      <c r="Q98" s="126">
        <v>0</v>
      </c>
      <c r="R98" s="126">
        <f>$Q$98*$H$98</f>
        <v>0</v>
      </c>
      <c r="S98" s="126">
        <v>0.5</v>
      </c>
      <c r="T98" s="127">
        <f>$S$98*$H$98</f>
        <v>60</v>
      </c>
      <c r="AR98" s="76" t="s">
        <v>176</v>
      </c>
      <c r="AT98" s="76" t="s">
        <v>172</v>
      </c>
      <c r="AU98" s="76" t="s">
        <v>83</v>
      </c>
      <c r="AY98" s="6" t="s">
        <v>170</v>
      </c>
      <c r="BE98" s="128">
        <f>IF($N$98="základní",$J$98,0)</f>
        <v>0</v>
      </c>
      <c r="BF98" s="128">
        <f>IF($N$98="snížená",$J$98,0)</f>
        <v>0</v>
      </c>
      <c r="BG98" s="128">
        <f>IF($N$98="zákl. přenesená",$J$98,0)</f>
        <v>0</v>
      </c>
      <c r="BH98" s="128">
        <f>IF($N$98="sníž. přenesená",$J$98,0)</f>
        <v>0</v>
      </c>
      <c r="BI98" s="128">
        <f>IF($N$98="nulová",$J$98,0)</f>
        <v>0</v>
      </c>
      <c r="BJ98" s="76" t="s">
        <v>22</v>
      </c>
      <c r="BK98" s="128">
        <f>ROUND($I$98*$H$98,2)</f>
        <v>0</v>
      </c>
      <c r="BL98" s="76" t="s">
        <v>176</v>
      </c>
      <c r="BM98" s="76" t="s">
        <v>190</v>
      </c>
    </row>
    <row r="99" spans="2:47" s="6" customFormat="1" ht="27" customHeight="1">
      <c r="B99" s="22"/>
      <c r="D99" s="129" t="s">
        <v>178</v>
      </c>
      <c r="F99" s="130" t="s">
        <v>191</v>
      </c>
      <c r="L99" s="22"/>
      <c r="M99" s="48"/>
      <c r="T99" s="49"/>
      <c r="AT99" s="6" t="s">
        <v>178</v>
      </c>
      <c r="AU99" s="6" t="s">
        <v>83</v>
      </c>
    </row>
    <row r="100" spans="2:51" s="6" customFormat="1" ht="15.75" customHeight="1">
      <c r="B100" s="131"/>
      <c r="D100" s="132" t="s">
        <v>180</v>
      </c>
      <c r="E100" s="133"/>
      <c r="F100" s="134" t="s">
        <v>192</v>
      </c>
      <c r="H100" s="135">
        <v>120</v>
      </c>
      <c r="L100" s="131"/>
      <c r="M100" s="136"/>
      <c r="T100" s="137"/>
      <c r="AT100" s="133" t="s">
        <v>180</v>
      </c>
      <c r="AU100" s="133" t="s">
        <v>83</v>
      </c>
      <c r="AV100" s="133" t="s">
        <v>83</v>
      </c>
      <c r="AW100" s="133" t="s">
        <v>139</v>
      </c>
      <c r="AX100" s="133" t="s">
        <v>22</v>
      </c>
      <c r="AY100" s="133" t="s">
        <v>170</v>
      </c>
    </row>
    <row r="101" spans="2:65" s="6" customFormat="1" ht="15.75" customHeight="1">
      <c r="B101" s="22"/>
      <c r="C101" s="117" t="s">
        <v>176</v>
      </c>
      <c r="D101" s="117" t="s">
        <v>172</v>
      </c>
      <c r="E101" s="118" t="s">
        <v>193</v>
      </c>
      <c r="F101" s="119" t="s">
        <v>194</v>
      </c>
      <c r="G101" s="120" t="s">
        <v>90</v>
      </c>
      <c r="H101" s="121">
        <v>75</v>
      </c>
      <c r="I101" s="122"/>
      <c r="J101" s="123">
        <f>ROUND($I$101*$H$101,2)</f>
        <v>0</v>
      </c>
      <c r="K101" s="119" t="s">
        <v>175</v>
      </c>
      <c r="L101" s="22"/>
      <c r="M101" s="124"/>
      <c r="N101" s="125" t="s">
        <v>46</v>
      </c>
      <c r="Q101" s="126">
        <v>0</v>
      </c>
      <c r="R101" s="126">
        <f>$Q$101*$H$101</f>
        <v>0</v>
      </c>
      <c r="S101" s="126">
        <v>0.925</v>
      </c>
      <c r="T101" s="127">
        <f>$S$101*$H$101</f>
        <v>69.375</v>
      </c>
      <c r="AR101" s="76" t="s">
        <v>176</v>
      </c>
      <c r="AT101" s="76" t="s">
        <v>172</v>
      </c>
      <c r="AU101" s="76" t="s">
        <v>83</v>
      </c>
      <c r="AY101" s="6" t="s">
        <v>170</v>
      </c>
      <c r="BE101" s="128">
        <f>IF($N$101="základní",$J$101,0)</f>
        <v>0</v>
      </c>
      <c r="BF101" s="128">
        <f>IF($N$101="snížená",$J$101,0)</f>
        <v>0</v>
      </c>
      <c r="BG101" s="128">
        <f>IF($N$101="zákl. přenesená",$J$101,0)</f>
        <v>0</v>
      </c>
      <c r="BH101" s="128">
        <f>IF($N$101="sníž. přenesená",$J$101,0)</f>
        <v>0</v>
      </c>
      <c r="BI101" s="128">
        <f>IF($N$101="nulová",$J$101,0)</f>
        <v>0</v>
      </c>
      <c r="BJ101" s="76" t="s">
        <v>22</v>
      </c>
      <c r="BK101" s="128">
        <f>ROUND($I$101*$H$101,2)</f>
        <v>0</v>
      </c>
      <c r="BL101" s="76" t="s">
        <v>176</v>
      </c>
      <c r="BM101" s="76" t="s">
        <v>195</v>
      </c>
    </row>
    <row r="102" spans="2:47" s="6" customFormat="1" ht="27" customHeight="1">
      <c r="B102" s="22"/>
      <c r="D102" s="129" t="s">
        <v>178</v>
      </c>
      <c r="F102" s="130" t="s">
        <v>196</v>
      </c>
      <c r="L102" s="22"/>
      <c r="M102" s="48"/>
      <c r="T102" s="49"/>
      <c r="AT102" s="6" t="s">
        <v>178</v>
      </c>
      <c r="AU102" s="6" t="s">
        <v>83</v>
      </c>
    </row>
    <row r="103" spans="2:51" s="6" customFormat="1" ht="15.75" customHeight="1">
      <c r="B103" s="131"/>
      <c r="D103" s="132" t="s">
        <v>180</v>
      </c>
      <c r="E103" s="133"/>
      <c r="F103" s="134" t="s">
        <v>197</v>
      </c>
      <c r="H103" s="135">
        <v>75</v>
      </c>
      <c r="L103" s="131"/>
      <c r="M103" s="136"/>
      <c r="T103" s="137"/>
      <c r="AT103" s="133" t="s">
        <v>180</v>
      </c>
      <c r="AU103" s="133" t="s">
        <v>83</v>
      </c>
      <c r="AV103" s="133" t="s">
        <v>83</v>
      </c>
      <c r="AW103" s="133" t="s">
        <v>139</v>
      </c>
      <c r="AX103" s="133" t="s">
        <v>22</v>
      </c>
      <c r="AY103" s="133" t="s">
        <v>170</v>
      </c>
    </row>
    <row r="104" spans="2:65" s="6" customFormat="1" ht="15.75" customHeight="1">
      <c r="B104" s="22"/>
      <c r="C104" s="117" t="s">
        <v>198</v>
      </c>
      <c r="D104" s="117" t="s">
        <v>172</v>
      </c>
      <c r="E104" s="118" t="s">
        <v>199</v>
      </c>
      <c r="F104" s="119" t="s">
        <v>200</v>
      </c>
      <c r="G104" s="120" t="s">
        <v>90</v>
      </c>
      <c r="H104" s="121">
        <v>330</v>
      </c>
      <c r="I104" s="122"/>
      <c r="J104" s="123">
        <f>ROUND($I$104*$H$104,2)</f>
        <v>0</v>
      </c>
      <c r="K104" s="119" t="s">
        <v>175</v>
      </c>
      <c r="L104" s="22"/>
      <c r="M104" s="124"/>
      <c r="N104" s="125" t="s">
        <v>46</v>
      </c>
      <c r="Q104" s="126">
        <v>0</v>
      </c>
      <c r="R104" s="126">
        <f>$Q$104*$H$104</f>
        <v>0</v>
      </c>
      <c r="S104" s="126">
        <v>0.56</v>
      </c>
      <c r="T104" s="127">
        <f>$S$104*$H$104</f>
        <v>184.8</v>
      </c>
      <c r="AR104" s="76" t="s">
        <v>176</v>
      </c>
      <c r="AT104" s="76" t="s">
        <v>172</v>
      </c>
      <c r="AU104" s="76" t="s">
        <v>83</v>
      </c>
      <c r="AY104" s="6" t="s">
        <v>170</v>
      </c>
      <c r="BE104" s="128">
        <f>IF($N$104="základní",$J$104,0)</f>
        <v>0</v>
      </c>
      <c r="BF104" s="128">
        <f>IF($N$104="snížená",$J$104,0)</f>
        <v>0</v>
      </c>
      <c r="BG104" s="128">
        <f>IF($N$104="zákl. přenesená",$J$104,0)</f>
        <v>0</v>
      </c>
      <c r="BH104" s="128">
        <f>IF($N$104="sníž. přenesená",$J$104,0)</f>
        <v>0</v>
      </c>
      <c r="BI104" s="128">
        <f>IF($N$104="nulová",$J$104,0)</f>
        <v>0</v>
      </c>
      <c r="BJ104" s="76" t="s">
        <v>22</v>
      </c>
      <c r="BK104" s="128">
        <f>ROUND($I$104*$H$104,2)</f>
        <v>0</v>
      </c>
      <c r="BL104" s="76" t="s">
        <v>176</v>
      </c>
      <c r="BM104" s="76" t="s">
        <v>201</v>
      </c>
    </row>
    <row r="105" spans="2:47" s="6" customFormat="1" ht="27" customHeight="1">
      <c r="B105" s="22"/>
      <c r="D105" s="129" t="s">
        <v>178</v>
      </c>
      <c r="F105" s="130" t="s">
        <v>202</v>
      </c>
      <c r="L105" s="22"/>
      <c r="M105" s="48"/>
      <c r="T105" s="49"/>
      <c r="AT105" s="6" t="s">
        <v>178</v>
      </c>
      <c r="AU105" s="6" t="s">
        <v>83</v>
      </c>
    </row>
    <row r="106" spans="2:51" s="6" customFormat="1" ht="15.75" customHeight="1">
      <c r="B106" s="131"/>
      <c r="D106" s="132" t="s">
        <v>180</v>
      </c>
      <c r="E106" s="133"/>
      <c r="F106" s="134" t="s">
        <v>203</v>
      </c>
      <c r="H106" s="135">
        <v>330</v>
      </c>
      <c r="L106" s="131"/>
      <c r="M106" s="136"/>
      <c r="T106" s="137"/>
      <c r="AT106" s="133" t="s">
        <v>180</v>
      </c>
      <c r="AU106" s="133" t="s">
        <v>83</v>
      </c>
      <c r="AV106" s="133" t="s">
        <v>83</v>
      </c>
      <c r="AW106" s="133" t="s">
        <v>139</v>
      </c>
      <c r="AX106" s="133" t="s">
        <v>22</v>
      </c>
      <c r="AY106" s="133" t="s">
        <v>170</v>
      </c>
    </row>
    <row r="107" spans="2:65" s="6" customFormat="1" ht="15.75" customHeight="1">
      <c r="B107" s="22"/>
      <c r="C107" s="117" t="s">
        <v>204</v>
      </c>
      <c r="D107" s="117" t="s">
        <v>172</v>
      </c>
      <c r="E107" s="118" t="s">
        <v>205</v>
      </c>
      <c r="F107" s="119" t="s">
        <v>206</v>
      </c>
      <c r="G107" s="120" t="s">
        <v>115</v>
      </c>
      <c r="H107" s="121">
        <v>15</v>
      </c>
      <c r="I107" s="122"/>
      <c r="J107" s="123">
        <f>ROUND($I$107*$H$107,2)</f>
        <v>0</v>
      </c>
      <c r="K107" s="119" t="s">
        <v>175</v>
      </c>
      <c r="L107" s="22"/>
      <c r="M107" s="124"/>
      <c r="N107" s="125" t="s">
        <v>46</v>
      </c>
      <c r="Q107" s="126">
        <v>0</v>
      </c>
      <c r="R107" s="126">
        <f>$Q$107*$H$107</f>
        <v>0</v>
      </c>
      <c r="S107" s="126">
        <v>0</v>
      </c>
      <c r="T107" s="127">
        <f>$S$107*$H$107</f>
        <v>0</v>
      </c>
      <c r="AR107" s="76" t="s">
        <v>176</v>
      </c>
      <c r="AT107" s="76" t="s">
        <v>172</v>
      </c>
      <c r="AU107" s="76" t="s">
        <v>83</v>
      </c>
      <c r="AY107" s="6" t="s">
        <v>170</v>
      </c>
      <c r="BE107" s="128">
        <f>IF($N$107="základní",$J$107,0)</f>
        <v>0</v>
      </c>
      <c r="BF107" s="128">
        <f>IF($N$107="snížená",$J$107,0)</f>
        <v>0</v>
      </c>
      <c r="BG107" s="128">
        <f>IF($N$107="zákl. přenesená",$J$107,0)</f>
        <v>0</v>
      </c>
      <c r="BH107" s="128">
        <f>IF($N$107="sníž. přenesená",$J$107,0)</f>
        <v>0</v>
      </c>
      <c r="BI107" s="128">
        <f>IF($N$107="nulová",$J$107,0)</f>
        <v>0</v>
      </c>
      <c r="BJ107" s="76" t="s">
        <v>22</v>
      </c>
      <c r="BK107" s="128">
        <f>ROUND($I$107*$H$107,2)</f>
        <v>0</v>
      </c>
      <c r="BL107" s="76" t="s">
        <v>176</v>
      </c>
      <c r="BM107" s="76" t="s">
        <v>207</v>
      </c>
    </row>
    <row r="108" spans="2:47" s="6" customFormat="1" ht="27" customHeight="1">
      <c r="B108" s="22"/>
      <c r="D108" s="129" t="s">
        <v>178</v>
      </c>
      <c r="F108" s="130" t="s">
        <v>208</v>
      </c>
      <c r="L108" s="22"/>
      <c r="M108" s="48"/>
      <c r="T108" s="49"/>
      <c r="AT108" s="6" t="s">
        <v>178</v>
      </c>
      <c r="AU108" s="6" t="s">
        <v>83</v>
      </c>
    </row>
    <row r="109" spans="2:51" s="6" customFormat="1" ht="15.75" customHeight="1">
      <c r="B109" s="131"/>
      <c r="D109" s="132" t="s">
        <v>180</v>
      </c>
      <c r="E109" s="133"/>
      <c r="F109" s="134" t="s">
        <v>209</v>
      </c>
      <c r="H109" s="135">
        <v>15</v>
      </c>
      <c r="L109" s="131"/>
      <c r="M109" s="136"/>
      <c r="T109" s="137"/>
      <c r="AT109" s="133" t="s">
        <v>180</v>
      </c>
      <c r="AU109" s="133" t="s">
        <v>83</v>
      </c>
      <c r="AV109" s="133" t="s">
        <v>83</v>
      </c>
      <c r="AW109" s="133" t="s">
        <v>139</v>
      </c>
      <c r="AX109" s="133" t="s">
        <v>75</v>
      </c>
      <c r="AY109" s="133" t="s">
        <v>170</v>
      </c>
    </row>
    <row r="110" spans="2:51" s="6" customFormat="1" ht="15.75" customHeight="1">
      <c r="B110" s="138"/>
      <c r="D110" s="132" t="s">
        <v>180</v>
      </c>
      <c r="E110" s="139" t="s">
        <v>113</v>
      </c>
      <c r="F110" s="140" t="s">
        <v>210</v>
      </c>
      <c r="H110" s="141">
        <v>15</v>
      </c>
      <c r="L110" s="138"/>
      <c r="M110" s="142"/>
      <c r="T110" s="143"/>
      <c r="AT110" s="139" t="s">
        <v>180</v>
      </c>
      <c r="AU110" s="139" t="s">
        <v>83</v>
      </c>
      <c r="AV110" s="139" t="s">
        <v>176</v>
      </c>
      <c r="AW110" s="139" t="s">
        <v>139</v>
      </c>
      <c r="AX110" s="139" t="s">
        <v>22</v>
      </c>
      <c r="AY110" s="139" t="s">
        <v>170</v>
      </c>
    </row>
    <row r="111" spans="2:65" s="6" customFormat="1" ht="15.75" customHeight="1">
      <c r="B111" s="22"/>
      <c r="C111" s="117" t="s">
        <v>211</v>
      </c>
      <c r="D111" s="117" t="s">
        <v>172</v>
      </c>
      <c r="E111" s="118" t="s">
        <v>212</v>
      </c>
      <c r="F111" s="119" t="s">
        <v>213</v>
      </c>
      <c r="G111" s="120" t="s">
        <v>115</v>
      </c>
      <c r="H111" s="121">
        <v>15</v>
      </c>
      <c r="I111" s="122"/>
      <c r="J111" s="123">
        <f>ROUND($I$111*$H$111,2)</f>
        <v>0</v>
      </c>
      <c r="K111" s="119" t="s">
        <v>175</v>
      </c>
      <c r="L111" s="22"/>
      <c r="M111" s="124"/>
      <c r="N111" s="125" t="s">
        <v>46</v>
      </c>
      <c r="Q111" s="126">
        <v>0</v>
      </c>
      <c r="R111" s="126">
        <f>$Q$111*$H$111</f>
        <v>0</v>
      </c>
      <c r="S111" s="126">
        <v>0</v>
      </c>
      <c r="T111" s="127">
        <f>$S$111*$H$111</f>
        <v>0</v>
      </c>
      <c r="AR111" s="76" t="s">
        <v>176</v>
      </c>
      <c r="AT111" s="76" t="s">
        <v>172</v>
      </c>
      <c r="AU111" s="76" t="s">
        <v>83</v>
      </c>
      <c r="AY111" s="6" t="s">
        <v>170</v>
      </c>
      <c r="BE111" s="128">
        <f>IF($N$111="základní",$J$111,0)</f>
        <v>0</v>
      </c>
      <c r="BF111" s="128">
        <f>IF($N$111="snížená",$J$111,0)</f>
        <v>0</v>
      </c>
      <c r="BG111" s="128">
        <f>IF($N$111="zákl. přenesená",$J$111,0)</f>
        <v>0</v>
      </c>
      <c r="BH111" s="128">
        <f>IF($N$111="sníž. přenesená",$J$111,0)</f>
        <v>0</v>
      </c>
      <c r="BI111" s="128">
        <f>IF($N$111="nulová",$J$111,0)</f>
        <v>0</v>
      </c>
      <c r="BJ111" s="76" t="s">
        <v>22</v>
      </c>
      <c r="BK111" s="128">
        <f>ROUND($I$111*$H$111,2)</f>
        <v>0</v>
      </c>
      <c r="BL111" s="76" t="s">
        <v>176</v>
      </c>
      <c r="BM111" s="76" t="s">
        <v>214</v>
      </c>
    </row>
    <row r="112" spans="2:47" s="6" customFormat="1" ht="27" customHeight="1">
      <c r="B112" s="22"/>
      <c r="D112" s="129" t="s">
        <v>178</v>
      </c>
      <c r="F112" s="130" t="s">
        <v>215</v>
      </c>
      <c r="L112" s="22"/>
      <c r="M112" s="48"/>
      <c r="T112" s="49"/>
      <c r="AT112" s="6" t="s">
        <v>178</v>
      </c>
      <c r="AU112" s="6" t="s">
        <v>83</v>
      </c>
    </row>
    <row r="113" spans="2:51" s="6" customFormat="1" ht="15.75" customHeight="1">
      <c r="B113" s="131"/>
      <c r="D113" s="132" t="s">
        <v>180</v>
      </c>
      <c r="E113" s="133"/>
      <c r="F113" s="134" t="s">
        <v>113</v>
      </c>
      <c r="H113" s="135">
        <v>15</v>
      </c>
      <c r="L113" s="131"/>
      <c r="M113" s="136"/>
      <c r="T113" s="137"/>
      <c r="AT113" s="133" t="s">
        <v>180</v>
      </c>
      <c r="AU113" s="133" t="s">
        <v>83</v>
      </c>
      <c r="AV113" s="133" t="s">
        <v>83</v>
      </c>
      <c r="AW113" s="133" t="s">
        <v>139</v>
      </c>
      <c r="AX113" s="133" t="s">
        <v>22</v>
      </c>
      <c r="AY113" s="133" t="s">
        <v>170</v>
      </c>
    </row>
    <row r="114" spans="2:65" s="6" customFormat="1" ht="15.75" customHeight="1">
      <c r="B114" s="22"/>
      <c r="C114" s="117" t="s">
        <v>216</v>
      </c>
      <c r="D114" s="117" t="s">
        <v>172</v>
      </c>
      <c r="E114" s="118" t="s">
        <v>217</v>
      </c>
      <c r="F114" s="119" t="s">
        <v>218</v>
      </c>
      <c r="G114" s="120" t="s">
        <v>115</v>
      </c>
      <c r="H114" s="121">
        <v>84</v>
      </c>
      <c r="I114" s="122"/>
      <c r="J114" s="123">
        <f>ROUND($I$114*$H$114,2)</f>
        <v>0</v>
      </c>
      <c r="K114" s="119" t="s">
        <v>175</v>
      </c>
      <c r="L114" s="22"/>
      <c r="M114" s="124"/>
      <c r="N114" s="125" t="s">
        <v>46</v>
      </c>
      <c r="Q114" s="126">
        <v>1E-05</v>
      </c>
      <c r="R114" s="126">
        <f>$Q$114*$H$114</f>
        <v>0.00084</v>
      </c>
      <c r="S114" s="126">
        <v>0</v>
      </c>
      <c r="T114" s="127">
        <f>$S$114*$H$114</f>
        <v>0</v>
      </c>
      <c r="AR114" s="76" t="s">
        <v>176</v>
      </c>
      <c r="AT114" s="76" t="s">
        <v>172</v>
      </c>
      <c r="AU114" s="76" t="s">
        <v>83</v>
      </c>
      <c r="AY114" s="6" t="s">
        <v>170</v>
      </c>
      <c r="BE114" s="128">
        <f>IF($N$114="základní",$J$114,0)</f>
        <v>0</v>
      </c>
      <c r="BF114" s="128">
        <f>IF($N$114="snížená",$J$114,0)</f>
        <v>0</v>
      </c>
      <c r="BG114" s="128">
        <f>IF($N$114="zákl. přenesená",$J$114,0)</f>
        <v>0</v>
      </c>
      <c r="BH114" s="128">
        <f>IF($N$114="sníž. přenesená",$J$114,0)</f>
        <v>0</v>
      </c>
      <c r="BI114" s="128">
        <f>IF($N$114="nulová",$J$114,0)</f>
        <v>0</v>
      </c>
      <c r="BJ114" s="76" t="s">
        <v>22</v>
      </c>
      <c r="BK114" s="128">
        <f>ROUND($I$114*$H$114,2)</f>
        <v>0</v>
      </c>
      <c r="BL114" s="76" t="s">
        <v>176</v>
      </c>
      <c r="BM114" s="76" t="s">
        <v>219</v>
      </c>
    </row>
    <row r="115" spans="2:47" s="6" customFormat="1" ht="27" customHeight="1">
      <c r="B115" s="22"/>
      <c r="D115" s="129" t="s">
        <v>178</v>
      </c>
      <c r="F115" s="130" t="s">
        <v>220</v>
      </c>
      <c r="L115" s="22"/>
      <c r="M115" s="48"/>
      <c r="T115" s="49"/>
      <c r="AT115" s="6" t="s">
        <v>178</v>
      </c>
      <c r="AU115" s="6" t="s">
        <v>83</v>
      </c>
    </row>
    <row r="116" spans="2:51" s="6" customFormat="1" ht="15.75" customHeight="1">
      <c r="B116" s="131"/>
      <c r="D116" s="132" t="s">
        <v>180</v>
      </c>
      <c r="E116" s="133" t="s">
        <v>116</v>
      </c>
      <c r="F116" s="134" t="s">
        <v>221</v>
      </c>
      <c r="H116" s="135">
        <v>84</v>
      </c>
      <c r="L116" s="131"/>
      <c r="M116" s="136"/>
      <c r="T116" s="137"/>
      <c r="AT116" s="133" t="s">
        <v>180</v>
      </c>
      <c r="AU116" s="133" t="s">
        <v>83</v>
      </c>
      <c r="AV116" s="133" t="s">
        <v>83</v>
      </c>
      <c r="AW116" s="133" t="s">
        <v>139</v>
      </c>
      <c r="AX116" s="133" t="s">
        <v>22</v>
      </c>
      <c r="AY116" s="133" t="s">
        <v>170</v>
      </c>
    </row>
    <row r="117" spans="2:65" s="6" customFormat="1" ht="15.75" customHeight="1">
      <c r="B117" s="22"/>
      <c r="C117" s="117" t="s">
        <v>222</v>
      </c>
      <c r="D117" s="117" t="s">
        <v>172</v>
      </c>
      <c r="E117" s="118" t="s">
        <v>223</v>
      </c>
      <c r="F117" s="119" t="s">
        <v>224</v>
      </c>
      <c r="G117" s="120" t="s">
        <v>115</v>
      </c>
      <c r="H117" s="121">
        <v>72.8</v>
      </c>
      <c r="I117" s="122"/>
      <c r="J117" s="123">
        <f>ROUND($I$117*$H$117,2)</f>
        <v>0</v>
      </c>
      <c r="K117" s="119" t="s">
        <v>175</v>
      </c>
      <c r="L117" s="22"/>
      <c r="M117" s="124"/>
      <c r="N117" s="125" t="s">
        <v>46</v>
      </c>
      <c r="Q117" s="126">
        <v>0.0002</v>
      </c>
      <c r="R117" s="126">
        <f>$Q$117*$H$117</f>
        <v>0.01456</v>
      </c>
      <c r="S117" s="126">
        <v>0</v>
      </c>
      <c r="T117" s="127">
        <f>$S$117*$H$117</f>
        <v>0</v>
      </c>
      <c r="AR117" s="76" t="s">
        <v>176</v>
      </c>
      <c r="AT117" s="76" t="s">
        <v>172</v>
      </c>
      <c r="AU117" s="76" t="s">
        <v>83</v>
      </c>
      <c r="AY117" s="6" t="s">
        <v>170</v>
      </c>
      <c r="BE117" s="128">
        <f>IF($N$117="základní",$J$117,0)</f>
        <v>0</v>
      </c>
      <c r="BF117" s="128">
        <f>IF($N$117="snížená",$J$117,0)</f>
        <v>0</v>
      </c>
      <c r="BG117" s="128">
        <f>IF($N$117="zákl. přenesená",$J$117,0)</f>
        <v>0</v>
      </c>
      <c r="BH117" s="128">
        <f>IF($N$117="sníž. přenesená",$J$117,0)</f>
        <v>0</v>
      </c>
      <c r="BI117" s="128">
        <f>IF($N$117="nulová",$J$117,0)</f>
        <v>0</v>
      </c>
      <c r="BJ117" s="76" t="s">
        <v>22</v>
      </c>
      <c r="BK117" s="128">
        <f>ROUND($I$117*$H$117,2)</f>
        <v>0</v>
      </c>
      <c r="BL117" s="76" t="s">
        <v>176</v>
      </c>
      <c r="BM117" s="76" t="s">
        <v>225</v>
      </c>
    </row>
    <row r="118" spans="2:47" s="6" customFormat="1" ht="27" customHeight="1">
      <c r="B118" s="22"/>
      <c r="D118" s="129" t="s">
        <v>178</v>
      </c>
      <c r="F118" s="130" t="s">
        <v>226</v>
      </c>
      <c r="L118" s="22"/>
      <c r="M118" s="48"/>
      <c r="T118" s="49"/>
      <c r="AT118" s="6" t="s">
        <v>178</v>
      </c>
      <c r="AU118" s="6" t="s">
        <v>83</v>
      </c>
    </row>
    <row r="119" spans="2:51" s="6" customFormat="1" ht="15.75" customHeight="1">
      <c r="B119" s="131"/>
      <c r="D119" s="132" t="s">
        <v>180</v>
      </c>
      <c r="E119" s="133" t="s">
        <v>118</v>
      </c>
      <c r="F119" s="134" t="s">
        <v>227</v>
      </c>
      <c r="H119" s="135">
        <v>72.8</v>
      </c>
      <c r="L119" s="131"/>
      <c r="M119" s="136"/>
      <c r="T119" s="137"/>
      <c r="AT119" s="133" t="s">
        <v>180</v>
      </c>
      <c r="AU119" s="133" t="s">
        <v>83</v>
      </c>
      <c r="AV119" s="133" t="s">
        <v>83</v>
      </c>
      <c r="AW119" s="133" t="s">
        <v>139</v>
      </c>
      <c r="AX119" s="133" t="s">
        <v>22</v>
      </c>
      <c r="AY119" s="133" t="s">
        <v>170</v>
      </c>
    </row>
    <row r="120" spans="2:65" s="6" customFormat="1" ht="15.75" customHeight="1">
      <c r="B120" s="22"/>
      <c r="C120" s="117" t="s">
        <v>27</v>
      </c>
      <c r="D120" s="117" t="s">
        <v>172</v>
      </c>
      <c r="E120" s="118" t="s">
        <v>228</v>
      </c>
      <c r="F120" s="119" t="s">
        <v>229</v>
      </c>
      <c r="G120" s="120" t="s">
        <v>115</v>
      </c>
      <c r="H120" s="121">
        <v>157.5</v>
      </c>
      <c r="I120" s="122"/>
      <c r="J120" s="123">
        <f>ROUND($I$120*$H$120,2)</f>
        <v>0</v>
      </c>
      <c r="K120" s="119" t="s">
        <v>175</v>
      </c>
      <c r="L120" s="22"/>
      <c r="M120" s="124"/>
      <c r="N120" s="125" t="s">
        <v>46</v>
      </c>
      <c r="Q120" s="126">
        <v>0.00032</v>
      </c>
      <c r="R120" s="126">
        <f>$Q$120*$H$120</f>
        <v>0.05040000000000001</v>
      </c>
      <c r="S120" s="126">
        <v>0</v>
      </c>
      <c r="T120" s="127">
        <f>$S$120*$H$120</f>
        <v>0</v>
      </c>
      <c r="AR120" s="76" t="s">
        <v>176</v>
      </c>
      <c r="AT120" s="76" t="s">
        <v>172</v>
      </c>
      <c r="AU120" s="76" t="s">
        <v>83</v>
      </c>
      <c r="AY120" s="6" t="s">
        <v>170</v>
      </c>
      <c r="BE120" s="128">
        <f>IF($N$120="základní",$J$120,0)</f>
        <v>0</v>
      </c>
      <c r="BF120" s="128">
        <f>IF($N$120="snížená",$J$120,0)</f>
        <v>0</v>
      </c>
      <c r="BG120" s="128">
        <f>IF($N$120="zákl. přenesená",$J$120,0)</f>
        <v>0</v>
      </c>
      <c r="BH120" s="128">
        <f>IF($N$120="sníž. přenesená",$J$120,0)</f>
        <v>0</v>
      </c>
      <c r="BI120" s="128">
        <f>IF($N$120="nulová",$J$120,0)</f>
        <v>0</v>
      </c>
      <c r="BJ120" s="76" t="s">
        <v>22</v>
      </c>
      <c r="BK120" s="128">
        <f>ROUND($I$120*$H$120,2)</f>
        <v>0</v>
      </c>
      <c r="BL120" s="76" t="s">
        <v>176</v>
      </c>
      <c r="BM120" s="76" t="s">
        <v>230</v>
      </c>
    </row>
    <row r="121" spans="2:47" s="6" customFormat="1" ht="27" customHeight="1">
      <c r="B121" s="22"/>
      <c r="D121" s="129" t="s">
        <v>178</v>
      </c>
      <c r="F121" s="130" t="s">
        <v>231</v>
      </c>
      <c r="L121" s="22"/>
      <c r="M121" s="48"/>
      <c r="T121" s="49"/>
      <c r="AT121" s="6" t="s">
        <v>178</v>
      </c>
      <c r="AU121" s="6" t="s">
        <v>83</v>
      </c>
    </row>
    <row r="122" spans="2:51" s="6" customFormat="1" ht="15.75" customHeight="1">
      <c r="B122" s="131"/>
      <c r="D122" s="132" t="s">
        <v>180</v>
      </c>
      <c r="E122" s="133" t="s">
        <v>120</v>
      </c>
      <c r="F122" s="134" t="s">
        <v>232</v>
      </c>
      <c r="H122" s="135">
        <v>157.5</v>
      </c>
      <c r="L122" s="131"/>
      <c r="M122" s="136"/>
      <c r="T122" s="137"/>
      <c r="AT122" s="133" t="s">
        <v>180</v>
      </c>
      <c r="AU122" s="133" t="s">
        <v>83</v>
      </c>
      <c r="AV122" s="133" t="s">
        <v>83</v>
      </c>
      <c r="AW122" s="133" t="s">
        <v>139</v>
      </c>
      <c r="AX122" s="133" t="s">
        <v>22</v>
      </c>
      <c r="AY122" s="133" t="s">
        <v>170</v>
      </c>
    </row>
    <row r="123" spans="2:65" s="6" customFormat="1" ht="15.75" customHeight="1">
      <c r="B123" s="22"/>
      <c r="C123" s="117" t="s">
        <v>233</v>
      </c>
      <c r="D123" s="117" t="s">
        <v>172</v>
      </c>
      <c r="E123" s="118" t="s">
        <v>234</v>
      </c>
      <c r="F123" s="119" t="s">
        <v>235</v>
      </c>
      <c r="G123" s="120" t="s">
        <v>115</v>
      </c>
      <c r="H123" s="121">
        <v>100</v>
      </c>
      <c r="I123" s="122"/>
      <c r="J123" s="123">
        <f>ROUND($I$123*$H$123,2)</f>
        <v>0</v>
      </c>
      <c r="K123" s="119" t="s">
        <v>175</v>
      </c>
      <c r="L123" s="22"/>
      <c r="M123" s="124"/>
      <c r="N123" s="125" t="s">
        <v>46</v>
      </c>
      <c r="Q123" s="126">
        <v>0.00167</v>
      </c>
      <c r="R123" s="126">
        <f>$Q$123*$H$123</f>
        <v>0.167</v>
      </c>
      <c r="S123" s="126">
        <v>0</v>
      </c>
      <c r="T123" s="127">
        <f>$S$123*$H$123</f>
        <v>0</v>
      </c>
      <c r="AR123" s="76" t="s">
        <v>176</v>
      </c>
      <c r="AT123" s="76" t="s">
        <v>172</v>
      </c>
      <c r="AU123" s="76" t="s">
        <v>83</v>
      </c>
      <c r="AY123" s="6" t="s">
        <v>170</v>
      </c>
      <c r="BE123" s="128">
        <f>IF($N$123="základní",$J$123,0)</f>
        <v>0</v>
      </c>
      <c r="BF123" s="128">
        <f>IF($N$123="snížená",$J$123,0)</f>
        <v>0</v>
      </c>
      <c r="BG123" s="128">
        <f>IF($N$123="zákl. přenesená",$J$123,0)</f>
        <v>0</v>
      </c>
      <c r="BH123" s="128">
        <f>IF($N$123="sníž. přenesená",$J$123,0)</f>
        <v>0</v>
      </c>
      <c r="BI123" s="128">
        <f>IF($N$123="nulová",$J$123,0)</f>
        <v>0</v>
      </c>
      <c r="BJ123" s="76" t="s">
        <v>22</v>
      </c>
      <c r="BK123" s="128">
        <f>ROUND($I$123*$H$123,2)</f>
        <v>0</v>
      </c>
      <c r="BL123" s="76" t="s">
        <v>176</v>
      </c>
      <c r="BM123" s="76" t="s">
        <v>236</v>
      </c>
    </row>
    <row r="124" spans="2:47" s="6" customFormat="1" ht="16.5" customHeight="1">
      <c r="B124" s="22"/>
      <c r="D124" s="129" t="s">
        <v>178</v>
      </c>
      <c r="F124" s="130" t="s">
        <v>237</v>
      </c>
      <c r="L124" s="22"/>
      <c r="M124" s="48"/>
      <c r="T124" s="49"/>
      <c r="AT124" s="6" t="s">
        <v>178</v>
      </c>
      <c r="AU124" s="6" t="s">
        <v>83</v>
      </c>
    </row>
    <row r="125" spans="2:51" s="6" customFormat="1" ht="15.75" customHeight="1">
      <c r="B125" s="131"/>
      <c r="D125" s="132" t="s">
        <v>180</v>
      </c>
      <c r="E125" s="133"/>
      <c r="F125" s="134" t="s">
        <v>238</v>
      </c>
      <c r="H125" s="135">
        <v>100</v>
      </c>
      <c r="L125" s="131"/>
      <c r="M125" s="136"/>
      <c r="T125" s="137"/>
      <c r="AT125" s="133" t="s">
        <v>180</v>
      </c>
      <c r="AU125" s="133" t="s">
        <v>83</v>
      </c>
      <c r="AV125" s="133" t="s">
        <v>83</v>
      </c>
      <c r="AW125" s="133" t="s">
        <v>139</v>
      </c>
      <c r="AX125" s="133" t="s">
        <v>22</v>
      </c>
      <c r="AY125" s="133" t="s">
        <v>170</v>
      </c>
    </row>
    <row r="126" spans="2:65" s="6" customFormat="1" ht="15.75" customHeight="1">
      <c r="B126" s="22"/>
      <c r="C126" s="117" t="s">
        <v>239</v>
      </c>
      <c r="D126" s="117" t="s">
        <v>172</v>
      </c>
      <c r="E126" s="118" t="s">
        <v>240</v>
      </c>
      <c r="F126" s="119" t="s">
        <v>241</v>
      </c>
      <c r="G126" s="120" t="s">
        <v>115</v>
      </c>
      <c r="H126" s="121">
        <v>48</v>
      </c>
      <c r="I126" s="122"/>
      <c r="J126" s="123">
        <f>ROUND($I$126*$H$126,2)</f>
        <v>0</v>
      </c>
      <c r="K126" s="119"/>
      <c r="L126" s="22"/>
      <c r="M126" s="124"/>
      <c r="N126" s="125" t="s">
        <v>46</v>
      </c>
      <c r="Q126" s="126">
        <v>0</v>
      </c>
      <c r="R126" s="126">
        <f>$Q$126*$H$126</f>
        <v>0</v>
      </c>
      <c r="S126" s="126">
        <v>0</v>
      </c>
      <c r="T126" s="127">
        <f>$S$126*$H$126</f>
        <v>0</v>
      </c>
      <c r="AR126" s="76" t="s">
        <v>176</v>
      </c>
      <c r="AT126" s="76" t="s">
        <v>172</v>
      </c>
      <c r="AU126" s="76" t="s">
        <v>83</v>
      </c>
      <c r="AY126" s="6" t="s">
        <v>170</v>
      </c>
      <c r="BE126" s="128">
        <f>IF($N$126="základní",$J$126,0)</f>
        <v>0</v>
      </c>
      <c r="BF126" s="128">
        <f>IF($N$126="snížená",$J$126,0)</f>
        <v>0</v>
      </c>
      <c r="BG126" s="128">
        <f>IF($N$126="zákl. přenesená",$J$126,0)</f>
        <v>0</v>
      </c>
      <c r="BH126" s="128">
        <f>IF($N$126="sníž. přenesená",$J$126,0)</f>
        <v>0</v>
      </c>
      <c r="BI126" s="128">
        <f>IF($N$126="nulová",$J$126,0)</f>
        <v>0</v>
      </c>
      <c r="BJ126" s="76" t="s">
        <v>22</v>
      </c>
      <c r="BK126" s="128">
        <f>ROUND($I$126*$H$126,2)</f>
        <v>0</v>
      </c>
      <c r="BL126" s="76" t="s">
        <v>176</v>
      </c>
      <c r="BM126" s="76" t="s">
        <v>242</v>
      </c>
    </row>
    <row r="127" spans="2:47" s="6" customFormat="1" ht="16.5" customHeight="1">
      <c r="B127" s="22"/>
      <c r="D127" s="129" t="s">
        <v>178</v>
      </c>
      <c r="F127" s="130" t="s">
        <v>241</v>
      </c>
      <c r="L127" s="22"/>
      <c r="M127" s="48"/>
      <c r="T127" s="49"/>
      <c r="AT127" s="6" t="s">
        <v>178</v>
      </c>
      <c r="AU127" s="6" t="s">
        <v>83</v>
      </c>
    </row>
    <row r="128" spans="2:51" s="6" customFormat="1" ht="15.75" customHeight="1">
      <c r="B128" s="131"/>
      <c r="D128" s="132" t="s">
        <v>180</v>
      </c>
      <c r="E128" s="133"/>
      <c r="F128" s="134" t="s">
        <v>243</v>
      </c>
      <c r="H128" s="135">
        <v>14.4</v>
      </c>
      <c r="L128" s="131"/>
      <c r="M128" s="136"/>
      <c r="T128" s="137"/>
      <c r="AT128" s="133" t="s">
        <v>180</v>
      </c>
      <c r="AU128" s="133" t="s">
        <v>83</v>
      </c>
      <c r="AV128" s="133" t="s">
        <v>83</v>
      </c>
      <c r="AW128" s="133" t="s">
        <v>139</v>
      </c>
      <c r="AX128" s="133" t="s">
        <v>75</v>
      </c>
      <c r="AY128" s="133" t="s">
        <v>170</v>
      </c>
    </row>
    <row r="129" spans="2:51" s="6" customFormat="1" ht="15.75" customHeight="1">
      <c r="B129" s="131"/>
      <c r="D129" s="132" t="s">
        <v>180</v>
      </c>
      <c r="E129" s="133"/>
      <c r="F129" s="134" t="s">
        <v>244</v>
      </c>
      <c r="H129" s="135">
        <v>33.6</v>
      </c>
      <c r="L129" s="131"/>
      <c r="M129" s="136"/>
      <c r="T129" s="137"/>
      <c r="AT129" s="133" t="s">
        <v>180</v>
      </c>
      <c r="AU129" s="133" t="s">
        <v>83</v>
      </c>
      <c r="AV129" s="133" t="s">
        <v>83</v>
      </c>
      <c r="AW129" s="133" t="s">
        <v>139</v>
      </c>
      <c r="AX129" s="133" t="s">
        <v>75</v>
      </c>
      <c r="AY129" s="133" t="s">
        <v>170</v>
      </c>
    </row>
    <row r="130" spans="2:51" s="6" customFormat="1" ht="15.75" customHeight="1">
      <c r="B130" s="138"/>
      <c r="D130" s="132" t="s">
        <v>180</v>
      </c>
      <c r="E130" s="139" t="s">
        <v>122</v>
      </c>
      <c r="F130" s="140" t="s">
        <v>210</v>
      </c>
      <c r="H130" s="141">
        <v>48</v>
      </c>
      <c r="L130" s="138"/>
      <c r="M130" s="142"/>
      <c r="T130" s="143"/>
      <c r="AT130" s="139" t="s">
        <v>180</v>
      </c>
      <c r="AU130" s="139" t="s">
        <v>83</v>
      </c>
      <c r="AV130" s="139" t="s">
        <v>176</v>
      </c>
      <c r="AW130" s="139" t="s">
        <v>139</v>
      </c>
      <c r="AX130" s="139" t="s">
        <v>22</v>
      </c>
      <c r="AY130" s="139" t="s">
        <v>170</v>
      </c>
    </row>
    <row r="131" spans="2:65" s="6" customFormat="1" ht="15.75" customHeight="1">
      <c r="B131" s="22"/>
      <c r="C131" s="117" t="s">
        <v>245</v>
      </c>
      <c r="D131" s="117" t="s">
        <v>172</v>
      </c>
      <c r="E131" s="118" t="s">
        <v>246</v>
      </c>
      <c r="F131" s="119" t="s">
        <v>247</v>
      </c>
      <c r="G131" s="120" t="s">
        <v>115</v>
      </c>
      <c r="H131" s="121">
        <v>48</v>
      </c>
      <c r="I131" s="122"/>
      <c r="J131" s="123">
        <f>ROUND($I$131*$H$131,2)</f>
        <v>0</v>
      </c>
      <c r="K131" s="119"/>
      <c r="L131" s="22"/>
      <c r="M131" s="124"/>
      <c r="N131" s="125" t="s">
        <v>46</v>
      </c>
      <c r="Q131" s="126">
        <v>0</v>
      </c>
      <c r="R131" s="126">
        <f>$Q$131*$H$131</f>
        <v>0</v>
      </c>
      <c r="S131" s="126">
        <v>0</v>
      </c>
      <c r="T131" s="127">
        <f>$S$131*$H$131</f>
        <v>0</v>
      </c>
      <c r="AR131" s="76" t="s">
        <v>176</v>
      </c>
      <c r="AT131" s="76" t="s">
        <v>172</v>
      </c>
      <c r="AU131" s="76" t="s">
        <v>83</v>
      </c>
      <c r="AY131" s="6" t="s">
        <v>170</v>
      </c>
      <c r="BE131" s="128">
        <f>IF($N$131="základní",$J$131,0)</f>
        <v>0</v>
      </c>
      <c r="BF131" s="128">
        <f>IF($N$131="snížená",$J$131,0)</f>
        <v>0</v>
      </c>
      <c r="BG131" s="128">
        <f>IF($N$131="zákl. přenesená",$J$131,0)</f>
        <v>0</v>
      </c>
      <c r="BH131" s="128">
        <f>IF($N$131="sníž. přenesená",$J$131,0)</f>
        <v>0</v>
      </c>
      <c r="BI131" s="128">
        <f>IF($N$131="nulová",$J$131,0)</f>
        <v>0</v>
      </c>
      <c r="BJ131" s="76" t="s">
        <v>22</v>
      </c>
      <c r="BK131" s="128">
        <f>ROUND($I$131*$H$131,2)</f>
        <v>0</v>
      </c>
      <c r="BL131" s="76" t="s">
        <v>176</v>
      </c>
      <c r="BM131" s="76" t="s">
        <v>248</v>
      </c>
    </row>
    <row r="132" spans="2:47" s="6" customFormat="1" ht="16.5" customHeight="1">
      <c r="B132" s="22"/>
      <c r="D132" s="129" t="s">
        <v>178</v>
      </c>
      <c r="F132" s="130" t="s">
        <v>247</v>
      </c>
      <c r="L132" s="22"/>
      <c r="M132" s="48"/>
      <c r="T132" s="49"/>
      <c r="AT132" s="6" t="s">
        <v>178</v>
      </c>
      <c r="AU132" s="6" t="s">
        <v>83</v>
      </c>
    </row>
    <row r="133" spans="2:51" s="6" customFormat="1" ht="15.75" customHeight="1">
      <c r="B133" s="131"/>
      <c r="D133" s="132" t="s">
        <v>180</v>
      </c>
      <c r="E133" s="133"/>
      <c r="F133" s="134" t="s">
        <v>122</v>
      </c>
      <c r="H133" s="135">
        <v>48</v>
      </c>
      <c r="L133" s="131"/>
      <c r="M133" s="136"/>
      <c r="T133" s="137"/>
      <c r="AT133" s="133" t="s">
        <v>180</v>
      </c>
      <c r="AU133" s="133" t="s">
        <v>83</v>
      </c>
      <c r="AV133" s="133" t="s">
        <v>83</v>
      </c>
      <c r="AW133" s="133" t="s">
        <v>139</v>
      </c>
      <c r="AX133" s="133" t="s">
        <v>22</v>
      </c>
      <c r="AY133" s="133" t="s">
        <v>170</v>
      </c>
    </row>
    <row r="134" spans="2:65" s="6" customFormat="1" ht="15.75" customHeight="1">
      <c r="B134" s="22"/>
      <c r="C134" s="117" t="s">
        <v>249</v>
      </c>
      <c r="D134" s="117" t="s">
        <v>172</v>
      </c>
      <c r="E134" s="118" t="s">
        <v>250</v>
      </c>
      <c r="F134" s="119" t="s">
        <v>251</v>
      </c>
      <c r="G134" s="120" t="s">
        <v>115</v>
      </c>
      <c r="H134" s="121">
        <v>377.3</v>
      </c>
      <c r="I134" s="122"/>
      <c r="J134" s="123">
        <f>ROUND($I$134*$H$134,2)</f>
        <v>0</v>
      </c>
      <c r="K134" s="119"/>
      <c r="L134" s="22"/>
      <c r="M134" s="124"/>
      <c r="N134" s="125" t="s">
        <v>46</v>
      </c>
      <c r="Q134" s="126">
        <v>0</v>
      </c>
      <c r="R134" s="126">
        <f>$Q$134*$H$134</f>
        <v>0</v>
      </c>
      <c r="S134" s="126">
        <v>0</v>
      </c>
      <c r="T134" s="127">
        <f>$S$134*$H$134</f>
        <v>0</v>
      </c>
      <c r="AR134" s="76" t="s">
        <v>176</v>
      </c>
      <c r="AT134" s="76" t="s">
        <v>172</v>
      </c>
      <c r="AU134" s="76" t="s">
        <v>83</v>
      </c>
      <c r="AY134" s="6" t="s">
        <v>170</v>
      </c>
      <c r="BE134" s="128">
        <f>IF($N$134="základní",$J$134,0)</f>
        <v>0</v>
      </c>
      <c r="BF134" s="128">
        <f>IF($N$134="snížená",$J$134,0)</f>
        <v>0</v>
      </c>
      <c r="BG134" s="128">
        <f>IF($N$134="zákl. přenesená",$J$134,0)</f>
        <v>0</v>
      </c>
      <c r="BH134" s="128">
        <f>IF($N$134="sníž. přenesená",$J$134,0)</f>
        <v>0</v>
      </c>
      <c r="BI134" s="128">
        <f>IF($N$134="nulová",$J$134,0)</f>
        <v>0</v>
      </c>
      <c r="BJ134" s="76" t="s">
        <v>22</v>
      </c>
      <c r="BK134" s="128">
        <f>ROUND($I$134*$H$134,2)</f>
        <v>0</v>
      </c>
      <c r="BL134" s="76" t="s">
        <v>176</v>
      </c>
      <c r="BM134" s="76" t="s">
        <v>252</v>
      </c>
    </row>
    <row r="135" spans="2:47" s="6" customFormat="1" ht="16.5" customHeight="1">
      <c r="B135" s="22"/>
      <c r="D135" s="129" t="s">
        <v>178</v>
      </c>
      <c r="F135" s="130" t="s">
        <v>251</v>
      </c>
      <c r="L135" s="22"/>
      <c r="M135" s="48"/>
      <c r="T135" s="49"/>
      <c r="AT135" s="6" t="s">
        <v>178</v>
      </c>
      <c r="AU135" s="6" t="s">
        <v>83</v>
      </c>
    </row>
    <row r="136" spans="2:51" s="6" customFormat="1" ht="15.75" customHeight="1">
      <c r="B136" s="131"/>
      <c r="D136" s="132" t="s">
        <v>180</v>
      </c>
      <c r="E136" s="133" t="s">
        <v>125</v>
      </c>
      <c r="F136" s="134" t="s">
        <v>253</v>
      </c>
      <c r="H136" s="135">
        <v>377.3</v>
      </c>
      <c r="L136" s="131"/>
      <c r="M136" s="136"/>
      <c r="T136" s="137"/>
      <c r="AT136" s="133" t="s">
        <v>180</v>
      </c>
      <c r="AU136" s="133" t="s">
        <v>83</v>
      </c>
      <c r="AV136" s="133" t="s">
        <v>83</v>
      </c>
      <c r="AW136" s="133" t="s">
        <v>139</v>
      </c>
      <c r="AX136" s="133" t="s">
        <v>22</v>
      </c>
      <c r="AY136" s="133" t="s">
        <v>170</v>
      </c>
    </row>
    <row r="137" spans="2:65" s="6" customFormat="1" ht="15.75" customHeight="1">
      <c r="B137" s="22"/>
      <c r="C137" s="117" t="s">
        <v>9</v>
      </c>
      <c r="D137" s="117" t="s">
        <v>172</v>
      </c>
      <c r="E137" s="118" t="s">
        <v>254</v>
      </c>
      <c r="F137" s="119" t="s">
        <v>255</v>
      </c>
      <c r="G137" s="120" t="s">
        <v>115</v>
      </c>
      <c r="H137" s="121">
        <v>377.3</v>
      </c>
      <c r="I137" s="122"/>
      <c r="J137" s="123">
        <f>ROUND($I$137*$H$137,2)</f>
        <v>0</v>
      </c>
      <c r="K137" s="119"/>
      <c r="L137" s="22"/>
      <c r="M137" s="124"/>
      <c r="N137" s="125" t="s">
        <v>46</v>
      </c>
      <c r="Q137" s="126">
        <v>0</v>
      </c>
      <c r="R137" s="126">
        <f>$Q$137*$H$137</f>
        <v>0</v>
      </c>
      <c r="S137" s="126">
        <v>0</v>
      </c>
      <c r="T137" s="127">
        <f>$S$137*$H$137</f>
        <v>0</v>
      </c>
      <c r="AR137" s="76" t="s">
        <v>176</v>
      </c>
      <c r="AT137" s="76" t="s">
        <v>172</v>
      </c>
      <c r="AU137" s="76" t="s">
        <v>83</v>
      </c>
      <c r="AY137" s="6" t="s">
        <v>170</v>
      </c>
      <c r="BE137" s="128">
        <f>IF($N$137="základní",$J$137,0)</f>
        <v>0</v>
      </c>
      <c r="BF137" s="128">
        <f>IF($N$137="snížená",$J$137,0)</f>
        <v>0</v>
      </c>
      <c r="BG137" s="128">
        <f>IF($N$137="zákl. přenesená",$J$137,0)</f>
        <v>0</v>
      </c>
      <c r="BH137" s="128">
        <f>IF($N$137="sníž. přenesená",$J$137,0)</f>
        <v>0</v>
      </c>
      <c r="BI137" s="128">
        <f>IF($N$137="nulová",$J$137,0)</f>
        <v>0</v>
      </c>
      <c r="BJ137" s="76" t="s">
        <v>22</v>
      </c>
      <c r="BK137" s="128">
        <f>ROUND($I$137*$H$137,2)</f>
        <v>0</v>
      </c>
      <c r="BL137" s="76" t="s">
        <v>176</v>
      </c>
      <c r="BM137" s="76" t="s">
        <v>256</v>
      </c>
    </row>
    <row r="138" spans="2:47" s="6" customFormat="1" ht="16.5" customHeight="1">
      <c r="B138" s="22"/>
      <c r="D138" s="129" t="s">
        <v>178</v>
      </c>
      <c r="F138" s="130" t="s">
        <v>255</v>
      </c>
      <c r="L138" s="22"/>
      <c r="M138" s="48"/>
      <c r="T138" s="49"/>
      <c r="AT138" s="6" t="s">
        <v>178</v>
      </c>
      <c r="AU138" s="6" t="s">
        <v>83</v>
      </c>
    </row>
    <row r="139" spans="2:51" s="6" customFormat="1" ht="15.75" customHeight="1">
      <c r="B139" s="131"/>
      <c r="D139" s="132" t="s">
        <v>180</v>
      </c>
      <c r="E139" s="133"/>
      <c r="F139" s="134" t="s">
        <v>125</v>
      </c>
      <c r="H139" s="135">
        <v>377.3</v>
      </c>
      <c r="L139" s="131"/>
      <c r="M139" s="136"/>
      <c r="T139" s="137"/>
      <c r="AT139" s="133" t="s">
        <v>180</v>
      </c>
      <c r="AU139" s="133" t="s">
        <v>83</v>
      </c>
      <c r="AV139" s="133" t="s">
        <v>83</v>
      </c>
      <c r="AW139" s="133" t="s">
        <v>139</v>
      </c>
      <c r="AX139" s="133" t="s">
        <v>22</v>
      </c>
      <c r="AY139" s="133" t="s">
        <v>170</v>
      </c>
    </row>
    <row r="140" spans="2:65" s="6" customFormat="1" ht="15.75" customHeight="1">
      <c r="B140" s="22"/>
      <c r="C140" s="117" t="s">
        <v>257</v>
      </c>
      <c r="D140" s="117" t="s">
        <v>172</v>
      </c>
      <c r="E140" s="118" t="s">
        <v>258</v>
      </c>
      <c r="F140" s="119" t="s">
        <v>259</v>
      </c>
      <c r="G140" s="120" t="s">
        <v>115</v>
      </c>
      <c r="H140" s="121">
        <v>150</v>
      </c>
      <c r="I140" s="122"/>
      <c r="J140" s="123">
        <f>ROUND($I$140*$H$140,2)</f>
        <v>0</v>
      </c>
      <c r="K140" s="119" t="s">
        <v>175</v>
      </c>
      <c r="L140" s="22"/>
      <c r="M140" s="124"/>
      <c r="N140" s="125" t="s">
        <v>46</v>
      </c>
      <c r="Q140" s="126">
        <v>0</v>
      </c>
      <c r="R140" s="126">
        <f>$Q$140*$H$140</f>
        <v>0</v>
      </c>
      <c r="S140" s="126">
        <v>0</v>
      </c>
      <c r="T140" s="127">
        <f>$S$140*$H$140</f>
        <v>0</v>
      </c>
      <c r="AR140" s="76" t="s">
        <v>176</v>
      </c>
      <c r="AT140" s="76" t="s">
        <v>172</v>
      </c>
      <c r="AU140" s="76" t="s">
        <v>83</v>
      </c>
      <c r="AY140" s="6" t="s">
        <v>170</v>
      </c>
      <c r="BE140" s="128">
        <f>IF($N$140="základní",$J$140,0)</f>
        <v>0</v>
      </c>
      <c r="BF140" s="128">
        <f>IF($N$140="snížená",$J$140,0)</f>
        <v>0</v>
      </c>
      <c r="BG140" s="128">
        <f>IF($N$140="zákl. přenesená",$J$140,0)</f>
        <v>0</v>
      </c>
      <c r="BH140" s="128">
        <f>IF($N$140="sníž. přenesená",$J$140,0)</f>
        <v>0</v>
      </c>
      <c r="BI140" s="128">
        <f>IF($N$140="nulová",$J$140,0)</f>
        <v>0</v>
      </c>
      <c r="BJ140" s="76" t="s">
        <v>22</v>
      </c>
      <c r="BK140" s="128">
        <f>ROUND($I$140*$H$140,2)</f>
        <v>0</v>
      </c>
      <c r="BL140" s="76" t="s">
        <v>176</v>
      </c>
      <c r="BM140" s="76" t="s">
        <v>260</v>
      </c>
    </row>
    <row r="141" spans="2:47" s="6" customFormat="1" ht="27" customHeight="1">
      <c r="B141" s="22"/>
      <c r="D141" s="129" t="s">
        <v>178</v>
      </c>
      <c r="F141" s="130" t="s">
        <v>261</v>
      </c>
      <c r="L141" s="22"/>
      <c r="M141" s="48"/>
      <c r="T141" s="49"/>
      <c r="AT141" s="6" t="s">
        <v>178</v>
      </c>
      <c r="AU141" s="6" t="s">
        <v>83</v>
      </c>
    </row>
    <row r="142" spans="2:51" s="6" customFormat="1" ht="15.75" customHeight="1">
      <c r="B142" s="131"/>
      <c r="D142" s="132" t="s">
        <v>180</v>
      </c>
      <c r="E142" s="133"/>
      <c r="F142" s="134" t="s">
        <v>262</v>
      </c>
      <c r="H142" s="135">
        <v>70</v>
      </c>
      <c r="L142" s="131"/>
      <c r="M142" s="136"/>
      <c r="T142" s="137"/>
      <c r="AT142" s="133" t="s">
        <v>180</v>
      </c>
      <c r="AU142" s="133" t="s">
        <v>83</v>
      </c>
      <c r="AV142" s="133" t="s">
        <v>83</v>
      </c>
      <c r="AW142" s="133" t="s">
        <v>139</v>
      </c>
      <c r="AX142" s="133" t="s">
        <v>75</v>
      </c>
      <c r="AY142" s="133" t="s">
        <v>170</v>
      </c>
    </row>
    <row r="143" spans="2:51" s="6" customFormat="1" ht="15.75" customHeight="1">
      <c r="B143" s="131"/>
      <c r="D143" s="132" t="s">
        <v>180</v>
      </c>
      <c r="E143" s="133"/>
      <c r="F143" s="134" t="s">
        <v>263</v>
      </c>
      <c r="H143" s="135">
        <v>30</v>
      </c>
      <c r="L143" s="131"/>
      <c r="M143" s="136"/>
      <c r="T143" s="137"/>
      <c r="AT143" s="133" t="s">
        <v>180</v>
      </c>
      <c r="AU143" s="133" t="s">
        <v>83</v>
      </c>
      <c r="AV143" s="133" t="s">
        <v>83</v>
      </c>
      <c r="AW143" s="133" t="s">
        <v>139</v>
      </c>
      <c r="AX143" s="133" t="s">
        <v>75</v>
      </c>
      <c r="AY143" s="133" t="s">
        <v>170</v>
      </c>
    </row>
    <row r="144" spans="2:51" s="6" customFormat="1" ht="15.75" customHeight="1">
      <c r="B144" s="131"/>
      <c r="D144" s="132" t="s">
        <v>180</v>
      </c>
      <c r="E144" s="133"/>
      <c r="F144" s="134" t="s">
        <v>264</v>
      </c>
      <c r="H144" s="135">
        <v>50</v>
      </c>
      <c r="L144" s="131"/>
      <c r="M144" s="136"/>
      <c r="T144" s="137"/>
      <c r="AT144" s="133" t="s">
        <v>180</v>
      </c>
      <c r="AU144" s="133" t="s">
        <v>83</v>
      </c>
      <c r="AV144" s="133" t="s">
        <v>83</v>
      </c>
      <c r="AW144" s="133" t="s">
        <v>139</v>
      </c>
      <c r="AX144" s="133" t="s">
        <v>75</v>
      </c>
      <c r="AY144" s="133" t="s">
        <v>170</v>
      </c>
    </row>
    <row r="145" spans="2:51" s="6" customFormat="1" ht="15.75" customHeight="1">
      <c r="B145" s="138"/>
      <c r="D145" s="132" t="s">
        <v>180</v>
      </c>
      <c r="E145" s="139" t="s">
        <v>132</v>
      </c>
      <c r="F145" s="140" t="s">
        <v>210</v>
      </c>
      <c r="H145" s="141">
        <v>150</v>
      </c>
      <c r="L145" s="138"/>
      <c r="M145" s="142"/>
      <c r="T145" s="143"/>
      <c r="AT145" s="139" t="s">
        <v>180</v>
      </c>
      <c r="AU145" s="139" t="s">
        <v>83</v>
      </c>
      <c r="AV145" s="139" t="s">
        <v>176</v>
      </c>
      <c r="AW145" s="139" t="s">
        <v>139</v>
      </c>
      <c r="AX145" s="139" t="s">
        <v>22</v>
      </c>
      <c r="AY145" s="139" t="s">
        <v>170</v>
      </c>
    </row>
    <row r="146" spans="2:65" s="6" customFormat="1" ht="15.75" customHeight="1">
      <c r="B146" s="22"/>
      <c r="C146" s="144" t="s">
        <v>265</v>
      </c>
      <c r="D146" s="144" t="s">
        <v>266</v>
      </c>
      <c r="E146" s="145" t="s">
        <v>267</v>
      </c>
      <c r="F146" s="146" t="s">
        <v>268</v>
      </c>
      <c r="G146" s="147" t="s">
        <v>269</v>
      </c>
      <c r="H146" s="148">
        <v>270</v>
      </c>
      <c r="I146" s="149"/>
      <c r="J146" s="150">
        <f>ROUND($I$146*$H$146,2)</f>
        <v>0</v>
      </c>
      <c r="K146" s="146" t="s">
        <v>175</v>
      </c>
      <c r="L146" s="151"/>
      <c r="M146" s="152"/>
      <c r="N146" s="153" t="s">
        <v>46</v>
      </c>
      <c r="Q146" s="126">
        <v>1</v>
      </c>
      <c r="R146" s="126">
        <f>$Q$146*$H$146</f>
        <v>270</v>
      </c>
      <c r="S146" s="126">
        <v>0</v>
      </c>
      <c r="T146" s="127">
        <f>$S$146*$H$146</f>
        <v>0</v>
      </c>
      <c r="AR146" s="76" t="s">
        <v>216</v>
      </c>
      <c r="AT146" s="76" t="s">
        <v>266</v>
      </c>
      <c r="AU146" s="76" t="s">
        <v>83</v>
      </c>
      <c r="AY146" s="6" t="s">
        <v>170</v>
      </c>
      <c r="BE146" s="128">
        <f>IF($N$146="základní",$J$146,0)</f>
        <v>0</v>
      </c>
      <c r="BF146" s="128">
        <f>IF($N$146="snížená",$J$146,0)</f>
        <v>0</v>
      </c>
      <c r="BG146" s="128">
        <f>IF($N$146="zákl. přenesená",$J$146,0)</f>
        <v>0</v>
      </c>
      <c r="BH146" s="128">
        <f>IF($N$146="sníž. přenesená",$J$146,0)</f>
        <v>0</v>
      </c>
      <c r="BI146" s="128">
        <f>IF($N$146="nulová",$J$146,0)</f>
        <v>0</v>
      </c>
      <c r="BJ146" s="76" t="s">
        <v>22</v>
      </c>
      <c r="BK146" s="128">
        <f>ROUND($I$146*$H$146,2)</f>
        <v>0</v>
      </c>
      <c r="BL146" s="76" t="s">
        <v>176</v>
      </c>
      <c r="BM146" s="76" t="s">
        <v>270</v>
      </c>
    </row>
    <row r="147" spans="2:47" s="6" customFormat="1" ht="27" customHeight="1">
      <c r="B147" s="22"/>
      <c r="D147" s="129" t="s">
        <v>178</v>
      </c>
      <c r="F147" s="130" t="s">
        <v>271</v>
      </c>
      <c r="L147" s="22"/>
      <c r="M147" s="48"/>
      <c r="T147" s="49"/>
      <c r="AT147" s="6" t="s">
        <v>178</v>
      </c>
      <c r="AU147" s="6" t="s">
        <v>83</v>
      </c>
    </row>
    <row r="148" spans="2:51" s="6" customFormat="1" ht="15.75" customHeight="1">
      <c r="B148" s="131"/>
      <c r="D148" s="132" t="s">
        <v>180</v>
      </c>
      <c r="E148" s="133"/>
      <c r="F148" s="134" t="s">
        <v>272</v>
      </c>
      <c r="H148" s="135">
        <v>270</v>
      </c>
      <c r="L148" s="131"/>
      <c r="M148" s="136"/>
      <c r="T148" s="137"/>
      <c r="AT148" s="133" t="s">
        <v>180</v>
      </c>
      <c r="AU148" s="133" t="s">
        <v>83</v>
      </c>
      <c r="AV148" s="133" t="s">
        <v>83</v>
      </c>
      <c r="AW148" s="133" t="s">
        <v>139</v>
      </c>
      <c r="AX148" s="133" t="s">
        <v>22</v>
      </c>
      <c r="AY148" s="133" t="s">
        <v>170</v>
      </c>
    </row>
    <row r="149" spans="2:65" s="6" customFormat="1" ht="15.75" customHeight="1">
      <c r="B149" s="22"/>
      <c r="C149" s="117" t="s">
        <v>273</v>
      </c>
      <c r="D149" s="117" t="s">
        <v>172</v>
      </c>
      <c r="E149" s="118" t="s">
        <v>274</v>
      </c>
      <c r="F149" s="119" t="s">
        <v>275</v>
      </c>
      <c r="G149" s="120" t="s">
        <v>90</v>
      </c>
      <c r="H149" s="121">
        <v>6398</v>
      </c>
      <c r="I149" s="122"/>
      <c r="J149" s="123">
        <f>ROUND($I$149*$H$149,2)</f>
        <v>0</v>
      </c>
      <c r="K149" s="119"/>
      <c r="L149" s="22"/>
      <c r="M149" s="124"/>
      <c r="N149" s="125" t="s">
        <v>46</v>
      </c>
      <c r="Q149" s="126">
        <v>0</v>
      </c>
      <c r="R149" s="126">
        <f>$Q$149*$H$149</f>
        <v>0</v>
      </c>
      <c r="S149" s="126">
        <v>0</v>
      </c>
      <c r="T149" s="127">
        <f>$S$149*$H$149</f>
        <v>0</v>
      </c>
      <c r="AR149" s="76" t="s">
        <v>176</v>
      </c>
      <c r="AT149" s="76" t="s">
        <v>172</v>
      </c>
      <c r="AU149" s="76" t="s">
        <v>83</v>
      </c>
      <c r="AY149" s="6" t="s">
        <v>170</v>
      </c>
      <c r="BE149" s="128">
        <f>IF($N$149="základní",$J$149,0)</f>
        <v>0</v>
      </c>
      <c r="BF149" s="128">
        <f>IF($N$149="snížená",$J$149,0)</f>
        <v>0</v>
      </c>
      <c r="BG149" s="128">
        <f>IF($N$149="zákl. přenesená",$J$149,0)</f>
        <v>0</v>
      </c>
      <c r="BH149" s="128">
        <f>IF($N$149="sníž. přenesená",$J$149,0)</f>
        <v>0</v>
      </c>
      <c r="BI149" s="128">
        <f>IF($N$149="nulová",$J$149,0)</f>
        <v>0</v>
      </c>
      <c r="BJ149" s="76" t="s">
        <v>22</v>
      </c>
      <c r="BK149" s="128">
        <f>ROUND($I$149*$H$149,2)</f>
        <v>0</v>
      </c>
      <c r="BL149" s="76" t="s">
        <v>176</v>
      </c>
      <c r="BM149" s="76" t="s">
        <v>276</v>
      </c>
    </row>
    <row r="150" spans="2:47" s="6" customFormat="1" ht="16.5" customHeight="1">
      <c r="B150" s="22"/>
      <c r="D150" s="129" t="s">
        <v>178</v>
      </c>
      <c r="F150" s="130" t="s">
        <v>275</v>
      </c>
      <c r="L150" s="22"/>
      <c r="M150" s="48"/>
      <c r="T150" s="49"/>
      <c r="AT150" s="6" t="s">
        <v>178</v>
      </c>
      <c r="AU150" s="6" t="s">
        <v>83</v>
      </c>
    </row>
    <row r="151" spans="2:51" s="6" customFormat="1" ht="15.75" customHeight="1">
      <c r="B151" s="131"/>
      <c r="D151" s="132" t="s">
        <v>180</v>
      </c>
      <c r="E151" s="133"/>
      <c r="F151" s="134" t="s">
        <v>277</v>
      </c>
      <c r="H151" s="135">
        <v>1820</v>
      </c>
      <c r="L151" s="131"/>
      <c r="M151" s="136"/>
      <c r="T151" s="137"/>
      <c r="AT151" s="133" t="s">
        <v>180</v>
      </c>
      <c r="AU151" s="133" t="s">
        <v>83</v>
      </c>
      <c r="AV151" s="133" t="s">
        <v>83</v>
      </c>
      <c r="AW151" s="133" t="s">
        <v>139</v>
      </c>
      <c r="AX151" s="133" t="s">
        <v>75</v>
      </c>
      <c r="AY151" s="133" t="s">
        <v>170</v>
      </c>
    </row>
    <row r="152" spans="2:51" s="6" customFormat="1" ht="15.75" customHeight="1">
      <c r="B152" s="131"/>
      <c r="D152" s="132" t="s">
        <v>180</v>
      </c>
      <c r="E152" s="133"/>
      <c r="F152" s="134" t="s">
        <v>278</v>
      </c>
      <c r="H152" s="135">
        <v>2327</v>
      </c>
      <c r="L152" s="131"/>
      <c r="M152" s="136"/>
      <c r="T152" s="137"/>
      <c r="AT152" s="133" t="s">
        <v>180</v>
      </c>
      <c r="AU152" s="133" t="s">
        <v>83</v>
      </c>
      <c r="AV152" s="133" t="s">
        <v>83</v>
      </c>
      <c r="AW152" s="133" t="s">
        <v>139</v>
      </c>
      <c r="AX152" s="133" t="s">
        <v>75</v>
      </c>
      <c r="AY152" s="133" t="s">
        <v>170</v>
      </c>
    </row>
    <row r="153" spans="2:51" s="6" customFormat="1" ht="15.75" customHeight="1">
      <c r="B153" s="131"/>
      <c r="D153" s="132" t="s">
        <v>180</v>
      </c>
      <c r="E153" s="133"/>
      <c r="F153" s="134" t="s">
        <v>279</v>
      </c>
      <c r="H153" s="135">
        <v>1011</v>
      </c>
      <c r="L153" s="131"/>
      <c r="M153" s="136"/>
      <c r="T153" s="137"/>
      <c r="AT153" s="133" t="s">
        <v>180</v>
      </c>
      <c r="AU153" s="133" t="s">
        <v>83</v>
      </c>
      <c r="AV153" s="133" t="s">
        <v>83</v>
      </c>
      <c r="AW153" s="133" t="s">
        <v>139</v>
      </c>
      <c r="AX153" s="133" t="s">
        <v>75</v>
      </c>
      <c r="AY153" s="133" t="s">
        <v>170</v>
      </c>
    </row>
    <row r="154" spans="2:51" s="6" customFormat="1" ht="15.75" customHeight="1">
      <c r="B154" s="131"/>
      <c r="D154" s="132" t="s">
        <v>180</v>
      </c>
      <c r="E154" s="133"/>
      <c r="F154" s="134" t="s">
        <v>280</v>
      </c>
      <c r="H154" s="135">
        <v>490</v>
      </c>
      <c r="L154" s="131"/>
      <c r="M154" s="136"/>
      <c r="T154" s="137"/>
      <c r="AT154" s="133" t="s">
        <v>180</v>
      </c>
      <c r="AU154" s="133" t="s">
        <v>83</v>
      </c>
      <c r="AV154" s="133" t="s">
        <v>83</v>
      </c>
      <c r="AW154" s="133" t="s">
        <v>139</v>
      </c>
      <c r="AX154" s="133" t="s">
        <v>75</v>
      </c>
      <c r="AY154" s="133" t="s">
        <v>170</v>
      </c>
    </row>
    <row r="155" spans="2:51" s="6" customFormat="1" ht="15.75" customHeight="1">
      <c r="B155" s="131"/>
      <c r="D155" s="132" t="s">
        <v>180</v>
      </c>
      <c r="E155" s="133"/>
      <c r="F155" s="134" t="s">
        <v>281</v>
      </c>
      <c r="H155" s="135">
        <v>750</v>
      </c>
      <c r="L155" s="131"/>
      <c r="M155" s="136"/>
      <c r="T155" s="137"/>
      <c r="AT155" s="133" t="s">
        <v>180</v>
      </c>
      <c r="AU155" s="133" t="s">
        <v>83</v>
      </c>
      <c r="AV155" s="133" t="s">
        <v>83</v>
      </c>
      <c r="AW155" s="133" t="s">
        <v>139</v>
      </c>
      <c r="AX155" s="133" t="s">
        <v>75</v>
      </c>
      <c r="AY155" s="133" t="s">
        <v>170</v>
      </c>
    </row>
    <row r="156" spans="2:51" s="6" customFormat="1" ht="15.75" customHeight="1">
      <c r="B156" s="138"/>
      <c r="D156" s="132" t="s">
        <v>180</v>
      </c>
      <c r="E156" s="139"/>
      <c r="F156" s="140" t="s">
        <v>210</v>
      </c>
      <c r="H156" s="141">
        <v>6398</v>
      </c>
      <c r="L156" s="138"/>
      <c r="M156" s="142"/>
      <c r="T156" s="143"/>
      <c r="AT156" s="139" t="s">
        <v>180</v>
      </c>
      <c r="AU156" s="139" t="s">
        <v>83</v>
      </c>
      <c r="AV156" s="139" t="s">
        <v>176</v>
      </c>
      <c r="AW156" s="139" t="s">
        <v>139</v>
      </c>
      <c r="AX156" s="139" t="s">
        <v>22</v>
      </c>
      <c r="AY156" s="139" t="s">
        <v>170</v>
      </c>
    </row>
    <row r="157" spans="2:63" s="106" customFormat="1" ht="30.75" customHeight="1">
      <c r="B157" s="107"/>
      <c r="D157" s="108" t="s">
        <v>74</v>
      </c>
      <c r="E157" s="115" t="s">
        <v>83</v>
      </c>
      <c r="F157" s="115" t="s">
        <v>282</v>
      </c>
      <c r="J157" s="116">
        <f>$BK$157</f>
        <v>0</v>
      </c>
      <c r="L157" s="107"/>
      <c r="M157" s="111"/>
      <c r="P157" s="112">
        <f>SUM($P$158:$P$162)</f>
        <v>0</v>
      </c>
      <c r="R157" s="112">
        <f>SUM($R$158:$R$162)</f>
        <v>220.32000000000002</v>
      </c>
      <c r="T157" s="113">
        <f>SUM($T$158:$T$162)</f>
        <v>0</v>
      </c>
      <c r="AR157" s="108" t="s">
        <v>22</v>
      </c>
      <c r="AT157" s="108" t="s">
        <v>74</v>
      </c>
      <c r="AU157" s="108" t="s">
        <v>22</v>
      </c>
      <c r="AY157" s="108" t="s">
        <v>170</v>
      </c>
      <c r="BK157" s="114">
        <f>SUM($BK$158:$BK$162)</f>
        <v>0</v>
      </c>
    </row>
    <row r="158" spans="2:65" s="6" customFormat="1" ht="15.75" customHeight="1">
      <c r="B158" s="22"/>
      <c r="C158" s="117" t="s">
        <v>283</v>
      </c>
      <c r="D158" s="117" t="s">
        <v>172</v>
      </c>
      <c r="E158" s="118" t="s">
        <v>284</v>
      </c>
      <c r="F158" s="119" t="s">
        <v>285</v>
      </c>
      <c r="G158" s="120" t="s">
        <v>115</v>
      </c>
      <c r="H158" s="121">
        <v>102</v>
      </c>
      <c r="I158" s="122"/>
      <c r="J158" s="123">
        <f>ROUND($I$158*$H$158,2)</f>
        <v>0</v>
      </c>
      <c r="K158" s="119" t="s">
        <v>175</v>
      </c>
      <c r="L158" s="22"/>
      <c r="M158" s="124"/>
      <c r="N158" s="125" t="s">
        <v>46</v>
      </c>
      <c r="Q158" s="126">
        <v>2.16</v>
      </c>
      <c r="R158" s="126">
        <f>$Q$158*$H$158</f>
        <v>220.32000000000002</v>
      </c>
      <c r="S158" s="126">
        <v>0</v>
      </c>
      <c r="T158" s="127">
        <f>$S$158*$H$158</f>
        <v>0</v>
      </c>
      <c r="AR158" s="76" t="s">
        <v>176</v>
      </c>
      <c r="AT158" s="76" t="s">
        <v>172</v>
      </c>
      <c r="AU158" s="76" t="s">
        <v>83</v>
      </c>
      <c r="AY158" s="6" t="s">
        <v>170</v>
      </c>
      <c r="BE158" s="128">
        <f>IF($N$158="základní",$J$158,0)</f>
        <v>0</v>
      </c>
      <c r="BF158" s="128">
        <f>IF($N$158="snížená",$J$158,0)</f>
        <v>0</v>
      </c>
      <c r="BG158" s="128">
        <f>IF($N$158="zákl. přenesená",$J$158,0)</f>
        <v>0</v>
      </c>
      <c r="BH158" s="128">
        <f>IF($N$158="sníž. přenesená",$J$158,0)</f>
        <v>0</v>
      </c>
      <c r="BI158" s="128">
        <f>IF($N$158="nulová",$J$158,0)</f>
        <v>0</v>
      </c>
      <c r="BJ158" s="76" t="s">
        <v>22</v>
      </c>
      <c r="BK158" s="128">
        <f>ROUND($I$158*$H$158,2)</f>
        <v>0</v>
      </c>
      <c r="BL158" s="76" t="s">
        <v>176</v>
      </c>
      <c r="BM158" s="76" t="s">
        <v>286</v>
      </c>
    </row>
    <row r="159" spans="2:47" s="6" customFormat="1" ht="16.5" customHeight="1">
      <c r="B159" s="22"/>
      <c r="D159" s="129" t="s">
        <v>178</v>
      </c>
      <c r="F159" s="130" t="s">
        <v>287</v>
      </c>
      <c r="L159" s="22"/>
      <c r="M159" s="48"/>
      <c r="T159" s="49"/>
      <c r="AT159" s="6" t="s">
        <v>178</v>
      </c>
      <c r="AU159" s="6" t="s">
        <v>83</v>
      </c>
    </row>
    <row r="160" spans="2:51" s="6" customFormat="1" ht="15.75" customHeight="1">
      <c r="B160" s="131"/>
      <c r="D160" s="132" t="s">
        <v>180</v>
      </c>
      <c r="E160" s="133"/>
      <c r="F160" s="134" t="s">
        <v>288</v>
      </c>
      <c r="H160" s="135">
        <v>18</v>
      </c>
      <c r="L160" s="131"/>
      <c r="M160" s="136"/>
      <c r="T160" s="137"/>
      <c r="AT160" s="133" t="s">
        <v>180</v>
      </c>
      <c r="AU160" s="133" t="s">
        <v>83</v>
      </c>
      <c r="AV160" s="133" t="s">
        <v>83</v>
      </c>
      <c r="AW160" s="133" t="s">
        <v>139</v>
      </c>
      <c r="AX160" s="133" t="s">
        <v>75</v>
      </c>
      <c r="AY160" s="133" t="s">
        <v>170</v>
      </c>
    </row>
    <row r="161" spans="2:51" s="6" customFormat="1" ht="15.75" customHeight="1">
      <c r="B161" s="131"/>
      <c r="D161" s="132" t="s">
        <v>180</v>
      </c>
      <c r="E161" s="133"/>
      <c r="F161" s="134" t="s">
        <v>289</v>
      </c>
      <c r="H161" s="135">
        <v>84</v>
      </c>
      <c r="L161" s="131"/>
      <c r="M161" s="136"/>
      <c r="T161" s="137"/>
      <c r="AT161" s="133" t="s">
        <v>180</v>
      </c>
      <c r="AU161" s="133" t="s">
        <v>83</v>
      </c>
      <c r="AV161" s="133" t="s">
        <v>83</v>
      </c>
      <c r="AW161" s="133" t="s">
        <v>139</v>
      </c>
      <c r="AX161" s="133" t="s">
        <v>75</v>
      </c>
      <c r="AY161" s="133" t="s">
        <v>170</v>
      </c>
    </row>
    <row r="162" spans="2:51" s="6" customFormat="1" ht="15.75" customHeight="1">
      <c r="B162" s="138"/>
      <c r="D162" s="132" t="s">
        <v>180</v>
      </c>
      <c r="E162" s="139"/>
      <c r="F162" s="140" t="s">
        <v>210</v>
      </c>
      <c r="H162" s="141">
        <v>102</v>
      </c>
      <c r="L162" s="138"/>
      <c r="M162" s="142"/>
      <c r="T162" s="143"/>
      <c r="AT162" s="139" t="s">
        <v>180</v>
      </c>
      <c r="AU162" s="139" t="s">
        <v>83</v>
      </c>
      <c r="AV162" s="139" t="s">
        <v>176</v>
      </c>
      <c r="AW162" s="139" t="s">
        <v>139</v>
      </c>
      <c r="AX162" s="139" t="s">
        <v>22</v>
      </c>
      <c r="AY162" s="139" t="s">
        <v>170</v>
      </c>
    </row>
    <row r="163" spans="2:63" s="106" customFormat="1" ht="30.75" customHeight="1">
      <c r="B163" s="107"/>
      <c r="D163" s="108" t="s">
        <v>74</v>
      </c>
      <c r="E163" s="115" t="s">
        <v>187</v>
      </c>
      <c r="F163" s="115" t="s">
        <v>290</v>
      </c>
      <c r="J163" s="116">
        <f>$BK$163</f>
        <v>0</v>
      </c>
      <c r="L163" s="107"/>
      <c r="M163" s="111"/>
      <c r="P163" s="112">
        <f>$P$164+SUM($P$165:$P$180)</f>
        <v>0</v>
      </c>
      <c r="R163" s="112">
        <f>$R$164+SUM($R$165:$R$180)</f>
        <v>74.40924</v>
      </c>
      <c r="T163" s="113">
        <f>$T$164+SUM($T$165:$T$180)</f>
        <v>0</v>
      </c>
      <c r="AR163" s="108" t="s">
        <v>22</v>
      </c>
      <c r="AT163" s="108" t="s">
        <v>74</v>
      </c>
      <c r="AU163" s="108" t="s">
        <v>22</v>
      </c>
      <c r="AY163" s="108" t="s">
        <v>170</v>
      </c>
      <c r="BK163" s="114">
        <f>$BK$164+SUM($BK$165:$BK$180)</f>
        <v>0</v>
      </c>
    </row>
    <row r="164" spans="2:65" s="6" customFormat="1" ht="15.75" customHeight="1">
      <c r="B164" s="22"/>
      <c r="C164" s="117" t="s">
        <v>291</v>
      </c>
      <c r="D164" s="117" t="s">
        <v>172</v>
      </c>
      <c r="E164" s="118" t="s">
        <v>292</v>
      </c>
      <c r="F164" s="119" t="s">
        <v>293</v>
      </c>
      <c r="G164" s="120" t="s">
        <v>90</v>
      </c>
      <c r="H164" s="121">
        <v>168.5</v>
      </c>
      <c r="I164" s="122"/>
      <c r="J164" s="123">
        <f>ROUND($I$164*$H$164,2)</f>
        <v>0</v>
      </c>
      <c r="K164" s="119" t="s">
        <v>175</v>
      </c>
      <c r="L164" s="22"/>
      <c r="M164" s="124"/>
      <c r="N164" s="125" t="s">
        <v>46</v>
      </c>
      <c r="Q164" s="126">
        <v>0.3926</v>
      </c>
      <c r="R164" s="126">
        <f>$Q$164*$H$164</f>
        <v>66.1531</v>
      </c>
      <c r="S164" s="126">
        <v>0</v>
      </c>
      <c r="T164" s="127">
        <f>$S$164*$H$164</f>
        <v>0</v>
      </c>
      <c r="AR164" s="76" t="s">
        <v>176</v>
      </c>
      <c r="AT164" s="76" t="s">
        <v>172</v>
      </c>
      <c r="AU164" s="76" t="s">
        <v>83</v>
      </c>
      <c r="AY164" s="6" t="s">
        <v>170</v>
      </c>
      <c r="BE164" s="128">
        <f>IF($N$164="základní",$J$164,0)</f>
        <v>0</v>
      </c>
      <c r="BF164" s="128">
        <f>IF($N$164="snížená",$J$164,0)</f>
        <v>0</v>
      </c>
      <c r="BG164" s="128">
        <f>IF($N$164="zákl. přenesená",$J$164,0)</f>
        <v>0</v>
      </c>
      <c r="BH164" s="128">
        <f>IF($N$164="sníž. přenesená",$J$164,0)</f>
        <v>0</v>
      </c>
      <c r="BI164" s="128">
        <f>IF($N$164="nulová",$J$164,0)</f>
        <v>0</v>
      </c>
      <c r="BJ164" s="76" t="s">
        <v>22</v>
      </c>
      <c r="BK164" s="128">
        <f>ROUND($I$164*$H$164,2)</f>
        <v>0</v>
      </c>
      <c r="BL164" s="76" t="s">
        <v>176</v>
      </c>
      <c r="BM164" s="76" t="s">
        <v>294</v>
      </c>
    </row>
    <row r="165" spans="2:47" s="6" customFormat="1" ht="27" customHeight="1">
      <c r="B165" s="22"/>
      <c r="D165" s="129" t="s">
        <v>178</v>
      </c>
      <c r="F165" s="130" t="s">
        <v>295</v>
      </c>
      <c r="L165" s="22"/>
      <c r="M165" s="48"/>
      <c r="T165" s="49"/>
      <c r="AT165" s="6" t="s">
        <v>178</v>
      </c>
      <c r="AU165" s="6" t="s">
        <v>83</v>
      </c>
    </row>
    <row r="166" spans="2:51" s="6" customFormat="1" ht="15.75" customHeight="1">
      <c r="B166" s="154"/>
      <c r="D166" s="132" t="s">
        <v>180</v>
      </c>
      <c r="E166" s="155"/>
      <c r="F166" s="156" t="s">
        <v>296</v>
      </c>
      <c r="H166" s="155"/>
      <c r="L166" s="154"/>
      <c r="M166" s="157"/>
      <c r="T166" s="158"/>
      <c r="AT166" s="155" t="s">
        <v>180</v>
      </c>
      <c r="AU166" s="155" t="s">
        <v>83</v>
      </c>
      <c r="AV166" s="155" t="s">
        <v>22</v>
      </c>
      <c r="AW166" s="155" t="s">
        <v>139</v>
      </c>
      <c r="AX166" s="155" t="s">
        <v>75</v>
      </c>
      <c r="AY166" s="155" t="s">
        <v>170</v>
      </c>
    </row>
    <row r="167" spans="2:51" s="6" customFormat="1" ht="15.75" customHeight="1">
      <c r="B167" s="131"/>
      <c r="D167" s="132" t="s">
        <v>180</v>
      </c>
      <c r="E167" s="133"/>
      <c r="F167" s="134" t="s">
        <v>297</v>
      </c>
      <c r="H167" s="135">
        <v>13.5</v>
      </c>
      <c r="L167" s="131"/>
      <c r="M167" s="136"/>
      <c r="T167" s="137"/>
      <c r="AT167" s="133" t="s">
        <v>180</v>
      </c>
      <c r="AU167" s="133" t="s">
        <v>83</v>
      </c>
      <c r="AV167" s="133" t="s">
        <v>83</v>
      </c>
      <c r="AW167" s="133" t="s">
        <v>139</v>
      </c>
      <c r="AX167" s="133" t="s">
        <v>75</v>
      </c>
      <c r="AY167" s="133" t="s">
        <v>170</v>
      </c>
    </row>
    <row r="168" spans="2:51" s="6" customFormat="1" ht="15.75" customHeight="1">
      <c r="B168" s="131"/>
      <c r="D168" s="132" t="s">
        <v>180</v>
      </c>
      <c r="E168" s="133"/>
      <c r="F168" s="134" t="s">
        <v>298</v>
      </c>
      <c r="H168" s="135">
        <v>15</v>
      </c>
      <c r="L168" s="131"/>
      <c r="M168" s="136"/>
      <c r="T168" s="137"/>
      <c r="AT168" s="133" t="s">
        <v>180</v>
      </c>
      <c r="AU168" s="133" t="s">
        <v>83</v>
      </c>
      <c r="AV168" s="133" t="s">
        <v>83</v>
      </c>
      <c r="AW168" s="133" t="s">
        <v>139</v>
      </c>
      <c r="AX168" s="133" t="s">
        <v>75</v>
      </c>
      <c r="AY168" s="133" t="s">
        <v>170</v>
      </c>
    </row>
    <row r="169" spans="2:51" s="6" customFormat="1" ht="15.75" customHeight="1">
      <c r="B169" s="131"/>
      <c r="D169" s="132" t="s">
        <v>180</v>
      </c>
      <c r="E169" s="133"/>
      <c r="F169" s="134" t="s">
        <v>299</v>
      </c>
      <c r="H169" s="135">
        <v>140</v>
      </c>
      <c r="L169" s="131"/>
      <c r="M169" s="136"/>
      <c r="T169" s="137"/>
      <c r="AT169" s="133" t="s">
        <v>180</v>
      </c>
      <c r="AU169" s="133" t="s">
        <v>83</v>
      </c>
      <c r="AV169" s="133" t="s">
        <v>83</v>
      </c>
      <c r="AW169" s="133" t="s">
        <v>139</v>
      </c>
      <c r="AX169" s="133" t="s">
        <v>75</v>
      </c>
      <c r="AY169" s="133" t="s">
        <v>170</v>
      </c>
    </row>
    <row r="170" spans="2:51" s="6" customFormat="1" ht="15.75" customHeight="1">
      <c r="B170" s="138"/>
      <c r="D170" s="132" t="s">
        <v>180</v>
      </c>
      <c r="E170" s="139"/>
      <c r="F170" s="140" t="s">
        <v>210</v>
      </c>
      <c r="H170" s="141">
        <v>168.5</v>
      </c>
      <c r="L170" s="138"/>
      <c r="M170" s="142"/>
      <c r="T170" s="143"/>
      <c r="AT170" s="139" t="s">
        <v>180</v>
      </c>
      <c r="AU170" s="139" t="s">
        <v>83</v>
      </c>
      <c r="AV170" s="139" t="s">
        <v>176</v>
      </c>
      <c r="AW170" s="139" t="s">
        <v>139</v>
      </c>
      <c r="AX170" s="139" t="s">
        <v>22</v>
      </c>
      <c r="AY170" s="139" t="s">
        <v>170</v>
      </c>
    </row>
    <row r="171" spans="2:65" s="6" customFormat="1" ht="15.75" customHeight="1">
      <c r="B171" s="22"/>
      <c r="C171" s="144" t="s">
        <v>8</v>
      </c>
      <c r="D171" s="144" t="s">
        <v>266</v>
      </c>
      <c r="E171" s="145" t="s">
        <v>300</v>
      </c>
      <c r="F171" s="146" t="s">
        <v>301</v>
      </c>
      <c r="G171" s="147" t="s">
        <v>269</v>
      </c>
      <c r="H171" s="148">
        <v>1</v>
      </c>
      <c r="I171" s="149"/>
      <c r="J171" s="150">
        <f>ROUND($I$171*$H$171,2)</f>
        <v>0</v>
      </c>
      <c r="K171" s="146" t="s">
        <v>175</v>
      </c>
      <c r="L171" s="151"/>
      <c r="M171" s="152"/>
      <c r="N171" s="153" t="s">
        <v>46</v>
      </c>
      <c r="Q171" s="126">
        <v>1</v>
      </c>
      <c r="R171" s="126">
        <f>$Q$171*$H$171</f>
        <v>1</v>
      </c>
      <c r="S171" s="126">
        <v>0</v>
      </c>
      <c r="T171" s="127">
        <f>$S$171*$H$171</f>
        <v>0</v>
      </c>
      <c r="AR171" s="76" t="s">
        <v>216</v>
      </c>
      <c r="AT171" s="76" t="s">
        <v>266</v>
      </c>
      <c r="AU171" s="76" t="s">
        <v>83</v>
      </c>
      <c r="AY171" s="6" t="s">
        <v>170</v>
      </c>
      <c r="BE171" s="128">
        <f>IF($N$171="základní",$J$171,0)</f>
        <v>0</v>
      </c>
      <c r="BF171" s="128">
        <f>IF($N$171="snížená",$J$171,0)</f>
        <v>0</v>
      </c>
      <c r="BG171" s="128">
        <f>IF($N$171="zákl. přenesená",$J$171,0)</f>
        <v>0</v>
      </c>
      <c r="BH171" s="128">
        <f>IF($N$171="sníž. přenesená",$J$171,0)</f>
        <v>0</v>
      </c>
      <c r="BI171" s="128">
        <f>IF($N$171="nulová",$J$171,0)</f>
        <v>0</v>
      </c>
      <c r="BJ171" s="76" t="s">
        <v>22</v>
      </c>
      <c r="BK171" s="128">
        <f>ROUND($I$171*$H$171,2)</f>
        <v>0</v>
      </c>
      <c r="BL171" s="76" t="s">
        <v>176</v>
      </c>
      <c r="BM171" s="76" t="s">
        <v>302</v>
      </c>
    </row>
    <row r="172" spans="2:47" s="6" customFormat="1" ht="16.5" customHeight="1">
      <c r="B172" s="22"/>
      <c r="D172" s="129" t="s">
        <v>178</v>
      </c>
      <c r="F172" s="130" t="s">
        <v>303</v>
      </c>
      <c r="L172" s="22"/>
      <c r="M172" s="48"/>
      <c r="T172" s="49"/>
      <c r="AT172" s="6" t="s">
        <v>178</v>
      </c>
      <c r="AU172" s="6" t="s">
        <v>83</v>
      </c>
    </row>
    <row r="173" spans="2:47" s="6" customFormat="1" ht="30.75" customHeight="1">
      <c r="B173" s="22"/>
      <c r="D173" s="132" t="s">
        <v>304</v>
      </c>
      <c r="F173" s="159" t="s">
        <v>305</v>
      </c>
      <c r="L173" s="22"/>
      <c r="M173" s="48"/>
      <c r="T173" s="49"/>
      <c r="AT173" s="6" t="s">
        <v>304</v>
      </c>
      <c r="AU173" s="6" t="s">
        <v>83</v>
      </c>
    </row>
    <row r="174" spans="2:65" s="6" customFormat="1" ht="15.75" customHeight="1">
      <c r="B174" s="22"/>
      <c r="C174" s="144" t="s">
        <v>306</v>
      </c>
      <c r="D174" s="144" t="s">
        <v>266</v>
      </c>
      <c r="E174" s="145" t="s">
        <v>307</v>
      </c>
      <c r="F174" s="146" t="s">
        <v>308</v>
      </c>
      <c r="G174" s="147" t="s">
        <v>90</v>
      </c>
      <c r="H174" s="148">
        <v>140</v>
      </c>
      <c r="I174" s="149"/>
      <c r="J174" s="150">
        <f>ROUND($I$174*$H$174,2)</f>
        <v>0</v>
      </c>
      <c r="K174" s="146" t="s">
        <v>175</v>
      </c>
      <c r="L174" s="151"/>
      <c r="M174" s="152"/>
      <c r="N174" s="153" t="s">
        <v>46</v>
      </c>
      <c r="Q174" s="126">
        <v>0.0005</v>
      </c>
      <c r="R174" s="126">
        <f>$Q$174*$H$174</f>
        <v>0.07</v>
      </c>
      <c r="S174" s="126">
        <v>0</v>
      </c>
      <c r="T174" s="127">
        <f>$S$174*$H$174</f>
        <v>0</v>
      </c>
      <c r="AR174" s="76" t="s">
        <v>216</v>
      </c>
      <c r="AT174" s="76" t="s">
        <v>266</v>
      </c>
      <c r="AU174" s="76" t="s">
        <v>83</v>
      </c>
      <c r="AY174" s="6" t="s">
        <v>170</v>
      </c>
      <c r="BE174" s="128">
        <f>IF($N$174="základní",$J$174,0)</f>
        <v>0</v>
      </c>
      <c r="BF174" s="128">
        <f>IF($N$174="snížená",$J$174,0)</f>
        <v>0</v>
      </c>
      <c r="BG174" s="128">
        <f>IF($N$174="zákl. přenesená",$J$174,0)</f>
        <v>0</v>
      </c>
      <c r="BH174" s="128">
        <f>IF($N$174="sníž. přenesená",$J$174,0)</f>
        <v>0</v>
      </c>
      <c r="BI174" s="128">
        <f>IF($N$174="nulová",$J$174,0)</f>
        <v>0</v>
      </c>
      <c r="BJ174" s="76" t="s">
        <v>22</v>
      </c>
      <c r="BK174" s="128">
        <f>ROUND($I$174*$H$174,2)</f>
        <v>0</v>
      </c>
      <c r="BL174" s="76" t="s">
        <v>176</v>
      </c>
      <c r="BM174" s="76" t="s">
        <v>309</v>
      </c>
    </row>
    <row r="175" spans="2:47" s="6" customFormat="1" ht="27" customHeight="1">
      <c r="B175" s="22"/>
      <c r="D175" s="129" t="s">
        <v>178</v>
      </c>
      <c r="F175" s="130" t="s">
        <v>310</v>
      </c>
      <c r="L175" s="22"/>
      <c r="M175" s="48"/>
      <c r="T175" s="49"/>
      <c r="AT175" s="6" t="s">
        <v>178</v>
      </c>
      <c r="AU175" s="6" t="s">
        <v>83</v>
      </c>
    </row>
    <row r="176" spans="2:65" s="6" customFormat="1" ht="15.75" customHeight="1">
      <c r="B176" s="22"/>
      <c r="C176" s="117" t="s">
        <v>311</v>
      </c>
      <c r="D176" s="117" t="s">
        <v>172</v>
      </c>
      <c r="E176" s="118" t="s">
        <v>312</v>
      </c>
      <c r="F176" s="119" t="s">
        <v>313</v>
      </c>
      <c r="G176" s="120" t="s">
        <v>314</v>
      </c>
      <c r="H176" s="121">
        <v>185</v>
      </c>
      <c r="I176" s="122"/>
      <c r="J176" s="123">
        <f>ROUND($I$176*$H$176,2)</f>
        <v>0</v>
      </c>
      <c r="K176" s="119" t="s">
        <v>175</v>
      </c>
      <c r="L176" s="22"/>
      <c r="M176" s="124"/>
      <c r="N176" s="125" t="s">
        <v>46</v>
      </c>
      <c r="Q176" s="126">
        <v>0.0385</v>
      </c>
      <c r="R176" s="126">
        <f>$Q$176*$H$176</f>
        <v>7.1225</v>
      </c>
      <c r="S176" s="126">
        <v>0</v>
      </c>
      <c r="T176" s="127">
        <f>$S$176*$H$176</f>
        <v>0</v>
      </c>
      <c r="AR176" s="76" t="s">
        <v>176</v>
      </c>
      <c r="AT176" s="76" t="s">
        <v>172</v>
      </c>
      <c r="AU176" s="76" t="s">
        <v>83</v>
      </c>
      <c r="AY176" s="6" t="s">
        <v>170</v>
      </c>
      <c r="BE176" s="128">
        <f>IF($N$176="základní",$J$176,0)</f>
        <v>0</v>
      </c>
      <c r="BF176" s="128">
        <f>IF($N$176="snížená",$J$176,0)</f>
        <v>0</v>
      </c>
      <c r="BG176" s="128">
        <f>IF($N$176="zákl. přenesená",$J$176,0)</f>
        <v>0</v>
      </c>
      <c r="BH176" s="128">
        <f>IF($N$176="sníž. přenesená",$J$176,0)</f>
        <v>0</v>
      </c>
      <c r="BI176" s="128">
        <f>IF($N$176="nulová",$J$176,0)</f>
        <v>0</v>
      </c>
      <c r="BJ176" s="76" t="s">
        <v>22</v>
      </c>
      <c r="BK176" s="128">
        <f>ROUND($I$176*$H$176,2)</f>
        <v>0</v>
      </c>
      <c r="BL176" s="76" t="s">
        <v>176</v>
      </c>
      <c r="BM176" s="76" t="s">
        <v>315</v>
      </c>
    </row>
    <row r="177" spans="2:51" s="6" customFormat="1" ht="15.75" customHeight="1">
      <c r="B177" s="131"/>
      <c r="D177" s="129" t="s">
        <v>180</v>
      </c>
      <c r="E177" s="134"/>
      <c r="F177" s="134" t="s">
        <v>316</v>
      </c>
      <c r="H177" s="135">
        <v>45</v>
      </c>
      <c r="L177" s="131"/>
      <c r="M177" s="136"/>
      <c r="T177" s="137"/>
      <c r="AT177" s="133" t="s">
        <v>180</v>
      </c>
      <c r="AU177" s="133" t="s">
        <v>83</v>
      </c>
      <c r="AV177" s="133" t="s">
        <v>83</v>
      </c>
      <c r="AW177" s="133" t="s">
        <v>139</v>
      </c>
      <c r="AX177" s="133" t="s">
        <v>75</v>
      </c>
      <c r="AY177" s="133" t="s">
        <v>170</v>
      </c>
    </row>
    <row r="178" spans="2:51" s="6" customFormat="1" ht="15.75" customHeight="1">
      <c r="B178" s="131"/>
      <c r="D178" s="132" t="s">
        <v>180</v>
      </c>
      <c r="E178" s="133"/>
      <c r="F178" s="134" t="s">
        <v>317</v>
      </c>
      <c r="H178" s="135">
        <v>140</v>
      </c>
      <c r="L178" s="131"/>
      <c r="M178" s="136"/>
      <c r="T178" s="137"/>
      <c r="AT178" s="133" t="s">
        <v>180</v>
      </c>
      <c r="AU178" s="133" t="s">
        <v>83</v>
      </c>
      <c r="AV178" s="133" t="s">
        <v>83</v>
      </c>
      <c r="AW178" s="133" t="s">
        <v>139</v>
      </c>
      <c r="AX178" s="133" t="s">
        <v>75</v>
      </c>
      <c r="AY178" s="133" t="s">
        <v>170</v>
      </c>
    </row>
    <row r="179" spans="2:51" s="6" customFormat="1" ht="15.75" customHeight="1">
      <c r="B179" s="138"/>
      <c r="D179" s="132" t="s">
        <v>180</v>
      </c>
      <c r="E179" s="139"/>
      <c r="F179" s="140" t="s">
        <v>210</v>
      </c>
      <c r="H179" s="141">
        <v>185</v>
      </c>
      <c r="L179" s="138"/>
      <c r="M179" s="142"/>
      <c r="T179" s="143"/>
      <c r="AT179" s="139" t="s">
        <v>180</v>
      </c>
      <c r="AU179" s="139" t="s">
        <v>83</v>
      </c>
      <c r="AV179" s="139" t="s">
        <v>176</v>
      </c>
      <c r="AW179" s="139" t="s">
        <v>139</v>
      </c>
      <c r="AX179" s="139" t="s">
        <v>22</v>
      </c>
      <c r="AY179" s="139" t="s">
        <v>170</v>
      </c>
    </row>
    <row r="180" spans="2:63" s="106" customFormat="1" ht="23.25" customHeight="1">
      <c r="B180" s="107"/>
      <c r="D180" s="108" t="s">
        <v>74</v>
      </c>
      <c r="E180" s="115" t="s">
        <v>318</v>
      </c>
      <c r="F180" s="115" t="s">
        <v>319</v>
      </c>
      <c r="J180" s="116">
        <f>$BK$180</f>
        <v>0</v>
      </c>
      <c r="L180" s="107"/>
      <c r="M180" s="111"/>
      <c r="P180" s="112">
        <f>SUM($P$181:$P$184)</f>
        <v>0</v>
      </c>
      <c r="R180" s="112">
        <f>SUM($R$181:$R$184)</f>
        <v>0.06364</v>
      </c>
      <c r="T180" s="113">
        <f>SUM($T$181:$T$184)</f>
        <v>0</v>
      </c>
      <c r="AR180" s="108" t="s">
        <v>22</v>
      </c>
      <c r="AT180" s="108" t="s">
        <v>74</v>
      </c>
      <c r="AU180" s="108" t="s">
        <v>83</v>
      </c>
      <c r="AY180" s="108" t="s">
        <v>170</v>
      </c>
      <c r="BK180" s="114">
        <f>SUM($BK$181:$BK$184)</f>
        <v>0</v>
      </c>
    </row>
    <row r="181" spans="2:65" s="6" customFormat="1" ht="15.75" customHeight="1">
      <c r="B181" s="22"/>
      <c r="C181" s="117" t="s">
        <v>320</v>
      </c>
      <c r="D181" s="117" t="s">
        <v>172</v>
      </c>
      <c r="E181" s="118" t="s">
        <v>321</v>
      </c>
      <c r="F181" s="119" t="s">
        <v>322</v>
      </c>
      <c r="G181" s="120" t="s">
        <v>115</v>
      </c>
      <c r="H181" s="121">
        <v>0.8</v>
      </c>
      <c r="I181" s="122"/>
      <c r="J181" s="123">
        <f>ROUND($I$181*$H$181,2)</f>
        <v>0</v>
      </c>
      <c r="K181" s="119" t="s">
        <v>175</v>
      </c>
      <c r="L181" s="22"/>
      <c r="M181" s="124"/>
      <c r="N181" s="125" t="s">
        <v>46</v>
      </c>
      <c r="Q181" s="126">
        <v>0.07955</v>
      </c>
      <c r="R181" s="126">
        <f>$Q$181*$H$181</f>
        <v>0.06364</v>
      </c>
      <c r="S181" s="126">
        <v>0</v>
      </c>
      <c r="T181" s="127">
        <f>$S$181*$H$181</f>
        <v>0</v>
      </c>
      <c r="AR181" s="76" t="s">
        <v>176</v>
      </c>
      <c r="AT181" s="76" t="s">
        <v>172</v>
      </c>
      <c r="AU181" s="76" t="s">
        <v>187</v>
      </c>
      <c r="AY181" s="6" t="s">
        <v>170</v>
      </c>
      <c r="BE181" s="128">
        <f>IF($N$181="základní",$J$181,0)</f>
        <v>0</v>
      </c>
      <c r="BF181" s="128">
        <f>IF($N$181="snížená",$J$181,0)</f>
        <v>0</v>
      </c>
      <c r="BG181" s="128">
        <f>IF($N$181="zákl. přenesená",$J$181,0)</f>
        <v>0</v>
      </c>
      <c r="BH181" s="128">
        <f>IF($N$181="sníž. přenesená",$J$181,0)</f>
        <v>0</v>
      </c>
      <c r="BI181" s="128">
        <f>IF($N$181="nulová",$J$181,0)</f>
        <v>0</v>
      </c>
      <c r="BJ181" s="76" t="s">
        <v>22</v>
      </c>
      <c r="BK181" s="128">
        <f>ROUND($I$181*$H$181,2)</f>
        <v>0</v>
      </c>
      <c r="BL181" s="76" t="s">
        <v>176</v>
      </c>
      <c r="BM181" s="76" t="s">
        <v>323</v>
      </c>
    </row>
    <row r="182" spans="2:47" s="6" customFormat="1" ht="16.5" customHeight="1">
      <c r="B182" s="22"/>
      <c r="D182" s="129" t="s">
        <v>178</v>
      </c>
      <c r="F182" s="130" t="s">
        <v>324</v>
      </c>
      <c r="L182" s="22"/>
      <c r="M182" s="48"/>
      <c r="T182" s="49"/>
      <c r="AT182" s="6" t="s">
        <v>178</v>
      </c>
      <c r="AU182" s="6" t="s">
        <v>187</v>
      </c>
    </row>
    <row r="183" spans="2:51" s="6" customFormat="1" ht="15.75" customHeight="1">
      <c r="B183" s="131"/>
      <c r="D183" s="132" t="s">
        <v>180</v>
      </c>
      <c r="E183" s="133"/>
      <c r="F183" s="134" t="s">
        <v>325</v>
      </c>
      <c r="H183" s="135">
        <v>0.8</v>
      </c>
      <c r="L183" s="131"/>
      <c r="M183" s="136"/>
      <c r="T183" s="137"/>
      <c r="AT183" s="133" t="s">
        <v>180</v>
      </c>
      <c r="AU183" s="133" t="s">
        <v>187</v>
      </c>
      <c r="AV183" s="133" t="s">
        <v>83</v>
      </c>
      <c r="AW183" s="133" t="s">
        <v>139</v>
      </c>
      <c r="AX183" s="133" t="s">
        <v>22</v>
      </c>
      <c r="AY183" s="133" t="s">
        <v>170</v>
      </c>
    </row>
    <row r="184" spans="2:65" s="6" customFormat="1" ht="15.75" customHeight="1">
      <c r="B184" s="22"/>
      <c r="C184" s="144" t="s">
        <v>326</v>
      </c>
      <c r="D184" s="144" t="s">
        <v>266</v>
      </c>
      <c r="E184" s="145" t="s">
        <v>327</v>
      </c>
      <c r="F184" s="146" t="s">
        <v>328</v>
      </c>
      <c r="G184" s="147" t="s">
        <v>130</v>
      </c>
      <c r="H184" s="148">
        <v>1</v>
      </c>
      <c r="I184" s="149"/>
      <c r="J184" s="150">
        <f>ROUND($I$184*$H$184,2)</f>
        <v>0</v>
      </c>
      <c r="K184" s="146"/>
      <c r="L184" s="151"/>
      <c r="M184" s="152"/>
      <c r="N184" s="153" t="s">
        <v>46</v>
      </c>
      <c r="Q184" s="126">
        <v>0</v>
      </c>
      <c r="R184" s="126">
        <f>$Q$184*$H$184</f>
        <v>0</v>
      </c>
      <c r="S184" s="126">
        <v>0</v>
      </c>
      <c r="T184" s="127">
        <f>$S$184*$H$184</f>
        <v>0</v>
      </c>
      <c r="AR184" s="76" t="s">
        <v>216</v>
      </c>
      <c r="AT184" s="76" t="s">
        <v>266</v>
      </c>
      <c r="AU184" s="76" t="s">
        <v>187</v>
      </c>
      <c r="AY184" s="6" t="s">
        <v>170</v>
      </c>
      <c r="BE184" s="128">
        <f>IF($N$184="základní",$J$184,0)</f>
        <v>0</v>
      </c>
      <c r="BF184" s="128">
        <f>IF($N$184="snížená",$J$184,0)</f>
        <v>0</v>
      </c>
      <c r="BG184" s="128">
        <f>IF($N$184="zákl. přenesená",$J$184,0)</f>
        <v>0</v>
      </c>
      <c r="BH184" s="128">
        <f>IF($N$184="sníž. přenesená",$J$184,0)</f>
        <v>0</v>
      </c>
      <c r="BI184" s="128">
        <f>IF($N$184="nulová",$J$184,0)</f>
        <v>0</v>
      </c>
      <c r="BJ184" s="76" t="s">
        <v>22</v>
      </c>
      <c r="BK184" s="128">
        <f>ROUND($I$184*$H$184,2)</f>
        <v>0</v>
      </c>
      <c r="BL184" s="76" t="s">
        <v>176</v>
      </c>
      <c r="BM184" s="76" t="s">
        <v>329</v>
      </c>
    </row>
    <row r="185" spans="2:63" s="106" customFormat="1" ht="30.75" customHeight="1">
      <c r="B185" s="107"/>
      <c r="D185" s="108" t="s">
        <v>74</v>
      </c>
      <c r="E185" s="115" t="s">
        <v>176</v>
      </c>
      <c r="F185" s="115" t="s">
        <v>330</v>
      </c>
      <c r="J185" s="116">
        <f>$BK$185</f>
        <v>0</v>
      </c>
      <c r="L185" s="107"/>
      <c r="M185" s="111"/>
      <c r="P185" s="112">
        <f>SUM($P$186:$P$206)</f>
        <v>0</v>
      </c>
      <c r="R185" s="112">
        <f>SUM($R$186:$R$206)</f>
        <v>0</v>
      </c>
      <c r="T185" s="113">
        <f>SUM($T$186:$T$206)</f>
        <v>0</v>
      </c>
      <c r="AR185" s="108" t="s">
        <v>22</v>
      </c>
      <c r="AT185" s="108" t="s">
        <v>74</v>
      </c>
      <c r="AU185" s="108" t="s">
        <v>22</v>
      </c>
      <c r="AY185" s="108" t="s">
        <v>170</v>
      </c>
      <c r="BK185" s="114">
        <f>SUM($BK$186:$BK$206)</f>
        <v>0</v>
      </c>
    </row>
    <row r="186" spans="2:65" s="6" customFormat="1" ht="15.75" customHeight="1">
      <c r="B186" s="22"/>
      <c r="C186" s="120" t="s">
        <v>331</v>
      </c>
      <c r="D186" s="120" t="s">
        <v>172</v>
      </c>
      <c r="E186" s="118" t="s">
        <v>332</v>
      </c>
      <c r="F186" s="119" t="s">
        <v>333</v>
      </c>
      <c r="G186" s="120" t="s">
        <v>334</v>
      </c>
      <c r="H186" s="121">
        <v>4</v>
      </c>
      <c r="I186" s="122"/>
      <c r="J186" s="123">
        <f>ROUND($I$186*$H$186,2)</f>
        <v>0</v>
      </c>
      <c r="K186" s="119"/>
      <c r="L186" s="22"/>
      <c r="M186" s="124"/>
      <c r="N186" s="125" t="s">
        <v>46</v>
      </c>
      <c r="Q186" s="126">
        <v>0</v>
      </c>
      <c r="R186" s="126">
        <f>$Q$186*$H$186</f>
        <v>0</v>
      </c>
      <c r="S186" s="126">
        <v>0</v>
      </c>
      <c r="T186" s="127">
        <f>$S$186*$H$186</f>
        <v>0</v>
      </c>
      <c r="AR186" s="76" t="s">
        <v>176</v>
      </c>
      <c r="AT186" s="76" t="s">
        <v>172</v>
      </c>
      <c r="AU186" s="76" t="s">
        <v>83</v>
      </c>
      <c r="AY186" s="76" t="s">
        <v>170</v>
      </c>
      <c r="BE186" s="128">
        <f>IF($N$186="základní",$J$186,0)</f>
        <v>0</v>
      </c>
      <c r="BF186" s="128">
        <f>IF($N$186="snížená",$J$186,0)</f>
        <v>0</v>
      </c>
      <c r="BG186" s="128">
        <f>IF($N$186="zákl. přenesená",$J$186,0)</f>
        <v>0</v>
      </c>
      <c r="BH186" s="128">
        <f>IF($N$186="sníž. přenesená",$J$186,0)</f>
        <v>0</v>
      </c>
      <c r="BI186" s="128">
        <f>IF($N$186="nulová",$J$186,0)</f>
        <v>0</v>
      </c>
      <c r="BJ186" s="76" t="s">
        <v>22</v>
      </c>
      <c r="BK186" s="128">
        <f>ROUND($I$186*$H$186,2)</f>
        <v>0</v>
      </c>
      <c r="BL186" s="76" t="s">
        <v>176</v>
      </c>
      <c r="BM186" s="76" t="s">
        <v>335</v>
      </c>
    </row>
    <row r="187" spans="2:51" s="6" customFormat="1" ht="15.75" customHeight="1">
      <c r="B187" s="131"/>
      <c r="D187" s="129" t="s">
        <v>180</v>
      </c>
      <c r="E187" s="134"/>
      <c r="F187" s="134" t="s">
        <v>336</v>
      </c>
      <c r="H187" s="135">
        <v>4</v>
      </c>
      <c r="L187" s="131"/>
      <c r="M187" s="136"/>
      <c r="T187" s="137"/>
      <c r="AT187" s="133" t="s">
        <v>180</v>
      </c>
      <c r="AU187" s="133" t="s">
        <v>83</v>
      </c>
      <c r="AV187" s="133" t="s">
        <v>83</v>
      </c>
      <c r="AW187" s="133" t="s">
        <v>139</v>
      </c>
      <c r="AX187" s="133" t="s">
        <v>22</v>
      </c>
      <c r="AY187" s="133" t="s">
        <v>170</v>
      </c>
    </row>
    <row r="188" spans="2:51" s="6" customFormat="1" ht="15.75" customHeight="1">
      <c r="B188" s="154"/>
      <c r="D188" s="132" t="s">
        <v>180</v>
      </c>
      <c r="E188" s="155"/>
      <c r="F188" s="156" t="s">
        <v>337</v>
      </c>
      <c r="H188" s="155"/>
      <c r="L188" s="154"/>
      <c r="M188" s="157"/>
      <c r="T188" s="158"/>
      <c r="AT188" s="155" t="s">
        <v>180</v>
      </c>
      <c r="AU188" s="155" t="s">
        <v>83</v>
      </c>
      <c r="AV188" s="155" t="s">
        <v>22</v>
      </c>
      <c r="AW188" s="155" t="s">
        <v>139</v>
      </c>
      <c r="AX188" s="155" t="s">
        <v>75</v>
      </c>
      <c r="AY188" s="155" t="s">
        <v>170</v>
      </c>
    </row>
    <row r="189" spans="2:51" s="6" customFormat="1" ht="15.75" customHeight="1">
      <c r="B189" s="154"/>
      <c r="D189" s="132" t="s">
        <v>180</v>
      </c>
      <c r="E189" s="155"/>
      <c r="F189" s="156" t="s">
        <v>338</v>
      </c>
      <c r="H189" s="155"/>
      <c r="L189" s="154"/>
      <c r="M189" s="157"/>
      <c r="T189" s="158"/>
      <c r="AT189" s="155" t="s">
        <v>180</v>
      </c>
      <c r="AU189" s="155" t="s">
        <v>83</v>
      </c>
      <c r="AV189" s="155" t="s">
        <v>22</v>
      </c>
      <c r="AW189" s="155" t="s">
        <v>139</v>
      </c>
      <c r="AX189" s="155" t="s">
        <v>75</v>
      </c>
      <c r="AY189" s="155" t="s">
        <v>170</v>
      </c>
    </row>
    <row r="190" spans="2:51" s="6" customFormat="1" ht="15.75" customHeight="1">
      <c r="B190" s="154"/>
      <c r="D190" s="132" t="s">
        <v>180</v>
      </c>
      <c r="E190" s="155"/>
      <c r="F190" s="156" t="s">
        <v>339</v>
      </c>
      <c r="H190" s="155"/>
      <c r="L190" s="154"/>
      <c r="M190" s="157"/>
      <c r="T190" s="158"/>
      <c r="AT190" s="155" t="s">
        <v>180</v>
      </c>
      <c r="AU190" s="155" t="s">
        <v>83</v>
      </c>
      <c r="AV190" s="155" t="s">
        <v>22</v>
      </c>
      <c r="AW190" s="155" t="s">
        <v>139</v>
      </c>
      <c r="AX190" s="155" t="s">
        <v>75</v>
      </c>
      <c r="AY190" s="155" t="s">
        <v>170</v>
      </c>
    </row>
    <row r="191" spans="2:51" s="6" customFormat="1" ht="15.75" customHeight="1">
      <c r="B191" s="154"/>
      <c r="D191" s="132" t="s">
        <v>180</v>
      </c>
      <c r="E191" s="155"/>
      <c r="F191" s="156" t="s">
        <v>340</v>
      </c>
      <c r="H191" s="155"/>
      <c r="L191" s="154"/>
      <c r="M191" s="157"/>
      <c r="T191" s="158"/>
      <c r="AT191" s="155" t="s">
        <v>180</v>
      </c>
      <c r="AU191" s="155" t="s">
        <v>83</v>
      </c>
      <c r="AV191" s="155" t="s">
        <v>22</v>
      </c>
      <c r="AW191" s="155" t="s">
        <v>139</v>
      </c>
      <c r="AX191" s="155" t="s">
        <v>75</v>
      </c>
      <c r="AY191" s="155" t="s">
        <v>170</v>
      </c>
    </row>
    <row r="192" spans="2:51" s="6" customFormat="1" ht="15.75" customHeight="1">
      <c r="B192" s="154"/>
      <c r="D192" s="132" t="s">
        <v>180</v>
      </c>
      <c r="E192" s="155"/>
      <c r="F192" s="156" t="s">
        <v>341</v>
      </c>
      <c r="H192" s="155"/>
      <c r="L192" s="154"/>
      <c r="M192" s="157"/>
      <c r="T192" s="158"/>
      <c r="AT192" s="155" t="s">
        <v>180</v>
      </c>
      <c r="AU192" s="155" t="s">
        <v>83</v>
      </c>
      <c r="AV192" s="155" t="s">
        <v>22</v>
      </c>
      <c r="AW192" s="155" t="s">
        <v>139</v>
      </c>
      <c r="AX192" s="155" t="s">
        <v>75</v>
      </c>
      <c r="AY192" s="155" t="s">
        <v>170</v>
      </c>
    </row>
    <row r="193" spans="2:51" s="6" customFormat="1" ht="15.75" customHeight="1">
      <c r="B193" s="154"/>
      <c r="D193" s="132" t="s">
        <v>180</v>
      </c>
      <c r="E193" s="155"/>
      <c r="F193" s="156" t="s">
        <v>342</v>
      </c>
      <c r="H193" s="155"/>
      <c r="L193" s="154"/>
      <c r="M193" s="157"/>
      <c r="T193" s="158"/>
      <c r="AT193" s="155" t="s">
        <v>180</v>
      </c>
      <c r="AU193" s="155" t="s">
        <v>83</v>
      </c>
      <c r="AV193" s="155" t="s">
        <v>22</v>
      </c>
      <c r="AW193" s="155" t="s">
        <v>139</v>
      </c>
      <c r="AX193" s="155" t="s">
        <v>75</v>
      </c>
      <c r="AY193" s="155" t="s">
        <v>170</v>
      </c>
    </row>
    <row r="194" spans="2:51" s="6" customFormat="1" ht="15.75" customHeight="1">
      <c r="B194" s="154"/>
      <c r="D194" s="132" t="s">
        <v>180</v>
      </c>
      <c r="E194" s="155"/>
      <c r="F194" s="156" t="s">
        <v>343</v>
      </c>
      <c r="H194" s="155"/>
      <c r="L194" s="154"/>
      <c r="M194" s="157"/>
      <c r="T194" s="158"/>
      <c r="AT194" s="155" t="s">
        <v>180</v>
      </c>
      <c r="AU194" s="155" t="s">
        <v>83</v>
      </c>
      <c r="AV194" s="155" t="s">
        <v>22</v>
      </c>
      <c r="AW194" s="155" t="s">
        <v>139</v>
      </c>
      <c r="AX194" s="155" t="s">
        <v>75</v>
      </c>
      <c r="AY194" s="155" t="s">
        <v>170</v>
      </c>
    </row>
    <row r="195" spans="2:51" s="6" customFormat="1" ht="15.75" customHeight="1">
      <c r="B195" s="154"/>
      <c r="D195" s="132" t="s">
        <v>180</v>
      </c>
      <c r="E195" s="155"/>
      <c r="F195" s="156" t="s">
        <v>344</v>
      </c>
      <c r="H195" s="155"/>
      <c r="L195" s="154"/>
      <c r="M195" s="157"/>
      <c r="T195" s="158"/>
      <c r="AT195" s="155" t="s">
        <v>180</v>
      </c>
      <c r="AU195" s="155" t="s">
        <v>83</v>
      </c>
      <c r="AV195" s="155" t="s">
        <v>22</v>
      </c>
      <c r="AW195" s="155" t="s">
        <v>139</v>
      </c>
      <c r="AX195" s="155" t="s">
        <v>75</v>
      </c>
      <c r="AY195" s="155" t="s">
        <v>170</v>
      </c>
    </row>
    <row r="196" spans="2:65" s="6" customFormat="1" ht="15.75" customHeight="1">
      <c r="B196" s="22"/>
      <c r="C196" s="117" t="s">
        <v>345</v>
      </c>
      <c r="D196" s="117" t="s">
        <v>172</v>
      </c>
      <c r="E196" s="118" t="s">
        <v>346</v>
      </c>
      <c r="F196" s="119" t="s">
        <v>347</v>
      </c>
      <c r="G196" s="120" t="s">
        <v>334</v>
      </c>
      <c r="H196" s="121">
        <v>2</v>
      </c>
      <c r="I196" s="122"/>
      <c r="J196" s="123">
        <f>ROUND($I$196*$H$196,2)</f>
        <v>0</v>
      </c>
      <c r="K196" s="119"/>
      <c r="L196" s="22"/>
      <c r="M196" s="124"/>
      <c r="N196" s="125" t="s">
        <v>46</v>
      </c>
      <c r="Q196" s="126">
        <v>0</v>
      </c>
      <c r="R196" s="126">
        <f>$Q$196*$H$196</f>
        <v>0</v>
      </c>
      <c r="S196" s="126">
        <v>0</v>
      </c>
      <c r="T196" s="127">
        <f>$S$196*$H$196</f>
        <v>0</v>
      </c>
      <c r="AR196" s="76" t="s">
        <v>176</v>
      </c>
      <c r="AT196" s="76" t="s">
        <v>172</v>
      </c>
      <c r="AU196" s="76" t="s">
        <v>83</v>
      </c>
      <c r="AY196" s="6" t="s">
        <v>170</v>
      </c>
      <c r="BE196" s="128">
        <f>IF($N$196="základní",$J$196,0)</f>
        <v>0</v>
      </c>
      <c r="BF196" s="128">
        <f>IF($N$196="snížená",$J$196,0)</f>
        <v>0</v>
      </c>
      <c r="BG196" s="128">
        <f>IF($N$196="zákl. přenesená",$J$196,0)</f>
        <v>0</v>
      </c>
      <c r="BH196" s="128">
        <f>IF($N$196="sníž. přenesená",$J$196,0)</f>
        <v>0</v>
      </c>
      <c r="BI196" s="128">
        <f>IF($N$196="nulová",$J$196,0)</f>
        <v>0</v>
      </c>
      <c r="BJ196" s="76" t="s">
        <v>22</v>
      </c>
      <c r="BK196" s="128">
        <f>ROUND($I$196*$H$196,2)</f>
        <v>0</v>
      </c>
      <c r="BL196" s="76" t="s">
        <v>176</v>
      </c>
      <c r="BM196" s="76" t="s">
        <v>348</v>
      </c>
    </row>
    <row r="197" spans="2:51" s="6" customFormat="1" ht="15.75" customHeight="1">
      <c r="B197" s="131"/>
      <c r="D197" s="129" t="s">
        <v>180</v>
      </c>
      <c r="E197" s="134"/>
      <c r="F197" s="134" t="s">
        <v>349</v>
      </c>
      <c r="H197" s="135">
        <v>2</v>
      </c>
      <c r="L197" s="131"/>
      <c r="M197" s="136"/>
      <c r="T197" s="137"/>
      <c r="AT197" s="133" t="s">
        <v>180</v>
      </c>
      <c r="AU197" s="133" t="s">
        <v>83</v>
      </c>
      <c r="AV197" s="133" t="s">
        <v>83</v>
      </c>
      <c r="AW197" s="133" t="s">
        <v>139</v>
      </c>
      <c r="AX197" s="133" t="s">
        <v>22</v>
      </c>
      <c r="AY197" s="133" t="s">
        <v>170</v>
      </c>
    </row>
    <row r="198" spans="2:51" s="6" customFormat="1" ht="15.75" customHeight="1">
      <c r="B198" s="154"/>
      <c r="D198" s="132" t="s">
        <v>180</v>
      </c>
      <c r="E198" s="155"/>
      <c r="F198" s="156" t="s">
        <v>350</v>
      </c>
      <c r="H198" s="155"/>
      <c r="L198" s="154"/>
      <c r="M198" s="157"/>
      <c r="T198" s="158"/>
      <c r="AT198" s="155" t="s">
        <v>180</v>
      </c>
      <c r="AU198" s="155" t="s">
        <v>83</v>
      </c>
      <c r="AV198" s="155" t="s">
        <v>22</v>
      </c>
      <c r="AW198" s="155" t="s">
        <v>139</v>
      </c>
      <c r="AX198" s="155" t="s">
        <v>75</v>
      </c>
      <c r="AY198" s="155" t="s">
        <v>170</v>
      </c>
    </row>
    <row r="199" spans="2:51" s="6" customFormat="1" ht="15.75" customHeight="1">
      <c r="B199" s="154"/>
      <c r="D199" s="132" t="s">
        <v>180</v>
      </c>
      <c r="E199" s="155"/>
      <c r="F199" s="156" t="s">
        <v>338</v>
      </c>
      <c r="H199" s="155"/>
      <c r="L199" s="154"/>
      <c r="M199" s="157"/>
      <c r="T199" s="158"/>
      <c r="AT199" s="155" t="s">
        <v>180</v>
      </c>
      <c r="AU199" s="155" t="s">
        <v>83</v>
      </c>
      <c r="AV199" s="155" t="s">
        <v>22</v>
      </c>
      <c r="AW199" s="155" t="s">
        <v>139</v>
      </c>
      <c r="AX199" s="155" t="s">
        <v>75</v>
      </c>
      <c r="AY199" s="155" t="s">
        <v>170</v>
      </c>
    </row>
    <row r="200" spans="2:51" s="6" customFormat="1" ht="15.75" customHeight="1">
      <c r="B200" s="154"/>
      <c r="D200" s="132" t="s">
        <v>180</v>
      </c>
      <c r="E200" s="155"/>
      <c r="F200" s="156" t="s">
        <v>351</v>
      </c>
      <c r="H200" s="155"/>
      <c r="L200" s="154"/>
      <c r="M200" s="157"/>
      <c r="T200" s="158"/>
      <c r="AT200" s="155" t="s">
        <v>180</v>
      </c>
      <c r="AU200" s="155" t="s">
        <v>83</v>
      </c>
      <c r="AV200" s="155" t="s">
        <v>22</v>
      </c>
      <c r="AW200" s="155" t="s">
        <v>139</v>
      </c>
      <c r="AX200" s="155" t="s">
        <v>75</v>
      </c>
      <c r="AY200" s="155" t="s">
        <v>170</v>
      </c>
    </row>
    <row r="201" spans="2:65" s="6" customFormat="1" ht="15.75" customHeight="1">
      <c r="B201" s="22"/>
      <c r="C201" s="117" t="s">
        <v>352</v>
      </c>
      <c r="D201" s="117" t="s">
        <v>172</v>
      </c>
      <c r="E201" s="118" t="s">
        <v>353</v>
      </c>
      <c r="F201" s="119" t="s">
        <v>354</v>
      </c>
      <c r="G201" s="120" t="s">
        <v>90</v>
      </c>
      <c r="H201" s="121">
        <v>750</v>
      </c>
      <c r="I201" s="122"/>
      <c r="J201" s="123">
        <f>ROUND($I$201*$H$201,2)</f>
        <v>0</v>
      </c>
      <c r="K201" s="119" t="s">
        <v>175</v>
      </c>
      <c r="L201" s="22"/>
      <c r="M201" s="124"/>
      <c r="N201" s="125" t="s">
        <v>46</v>
      </c>
      <c r="Q201" s="126">
        <v>0</v>
      </c>
      <c r="R201" s="126">
        <f>$Q$201*$H$201</f>
        <v>0</v>
      </c>
      <c r="S201" s="126">
        <v>0</v>
      </c>
      <c r="T201" s="127">
        <f>$S$201*$H$201</f>
        <v>0</v>
      </c>
      <c r="AR201" s="76" t="s">
        <v>176</v>
      </c>
      <c r="AT201" s="76" t="s">
        <v>172</v>
      </c>
      <c r="AU201" s="76" t="s">
        <v>83</v>
      </c>
      <c r="AY201" s="6" t="s">
        <v>170</v>
      </c>
      <c r="BE201" s="128">
        <f>IF($N$201="základní",$J$201,0)</f>
        <v>0</v>
      </c>
      <c r="BF201" s="128">
        <f>IF($N$201="snížená",$J$201,0)</f>
        <v>0</v>
      </c>
      <c r="BG201" s="128">
        <f>IF($N$201="zákl. přenesená",$J$201,0)</f>
        <v>0</v>
      </c>
      <c r="BH201" s="128">
        <f>IF($N$201="sníž. přenesená",$J$201,0)</f>
        <v>0</v>
      </c>
      <c r="BI201" s="128">
        <f>IF($N$201="nulová",$J$201,0)</f>
        <v>0</v>
      </c>
      <c r="BJ201" s="76" t="s">
        <v>22</v>
      </c>
      <c r="BK201" s="128">
        <f>ROUND($I$201*$H$201,2)</f>
        <v>0</v>
      </c>
      <c r="BL201" s="76" t="s">
        <v>176</v>
      </c>
      <c r="BM201" s="76" t="s">
        <v>355</v>
      </c>
    </row>
    <row r="202" spans="2:47" s="6" customFormat="1" ht="16.5" customHeight="1">
      <c r="B202" s="22"/>
      <c r="D202" s="129" t="s">
        <v>178</v>
      </c>
      <c r="F202" s="130" t="s">
        <v>356</v>
      </c>
      <c r="L202" s="22"/>
      <c r="M202" s="48"/>
      <c r="T202" s="49"/>
      <c r="AT202" s="6" t="s">
        <v>178</v>
      </c>
      <c r="AU202" s="6" t="s">
        <v>83</v>
      </c>
    </row>
    <row r="203" spans="2:51" s="6" customFormat="1" ht="15.75" customHeight="1">
      <c r="B203" s="131"/>
      <c r="D203" s="132" t="s">
        <v>180</v>
      </c>
      <c r="E203" s="133"/>
      <c r="F203" s="134" t="s">
        <v>109</v>
      </c>
      <c r="H203" s="135">
        <v>750</v>
      </c>
      <c r="L203" s="131"/>
      <c r="M203" s="136"/>
      <c r="T203" s="137"/>
      <c r="AT203" s="133" t="s">
        <v>180</v>
      </c>
      <c r="AU203" s="133" t="s">
        <v>83</v>
      </c>
      <c r="AV203" s="133" t="s">
        <v>83</v>
      </c>
      <c r="AW203" s="133" t="s">
        <v>139</v>
      </c>
      <c r="AX203" s="133" t="s">
        <v>22</v>
      </c>
      <c r="AY203" s="133" t="s">
        <v>170</v>
      </c>
    </row>
    <row r="204" spans="2:65" s="6" customFormat="1" ht="15.75" customHeight="1">
      <c r="B204" s="22"/>
      <c r="C204" s="117" t="s">
        <v>357</v>
      </c>
      <c r="D204" s="117" t="s">
        <v>172</v>
      </c>
      <c r="E204" s="118" t="s">
        <v>358</v>
      </c>
      <c r="F204" s="119" t="s">
        <v>359</v>
      </c>
      <c r="G204" s="120" t="s">
        <v>90</v>
      </c>
      <c r="H204" s="121">
        <v>1.6</v>
      </c>
      <c r="I204" s="122"/>
      <c r="J204" s="123">
        <f>ROUND($I$204*$H$204,2)</f>
        <v>0</v>
      </c>
      <c r="K204" s="119" t="s">
        <v>175</v>
      </c>
      <c r="L204" s="22"/>
      <c r="M204" s="124"/>
      <c r="N204" s="125" t="s">
        <v>46</v>
      </c>
      <c r="Q204" s="126">
        <v>0</v>
      </c>
      <c r="R204" s="126">
        <f>$Q$204*$H$204</f>
        <v>0</v>
      </c>
      <c r="S204" s="126">
        <v>0</v>
      </c>
      <c r="T204" s="127">
        <f>$S$204*$H$204</f>
        <v>0</v>
      </c>
      <c r="AR204" s="76" t="s">
        <v>176</v>
      </c>
      <c r="AT204" s="76" t="s">
        <v>172</v>
      </c>
      <c r="AU204" s="76" t="s">
        <v>83</v>
      </c>
      <c r="AY204" s="6" t="s">
        <v>170</v>
      </c>
      <c r="BE204" s="128">
        <f>IF($N$204="základní",$J$204,0)</f>
        <v>0</v>
      </c>
      <c r="BF204" s="128">
        <f>IF($N$204="snížená",$J$204,0)</f>
        <v>0</v>
      </c>
      <c r="BG204" s="128">
        <f>IF($N$204="zákl. přenesená",$J$204,0)</f>
        <v>0</v>
      </c>
      <c r="BH204" s="128">
        <f>IF($N$204="sníž. přenesená",$J$204,0)</f>
        <v>0</v>
      </c>
      <c r="BI204" s="128">
        <f>IF($N$204="nulová",$J$204,0)</f>
        <v>0</v>
      </c>
      <c r="BJ204" s="76" t="s">
        <v>22</v>
      </c>
      <c r="BK204" s="128">
        <f>ROUND($I$204*$H$204,2)</f>
        <v>0</v>
      </c>
      <c r="BL204" s="76" t="s">
        <v>176</v>
      </c>
      <c r="BM204" s="76" t="s">
        <v>360</v>
      </c>
    </row>
    <row r="205" spans="2:47" s="6" customFormat="1" ht="16.5" customHeight="1">
      <c r="B205" s="22"/>
      <c r="D205" s="129" t="s">
        <v>178</v>
      </c>
      <c r="F205" s="130" t="s">
        <v>361</v>
      </c>
      <c r="L205" s="22"/>
      <c r="M205" s="48"/>
      <c r="T205" s="49"/>
      <c r="AT205" s="6" t="s">
        <v>178</v>
      </c>
      <c r="AU205" s="6" t="s">
        <v>83</v>
      </c>
    </row>
    <row r="206" spans="2:51" s="6" customFormat="1" ht="15.75" customHeight="1">
      <c r="B206" s="131"/>
      <c r="D206" s="132" t="s">
        <v>180</v>
      </c>
      <c r="E206" s="133"/>
      <c r="F206" s="134" t="s">
        <v>362</v>
      </c>
      <c r="H206" s="135">
        <v>1.6</v>
      </c>
      <c r="L206" s="131"/>
      <c r="M206" s="136"/>
      <c r="T206" s="137"/>
      <c r="AT206" s="133" t="s">
        <v>180</v>
      </c>
      <c r="AU206" s="133" t="s">
        <v>83</v>
      </c>
      <c r="AV206" s="133" t="s">
        <v>83</v>
      </c>
      <c r="AW206" s="133" t="s">
        <v>139</v>
      </c>
      <c r="AX206" s="133" t="s">
        <v>22</v>
      </c>
      <c r="AY206" s="133" t="s">
        <v>170</v>
      </c>
    </row>
    <row r="207" spans="2:63" s="106" customFormat="1" ht="30.75" customHeight="1">
      <c r="B207" s="107"/>
      <c r="D207" s="108" t="s">
        <v>74</v>
      </c>
      <c r="E207" s="115" t="s">
        <v>198</v>
      </c>
      <c r="F207" s="115" t="s">
        <v>363</v>
      </c>
      <c r="J207" s="116">
        <f>$BK$207</f>
        <v>0</v>
      </c>
      <c r="L207" s="107"/>
      <c r="M207" s="111"/>
      <c r="P207" s="112">
        <f>SUM($P$208:$P$235)</f>
        <v>0</v>
      </c>
      <c r="R207" s="112">
        <f>SUM($R$208:$R$235)</f>
        <v>1344.752925</v>
      </c>
      <c r="T207" s="113">
        <f>SUM($T$208:$T$235)</f>
        <v>0</v>
      </c>
      <c r="AR207" s="108" t="s">
        <v>22</v>
      </c>
      <c r="AT207" s="108" t="s">
        <v>74</v>
      </c>
      <c r="AU207" s="108" t="s">
        <v>22</v>
      </c>
      <c r="AY207" s="108" t="s">
        <v>170</v>
      </c>
      <c r="BK207" s="114">
        <f>SUM($BK$208:$BK$235)</f>
        <v>0</v>
      </c>
    </row>
    <row r="208" spans="2:65" s="6" customFormat="1" ht="15.75" customHeight="1">
      <c r="B208" s="22"/>
      <c r="C208" s="117" t="s">
        <v>364</v>
      </c>
      <c r="D208" s="117" t="s">
        <v>172</v>
      </c>
      <c r="E208" s="118" t="s">
        <v>365</v>
      </c>
      <c r="F208" s="119" t="s">
        <v>366</v>
      </c>
      <c r="G208" s="120" t="s">
        <v>90</v>
      </c>
      <c r="H208" s="121">
        <v>1820</v>
      </c>
      <c r="I208" s="122"/>
      <c r="J208" s="123">
        <f>ROUND($I$208*$H$208,2)</f>
        <v>0</v>
      </c>
      <c r="K208" s="119"/>
      <c r="L208" s="22"/>
      <c r="M208" s="124"/>
      <c r="N208" s="125" t="s">
        <v>46</v>
      </c>
      <c r="Q208" s="126">
        <v>0.15765</v>
      </c>
      <c r="R208" s="126">
        <f>$Q$208*$H$208</f>
        <v>286.923</v>
      </c>
      <c r="S208" s="126">
        <v>0</v>
      </c>
      <c r="T208" s="127">
        <f>$S$208*$H$208</f>
        <v>0</v>
      </c>
      <c r="AR208" s="76" t="s">
        <v>176</v>
      </c>
      <c r="AT208" s="76" t="s">
        <v>172</v>
      </c>
      <c r="AU208" s="76" t="s">
        <v>83</v>
      </c>
      <c r="AY208" s="6" t="s">
        <v>170</v>
      </c>
      <c r="BE208" s="128">
        <f>IF($N$208="základní",$J$208,0)</f>
        <v>0</v>
      </c>
      <c r="BF208" s="128">
        <f>IF($N$208="snížená",$J$208,0)</f>
        <v>0</v>
      </c>
      <c r="BG208" s="128">
        <f>IF($N$208="zákl. přenesená",$J$208,0)</f>
        <v>0</v>
      </c>
      <c r="BH208" s="128">
        <f>IF($N$208="sníž. přenesená",$J$208,0)</f>
        <v>0</v>
      </c>
      <c r="BI208" s="128">
        <f>IF($N$208="nulová",$J$208,0)</f>
        <v>0</v>
      </c>
      <c r="BJ208" s="76" t="s">
        <v>22</v>
      </c>
      <c r="BK208" s="128">
        <f>ROUND($I$208*$H$208,2)</f>
        <v>0</v>
      </c>
      <c r="BL208" s="76" t="s">
        <v>176</v>
      </c>
      <c r="BM208" s="76" t="s">
        <v>367</v>
      </c>
    </row>
    <row r="209" spans="2:47" s="6" customFormat="1" ht="16.5" customHeight="1">
      <c r="B209" s="22"/>
      <c r="D209" s="129" t="s">
        <v>178</v>
      </c>
      <c r="F209" s="130" t="s">
        <v>368</v>
      </c>
      <c r="L209" s="22"/>
      <c r="M209" s="48"/>
      <c r="T209" s="49"/>
      <c r="AT209" s="6" t="s">
        <v>178</v>
      </c>
      <c r="AU209" s="6" t="s">
        <v>83</v>
      </c>
    </row>
    <row r="210" spans="2:51" s="6" customFormat="1" ht="15.75" customHeight="1">
      <c r="B210" s="131"/>
      <c r="D210" s="132" t="s">
        <v>180</v>
      </c>
      <c r="E210" s="133"/>
      <c r="F210" s="134" t="s">
        <v>88</v>
      </c>
      <c r="H210" s="135">
        <v>1820</v>
      </c>
      <c r="L210" s="131"/>
      <c r="M210" s="136"/>
      <c r="T210" s="137"/>
      <c r="AT210" s="133" t="s">
        <v>180</v>
      </c>
      <c r="AU210" s="133" t="s">
        <v>83</v>
      </c>
      <c r="AV210" s="133" t="s">
        <v>83</v>
      </c>
      <c r="AW210" s="133" t="s">
        <v>139</v>
      </c>
      <c r="AX210" s="133" t="s">
        <v>22</v>
      </c>
      <c r="AY210" s="133" t="s">
        <v>170</v>
      </c>
    </row>
    <row r="211" spans="2:65" s="6" customFormat="1" ht="15.75" customHeight="1">
      <c r="B211" s="22"/>
      <c r="C211" s="117" t="s">
        <v>369</v>
      </c>
      <c r="D211" s="117" t="s">
        <v>172</v>
      </c>
      <c r="E211" s="118" t="s">
        <v>370</v>
      </c>
      <c r="F211" s="119" t="s">
        <v>371</v>
      </c>
      <c r="G211" s="120" t="s">
        <v>90</v>
      </c>
      <c r="H211" s="121">
        <v>4517</v>
      </c>
      <c r="I211" s="122"/>
      <c r="J211" s="123">
        <f>ROUND($I$211*$H$211,2)</f>
        <v>0</v>
      </c>
      <c r="K211" s="119"/>
      <c r="L211" s="22"/>
      <c r="M211" s="124"/>
      <c r="N211" s="125" t="s">
        <v>46</v>
      </c>
      <c r="Q211" s="126">
        <v>0.0982</v>
      </c>
      <c r="R211" s="126">
        <f>$Q$211*$H$211</f>
        <v>443.5694</v>
      </c>
      <c r="S211" s="126">
        <v>0</v>
      </c>
      <c r="T211" s="127">
        <f>$S$211*$H$211</f>
        <v>0</v>
      </c>
      <c r="AR211" s="76" t="s">
        <v>176</v>
      </c>
      <c r="AT211" s="76" t="s">
        <v>172</v>
      </c>
      <c r="AU211" s="76" t="s">
        <v>83</v>
      </c>
      <c r="AY211" s="6" t="s">
        <v>170</v>
      </c>
      <c r="BE211" s="128">
        <f>IF($N$211="základní",$J$211,0)</f>
        <v>0</v>
      </c>
      <c r="BF211" s="128">
        <f>IF($N$211="snížená",$J$211,0)</f>
        <v>0</v>
      </c>
      <c r="BG211" s="128">
        <f>IF($N$211="zákl. přenesená",$J$211,0)</f>
        <v>0</v>
      </c>
      <c r="BH211" s="128">
        <f>IF($N$211="sníž. přenesená",$J$211,0)</f>
        <v>0</v>
      </c>
      <c r="BI211" s="128">
        <f>IF($N$211="nulová",$J$211,0)</f>
        <v>0</v>
      </c>
      <c r="BJ211" s="76" t="s">
        <v>22</v>
      </c>
      <c r="BK211" s="128">
        <f>ROUND($I$211*$H$211,2)</f>
        <v>0</v>
      </c>
      <c r="BL211" s="76" t="s">
        <v>176</v>
      </c>
      <c r="BM211" s="76" t="s">
        <v>372</v>
      </c>
    </row>
    <row r="212" spans="2:47" s="6" customFormat="1" ht="16.5" customHeight="1">
      <c r="B212" s="22"/>
      <c r="D212" s="129" t="s">
        <v>178</v>
      </c>
      <c r="F212" s="130" t="s">
        <v>373</v>
      </c>
      <c r="L212" s="22"/>
      <c r="M212" s="48"/>
      <c r="T212" s="49"/>
      <c r="AT212" s="6" t="s">
        <v>178</v>
      </c>
      <c r="AU212" s="6" t="s">
        <v>83</v>
      </c>
    </row>
    <row r="213" spans="2:51" s="6" customFormat="1" ht="15.75" customHeight="1">
      <c r="B213" s="131"/>
      <c r="D213" s="132" t="s">
        <v>180</v>
      </c>
      <c r="E213" s="133"/>
      <c r="F213" s="134" t="s">
        <v>374</v>
      </c>
      <c r="H213" s="135">
        <v>4517</v>
      </c>
      <c r="L213" s="131"/>
      <c r="M213" s="136"/>
      <c r="T213" s="137"/>
      <c r="AT213" s="133" t="s">
        <v>180</v>
      </c>
      <c r="AU213" s="133" t="s">
        <v>83</v>
      </c>
      <c r="AV213" s="133" t="s">
        <v>83</v>
      </c>
      <c r="AW213" s="133" t="s">
        <v>139</v>
      </c>
      <c r="AX213" s="133" t="s">
        <v>22</v>
      </c>
      <c r="AY213" s="133" t="s">
        <v>170</v>
      </c>
    </row>
    <row r="214" spans="2:65" s="6" customFormat="1" ht="15.75" customHeight="1">
      <c r="B214" s="22"/>
      <c r="C214" s="117" t="s">
        <v>318</v>
      </c>
      <c r="D214" s="117" t="s">
        <v>172</v>
      </c>
      <c r="E214" s="118" t="s">
        <v>375</v>
      </c>
      <c r="F214" s="119" t="s">
        <v>376</v>
      </c>
      <c r="G214" s="120" t="s">
        <v>90</v>
      </c>
      <c r="H214" s="121">
        <v>2170</v>
      </c>
      <c r="I214" s="122"/>
      <c r="J214" s="123">
        <f>ROUND($I$214*$H$214,2)</f>
        <v>0</v>
      </c>
      <c r="K214" s="119"/>
      <c r="L214" s="22"/>
      <c r="M214" s="124"/>
      <c r="N214" s="125" t="s">
        <v>46</v>
      </c>
      <c r="Q214" s="126">
        <v>0.1012</v>
      </c>
      <c r="R214" s="126">
        <f>$Q$214*$H$214</f>
        <v>219.60399999999998</v>
      </c>
      <c r="S214" s="126">
        <v>0</v>
      </c>
      <c r="T214" s="127">
        <f>$S$214*$H$214</f>
        <v>0</v>
      </c>
      <c r="AR214" s="76" t="s">
        <v>176</v>
      </c>
      <c r="AT214" s="76" t="s">
        <v>172</v>
      </c>
      <c r="AU214" s="76" t="s">
        <v>83</v>
      </c>
      <c r="AY214" s="6" t="s">
        <v>170</v>
      </c>
      <c r="BE214" s="128">
        <f>IF($N$214="základní",$J$214,0)</f>
        <v>0</v>
      </c>
      <c r="BF214" s="128">
        <f>IF($N$214="snížená",$J$214,0)</f>
        <v>0</v>
      </c>
      <c r="BG214" s="128">
        <f>IF($N$214="zákl. přenesená",$J$214,0)</f>
        <v>0</v>
      </c>
      <c r="BH214" s="128">
        <f>IF($N$214="sníž. přenesená",$J$214,0)</f>
        <v>0</v>
      </c>
      <c r="BI214" s="128">
        <f>IF($N$214="nulová",$J$214,0)</f>
        <v>0</v>
      </c>
      <c r="BJ214" s="76" t="s">
        <v>22</v>
      </c>
      <c r="BK214" s="128">
        <f>ROUND($I$214*$H$214,2)</f>
        <v>0</v>
      </c>
      <c r="BL214" s="76" t="s">
        <v>176</v>
      </c>
      <c r="BM214" s="76" t="s">
        <v>377</v>
      </c>
    </row>
    <row r="215" spans="2:47" s="6" customFormat="1" ht="16.5" customHeight="1">
      <c r="B215" s="22"/>
      <c r="D215" s="129" t="s">
        <v>178</v>
      </c>
      <c r="F215" s="130" t="s">
        <v>378</v>
      </c>
      <c r="L215" s="22"/>
      <c r="M215" s="48"/>
      <c r="T215" s="49"/>
      <c r="AT215" s="6" t="s">
        <v>178</v>
      </c>
      <c r="AU215" s="6" t="s">
        <v>83</v>
      </c>
    </row>
    <row r="216" spans="2:51" s="6" customFormat="1" ht="15.75" customHeight="1">
      <c r="B216" s="154"/>
      <c r="D216" s="132" t="s">
        <v>180</v>
      </c>
      <c r="E216" s="155"/>
      <c r="F216" s="156" t="s">
        <v>379</v>
      </c>
      <c r="H216" s="155"/>
      <c r="L216" s="154"/>
      <c r="M216" s="157"/>
      <c r="T216" s="158"/>
      <c r="AT216" s="155" t="s">
        <v>180</v>
      </c>
      <c r="AU216" s="155" t="s">
        <v>83</v>
      </c>
      <c r="AV216" s="155" t="s">
        <v>22</v>
      </c>
      <c r="AW216" s="155" t="s">
        <v>139</v>
      </c>
      <c r="AX216" s="155" t="s">
        <v>75</v>
      </c>
      <c r="AY216" s="155" t="s">
        <v>170</v>
      </c>
    </row>
    <row r="217" spans="2:51" s="6" customFormat="1" ht="15.75" customHeight="1">
      <c r="B217" s="131"/>
      <c r="D217" s="132" t="s">
        <v>180</v>
      </c>
      <c r="E217" s="133"/>
      <c r="F217" s="134" t="s">
        <v>380</v>
      </c>
      <c r="H217" s="135">
        <v>2170</v>
      </c>
      <c r="L217" s="131"/>
      <c r="M217" s="136"/>
      <c r="T217" s="137"/>
      <c r="AT217" s="133" t="s">
        <v>180</v>
      </c>
      <c r="AU217" s="133" t="s">
        <v>83</v>
      </c>
      <c r="AV217" s="133" t="s">
        <v>83</v>
      </c>
      <c r="AW217" s="133" t="s">
        <v>139</v>
      </c>
      <c r="AX217" s="133" t="s">
        <v>22</v>
      </c>
      <c r="AY217" s="133" t="s">
        <v>170</v>
      </c>
    </row>
    <row r="218" spans="2:65" s="6" customFormat="1" ht="15.75" customHeight="1">
      <c r="B218" s="22"/>
      <c r="C218" s="117" t="s">
        <v>381</v>
      </c>
      <c r="D218" s="117" t="s">
        <v>172</v>
      </c>
      <c r="E218" s="118" t="s">
        <v>382</v>
      </c>
      <c r="F218" s="119" t="s">
        <v>383</v>
      </c>
      <c r="G218" s="120" t="s">
        <v>90</v>
      </c>
      <c r="H218" s="121">
        <v>1011</v>
      </c>
      <c r="I218" s="122"/>
      <c r="J218" s="123">
        <f>ROUND($I$218*$H$218,2)</f>
        <v>0</v>
      </c>
      <c r="K218" s="119"/>
      <c r="L218" s="22"/>
      <c r="M218" s="124"/>
      <c r="N218" s="125" t="s">
        <v>46</v>
      </c>
      <c r="Q218" s="126">
        <v>0.1012</v>
      </c>
      <c r="R218" s="126">
        <f>$Q$218*$H$218</f>
        <v>102.3132</v>
      </c>
      <c r="S218" s="126">
        <v>0</v>
      </c>
      <c r="T218" s="127">
        <f>$S$218*$H$218</f>
        <v>0</v>
      </c>
      <c r="AR218" s="76" t="s">
        <v>176</v>
      </c>
      <c r="AT218" s="76" t="s">
        <v>172</v>
      </c>
      <c r="AU218" s="76" t="s">
        <v>83</v>
      </c>
      <c r="AY218" s="6" t="s">
        <v>170</v>
      </c>
      <c r="BE218" s="128">
        <f>IF($N$218="základní",$J$218,0)</f>
        <v>0</v>
      </c>
      <c r="BF218" s="128">
        <f>IF($N$218="snížená",$J$218,0)</f>
        <v>0</v>
      </c>
      <c r="BG218" s="128">
        <f>IF($N$218="zákl. přenesená",$J$218,0)</f>
        <v>0</v>
      </c>
      <c r="BH218" s="128">
        <f>IF($N$218="sníž. přenesená",$J$218,0)</f>
        <v>0</v>
      </c>
      <c r="BI218" s="128">
        <f>IF($N$218="nulová",$J$218,0)</f>
        <v>0</v>
      </c>
      <c r="BJ218" s="76" t="s">
        <v>22</v>
      </c>
      <c r="BK218" s="128">
        <f>ROUND($I$218*$H$218,2)</f>
        <v>0</v>
      </c>
      <c r="BL218" s="76" t="s">
        <v>176</v>
      </c>
      <c r="BM218" s="76" t="s">
        <v>384</v>
      </c>
    </row>
    <row r="219" spans="2:47" s="6" customFormat="1" ht="16.5" customHeight="1">
      <c r="B219" s="22"/>
      <c r="D219" s="129" t="s">
        <v>178</v>
      </c>
      <c r="F219" s="130" t="s">
        <v>378</v>
      </c>
      <c r="L219" s="22"/>
      <c r="M219" s="48"/>
      <c r="T219" s="49"/>
      <c r="AT219" s="6" t="s">
        <v>178</v>
      </c>
      <c r="AU219" s="6" t="s">
        <v>83</v>
      </c>
    </row>
    <row r="220" spans="2:51" s="6" customFormat="1" ht="15.75" customHeight="1">
      <c r="B220" s="154"/>
      <c r="D220" s="132" t="s">
        <v>180</v>
      </c>
      <c r="E220" s="155"/>
      <c r="F220" s="156" t="s">
        <v>379</v>
      </c>
      <c r="H220" s="155"/>
      <c r="L220" s="154"/>
      <c r="M220" s="157"/>
      <c r="T220" s="158"/>
      <c r="AT220" s="155" t="s">
        <v>180</v>
      </c>
      <c r="AU220" s="155" t="s">
        <v>83</v>
      </c>
      <c r="AV220" s="155" t="s">
        <v>22</v>
      </c>
      <c r="AW220" s="155" t="s">
        <v>139</v>
      </c>
      <c r="AX220" s="155" t="s">
        <v>75</v>
      </c>
      <c r="AY220" s="155" t="s">
        <v>170</v>
      </c>
    </row>
    <row r="221" spans="2:51" s="6" customFormat="1" ht="15.75" customHeight="1">
      <c r="B221" s="131"/>
      <c r="D221" s="132" t="s">
        <v>180</v>
      </c>
      <c r="E221" s="133"/>
      <c r="F221" s="134" t="s">
        <v>99</v>
      </c>
      <c r="H221" s="135">
        <v>1011</v>
      </c>
      <c r="L221" s="131"/>
      <c r="M221" s="136"/>
      <c r="T221" s="137"/>
      <c r="AT221" s="133" t="s">
        <v>180</v>
      </c>
      <c r="AU221" s="133" t="s">
        <v>83</v>
      </c>
      <c r="AV221" s="133" t="s">
        <v>83</v>
      </c>
      <c r="AW221" s="133" t="s">
        <v>139</v>
      </c>
      <c r="AX221" s="133" t="s">
        <v>22</v>
      </c>
      <c r="AY221" s="133" t="s">
        <v>170</v>
      </c>
    </row>
    <row r="222" spans="2:65" s="6" customFormat="1" ht="15.75" customHeight="1">
      <c r="B222" s="22"/>
      <c r="C222" s="117" t="s">
        <v>385</v>
      </c>
      <c r="D222" s="117" t="s">
        <v>172</v>
      </c>
      <c r="E222" s="118" t="s">
        <v>386</v>
      </c>
      <c r="F222" s="119" t="s">
        <v>387</v>
      </c>
      <c r="G222" s="120" t="s">
        <v>90</v>
      </c>
      <c r="H222" s="121">
        <v>752.25</v>
      </c>
      <c r="I222" s="122"/>
      <c r="J222" s="123">
        <f>ROUND($I$222*$H$222,2)</f>
        <v>0</v>
      </c>
      <c r="K222" s="119" t="s">
        <v>175</v>
      </c>
      <c r="L222" s="22"/>
      <c r="M222" s="124"/>
      <c r="N222" s="125" t="s">
        <v>46</v>
      </c>
      <c r="Q222" s="126">
        <v>0.1837</v>
      </c>
      <c r="R222" s="126">
        <f>$Q$222*$H$222</f>
        <v>138.188325</v>
      </c>
      <c r="S222" s="126">
        <v>0</v>
      </c>
      <c r="T222" s="127">
        <f>$S$222*$H$222</f>
        <v>0</v>
      </c>
      <c r="AR222" s="76" t="s">
        <v>176</v>
      </c>
      <c r="AT222" s="76" t="s">
        <v>172</v>
      </c>
      <c r="AU222" s="76" t="s">
        <v>83</v>
      </c>
      <c r="AY222" s="6" t="s">
        <v>170</v>
      </c>
      <c r="BE222" s="128">
        <f>IF($N$222="základní",$J$222,0)</f>
        <v>0</v>
      </c>
      <c r="BF222" s="128">
        <f>IF($N$222="snížená",$J$222,0)</f>
        <v>0</v>
      </c>
      <c r="BG222" s="128">
        <f>IF($N$222="zákl. přenesená",$J$222,0)</f>
        <v>0</v>
      </c>
      <c r="BH222" s="128">
        <f>IF($N$222="sníž. přenesená",$J$222,0)</f>
        <v>0</v>
      </c>
      <c r="BI222" s="128">
        <f>IF($N$222="nulová",$J$222,0)</f>
        <v>0</v>
      </c>
      <c r="BJ222" s="76" t="s">
        <v>22</v>
      </c>
      <c r="BK222" s="128">
        <f>ROUND($I$222*$H$222,2)</f>
        <v>0</v>
      </c>
      <c r="BL222" s="76" t="s">
        <v>176</v>
      </c>
      <c r="BM222" s="76" t="s">
        <v>388</v>
      </c>
    </row>
    <row r="223" spans="2:47" s="6" customFormat="1" ht="27" customHeight="1">
      <c r="B223" s="22"/>
      <c r="D223" s="129" t="s">
        <v>178</v>
      </c>
      <c r="F223" s="130" t="s">
        <v>389</v>
      </c>
      <c r="L223" s="22"/>
      <c r="M223" s="48"/>
      <c r="T223" s="49"/>
      <c r="AT223" s="6" t="s">
        <v>178</v>
      </c>
      <c r="AU223" s="6" t="s">
        <v>83</v>
      </c>
    </row>
    <row r="224" spans="2:51" s="6" customFormat="1" ht="15.75" customHeight="1">
      <c r="B224" s="131"/>
      <c r="D224" s="132" t="s">
        <v>180</v>
      </c>
      <c r="E224" s="133"/>
      <c r="F224" s="134" t="s">
        <v>390</v>
      </c>
      <c r="H224" s="135">
        <v>2.25</v>
      </c>
      <c r="L224" s="131"/>
      <c r="M224" s="136"/>
      <c r="T224" s="137"/>
      <c r="AT224" s="133" t="s">
        <v>180</v>
      </c>
      <c r="AU224" s="133" t="s">
        <v>83</v>
      </c>
      <c r="AV224" s="133" t="s">
        <v>83</v>
      </c>
      <c r="AW224" s="133" t="s">
        <v>139</v>
      </c>
      <c r="AX224" s="133" t="s">
        <v>75</v>
      </c>
      <c r="AY224" s="133" t="s">
        <v>170</v>
      </c>
    </row>
    <row r="225" spans="2:51" s="6" customFormat="1" ht="15.75" customHeight="1">
      <c r="B225" s="131"/>
      <c r="D225" s="132" t="s">
        <v>180</v>
      </c>
      <c r="E225" s="133"/>
      <c r="F225" s="134" t="s">
        <v>109</v>
      </c>
      <c r="H225" s="135">
        <v>750</v>
      </c>
      <c r="L225" s="131"/>
      <c r="M225" s="136"/>
      <c r="T225" s="137"/>
      <c r="AT225" s="133" t="s">
        <v>180</v>
      </c>
      <c r="AU225" s="133" t="s">
        <v>83</v>
      </c>
      <c r="AV225" s="133" t="s">
        <v>83</v>
      </c>
      <c r="AW225" s="133" t="s">
        <v>139</v>
      </c>
      <c r="AX225" s="133" t="s">
        <v>75</v>
      </c>
      <c r="AY225" s="133" t="s">
        <v>170</v>
      </c>
    </row>
    <row r="226" spans="2:51" s="6" customFormat="1" ht="15.75" customHeight="1">
      <c r="B226" s="138"/>
      <c r="D226" s="132" t="s">
        <v>180</v>
      </c>
      <c r="E226" s="139"/>
      <c r="F226" s="140" t="s">
        <v>210</v>
      </c>
      <c r="H226" s="141">
        <v>752.25</v>
      </c>
      <c r="L226" s="138"/>
      <c r="M226" s="142"/>
      <c r="T226" s="143"/>
      <c r="AT226" s="139" t="s">
        <v>180</v>
      </c>
      <c r="AU226" s="139" t="s">
        <v>83</v>
      </c>
      <c r="AV226" s="139" t="s">
        <v>176</v>
      </c>
      <c r="AW226" s="139" t="s">
        <v>139</v>
      </c>
      <c r="AX226" s="139" t="s">
        <v>22</v>
      </c>
      <c r="AY226" s="139" t="s">
        <v>170</v>
      </c>
    </row>
    <row r="227" spans="2:65" s="6" customFormat="1" ht="15.75" customHeight="1">
      <c r="B227" s="22"/>
      <c r="C227" s="144" t="s">
        <v>391</v>
      </c>
      <c r="D227" s="144" t="s">
        <v>266</v>
      </c>
      <c r="E227" s="145" t="s">
        <v>392</v>
      </c>
      <c r="F227" s="146" t="s">
        <v>393</v>
      </c>
      <c r="G227" s="147" t="s">
        <v>90</v>
      </c>
      <c r="H227" s="148">
        <v>2.25</v>
      </c>
      <c r="I227" s="149"/>
      <c r="J227" s="150">
        <f>ROUND($I$227*$H$227,2)</f>
        <v>0</v>
      </c>
      <c r="K227" s="146"/>
      <c r="L227" s="151"/>
      <c r="M227" s="152"/>
      <c r="N227" s="153" t="s">
        <v>46</v>
      </c>
      <c r="Q227" s="126">
        <v>0.14</v>
      </c>
      <c r="R227" s="126">
        <f>$Q$227*$H$227</f>
        <v>0.31500000000000006</v>
      </c>
      <c r="S227" s="126">
        <v>0</v>
      </c>
      <c r="T227" s="127">
        <f>$S$227*$H$227</f>
        <v>0</v>
      </c>
      <c r="AR227" s="76" t="s">
        <v>216</v>
      </c>
      <c r="AT227" s="76" t="s">
        <v>266</v>
      </c>
      <c r="AU227" s="76" t="s">
        <v>83</v>
      </c>
      <c r="AY227" s="6" t="s">
        <v>170</v>
      </c>
      <c r="BE227" s="128">
        <f>IF($N$227="základní",$J$227,0)</f>
        <v>0</v>
      </c>
      <c r="BF227" s="128">
        <f>IF($N$227="snížená",$J$227,0)</f>
        <v>0</v>
      </c>
      <c r="BG227" s="128">
        <f>IF($N$227="zákl. přenesená",$J$227,0)</f>
        <v>0</v>
      </c>
      <c r="BH227" s="128">
        <f>IF($N$227="sníž. přenesená",$J$227,0)</f>
        <v>0</v>
      </c>
      <c r="BI227" s="128">
        <f>IF($N$227="nulová",$J$227,0)</f>
        <v>0</v>
      </c>
      <c r="BJ227" s="76" t="s">
        <v>22</v>
      </c>
      <c r="BK227" s="128">
        <f>ROUND($I$227*$H$227,2)</f>
        <v>0</v>
      </c>
      <c r="BL227" s="76" t="s">
        <v>176</v>
      </c>
      <c r="BM227" s="76" t="s">
        <v>394</v>
      </c>
    </row>
    <row r="228" spans="2:47" s="6" customFormat="1" ht="16.5" customHeight="1">
      <c r="B228" s="22"/>
      <c r="D228" s="129" t="s">
        <v>178</v>
      </c>
      <c r="F228" s="130" t="s">
        <v>395</v>
      </c>
      <c r="L228" s="22"/>
      <c r="M228" s="48"/>
      <c r="T228" s="49"/>
      <c r="AT228" s="6" t="s">
        <v>178</v>
      </c>
      <c r="AU228" s="6" t="s">
        <v>83</v>
      </c>
    </row>
    <row r="229" spans="2:51" s="6" customFormat="1" ht="15.75" customHeight="1">
      <c r="B229" s="131"/>
      <c r="D229" s="132" t="s">
        <v>180</v>
      </c>
      <c r="E229" s="133"/>
      <c r="F229" s="134" t="s">
        <v>396</v>
      </c>
      <c r="H229" s="135">
        <v>2.25</v>
      </c>
      <c r="L229" s="131"/>
      <c r="M229" s="136"/>
      <c r="T229" s="137"/>
      <c r="AT229" s="133" t="s">
        <v>180</v>
      </c>
      <c r="AU229" s="133" t="s">
        <v>83</v>
      </c>
      <c r="AV229" s="133" t="s">
        <v>83</v>
      </c>
      <c r="AW229" s="133" t="s">
        <v>139</v>
      </c>
      <c r="AX229" s="133" t="s">
        <v>22</v>
      </c>
      <c r="AY229" s="133" t="s">
        <v>170</v>
      </c>
    </row>
    <row r="230" spans="2:65" s="6" customFormat="1" ht="15.75" customHeight="1">
      <c r="B230" s="22"/>
      <c r="C230" s="117" t="s">
        <v>397</v>
      </c>
      <c r="D230" s="117" t="s">
        <v>172</v>
      </c>
      <c r="E230" s="118" t="s">
        <v>398</v>
      </c>
      <c r="F230" s="119" t="s">
        <v>399</v>
      </c>
      <c r="G230" s="120" t="s">
        <v>90</v>
      </c>
      <c r="H230" s="121">
        <v>200</v>
      </c>
      <c r="I230" s="122"/>
      <c r="J230" s="123">
        <f>ROUND($I$230*$H$230,2)</f>
        <v>0</v>
      </c>
      <c r="K230" s="119"/>
      <c r="L230" s="22"/>
      <c r="M230" s="124"/>
      <c r="N230" s="125" t="s">
        <v>46</v>
      </c>
      <c r="Q230" s="126">
        <v>0.5802</v>
      </c>
      <c r="R230" s="126">
        <f>$Q$230*$H$230</f>
        <v>116.04</v>
      </c>
      <c r="S230" s="126">
        <v>0</v>
      </c>
      <c r="T230" s="127">
        <f>$S$230*$H$230</f>
        <v>0</v>
      </c>
      <c r="AR230" s="76" t="s">
        <v>176</v>
      </c>
      <c r="AT230" s="76" t="s">
        <v>172</v>
      </c>
      <c r="AU230" s="76" t="s">
        <v>83</v>
      </c>
      <c r="AY230" s="6" t="s">
        <v>170</v>
      </c>
      <c r="BE230" s="128">
        <f>IF($N$230="základní",$J$230,0)</f>
        <v>0</v>
      </c>
      <c r="BF230" s="128">
        <f>IF($N$230="snížená",$J$230,0)</f>
        <v>0</v>
      </c>
      <c r="BG230" s="128">
        <f>IF($N$230="zákl. přenesená",$J$230,0)</f>
        <v>0</v>
      </c>
      <c r="BH230" s="128">
        <f>IF($N$230="sníž. přenesená",$J$230,0)</f>
        <v>0</v>
      </c>
      <c r="BI230" s="128">
        <f>IF($N$230="nulová",$J$230,0)</f>
        <v>0</v>
      </c>
      <c r="BJ230" s="76" t="s">
        <v>22</v>
      </c>
      <c r="BK230" s="128">
        <f>ROUND($I$230*$H$230,2)</f>
        <v>0</v>
      </c>
      <c r="BL230" s="76" t="s">
        <v>176</v>
      </c>
      <c r="BM230" s="76" t="s">
        <v>400</v>
      </c>
    </row>
    <row r="231" spans="2:47" s="6" customFormat="1" ht="27" customHeight="1">
      <c r="B231" s="22"/>
      <c r="D231" s="129" t="s">
        <v>178</v>
      </c>
      <c r="F231" s="130" t="s">
        <v>401</v>
      </c>
      <c r="L231" s="22"/>
      <c r="M231" s="48"/>
      <c r="T231" s="49"/>
      <c r="AT231" s="6" t="s">
        <v>178</v>
      </c>
      <c r="AU231" s="6" t="s">
        <v>83</v>
      </c>
    </row>
    <row r="232" spans="2:51" s="6" customFormat="1" ht="15.75" customHeight="1">
      <c r="B232" s="131"/>
      <c r="D232" s="132" t="s">
        <v>180</v>
      </c>
      <c r="E232" s="133"/>
      <c r="F232" s="134" t="s">
        <v>402</v>
      </c>
      <c r="H232" s="135">
        <v>200</v>
      </c>
      <c r="L232" s="131"/>
      <c r="M232" s="136"/>
      <c r="T232" s="137"/>
      <c r="AT232" s="133" t="s">
        <v>180</v>
      </c>
      <c r="AU232" s="133" t="s">
        <v>83</v>
      </c>
      <c r="AV232" s="133" t="s">
        <v>83</v>
      </c>
      <c r="AW232" s="133" t="s">
        <v>139</v>
      </c>
      <c r="AX232" s="133" t="s">
        <v>22</v>
      </c>
      <c r="AY232" s="133" t="s">
        <v>170</v>
      </c>
    </row>
    <row r="233" spans="2:65" s="6" customFormat="1" ht="15.75" customHeight="1">
      <c r="B233" s="22"/>
      <c r="C233" s="144" t="s">
        <v>403</v>
      </c>
      <c r="D233" s="144" t="s">
        <v>266</v>
      </c>
      <c r="E233" s="145" t="s">
        <v>404</v>
      </c>
      <c r="F233" s="146" t="s">
        <v>405</v>
      </c>
      <c r="G233" s="147" t="s">
        <v>269</v>
      </c>
      <c r="H233" s="148">
        <v>37.8</v>
      </c>
      <c r="I233" s="149"/>
      <c r="J233" s="150">
        <f>ROUND($I$233*$H$233,2)</f>
        <v>0</v>
      </c>
      <c r="K233" s="146" t="s">
        <v>175</v>
      </c>
      <c r="L233" s="151"/>
      <c r="M233" s="152"/>
      <c r="N233" s="153" t="s">
        <v>46</v>
      </c>
      <c r="Q233" s="126">
        <v>1</v>
      </c>
      <c r="R233" s="126">
        <f>$Q$233*$H$233</f>
        <v>37.8</v>
      </c>
      <c r="S233" s="126">
        <v>0</v>
      </c>
      <c r="T233" s="127">
        <f>$S$233*$H$233</f>
        <v>0</v>
      </c>
      <c r="AR233" s="76" t="s">
        <v>216</v>
      </c>
      <c r="AT233" s="76" t="s">
        <v>266</v>
      </c>
      <c r="AU233" s="76" t="s">
        <v>83</v>
      </c>
      <c r="AY233" s="6" t="s">
        <v>170</v>
      </c>
      <c r="BE233" s="128">
        <f>IF($N$233="základní",$J$233,0)</f>
        <v>0</v>
      </c>
      <c r="BF233" s="128">
        <f>IF($N$233="snížená",$J$233,0)</f>
        <v>0</v>
      </c>
      <c r="BG233" s="128">
        <f>IF($N$233="zákl. přenesená",$J$233,0)</f>
        <v>0</v>
      </c>
      <c r="BH233" s="128">
        <f>IF($N$233="sníž. přenesená",$J$233,0)</f>
        <v>0</v>
      </c>
      <c r="BI233" s="128">
        <f>IF($N$233="nulová",$J$233,0)</f>
        <v>0</v>
      </c>
      <c r="BJ233" s="76" t="s">
        <v>22</v>
      </c>
      <c r="BK233" s="128">
        <f>ROUND($I$233*$H$233,2)</f>
        <v>0</v>
      </c>
      <c r="BL233" s="76" t="s">
        <v>176</v>
      </c>
      <c r="BM233" s="76" t="s">
        <v>406</v>
      </c>
    </row>
    <row r="234" spans="2:47" s="6" customFormat="1" ht="16.5" customHeight="1">
      <c r="B234" s="22"/>
      <c r="D234" s="129" t="s">
        <v>178</v>
      </c>
      <c r="F234" s="130" t="s">
        <v>407</v>
      </c>
      <c r="L234" s="22"/>
      <c r="M234" s="48"/>
      <c r="T234" s="49"/>
      <c r="AT234" s="6" t="s">
        <v>178</v>
      </c>
      <c r="AU234" s="6" t="s">
        <v>83</v>
      </c>
    </row>
    <row r="235" spans="2:51" s="6" customFormat="1" ht="15.75" customHeight="1">
      <c r="B235" s="131"/>
      <c r="D235" s="132" t="s">
        <v>180</v>
      </c>
      <c r="E235" s="133"/>
      <c r="F235" s="134" t="s">
        <v>408</v>
      </c>
      <c r="H235" s="135">
        <v>37.8</v>
      </c>
      <c r="L235" s="131"/>
      <c r="M235" s="136"/>
      <c r="T235" s="137"/>
      <c r="AT235" s="133" t="s">
        <v>180</v>
      </c>
      <c r="AU235" s="133" t="s">
        <v>83</v>
      </c>
      <c r="AV235" s="133" t="s">
        <v>83</v>
      </c>
      <c r="AW235" s="133" t="s">
        <v>139</v>
      </c>
      <c r="AX235" s="133" t="s">
        <v>22</v>
      </c>
      <c r="AY235" s="133" t="s">
        <v>170</v>
      </c>
    </row>
    <row r="236" spans="2:63" s="106" customFormat="1" ht="30.75" customHeight="1">
      <c r="B236" s="107"/>
      <c r="D236" s="108" t="s">
        <v>74</v>
      </c>
      <c r="E236" s="115" t="s">
        <v>216</v>
      </c>
      <c r="F236" s="115" t="s">
        <v>409</v>
      </c>
      <c r="J236" s="116">
        <f>$BK$236</f>
        <v>0</v>
      </c>
      <c r="L236" s="107"/>
      <c r="M236" s="111"/>
      <c r="P236" s="112">
        <f>SUM($P$237:$P$240)</f>
        <v>0</v>
      </c>
      <c r="R236" s="112">
        <f>SUM($R$237:$R$240)</f>
        <v>0.5858</v>
      </c>
      <c r="T236" s="113">
        <f>SUM($T$237:$T$240)</f>
        <v>0</v>
      </c>
      <c r="AR236" s="108" t="s">
        <v>22</v>
      </c>
      <c r="AT236" s="108" t="s">
        <v>74</v>
      </c>
      <c r="AU236" s="108" t="s">
        <v>22</v>
      </c>
      <c r="AY236" s="108" t="s">
        <v>170</v>
      </c>
      <c r="BK236" s="114">
        <f>SUM($BK$237:$BK$240)</f>
        <v>0</v>
      </c>
    </row>
    <row r="237" spans="2:65" s="6" customFormat="1" ht="15.75" customHeight="1">
      <c r="B237" s="22"/>
      <c r="C237" s="117" t="s">
        <v>410</v>
      </c>
      <c r="D237" s="117" t="s">
        <v>172</v>
      </c>
      <c r="E237" s="118" t="s">
        <v>411</v>
      </c>
      <c r="F237" s="119" t="s">
        <v>412</v>
      </c>
      <c r="G237" s="120" t="s">
        <v>413</v>
      </c>
      <c r="H237" s="121">
        <v>1</v>
      </c>
      <c r="I237" s="122"/>
      <c r="J237" s="123">
        <f>ROUND($I$237*$H$237,2)</f>
        <v>0</v>
      </c>
      <c r="K237" s="119" t="s">
        <v>175</v>
      </c>
      <c r="L237" s="22"/>
      <c r="M237" s="124"/>
      <c r="N237" s="125" t="s">
        <v>46</v>
      </c>
      <c r="Q237" s="126">
        <v>0.4208</v>
      </c>
      <c r="R237" s="126">
        <f>$Q$237*$H$237</f>
        <v>0.4208</v>
      </c>
      <c r="S237" s="126">
        <v>0</v>
      </c>
      <c r="T237" s="127">
        <f>$S$237*$H$237</f>
        <v>0</v>
      </c>
      <c r="AR237" s="76" t="s">
        <v>176</v>
      </c>
      <c r="AT237" s="76" t="s">
        <v>172</v>
      </c>
      <c r="AU237" s="76" t="s">
        <v>83</v>
      </c>
      <c r="AY237" s="6" t="s">
        <v>170</v>
      </c>
      <c r="BE237" s="128">
        <f>IF($N$237="základní",$J$237,0)</f>
        <v>0</v>
      </c>
      <c r="BF237" s="128">
        <f>IF($N$237="snížená",$J$237,0)</f>
        <v>0</v>
      </c>
      <c r="BG237" s="128">
        <f>IF($N$237="zákl. přenesená",$J$237,0)</f>
        <v>0</v>
      </c>
      <c r="BH237" s="128">
        <f>IF($N$237="sníž. přenesená",$J$237,0)</f>
        <v>0</v>
      </c>
      <c r="BI237" s="128">
        <f>IF($N$237="nulová",$J$237,0)</f>
        <v>0</v>
      </c>
      <c r="BJ237" s="76" t="s">
        <v>22</v>
      </c>
      <c r="BK237" s="128">
        <f>ROUND($I$237*$H$237,2)</f>
        <v>0</v>
      </c>
      <c r="BL237" s="76" t="s">
        <v>176</v>
      </c>
      <c r="BM237" s="76" t="s">
        <v>414</v>
      </c>
    </row>
    <row r="238" spans="2:47" s="6" customFormat="1" ht="16.5" customHeight="1">
      <c r="B238" s="22"/>
      <c r="D238" s="129" t="s">
        <v>178</v>
      </c>
      <c r="F238" s="130" t="s">
        <v>412</v>
      </c>
      <c r="L238" s="22"/>
      <c r="M238" s="48"/>
      <c r="T238" s="49"/>
      <c r="AT238" s="6" t="s">
        <v>178</v>
      </c>
      <c r="AU238" s="6" t="s">
        <v>83</v>
      </c>
    </row>
    <row r="239" spans="2:65" s="6" customFormat="1" ht="15.75" customHeight="1">
      <c r="B239" s="22"/>
      <c r="C239" s="144" t="s">
        <v>415</v>
      </c>
      <c r="D239" s="144" t="s">
        <v>266</v>
      </c>
      <c r="E239" s="145" t="s">
        <v>416</v>
      </c>
      <c r="F239" s="146" t="s">
        <v>417</v>
      </c>
      <c r="G239" s="147" t="s">
        <v>413</v>
      </c>
      <c r="H239" s="148">
        <v>1</v>
      </c>
      <c r="I239" s="149"/>
      <c r="J239" s="150">
        <f>ROUND($I$239*$H$239,2)</f>
        <v>0</v>
      </c>
      <c r="K239" s="146" t="s">
        <v>175</v>
      </c>
      <c r="L239" s="151"/>
      <c r="M239" s="152"/>
      <c r="N239" s="153" t="s">
        <v>46</v>
      </c>
      <c r="Q239" s="126">
        <v>0.165</v>
      </c>
      <c r="R239" s="126">
        <f>$Q$239*$H$239</f>
        <v>0.165</v>
      </c>
      <c r="S239" s="126">
        <v>0</v>
      </c>
      <c r="T239" s="127">
        <f>$S$239*$H$239</f>
        <v>0</v>
      </c>
      <c r="AR239" s="76" t="s">
        <v>216</v>
      </c>
      <c r="AT239" s="76" t="s">
        <v>266</v>
      </c>
      <c r="AU239" s="76" t="s">
        <v>83</v>
      </c>
      <c r="AY239" s="6" t="s">
        <v>170</v>
      </c>
      <c r="BE239" s="128">
        <f>IF($N$239="základní",$J$239,0)</f>
        <v>0</v>
      </c>
      <c r="BF239" s="128">
        <f>IF($N$239="snížená",$J$239,0)</f>
        <v>0</v>
      </c>
      <c r="BG239" s="128">
        <f>IF($N$239="zákl. přenesená",$J$239,0)</f>
        <v>0</v>
      </c>
      <c r="BH239" s="128">
        <f>IF($N$239="sníž. přenesená",$J$239,0)</f>
        <v>0</v>
      </c>
      <c r="BI239" s="128">
        <f>IF($N$239="nulová",$J$239,0)</f>
        <v>0</v>
      </c>
      <c r="BJ239" s="76" t="s">
        <v>22</v>
      </c>
      <c r="BK239" s="128">
        <f>ROUND($I$239*$H$239,2)</f>
        <v>0</v>
      </c>
      <c r="BL239" s="76" t="s">
        <v>176</v>
      </c>
      <c r="BM239" s="76" t="s">
        <v>418</v>
      </c>
    </row>
    <row r="240" spans="2:47" s="6" customFormat="1" ht="27" customHeight="1">
      <c r="B240" s="22"/>
      <c r="D240" s="129" t="s">
        <v>178</v>
      </c>
      <c r="F240" s="130" t="s">
        <v>419</v>
      </c>
      <c r="L240" s="22"/>
      <c r="M240" s="48"/>
      <c r="T240" s="49"/>
      <c r="AT240" s="6" t="s">
        <v>178</v>
      </c>
      <c r="AU240" s="6" t="s">
        <v>83</v>
      </c>
    </row>
    <row r="241" spans="2:63" s="106" customFormat="1" ht="30.75" customHeight="1">
      <c r="B241" s="107"/>
      <c r="D241" s="108" t="s">
        <v>74</v>
      </c>
      <c r="E241" s="115" t="s">
        <v>222</v>
      </c>
      <c r="F241" s="115" t="s">
        <v>420</v>
      </c>
      <c r="J241" s="116">
        <f>$BK$241</f>
        <v>0</v>
      </c>
      <c r="L241" s="107"/>
      <c r="M241" s="111"/>
      <c r="P241" s="112">
        <f>SUM($P$242:$P$276)</f>
        <v>0</v>
      </c>
      <c r="R241" s="112">
        <f>SUM($R$242:$R$276)</f>
        <v>361.2213712</v>
      </c>
      <c r="T241" s="113">
        <f>SUM($T$242:$T$276)</f>
        <v>0</v>
      </c>
      <c r="AR241" s="108" t="s">
        <v>22</v>
      </c>
      <c r="AT241" s="108" t="s">
        <v>74</v>
      </c>
      <c r="AU241" s="108" t="s">
        <v>22</v>
      </c>
      <c r="AY241" s="108" t="s">
        <v>170</v>
      </c>
      <c r="BK241" s="114">
        <f>SUM($BK$242:$BK$276)</f>
        <v>0</v>
      </c>
    </row>
    <row r="242" spans="2:65" s="6" customFormat="1" ht="15.75" customHeight="1">
      <c r="B242" s="22"/>
      <c r="C242" s="117" t="s">
        <v>421</v>
      </c>
      <c r="D242" s="117" t="s">
        <v>172</v>
      </c>
      <c r="E242" s="118" t="s">
        <v>422</v>
      </c>
      <c r="F242" s="119" t="s">
        <v>423</v>
      </c>
      <c r="G242" s="120" t="s">
        <v>314</v>
      </c>
      <c r="H242" s="121">
        <v>300</v>
      </c>
      <c r="I242" s="122"/>
      <c r="J242" s="123">
        <f>ROUND($I$242*$H$242,2)</f>
        <v>0</v>
      </c>
      <c r="K242" s="119" t="s">
        <v>175</v>
      </c>
      <c r="L242" s="22"/>
      <c r="M242" s="124"/>
      <c r="N242" s="125" t="s">
        <v>46</v>
      </c>
      <c r="Q242" s="126">
        <v>0.49973</v>
      </c>
      <c r="R242" s="126">
        <f>$Q$242*$H$242</f>
        <v>149.919</v>
      </c>
      <c r="S242" s="126">
        <v>0</v>
      </c>
      <c r="T242" s="127">
        <f>$S$242*$H$242</f>
        <v>0</v>
      </c>
      <c r="AR242" s="76" t="s">
        <v>176</v>
      </c>
      <c r="AT242" s="76" t="s">
        <v>172</v>
      </c>
      <c r="AU242" s="76" t="s">
        <v>83</v>
      </c>
      <c r="AY242" s="6" t="s">
        <v>170</v>
      </c>
      <c r="BE242" s="128">
        <f>IF($N$242="základní",$J$242,0)</f>
        <v>0</v>
      </c>
      <c r="BF242" s="128">
        <f>IF($N$242="snížená",$J$242,0)</f>
        <v>0</v>
      </c>
      <c r="BG242" s="128">
        <f>IF($N$242="zákl. přenesená",$J$242,0)</f>
        <v>0</v>
      </c>
      <c r="BH242" s="128">
        <f>IF($N$242="sníž. přenesená",$J$242,0)</f>
        <v>0</v>
      </c>
      <c r="BI242" s="128">
        <f>IF($N$242="nulová",$J$242,0)</f>
        <v>0</v>
      </c>
      <c r="BJ242" s="76" t="s">
        <v>22</v>
      </c>
      <c r="BK242" s="128">
        <f>ROUND($I$242*$H$242,2)</f>
        <v>0</v>
      </c>
      <c r="BL242" s="76" t="s">
        <v>176</v>
      </c>
      <c r="BM242" s="76" t="s">
        <v>424</v>
      </c>
    </row>
    <row r="243" spans="2:47" s="6" customFormat="1" ht="27" customHeight="1">
      <c r="B243" s="22"/>
      <c r="D243" s="129" t="s">
        <v>178</v>
      </c>
      <c r="F243" s="130" t="s">
        <v>425</v>
      </c>
      <c r="L243" s="22"/>
      <c r="M243" s="48"/>
      <c r="T243" s="49"/>
      <c r="AT243" s="6" t="s">
        <v>178</v>
      </c>
      <c r="AU243" s="6" t="s">
        <v>83</v>
      </c>
    </row>
    <row r="244" spans="2:51" s="6" customFormat="1" ht="15.75" customHeight="1">
      <c r="B244" s="131"/>
      <c r="D244" s="132" t="s">
        <v>180</v>
      </c>
      <c r="E244" s="133"/>
      <c r="F244" s="134" t="s">
        <v>426</v>
      </c>
      <c r="H244" s="135">
        <v>300</v>
      </c>
      <c r="L244" s="131"/>
      <c r="M244" s="136"/>
      <c r="T244" s="137"/>
      <c r="AT244" s="133" t="s">
        <v>180</v>
      </c>
      <c r="AU244" s="133" t="s">
        <v>83</v>
      </c>
      <c r="AV244" s="133" t="s">
        <v>83</v>
      </c>
      <c r="AW244" s="133" t="s">
        <v>139</v>
      </c>
      <c r="AX244" s="133" t="s">
        <v>22</v>
      </c>
      <c r="AY244" s="133" t="s">
        <v>170</v>
      </c>
    </row>
    <row r="245" spans="2:65" s="6" customFormat="1" ht="15.75" customHeight="1">
      <c r="B245" s="22"/>
      <c r="C245" s="117" t="s">
        <v>427</v>
      </c>
      <c r="D245" s="117" t="s">
        <v>172</v>
      </c>
      <c r="E245" s="118" t="s">
        <v>428</v>
      </c>
      <c r="F245" s="119" t="s">
        <v>429</v>
      </c>
      <c r="G245" s="120" t="s">
        <v>115</v>
      </c>
      <c r="H245" s="121">
        <v>7.68</v>
      </c>
      <c r="I245" s="122"/>
      <c r="J245" s="123">
        <f>ROUND($I$245*$H$245,2)</f>
        <v>0</v>
      </c>
      <c r="K245" s="119"/>
      <c r="L245" s="22"/>
      <c r="M245" s="124"/>
      <c r="N245" s="125" t="s">
        <v>46</v>
      </c>
      <c r="Q245" s="126">
        <v>2.25634</v>
      </c>
      <c r="R245" s="126">
        <f>$Q$245*$H$245</f>
        <v>17.328691199999998</v>
      </c>
      <c r="S245" s="126">
        <v>0</v>
      </c>
      <c r="T245" s="127">
        <f>$S$245*$H$245</f>
        <v>0</v>
      </c>
      <c r="AR245" s="76" t="s">
        <v>176</v>
      </c>
      <c r="AT245" s="76" t="s">
        <v>172</v>
      </c>
      <c r="AU245" s="76" t="s">
        <v>83</v>
      </c>
      <c r="AY245" s="6" t="s">
        <v>170</v>
      </c>
      <c r="BE245" s="128">
        <f>IF($N$245="základní",$J$245,0)</f>
        <v>0</v>
      </c>
      <c r="BF245" s="128">
        <f>IF($N$245="snížená",$J$245,0)</f>
        <v>0</v>
      </c>
      <c r="BG245" s="128">
        <f>IF($N$245="zákl. přenesená",$J$245,0)</f>
        <v>0</v>
      </c>
      <c r="BH245" s="128">
        <f>IF($N$245="sníž. přenesená",$J$245,0)</f>
        <v>0</v>
      </c>
      <c r="BI245" s="128">
        <f>IF($N$245="nulová",$J$245,0)</f>
        <v>0</v>
      </c>
      <c r="BJ245" s="76" t="s">
        <v>22</v>
      </c>
      <c r="BK245" s="128">
        <f>ROUND($I$245*$H$245,2)</f>
        <v>0</v>
      </c>
      <c r="BL245" s="76" t="s">
        <v>176</v>
      </c>
      <c r="BM245" s="76" t="s">
        <v>430</v>
      </c>
    </row>
    <row r="246" spans="2:47" s="6" customFormat="1" ht="16.5" customHeight="1">
      <c r="B246" s="22"/>
      <c r="D246" s="129" t="s">
        <v>178</v>
      </c>
      <c r="F246" s="130" t="s">
        <v>429</v>
      </c>
      <c r="L246" s="22"/>
      <c r="M246" s="48"/>
      <c r="T246" s="49"/>
      <c r="AT246" s="6" t="s">
        <v>178</v>
      </c>
      <c r="AU246" s="6" t="s">
        <v>83</v>
      </c>
    </row>
    <row r="247" spans="2:51" s="6" customFormat="1" ht="15.75" customHeight="1">
      <c r="B247" s="131"/>
      <c r="D247" s="132" t="s">
        <v>180</v>
      </c>
      <c r="E247" s="133"/>
      <c r="F247" s="134" t="s">
        <v>431</v>
      </c>
      <c r="H247" s="135">
        <v>7.68</v>
      </c>
      <c r="L247" s="131"/>
      <c r="M247" s="136"/>
      <c r="T247" s="137"/>
      <c r="AT247" s="133" t="s">
        <v>180</v>
      </c>
      <c r="AU247" s="133" t="s">
        <v>83</v>
      </c>
      <c r="AV247" s="133" t="s">
        <v>83</v>
      </c>
      <c r="AW247" s="133" t="s">
        <v>139</v>
      </c>
      <c r="AX247" s="133" t="s">
        <v>22</v>
      </c>
      <c r="AY247" s="133" t="s">
        <v>170</v>
      </c>
    </row>
    <row r="248" spans="2:65" s="6" customFormat="1" ht="15.75" customHeight="1">
      <c r="B248" s="22"/>
      <c r="C248" s="117" t="s">
        <v>432</v>
      </c>
      <c r="D248" s="117" t="s">
        <v>172</v>
      </c>
      <c r="E248" s="118" t="s">
        <v>433</v>
      </c>
      <c r="F248" s="119" t="s">
        <v>434</v>
      </c>
      <c r="G248" s="120" t="s">
        <v>115</v>
      </c>
      <c r="H248" s="121">
        <v>4</v>
      </c>
      <c r="I248" s="122"/>
      <c r="J248" s="123">
        <f>ROUND($I$248*$H$248,2)</f>
        <v>0</v>
      </c>
      <c r="K248" s="119" t="s">
        <v>175</v>
      </c>
      <c r="L248" s="22"/>
      <c r="M248" s="124"/>
      <c r="N248" s="125" t="s">
        <v>46</v>
      </c>
      <c r="Q248" s="126">
        <v>2.60332</v>
      </c>
      <c r="R248" s="126">
        <f>$Q$248*$H$248</f>
        <v>10.41328</v>
      </c>
      <c r="S248" s="126">
        <v>0</v>
      </c>
      <c r="T248" s="127">
        <f>$S$248*$H$248</f>
        <v>0</v>
      </c>
      <c r="AR248" s="76" t="s">
        <v>176</v>
      </c>
      <c r="AT248" s="76" t="s">
        <v>172</v>
      </c>
      <c r="AU248" s="76" t="s">
        <v>83</v>
      </c>
      <c r="AY248" s="6" t="s">
        <v>170</v>
      </c>
      <c r="BE248" s="128">
        <f>IF($N$248="základní",$J$248,0)</f>
        <v>0</v>
      </c>
      <c r="BF248" s="128">
        <f>IF($N$248="snížená",$J$248,0)</f>
        <v>0</v>
      </c>
      <c r="BG248" s="128">
        <f>IF($N$248="zákl. přenesená",$J$248,0)</f>
        <v>0</v>
      </c>
      <c r="BH248" s="128">
        <f>IF($N$248="sníž. přenesená",$J$248,0)</f>
        <v>0</v>
      </c>
      <c r="BI248" s="128">
        <f>IF($N$248="nulová",$J$248,0)</f>
        <v>0</v>
      </c>
      <c r="BJ248" s="76" t="s">
        <v>22</v>
      </c>
      <c r="BK248" s="128">
        <f>ROUND($I$248*$H$248,2)</f>
        <v>0</v>
      </c>
      <c r="BL248" s="76" t="s">
        <v>176</v>
      </c>
      <c r="BM248" s="76" t="s">
        <v>435</v>
      </c>
    </row>
    <row r="249" spans="2:47" s="6" customFormat="1" ht="16.5" customHeight="1">
      <c r="B249" s="22"/>
      <c r="D249" s="129" t="s">
        <v>178</v>
      </c>
      <c r="F249" s="130" t="s">
        <v>436</v>
      </c>
      <c r="L249" s="22"/>
      <c r="M249" s="48"/>
      <c r="T249" s="49"/>
      <c r="AT249" s="6" t="s">
        <v>178</v>
      </c>
      <c r="AU249" s="6" t="s">
        <v>83</v>
      </c>
    </row>
    <row r="250" spans="2:65" s="6" customFormat="1" ht="15.75" customHeight="1">
      <c r="B250" s="22"/>
      <c r="C250" s="117" t="s">
        <v>437</v>
      </c>
      <c r="D250" s="117" t="s">
        <v>172</v>
      </c>
      <c r="E250" s="118" t="s">
        <v>438</v>
      </c>
      <c r="F250" s="119" t="s">
        <v>439</v>
      </c>
      <c r="G250" s="120" t="s">
        <v>314</v>
      </c>
      <c r="H250" s="121">
        <v>20</v>
      </c>
      <c r="I250" s="122"/>
      <c r="J250" s="123">
        <f>ROUND($I$250*$H$250,2)</f>
        <v>0</v>
      </c>
      <c r="K250" s="119" t="s">
        <v>175</v>
      </c>
      <c r="L250" s="22"/>
      <c r="M250" s="124"/>
      <c r="N250" s="125" t="s">
        <v>46</v>
      </c>
      <c r="Q250" s="126">
        <v>1.80659</v>
      </c>
      <c r="R250" s="126">
        <f>$Q$250*$H$250</f>
        <v>36.1318</v>
      </c>
      <c r="S250" s="126">
        <v>0</v>
      </c>
      <c r="T250" s="127">
        <f>$S$250*$H$250</f>
        <v>0</v>
      </c>
      <c r="AR250" s="76" t="s">
        <v>176</v>
      </c>
      <c r="AT250" s="76" t="s">
        <v>172</v>
      </c>
      <c r="AU250" s="76" t="s">
        <v>83</v>
      </c>
      <c r="AY250" s="6" t="s">
        <v>170</v>
      </c>
      <c r="BE250" s="128">
        <f>IF($N$250="základní",$J$250,0)</f>
        <v>0</v>
      </c>
      <c r="BF250" s="128">
        <f>IF($N$250="snížená",$J$250,0)</f>
        <v>0</v>
      </c>
      <c r="BG250" s="128">
        <f>IF($N$250="zákl. přenesená",$J$250,0)</f>
        <v>0</v>
      </c>
      <c r="BH250" s="128">
        <f>IF($N$250="sníž. přenesená",$J$250,0)</f>
        <v>0</v>
      </c>
      <c r="BI250" s="128">
        <f>IF($N$250="nulová",$J$250,0)</f>
        <v>0</v>
      </c>
      <c r="BJ250" s="76" t="s">
        <v>22</v>
      </c>
      <c r="BK250" s="128">
        <f>ROUND($I$250*$H$250,2)</f>
        <v>0</v>
      </c>
      <c r="BL250" s="76" t="s">
        <v>176</v>
      </c>
      <c r="BM250" s="76" t="s">
        <v>440</v>
      </c>
    </row>
    <row r="251" spans="2:47" s="6" customFormat="1" ht="16.5" customHeight="1">
      <c r="B251" s="22"/>
      <c r="D251" s="129" t="s">
        <v>178</v>
      </c>
      <c r="F251" s="130" t="s">
        <v>441</v>
      </c>
      <c r="L251" s="22"/>
      <c r="M251" s="48"/>
      <c r="T251" s="49"/>
      <c r="AT251" s="6" t="s">
        <v>178</v>
      </c>
      <c r="AU251" s="6" t="s">
        <v>83</v>
      </c>
    </row>
    <row r="252" spans="2:65" s="6" customFormat="1" ht="15.75" customHeight="1">
      <c r="B252" s="22"/>
      <c r="C252" s="144" t="s">
        <v>442</v>
      </c>
      <c r="D252" s="144" t="s">
        <v>266</v>
      </c>
      <c r="E252" s="145" t="s">
        <v>443</v>
      </c>
      <c r="F252" s="146" t="s">
        <v>444</v>
      </c>
      <c r="G252" s="147" t="s">
        <v>413</v>
      </c>
      <c r="H252" s="148">
        <v>8</v>
      </c>
      <c r="I252" s="149"/>
      <c r="J252" s="150">
        <f>ROUND($I$252*$H$252,2)</f>
        <v>0</v>
      </c>
      <c r="K252" s="146" t="s">
        <v>175</v>
      </c>
      <c r="L252" s="151"/>
      <c r="M252" s="152"/>
      <c r="N252" s="153" t="s">
        <v>46</v>
      </c>
      <c r="Q252" s="126">
        <v>3.46</v>
      </c>
      <c r="R252" s="126">
        <f>$Q$252*$H$252</f>
        <v>27.68</v>
      </c>
      <c r="S252" s="126">
        <v>0</v>
      </c>
      <c r="T252" s="127">
        <f>$S$252*$H$252</f>
        <v>0</v>
      </c>
      <c r="AR252" s="76" t="s">
        <v>216</v>
      </c>
      <c r="AT252" s="76" t="s">
        <v>266</v>
      </c>
      <c r="AU252" s="76" t="s">
        <v>83</v>
      </c>
      <c r="AY252" s="6" t="s">
        <v>170</v>
      </c>
      <c r="BE252" s="128">
        <f>IF($N$252="základní",$J$252,0)</f>
        <v>0</v>
      </c>
      <c r="BF252" s="128">
        <f>IF($N$252="snížená",$J$252,0)</f>
        <v>0</v>
      </c>
      <c r="BG252" s="128">
        <f>IF($N$252="zákl. přenesená",$J$252,0)</f>
        <v>0</v>
      </c>
      <c r="BH252" s="128">
        <f>IF($N$252="sníž. přenesená",$J$252,0)</f>
        <v>0</v>
      </c>
      <c r="BI252" s="128">
        <f>IF($N$252="nulová",$J$252,0)</f>
        <v>0</v>
      </c>
      <c r="BJ252" s="76" t="s">
        <v>22</v>
      </c>
      <c r="BK252" s="128">
        <f>ROUND($I$252*$H$252,2)</f>
        <v>0</v>
      </c>
      <c r="BL252" s="76" t="s">
        <v>176</v>
      </c>
      <c r="BM252" s="76" t="s">
        <v>445</v>
      </c>
    </row>
    <row r="253" spans="2:47" s="6" customFormat="1" ht="27" customHeight="1">
      <c r="B253" s="22"/>
      <c r="D253" s="129" t="s">
        <v>178</v>
      </c>
      <c r="F253" s="130" t="s">
        <v>446</v>
      </c>
      <c r="L253" s="22"/>
      <c r="M253" s="48"/>
      <c r="T253" s="49"/>
      <c r="AT253" s="6" t="s">
        <v>178</v>
      </c>
      <c r="AU253" s="6" t="s">
        <v>83</v>
      </c>
    </row>
    <row r="254" spans="2:65" s="6" customFormat="1" ht="15.75" customHeight="1">
      <c r="B254" s="22"/>
      <c r="C254" s="117" t="s">
        <v>447</v>
      </c>
      <c r="D254" s="117" t="s">
        <v>172</v>
      </c>
      <c r="E254" s="118" t="s">
        <v>448</v>
      </c>
      <c r="F254" s="119" t="s">
        <v>449</v>
      </c>
      <c r="G254" s="120" t="s">
        <v>314</v>
      </c>
      <c r="H254" s="121">
        <v>60</v>
      </c>
      <c r="I254" s="122"/>
      <c r="J254" s="123">
        <f>ROUND($I$254*$H$254,2)</f>
        <v>0</v>
      </c>
      <c r="K254" s="119"/>
      <c r="L254" s="22"/>
      <c r="M254" s="124"/>
      <c r="N254" s="125" t="s">
        <v>46</v>
      </c>
      <c r="Q254" s="126">
        <v>0.14761</v>
      </c>
      <c r="R254" s="126">
        <f>$Q$254*$H$254</f>
        <v>8.8566</v>
      </c>
      <c r="S254" s="126">
        <v>0</v>
      </c>
      <c r="T254" s="127">
        <f>$S$254*$H$254</f>
        <v>0</v>
      </c>
      <c r="AR254" s="76" t="s">
        <v>176</v>
      </c>
      <c r="AT254" s="76" t="s">
        <v>172</v>
      </c>
      <c r="AU254" s="76" t="s">
        <v>83</v>
      </c>
      <c r="AY254" s="6" t="s">
        <v>170</v>
      </c>
      <c r="BE254" s="128">
        <f>IF($N$254="základní",$J$254,0)</f>
        <v>0</v>
      </c>
      <c r="BF254" s="128">
        <f>IF($N$254="snížená",$J$254,0)</f>
        <v>0</v>
      </c>
      <c r="BG254" s="128">
        <f>IF($N$254="zákl. přenesená",$J$254,0)</f>
        <v>0</v>
      </c>
      <c r="BH254" s="128">
        <f>IF($N$254="sníž. přenesená",$J$254,0)</f>
        <v>0</v>
      </c>
      <c r="BI254" s="128">
        <f>IF($N$254="nulová",$J$254,0)</f>
        <v>0</v>
      </c>
      <c r="BJ254" s="76" t="s">
        <v>22</v>
      </c>
      <c r="BK254" s="128">
        <f>ROUND($I$254*$H$254,2)</f>
        <v>0</v>
      </c>
      <c r="BL254" s="76" t="s">
        <v>176</v>
      </c>
      <c r="BM254" s="76" t="s">
        <v>450</v>
      </c>
    </row>
    <row r="255" spans="2:47" s="6" customFormat="1" ht="16.5" customHeight="1">
      <c r="B255" s="22"/>
      <c r="D255" s="129" t="s">
        <v>178</v>
      </c>
      <c r="F255" s="130" t="s">
        <v>449</v>
      </c>
      <c r="L255" s="22"/>
      <c r="M255" s="48"/>
      <c r="T255" s="49"/>
      <c r="AT255" s="6" t="s">
        <v>178</v>
      </c>
      <c r="AU255" s="6" t="s">
        <v>83</v>
      </c>
    </row>
    <row r="256" spans="2:51" s="6" customFormat="1" ht="15.75" customHeight="1">
      <c r="B256" s="131"/>
      <c r="D256" s="132" t="s">
        <v>180</v>
      </c>
      <c r="E256" s="133" t="s">
        <v>128</v>
      </c>
      <c r="F256" s="134" t="s">
        <v>451</v>
      </c>
      <c r="H256" s="135">
        <v>60</v>
      </c>
      <c r="L256" s="131"/>
      <c r="M256" s="136"/>
      <c r="T256" s="137"/>
      <c r="AT256" s="133" t="s">
        <v>180</v>
      </c>
      <c r="AU256" s="133" t="s">
        <v>83</v>
      </c>
      <c r="AV256" s="133" t="s">
        <v>83</v>
      </c>
      <c r="AW256" s="133" t="s">
        <v>139</v>
      </c>
      <c r="AX256" s="133" t="s">
        <v>22</v>
      </c>
      <c r="AY256" s="133" t="s">
        <v>170</v>
      </c>
    </row>
    <row r="257" spans="2:65" s="6" customFormat="1" ht="15.75" customHeight="1">
      <c r="B257" s="22"/>
      <c r="C257" s="144" t="s">
        <v>452</v>
      </c>
      <c r="D257" s="144" t="s">
        <v>266</v>
      </c>
      <c r="E257" s="145" t="s">
        <v>453</v>
      </c>
      <c r="F257" s="146" t="s">
        <v>454</v>
      </c>
      <c r="G257" s="147" t="s">
        <v>314</v>
      </c>
      <c r="H257" s="148">
        <v>60</v>
      </c>
      <c r="I257" s="149"/>
      <c r="J257" s="150">
        <f>ROUND($I$257*$H$257,2)</f>
        <v>0</v>
      </c>
      <c r="K257" s="146"/>
      <c r="L257" s="151"/>
      <c r="M257" s="152"/>
      <c r="N257" s="153" t="s">
        <v>46</v>
      </c>
      <c r="Q257" s="126">
        <v>0.01</v>
      </c>
      <c r="R257" s="126">
        <f>$Q$257*$H$257</f>
        <v>0.6</v>
      </c>
      <c r="S257" s="126">
        <v>0</v>
      </c>
      <c r="T257" s="127">
        <f>$S$257*$H$257</f>
        <v>0</v>
      </c>
      <c r="AR257" s="76" t="s">
        <v>216</v>
      </c>
      <c r="AT257" s="76" t="s">
        <v>266</v>
      </c>
      <c r="AU257" s="76" t="s">
        <v>83</v>
      </c>
      <c r="AY257" s="6" t="s">
        <v>170</v>
      </c>
      <c r="BE257" s="128">
        <f>IF($N$257="základní",$J$257,0)</f>
        <v>0</v>
      </c>
      <c r="BF257" s="128">
        <f>IF($N$257="snížená",$J$257,0)</f>
        <v>0</v>
      </c>
      <c r="BG257" s="128">
        <f>IF($N$257="zákl. přenesená",$J$257,0)</f>
        <v>0</v>
      </c>
      <c r="BH257" s="128">
        <f>IF($N$257="sníž. přenesená",$J$257,0)</f>
        <v>0</v>
      </c>
      <c r="BI257" s="128">
        <f>IF($N$257="nulová",$J$257,0)</f>
        <v>0</v>
      </c>
      <c r="BJ257" s="76" t="s">
        <v>22</v>
      </c>
      <c r="BK257" s="128">
        <f>ROUND($I$257*$H$257,2)</f>
        <v>0</v>
      </c>
      <c r="BL257" s="76" t="s">
        <v>176</v>
      </c>
      <c r="BM257" s="76" t="s">
        <v>455</v>
      </c>
    </row>
    <row r="258" spans="2:51" s="6" customFormat="1" ht="15.75" customHeight="1">
      <c r="B258" s="131"/>
      <c r="D258" s="129" t="s">
        <v>180</v>
      </c>
      <c r="E258" s="134"/>
      <c r="F258" s="134" t="s">
        <v>128</v>
      </c>
      <c r="H258" s="135">
        <v>60</v>
      </c>
      <c r="L258" s="131"/>
      <c r="M258" s="136"/>
      <c r="T258" s="137"/>
      <c r="AT258" s="133" t="s">
        <v>180</v>
      </c>
      <c r="AU258" s="133" t="s">
        <v>83</v>
      </c>
      <c r="AV258" s="133" t="s">
        <v>83</v>
      </c>
      <c r="AW258" s="133" t="s">
        <v>139</v>
      </c>
      <c r="AX258" s="133" t="s">
        <v>22</v>
      </c>
      <c r="AY258" s="133" t="s">
        <v>170</v>
      </c>
    </row>
    <row r="259" spans="2:65" s="6" customFormat="1" ht="15.75" customHeight="1">
      <c r="B259" s="22"/>
      <c r="C259" s="117" t="s">
        <v>456</v>
      </c>
      <c r="D259" s="117" t="s">
        <v>172</v>
      </c>
      <c r="E259" s="118" t="s">
        <v>457</v>
      </c>
      <c r="F259" s="119" t="s">
        <v>458</v>
      </c>
      <c r="G259" s="120" t="s">
        <v>115</v>
      </c>
      <c r="H259" s="121">
        <v>56</v>
      </c>
      <c r="I259" s="122"/>
      <c r="J259" s="123">
        <f>ROUND($I$259*$H$259,2)</f>
        <v>0</v>
      </c>
      <c r="K259" s="119"/>
      <c r="L259" s="22"/>
      <c r="M259" s="124"/>
      <c r="N259" s="125" t="s">
        <v>46</v>
      </c>
      <c r="Q259" s="126">
        <v>1.9695</v>
      </c>
      <c r="R259" s="126">
        <f>$Q$259*$H$259</f>
        <v>110.292</v>
      </c>
      <c r="S259" s="126">
        <v>0</v>
      </c>
      <c r="T259" s="127">
        <f>$S$259*$H$259</f>
        <v>0</v>
      </c>
      <c r="AR259" s="76" t="s">
        <v>176</v>
      </c>
      <c r="AT259" s="76" t="s">
        <v>172</v>
      </c>
      <c r="AU259" s="76" t="s">
        <v>83</v>
      </c>
      <c r="AY259" s="6" t="s">
        <v>170</v>
      </c>
      <c r="BE259" s="128">
        <f>IF($N$259="základní",$J$259,0)</f>
        <v>0</v>
      </c>
      <c r="BF259" s="128">
        <f>IF($N$259="snížená",$J$259,0)</f>
        <v>0</v>
      </c>
      <c r="BG259" s="128">
        <f>IF($N$259="zákl. přenesená",$J$259,0)</f>
        <v>0</v>
      </c>
      <c r="BH259" s="128">
        <f>IF($N$259="sníž. přenesená",$J$259,0)</f>
        <v>0</v>
      </c>
      <c r="BI259" s="128">
        <f>IF($N$259="nulová",$J$259,0)</f>
        <v>0</v>
      </c>
      <c r="BJ259" s="76" t="s">
        <v>22</v>
      </c>
      <c r="BK259" s="128">
        <f>ROUND($I$259*$H$259,2)</f>
        <v>0</v>
      </c>
      <c r="BL259" s="76" t="s">
        <v>176</v>
      </c>
      <c r="BM259" s="76" t="s">
        <v>459</v>
      </c>
    </row>
    <row r="260" spans="2:47" s="6" customFormat="1" ht="16.5" customHeight="1">
      <c r="B260" s="22"/>
      <c r="D260" s="129" t="s">
        <v>178</v>
      </c>
      <c r="F260" s="130" t="s">
        <v>458</v>
      </c>
      <c r="L260" s="22"/>
      <c r="M260" s="48"/>
      <c r="T260" s="49"/>
      <c r="AT260" s="6" t="s">
        <v>178</v>
      </c>
      <c r="AU260" s="6" t="s">
        <v>83</v>
      </c>
    </row>
    <row r="261" spans="2:51" s="6" customFormat="1" ht="15.75" customHeight="1">
      <c r="B261" s="131"/>
      <c r="D261" s="132" t="s">
        <v>180</v>
      </c>
      <c r="E261" s="133"/>
      <c r="F261" s="134" t="s">
        <v>460</v>
      </c>
      <c r="H261" s="135">
        <v>56</v>
      </c>
      <c r="L261" s="131"/>
      <c r="M261" s="136"/>
      <c r="T261" s="137"/>
      <c r="AT261" s="133" t="s">
        <v>180</v>
      </c>
      <c r="AU261" s="133" t="s">
        <v>83</v>
      </c>
      <c r="AV261" s="133" t="s">
        <v>83</v>
      </c>
      <c r="AW261" s="133" t="s">
        <v>139</v>
      </c>
      <c r="AX261" s="133" t="s">
        <v>22</v>
      </c>
      <c r="AY261" s="133" t="s">
        <v>170</v>
      </c>
    </row>
    <row r="262" spans="2:65" s="6" customFormat="1" ht="15.75" customHeight="1">
      <c r="B262" s="22"/>
      <c r="C262" s="117" t="s">
        <v>124</v>
      </c>
      <c r="D262" s="117" t="s">
        <v>172</v>
      </c>
      <c r="E262" s="118" t="s">
        <v>461</v>
      </c>
      <c r="F262" s="119" t="s">
        <v>462</v>
      </c>
      <c r="G262" s="120" t="s">
        <v>90</v>
      </c>
      <c r="H262" s="121">
        <v>8448</v>
      </c>
      <c r="I262" s="122"/>
      <c r="J262" s="123">
        <f>ROUND($I$262*$H$262,2)</f>
        <v>0</v>
      </c>
      <c r="K262" s="119" t="s">
        <v>175</v>
      </c>
      <c r="L262" s="22"/>
      <c r="M262" s="124"/>
      <c r="N262" s="125" t="s">
        <v>46</v>
      </c>
      <c r="Q262" s="126">
        <v>0</v>
      </c>
      <c r="R262" s="126">
        <f>$Q$262*$H$262</f>
        <v>0</v>
      </c>
      <c r="S262" s="126">
        <v>0</v>
      </c>
      <c r="T262" s="127">
        <f>$S$262*$H$262</f>
        <v>0</v>
      </c>
      <c r="AR262" s="76" t="s">
        <v>176</v>
      </c>
      <c r="AT262" s="76" t="s">
        <v>172</v>
      </c>
      <c r="AU262" s="76" t="s">
        <v>83</v>
      </c>
      <c r="AY262" s="6" t="s">
        <v>170</v>
      </c>
      <c r="BE262" s="128">
        <f>IF($N$262="základní",$J$262,0)</f>
        <v>0</v>
      </c>
      <c r="BF262" s="128">
        <f>IF($N$262="snížená",$J$262,0)</f>
        <v>0</v>
      </c>
      <c r="BG262" s="128">
        <f>IF($N$262="zákl. přenesená",$J$262,0)</f>
        <v>0</v>
      </c>
      <c r="BH262" s="128">
        <f>IF($N$262="sníž. přenesená",$J$262,0)</f>
        <v>0</v>
      </c>
      <c r="BI262" s="128">
        <f>IF($N$262="nulová",$J$262,0)</f>
        <v>0</v>
      </c>
      <c r="BJ262" s="76" t="s">
        <v>22</v>
      </c>
      <c r="BK262" s="128">
        <f>ROUND($I$262*$H$262,2)</f>
        <v>0</v>
      </c>
      <c r="BL262" s="76" t="s">
        <v>176</v>
      </c>
      <c r="BM262" s="76" t="s">
        <v>463</v>
      </c>
    </row>
    <row r="263" spans="2:47" s="6" customFormat="1" ht="27" customHeight="1">
      <c r="B263" s="22"/>
      <c r="D263" s="129" t="s">
        <v>178</v>
      </c>
      <c r="F263" s="130" t="s">
        <v>464</v>
      </c>
      <c r="L263" s="22"/>
      <c r="M263" s="48"/>
      <c r="T263" s="49"/>
      <c r="AT263" s="6" t="s">
        <v>178</v>
      </c>
      <c r="AU263" s="6" t="s">
        <v>83</v>
      </c>
    </row>
    <row r="264" spans="2:51" s="6" customFormat="1" ht="15.75" customHeight="1">
      <c r="B264" s="131"/>
      <c r="D264" s="132" t="s">
        <v>180</v>
      </c>
      <c r="E264" s="133" t="s">
        <v>88</v>
      </c>
      <c r="F264" s="134" t="s">
        <v>277</v>
      </c>
      <c r="H264" s="135">
        <v>1820</v>
      </c>
      <c r="L264" s="131"/>
      <c r="M264" s="136"/>
      <c r="T264" s="137"/>
      <c r="AT264" s="133" t="s">
        <v>180</v>
      </c>
      <c r="AU264" s="133" t="s">
        <v>83</v>
      </c>
      <c r="AV264" s="133" t="s">
        <v>83</v>
      </c>
      <c r="AW264" s="133" t="s">
        <v>139</v>
      </c>
      <c r="AX264" s="133" t="s">
        <v>75</v>
      </c>
      <c r="AY264" s="133" t="s">
        <v>170</v>
      </c>
    </row>
    <row r="265" spans="2:51" s="6" customFormat="1" ht="15.75" customHeight="1">
      <c r="B265" s="131"/>
      <c r="D265" s="132" t="s">
        <v>180</v>
      </c>
      <c r="E265" s="133" t="s">
        <v>92</v>
      </c>
      <c r="F265" s="134" t="s">
        <v>278</v>
      </c>
      <c r="H265" s="135">
        <v>2327</v>
      </c>
      <c r="L265" s="131"/>
      <c r="M265" s="136"/>
      <c r="T265" s="137"/>
      <c r="AT265" s="133" t="s">
        <v>180</v>
      </c>
      <c r="AU265" s="133" t="s">
        <v>83</v>
      </c>
      <c r="AV265" s="133" t="s">
        <v>83</v>
      </c>
      <c r="AW265" s="133" t="s">
        <v>139</v>
      </c>
      <c r="AX265" s="133" t="s">
        <v>75</v>
      </c>
      <c r="AY265" s="133" t="s">
        <v>170</v>
      </c>
    </row>
    <row r="266" spans="2:51" s="6" customFormat="1" ht="15.75" customHeight="1">
      <c r="B266" s="131"/>
      <c r="D266" s="132" t="s">
        <v>180</v>
      </c>
      <c r="E266" s="133" t="s">
        <v>96</v>
      </c>
      <c r="F266" s="134" t="s">
        <v>465</v>
      </c>
      <c r="H266" s="135">
        <v>370</v>
      </c>
      <c r="L266" s="131"/>
      <c r="M266" s="136"/>
      <c r="T266" s="137"/>
      <c r="AT266" s="133" t="s">
        <v>180</v>
      </c>
      <c r="AU266" s="133" t="s">
        <v>83</v>
      </c>
      <c r="AV266" s="133" t="s">
        <v>83</v>
      </c>
      <c r="AW266" s="133" t="s">
        <v>139</v>
      </c>
      <c r="AX266" s="133" t="s">
        <v>75</v>
      </c>
      <c r="AY266" s="133" t="s">
        <v>170</v>
      </c>
    </row>
    <row r="267" spans="2:51" s="6" customFormat="1" ht="15.75" customHeight="1">
      <c r="B267" s="131"/>
      <c r="D267" s="132" t="s">
        <v>180</v>
      </c>
      <c r="E267" s="133" t="s">
        <v>99</v>
      </c>
      <c r="F267" s="134" t="s">
        <v>279</v>
      </c>
      <c r="H267" s="135">
        <v>1011</v>
      </c>
      <c r="L267" s="131"/>
      <c r="M267" s="136"/>
      <c r="T267" s="137"/>
      <c r="AT267" s="133" t="s">
        <v>180</v>
      </c>
      <c r="AU267" s="133" t="s">
        <v>83</v>
      </c>
      <c r="AV267" s="133" t="s">
        <v>83</v>
      </c>
      <c r="AW267" s="133" t="s">
        <v>139</v>
      </c>
      <c r="AX267" s="133" t="s">
        <v>75</v>
      </c>
      <c r="AY267" s="133" t="s">
        <v>170</v>
      </c>
    </row>
    <row r="268" spans="2:51" s="6" customFormat="1" ht="15.75" customHeight="1">
      <c r="B268" s="131"/>
      <c r="D268" s="132" t="s">
        <v>180</v>
      </c>
      <c r="E268" s="133" t="s">
        <v>102</v>
      </c>
      <c r="F268" s="134" t="s">
        <v>280</v>
      </c>
      <c r="H268" s="135">
        <v>490</v>
      </c>
      <c r="L268" s="131"/>
      <c r="M268" s="136"/>
      <c r="T268" s="137"/>
      <c r="AT268" s="133" t="s">
        <v>180</v>
      </c>
      <c r="AU268" s="133" t="s">
        <v>83</v>
      </c>
      <c r="AV268" s="133" t="s">
        <v>83</v>
      </c>
      <c r="AW268" s="133" t="s">
        <v>139</v>
      </c>
      <c r="AX268" s="133" t="s">
        <v>75</v>
      </c>
      <c r="AY268" s="133" t="s">
        <v>170</v>
      </c>
    </row>
    <row r="269" spans="2:51" s="6" customFormat="1" ht="15.75" customHeight="1">
      <c r="B269" s="131"/>
      <c r="D269" s="132" t="s">
        <v>180</v>
      </c>
      <c r="E269" s="133" t="s">
        <v>105</v>
      </c>
      <c r="F269" s="134" t="s">
        <v>466</v>
      </c>
      <c r="H269" s="135">
        <v>1680</v>
      </c>
      <c r="L269" s="131"/>
      <c r="M269" s="136"/>
      <c r="T269" s="137"/>
      <c r="AT269" s="133" t="s">
        <v>180</v>
      </c>
      <c r="AU269" s="133" t="s">
        <v>83</v>
      </c>
      <c r="AV269" s="133" t="s">
        <v>83</v>
      </c>
      <c r="AW269" s="133" t="s">
        <v>139</v>
      </c>
      <c r="AX269" s="133" t="s">
        <v>75</v>
      </c>
      <c r="AY269" s="133" t="s">
        <v>170</v>
      </c>
    </row>
    <row r="270" spans="2:51" s="6" customFormat="1" ht="15.75" customHeight="1">
      <c r="B270" s="131"/>
      <c r="D270" s="132" t="s">
        <v>180</v>
      </c>
      <c r="E270" s="133" t="s">
        <v>109</v>
      </c>
      <c r="F270" s="134" t="s">
        <v>281</v>
      </c>
      <c r="H270" s="135">
        <v>750</v>
      </c>
      <c r="L270" s="131"/>
      <c r="M270" s="136"/>
      <c r="T270" s="137"/>
      <c r="AT270" s="133" t="s">
        <v>180</v>
      </c>
      <c r="AU270" s="133" t="s">
        <v>83</v>
      </c>
      <c r="AV270" s="133" t="s">
        <v>83</v>
      </c>
      <c r="AW270" s="133" t="s">
        <v>139</v>
      </c>
      <c r="AX270" s="133" t="s">
        <v>75</v>
      </c>
      <c r="AY270" s="133" t="s">
        <v>170</v>
      </c>
    </row>
    <row r="271" spans="2:51" s="6" customFormat="1" ht="15.75" customHeight="1">
      <c r="B271" s="138"/>
      <c r="D271" s="132" t="s">
        <v>180</v>
      </c>
      <c r="E271" s="139"/>
      <c r="F271" s="140" t="s">
        <v>210</v>
      </c>
      <c r="H271" s="141">
        <v>8448</v>
      </c>
      <c r="L271" s="138"/>
      <c r="M271" s="142"/>
      <c r="T271" s="143"/>
      <c r="AT271" s="139" t="s">
        <v>180</v>
      </c>
      <c r="AU271" s="139" t="s">
        <v>83</v>
      </c>
      <c r="AV271" s="139" t="s">
        <v>176</v>
      </c>
      <c r="AW271" s="139" t="s">
        <v>139</v>
      </c>
      <c r="AX271" s="139" t="s">
        <v>22</v>
      </c>
      <c r="AY271" s="139" t="s">
        <v>170</v>
      </c>
    </row>
    <row r="272" spans="2:65" s="6" customFormat="1" ht="15.75" customHeight="1">
      <c r="B272" s="22"/>
      <c r="C272" s="117" t="s">
        <v>467</v>
      </c>
      <c r="D272" s="117" t="s">
        <v>172</v>
      </c>
      <c r="E272" s="118" t="s">
        <v>327</v>
      </c>
      <c r="F272" s="119" t="s">
        <v>468</v>
      </c>
      <c r="G272" s="120" t="s">
        <v>90</v>
      </c>
      <c r="H272" s="121">
        <v>160</v>
      </c>
      <c r="I272" s="122"/>
      <c r="J272" s="123">
        <f>ROUND($I$272*$H$272,2)</f>
        <v>0</v>
      </c>
      <c r="K272" s="119"/>
      <c r="L272" s="22"/>
      <c r="M272" s="124"/>
      <c r="N272" s="125" t="s">
        <v>46</v>
      </c>
      <c r="Q272" s="126">
        <v>0</v>
      </c>
      <c r="R272" s="126">
        <f>$Q$272*$H$272</f>
        <v>0</v>
      </c>
      <c r="S272" s="126">
        <v>0</v>
      </c>
      <c r="T272" s="127">
        <f>$S$272*$H$272</f>
        <v>0</v>
      </c>
      <c r="AR272" s="76" t="s">
        <v>176</v>
      </c>
      <c r="AT272" s="76" t="s">
        <v>172</v>
      </c>
      <c r="AU272" s="76" t="s">
        <v>83</v>
      </c>
      <c r="AY272" s="6" t="s">
        <v>170</v>
      </c>
      <c r="BE272" s="128">
        <f>IF($N$272="základní",$J$272,0)</f>
        <v>0</v>
      </c>
      <c r="BF272" s="128">
        <f>IF($N$272="snížená",$J$272,0)</f>
        <v>0</v>
      </c>
      <c r="BG272" s="128">
        <f>IF($N$272="zákl. přenesená",$J$272,0)</f>
        <v>0</v>
      </c>
      <c r="BH272" s="128">
        <f>IF($N$272="sníž. přenesená",$J$272,0)</f>
        <v>0</v>
      </c>
      <c r="BI272" s="128">
        <f>IF($N$272="nulová",$J$272,0)</f>
        <v>0</v>
      </c>
      <c r="BJ272" s="76" t="s">
        <v>22</v>
      </c>
      <c r="BK272" s="128">
        <f>ROUND($I$272*$H$272,2)</f>
        <v>0</v>
      </c>
      <c r="BL272" s="76" t="s">
        <v>176</v>
      </c>
      <c r="BM272" s="76" t="s">
        <v>469</v>
      </c>
    </row>
    <row r="273" spans="2:51" s="6" customFormat="1" ht="15.75" customHeight="1">
      <c r="B273" s="131"/>
      <c r="D273" s="129" t="s">
        <v>180</v>
      </c>
      <c r="E273" s="134"/>
      <c r="F273" s="134" t="s">
        <v>470</v>
      </c>
      <c r="H273" s="135">
        <v>160</v>
      </c>
      <c r="L273" s="131"/>
      <c r="M273" s="136"/>
      <c r="T273" s="137"/>
      <c r="AT273" s="133" t="s">
        <v>180</v>
      </c>
      <c r="AU273" s="133" t="s">
        <v>83</v>
      </c>
      <c r="AV273" s="133" t="s">
        <v>83</v>
      </c>
      <c r="AW273" s="133" t="s">
        <v>139</v>
      </c>
      <c r="AX273" s="133" t="s">
        <v>22</v>
      </c>
      <c r="AY273" s="133" t="s">
        <v>170</v>
      </c>
    </row>
    <row r="274" spans="2:65" s="6" customFormat="1" ht="15.75" customHeight="1">
      <c r="B274" s="22"/>
      <c r="C274" s="117" t="s">
        <v>471</v>
      </c>
      <c r="D274" s="117" t="s">
        <v>172</v>
      </c>
      <c r="E274" s="118" t="s">
        <v>472</v>
      </c>
      <c r="F274" s="119" t="s">
        <v>473</v>
      </c>
      <c r="G274" s="120" t="s">
        <v>474</v>
      </c>
      <c r="H274" s="121">
        <v>1</v>
      </c>
      <c r="I274" s="122"/>
      <c r="J274" s="123">
        <f>ROUND($I$274*$H$274,2)</f>
        <v>0</v>
      </c>
      <c r="K274" s="119"/>
      <c r="L274" s="22"/>
      <c r="M274" s="124"/>
      <c r="N274" s="125" t="s">
        <v>46</v>
      </c>
      <c r="Q274" s="126">
        <v>0</v>
      </c>
      <c r="R274" s="126">
        <f>$Q$274*$H$274</f>
        <v>0</v>
      </c>
      <c r="S274" s="126">
        <v>0</v>
      </c>
      <c r="T274" s="127">
        <f>$S$274*$H$274</f>
        <v>0</v>
      </c>
      <c r="AR274" s="76" t="s">
        <v>176</v>
      </c>
      <c r="AT274" s="76" t="s">
        <v>172</v>
      </c>
      <c r="AU274" s="76" t="s">
        <v>83</v>
      </c>
      <c r="AY274" s="6" t="s">
        <v>170</v>
      </c>
      <c r="BE274" s="128">
        <f>IF($N$274="základní",$J$274,0)</f>
        <v>0</v>
      </c>
      <c r="BF274" s="128">
        <f>IF($N$274="snížená",$J$274,0)</f>
        <v>0</v>
      </c>
      <c r="BG274" s="128">
        <f>IF($N$274="zákl. přenesená",$J$274,0)</f>
        <v>0</v>
      </c>
      <c r="BH274" s="128">
        <f>IF($N$274="sníž. přenesená",$J$274,0)</f>
        <v>0</v>
      </c>
      <c r="BI274" s="128">
        <f>IF($N$274="nulová",$J$274,0)</f>
        <v>0</v>
      </c>
      <c r="BJ274" s="76" t="s">
        <v>22</v>
      </c>
      <c r="BK274" s="128">
        <f>ROUND($I$274*$H$274,2)</f>
        <v>0</v>
      </c>
      <c r="BL274" s="76" t="s">
        <v>176</v>
      </c>
      <c r="BM274" s="76" t="s">
        <v>475</v>
      </c>
    </row>
    <row r="275" spans="2:65" s="6" customFormat="1" ht="15.75" customHeight="1">
      <c r="B275" s="22"/>
      <c r="C275" s="120" t="s">
        <v>476</v>
      </c>
      <c r="D275" s="120" t="s">
        <v>172</v>
      </c>
      <c r="E275" s="118" t="s">
        <v>477</v>
      </c>
      <c r="F275" s="119" t="s">
        <v>478</v>
      </c>
      <c r="G275" s="120" t="s">
        <v>314</v>
      </c>
      <c r="H275" s="121">
        <v>300</v>
      </c>
      <c r="I275" s="122"/>
      <c r="J275" s="123">
        <f>ROUND($I$275*$H$275,2)</f>
        <v>0</v>
      </c>
      <c r="K275" s="119"/>
      <c r="L275" s="22"/>
      <c r="M275" s="124"/>
      <c r="N275" s="125" t="s">
        <v>46</v>
      </c>
      <c r="Q275" s="126">
        <v>0</v>
      </c>
      <c r="R275" s="126">
        <f>$Q$275*$H$275</f>
        <v>0</v>
      </c>
      <c r="S275" s="126">
        <v>0</v>
      </c>
      <c r="T275" s="127">
        <f>$S$275*$H$275</f>
        <v>0</v>
      </c>
      <c r="AR275" s="76" t="s">
        <v>176</v>
      </c>
      <c r="AT275" s="76" t="s">
        <v>172</v>
      </c>
      <c r="AU275" s="76" t="s">
        <v>83</v>
      </c>
      <c r="AY275" s="76" t="s">
        <v>170</v>
      </c>
      <c r="BE275" s="128">
        <f>IF($N$275="základní",$J$275,0)</f>
        <v>0</v>
      </c>
      <c r="BF275" s="128">
        <f>IF($N$275="snížená",$J$275,0)</f>
        <v>0</v>
      </c>
      <c r="BG275" s="128">
        <f>IF($N$275="zákl. přenesená",$J$275,0)</f>
        <v>0</v>
      </c>
      <c r="BH275" s="128">
        <f>IF($N$275="sníž. přenesená",$J$275,0)</f>
        <v>0</v>
      </c>
      <c r="BI275" s="128">
        <f>IF($N$275="nulová",$J$275,0)</f>
        <v>0</v>
      </c>
      <c r="BJ275" s="76" t="s">
        <v>22</v>
      </c>
      <c r="BK275" s="128">
        <f>ROUND($I$275*$H$275,2)</f>
        <v>0</v>
      </c>
      <c r="BL275" s="76" t="s">
        <v>176</v>
      </c>
      <c r="BM275" s="76" t="s">
        <v>479</v>
      </c>
    </row>
    <row r="276" spans="2:65" s="6" customFormat="1" ht="15.75" customHeight="1">
      <c r="B276" s="22"/>
      <c r="C276" s="120" t="s">
        <v>480</v>
      </c>
      <c r="D276" s="120" t="s">
        <v>172</v>
      </c>
      <c r="E276" s="118" t="s">
        <v>481</v>
      </c>
      <c r="F276" s="119" t="s">
        <v>482</v>
      </c>
      <c r="G276" s="120" t="s">
        <v>314</v>
      </c>
      <c r="H276" s="121">
        <v>300</v>
      </c>
      <c r="I276" s="122"/>
      <c r="J276" s="123">
        <f>ROUND($I$276*$H$276,2)</f>
        <v>0</v>
      </c>
      <c r="K276" s="119"/>
      <c r="L276" s="22"/>
      <c r="M276" s="124"/>
      <c r="N276" s="125" t="s">
        <v>46</v>
      </c>
      <c r="Q276" s="126">
        <v>0</v>
      </c>
      <c r="R276" s="126">
        <f>$Q$276*$H$276</f>
        <v>0</v>
      </c>
      <c r="S276" s="126">
        <v>0</v>
      </c>
      <c r="T276" s="127">
        <f>$S$276*$H$276</f>
        <v>0</v>
      </c>
      <c r="AR276" s="76" t="s">
        <v>176</v>
      </c>
      <c r="AT276" s="76" t="s">
        <v>172</v>
      </c>
      <c r="AU276" s="76" t="s">
        <v>83</v>
      </c>
      <c r="AY276" s="76" t="s">
        <v>170</v>
      </c>
      <c r="BE276" s="128">
        <f>IF($N$276="základní",$J$276,0)</f>
        <v>0</v>
      </c>
      <c r="BF276" s="128">
        <f>IF($N$276="snížená",$J$276,0)</f>
        <v>0</v>
      </c>
      <c r="BG276" s="128">
        <f>IF($N$276="zákl. přenesená",$J$276,0)</f>
        <v>0</v>
      </c>
      <c r="BH276" s="128">
        <f>IF($N$276="sníž. přenesená",$J$276,0)</f>
        <v>0</v>
      </c>
      <c r="BI276" s="128">
        <f>IF($N$276="nulová",$J$276,0)</f>
        <v>0</v>
      </c>
      <c r="BJ276" s="76" t="s">
        <v>22</v>
      </c>
      <c r="BK276" s="128">
        <f>ROUND($I$276*$H$276,2)</f>
        <v>0</v>
      </c>
      <c r="BL276" s="76" t="s">
        <v>176</v>
      </c>
      <c r="BM276" s="76" t="s">
        <v>483</v>
      </c>
    </row>
    <row r="277" spans="2:63" s="106" customFormat="1" ht="30.75" customHeight="1">
      <c r="B277" s="107"/>
      <c r="D277" s="108" t="s">
        <v>74</v>
      </c>
      <c r="E277" s="115" t="s">
        <v>484</v>
      </c>
      <c r="F277" s="115" t="s">
        <v>485</v>
      </c>
      <c r="J277" s="116">
        <f>$BK$277</f>
        <v>0</v>
      </c>
      <c r="L277" s="107"/>
      <c r="M277" s="111"/>
      <c r="P277" s="112">
        <f>SUM($P$278:$P$290)</f>
        <v>0</v>
      </c>
      <c r="R277" s="112">
        <f>SUM($R$278:$R$290)</f>
        <v>0</v>
      </c>
      <c r="T277" s="113">
        <f>SUM($T$278:$T$290)</f>
        <v>0</v>
      </c>
      <c r="AR277" s="108" t="s">
        <v>22</v>
      </c>
      <c r="AT277" s="108" t="s">
        <v>74</v>
      </c>
      <c r="AU277" s="108" t="s">
        <v>22</v>
      </c>
      <c r="AY277" s="108" t="s">
        <v>170</v>
      </c>
      <c r="BK277" s="114">
        <f>SUM($BK$278:$BK$290)</f>
        <v>0</v>
      </c>
    </row>
    <row r="278" spans="2:65" s="6" customFormat="1" ht="15.75" customHeight="1">
      <c r="B278" s="22"/>
      <c r="C278" s="120" t="s">
        <v>486</v>
      </c>
      <c r="D278" s="120" t="s">
        <v>172</v>
      </c>
      <c r="E278" s="118" t="s">
        <v>487</v>
      </c>
      <c r="F278" s="119" t="s">
        <v>488</v>
      </c>
      <c r="G278" s="120" t="s">
        <v>269</v>
      </c>
      <c r="H278" s="121">
        <v>356.975</v>
      </c>
      <c r="I278" s="122"/>
      <c r="J278" s="123">
        <f>ROUND($I$278*$H$278,2)</f>
        <v>0</v>
      </c>
      <c r="K278" s="119" t="s">
        <v>175</v>
      </c>
      <c r="L278" s="22"/>
      <c r="M278" s="124"/>
      <c r="N278" s="125" t="s">
        <v>46</v>
      </c>
      <c r="Q278" s="126">
        <v>0</v>
      </c>
      <c r="R278" s="126">
        <f>$Q$278*$H$278</f>
        <v>0</v>
      </c>
      <c r="S278" s="126">
        <v>0</v>
      </c>
      <c r="T278" s="127">
        <f>$S$278*$H$278</f>
        <v>0</v>
      </c>
      <c r="AR278" s="76" t="s">
        <v>176</v>
      </c>
      <c r="AT278" s="76" t="s">
        <v>172</v>
      </c>
      <c r="AU278" s="76" t="s">
        <v>83</v>
      </c>
      <c r="AY278" s="76" t="s">
        <v>170</v>
      </c>
      <c r="BE278" s="128">
        <f>IF($N$278="základní",$J$278,0)</f>
        <v>0</v>
      </c>
      <c r="BF278" s="128">
        <f>IF($N$278="snížená",$J$278,0)</f>
        <v>0</v>
      </c>
      <c r="BG278" s="128">
        <f>IF($N$278="zákl. přenesená",$J$278,0)</f>
        <v>0</v>
      </c>
      <c r="BH278" s="128">
        <f>IF($N$278="sníž. přenesená",$J$278,0)</f>
        <v>0</v>
      </c>
      <c r="BI278" s="128">
        <f>IF($N$278="nulová",$J$278,0)</f>
        <v>0</v>
      </c>
      <c r="BJ278" s="76" t="s">
        <v>22</v>
      </c>
      <c r="BK278" s="128">
        <f>ROUND($I$278*$H$278,2)</f>
        <v>0</v>
      </c>
      <c r="BL278" s="76" t="s">
        <v>176</v>
      </c>
      <c r="BM278" s="76" t="s">
        <v>489</v>
      </c>
    </row>
    <row r="279" spans="2:47" s="6" customFormat="1" ht="16.5" customHeight="1">
      <c r="B279" s="22"/>
      <c r="D279" s="129" t="s">
        <v>178</v>
      </c>
      <c r="F279" s="130" t="s">
        <v>490</v>
      </c>
      <c r="L279" s="22"/>
      <c r="M279" s="48"/>
      <c r="T279" s="49"/>
      <c r="AT279" s="6" t="s">
        <v>178</v>
      </c>
      <c r="AU279" s="6" t="s">
        <v>83</v>
      </c>
    </row>
    <row r="280" spans="2:65" s="6" customFormat="1" ht="15.75" customHeight="1">
      <c r="B280" s="22"/>
      <c r="C280" s="117" t="s">
        <v>491</v>
      </c>
      <c r="D280" s="117" t="s">
        <v>172</v>
      </c>
      <c r="E280" s="118" t="s">
        <v>492</v>
      </c>
      <c r="F280" s="119" t="s">
        <v>493</v>
      </c>
      <c r="G280" s="120" t="s">
        <v>269</v>
      </c>
      <c r="H280" s="121">
        <v>8567.4</v>
      </c>
      <c r="I280" s="122"/>
      <c r="J280" s="123">
        <f>ROUND($I$280*$H$280,2)</f>
        <v>0</v>
      </c>
      <c r="K280" s="119" t="s">
        <v>175</v>
      </c>
      <c r="L280" s="22"/>
      <c r="M280" s="124"/>
      <c r="N280" s="125" t="s">
        <v>46</v>
      </c>
      <c r="Q280" s="126">
        <v>0</v>
      </c>
      <c r="R280" s="126">
        <f>$Q$280*$H$280</f>
        <v>0</v>
      </c>
      <c r="S280" s="126">
        <v>0</v>
      </c>
      <c r="T280" s="127">
        <f>$S$280*$H$280</f>
        <v>0</v>
      </c>
      <c r="AR280" s="76" t="s">
        <v>176</v>
      </c>
      <c r="AT280" s="76" t="s">
        <v>172</v>
      </c>
      <c r="AU280" s="76" t="s">
        <v>83</v>
      </c>
      <c r="AY280" s="6" t="s">
        <v>170</v>
      </c>
      <c r="BE280" s="128">
        <f>IF($N$280="základní",$J$280,0)</f>
        <v>0</v>
      </c>
      <c r="BF280" s="128">
        <f>IF($N$280="snížená",$J$280,0)</f>
        <v>0</v>
      </c>
      <c r="BG280" s="128">
        <f>IF($N$280="zákl. přenesená",$J$280,0)</f>
        <v>0</v>
      </c>
      <c r="BH280" s="128">
        <f>IF($N$280="sníž. přenesená",$J$280,0)</f>
        <v>0</v>
      </c>
      <c r="BI280" s="128">
        <f>IF($N$280="nulová",$J$280,0)</f>
        <v>0</v>
      </c>
      <c r="BJ280" s="76" t="s">
        <v>22</v>
      </c>
      <c r="BK280" s="128">
        <f>ROUND($I$280*$H$280,2)</f>
        <v>0</v>
      </c>
      <c r="BL280" s="76" t="s">
        <v>176</v>
      </c>
      <c r="BM280" s="76" t="s">
        <v>494</v>
      </c>
    </row>
    <row r="281" spans="2:47" s="6" customFormat="1" ht="27" customHeight="1">
      <c r="B281" s="22"/>
      <c r="D281" s="129" t="s">
        <v>178</v>
      </c>
      <c r="F281" s="130" t="s">
        <v>495</v>
      </c>
      <c r="L281" s="22"/>
      <c r="M281" s="48"/>
      <c r="T281" s="49"/>
      <c r="AT281" s="6" t="s">
        <v>178</v>
      </c>
      <c r="AU281" s="6" t="s">
        <v>83</v>
      </c>
    </row>
    <row r="282" spans="2:51" s="6" customFormat="1" ht="15.75" customHeight="1">
      <c r="B282" s="131"/>
      <c r="D282" s="132" t="s">
        <v>180</v>
      </c>
      <c r="F282" s="134" t="s">
        <v>496</v>
      </c>
      <c r="H282" s="135">
        <v>8567.4</v>
      </c>
      <c r="L282" s="131"/>
      <c r="M282" s="136"/>
      <c r="T282" s="137"/>
      <c r="AT282" s="133" t="s">
        <v>180</v>
      </c>
      <c r="AU282" s="133" t="s">
        <v>83</v>
      </c>
      <c r="AV282" s="133" t="s">
        <v>83</v>
      </c>
      <c r="AW282" s="133" t="s">
        <v>75</v>
      </c>
      <c r="AX282" s="133" t="s">
        <v>22</v>
      </c>
      <c r="AY282" s="133" t="s">
        <v>170</v>
      </c>
    </row>
    <row r="283" spans="2:65" s="6" customFormat="1" ht="15.75" customHeight="1">
      <c r="B283" s="22"/>
      <c r="C283" s="117" t="s">
        <v>497</v>
      </c>
      <c r="D283" s="117" t="s">
        <v>172</v>
      </c>
      <c r="E283" s="118" t="s">
        <v>498</v>
      </c>
      <c r="F283" s="119" t="s">
        <v>499</v>
      </c>
      <c r="G283" s="120" t="s">
        <v>269</v>
      </c>
      <c r="H283" s="121">
        <v>356.975</v>
      </c>
      <c r="I283" s="122"/>
      <c r="J283" s="123">
        <f>ROUND($I$283*$H$283,2)</f>
        <v>0</v>
      </c>
      <c r="K283" s="119" t="s">
        <v>175</v>
      </c>
      <c r="L283" s="22"/>
      <c r="M283" s="124"/>
      <c r="N283" s="125" t="s">
        <v>46</v>
      </c>
      <c r="Q283" s="126">
        <v>0</v>
      </c>
      <c r="R283" s="126">
        <f>$Q$283*$H$283</f>
        <v>0</v>
      </c>
      <c r="S283" s="126">
        <v>0</v>
      </c>
      <c r="T283" s="127">
        <f>$S$283*$H$283</f>
        <v>0</v>
      </c>
      <c r="AR283" s="76" t="s">
        <v>176</v>
      </c>
      <c r="AT283" s="76" t="s">
        <v>172</v>
      </c>
      <c r="AU283" s="76" t="s">
        <v>83</v>
      </c>
      <c r="AY283" s="6" t="s">
        <v>170</v>
      </c>
      <c r="BE283" s="128">
        <f>IF($N$283="základní",$J$283,0)</f>
        <v>0</v>
      </c>
      <c r="BF283" s="128">
        <f>IF($N$283="snížená",$J$283,0)</f>
        <v>0</v>
      </c>
      <c r="BG283" s="128">
        <f>IF($N$283="zákl. přenesená",$J$283,0)</f>
        <v>0</v>
      </c>
      <c r="BH283" s="128">
        <f>IF($N$283="sníž. přenesená",$J$283,0)</f>
        <v>0</v>
      </c>
      <c r="BI283" s="128">
        <f>IF($N$283="nulová",$J$283,0)</f>
        <v>0</v>
      </c>
      <c r="BJ283" s="76" t="s">
        <v>22</v>
      </c>
      <c r="BK283" s="128">
        <f>ROUND($I$283*$H$283,2)</f>
        <v>0</v>
      </c>
      <c r="BL283" s="76" t="s">
        <v>176</v>
      </c>
      <c r="BM283" s="76" t="s">
        <v>500</v>
      </c>
    </row>
    <row r="284" spans="2:47" s="6" customFormat="1" ht="16.5" customHeight="1">
      <c r="B284" s="22"/>
      <c r="D284" s="129" t="s">
        <v>178</v>
      </c>
      <c r="F284" s="130" t="s">
        <v>501</v>
      </c>
      <c r="L284" s="22"/>
      <c r="M284" s="48"/>
      <c r="T284" s="49"/>
      <c r="AT284" s="6" t="s">
        <v>178</v>
      </c>
      <c r="AU284" s="6" t="s">
        <v>83</v>
      </c>
    </row>
    <row r="285" spans="2:65" s="6" customFormat="1" ht="15.75" customHeight="1">
      <c r="B285" s="22"/>
      <c r="C285" s="117" t="s">
        <v>502</v>
      </c>
      <c r="D285" s="117" t="s">
        <v>172</v>
      </c>
      <c r="E285" s="118" t="s">
        <v>503</v>
      </c>
      <c r="F285" s="119" t="s">
        <v>504</v>
      </c>
      <c r="G285" s="120" t="s">
        <v>269</v>
      </c>
      <c r="H285" s="121">
        <v>341.175</v>
      </c>
      <c r="I285" s="122"/>
      <c r="J285" s="123">
        <f>ROUND($I$285*$H$285,2)</f>
        <v>0</v>
      </c>
      <c r="K285" s="119" t="s">
        <v>175</v>
      </c>
      <c r="L285" s="22"/>
      <c r="M285" s="124"/>
      <c r="N285" s="125" t="s">
        <v>46</v>
      </c>
      <c r="Q285" s="126">
        <v>0</v>
      </c>
      <c r="R285" s="126">
        <f>$Q$285*$H$285</f>
        <v>0</v>
      </c>
      <c r="S285" s="126">
        <v>0</v>
      </c>
      <c r="T285" s="127">
        <f>$S$285*$H$285</f>
        <v>0</v>
      </c>
      <c r="AR285" s="76" t="s">
        <v>176</v>
      </c>
      <c r="AT285" s="76" t="s">
        <v>172</v>
      </c>
      <c r="AU285" s="76" t="s">
        <v>83</v>
      </c>
      <c r="AY285" s="6" t="s">
        <v>170</v>
      </c>
      <c r="BE285" s="128">
        <f>IF($N$285="základní",$J$285,0)</f>
        <v>0</v>
      </c>
      <c r="BF285" s="128">
        <f>IF($N$285="snížená",$J$285,0)</f>
        <v>0</v>
      </c>
      <c r="BG285" s="128">
        <f>IF($N$285="zákl. přenesená",$J$285,0)</f>
        <v>0</v>
      </c>
      <c r="BH285" s="128">
        <f>IF($N$285="sníž. přenesená",$J$285,0)</f>
        <v>0</v>
      </c>
      <c r="BI285" s="128">
        <f>IF($N$285="nulová",$J$285,0)</f>
        <v>0</v>
      </c>
      <c r="BJ285" s="76" t="s">
        <v>22</v>
      </c>
      <c r="BK285" s="128">
        <f>ROUND($I$285*$H$285,2)</f>
        <v>0</v>
      </c>
      <c r="BL285" s="76" t="s">
        <v>176</v>
      </c>
      <c r="BM285" s="76" t="s">
        <v>505</v>
      </c>
    </row>
    <row r="286" spans="2:47" s="6" customFormat="1" ht="16.5" customHeight="1">
      <c r="B286" s="22"/>
      <c r="D286" s="129" t="s">
        <v>178</v>
      </c>
      <c r="F286" s="130" t="s">
        <v>506</v>
      </c>
      <c r="L286" s="22"/>
      <c r="M286" s="48"/>
      <c r="T286" s="49"/>
      <c r="AT286" s="6" t="s">
        <v>178</v>
      </c>
      <c r="AU286" s="6" t="s">
        <v>83</v>
      </c>
    </row>
    <row r="287" spans="2:51" s="6" customFormat="1" ht="15.75" customHeight="1">
      <c r="B287" s="131"/>
      <c r="D287" s="132" t="s">
        <v>180</v>
      </c>
      <c r="E287" s="133"/>
      <c r="F287" s="134" t="s">
        <v>507</v>
      </c>
      <c r="H287" s="135">
        <v>341.175</v>
      </c>
      <c r="L287" s="131"/>
      <c r="M287" s="136"/>
      <c r="T287" s="137"/>
      <c r="AT287" s="133" t="s">
        <v>180</v>
      </c>
      <c r="AU287" s="133" t="s">
        <v>83</v>
      </c>
      <c r="AV287" s="133" t="s">
        <v>83</v>
      </c>
      <c r="AW287" s="133" t="s">
        <v>139</v>
      </c>
      <c r="AX287" s="133" t="s">
        <v>22</v>
      </c>
      <c r="AY287" s="133" t="s">
        <v>170</v>
      </c>
    </row>
    <row r="288" spans="2:65" s="6" customFormat="1" ht="15.75" customHeight="1">
      <c r="B288" s="22"/>
      <c r="C288" s="117" t="s">
        <v>508</v>
      </c>
      <c r="D288" s="117" t="s">
        <v>172</v>
      </c>
      <c r="E288" s="118" t="s">
        <v>509</v>
      </c>
      <c r="F288" s="119" t="s">
        <v>510</v>
      </c>
      <c r="G288" s="120" t="s">
        <v>269</v>
      </c>
      <c r="H288" s="121">
        <v>15.8</v>
      </c>
      <c r="I288" s="122"/>
      <c r="J288" s="123">
        <f>ROUND($I$288*$H$288,2)</f>
        <v>0</v>
      </c>
      <c r="K288" s="119" t="s">
        <v>175</v>
      </c>
      <c r="L288" s="22"/>
      <c r="M288" s="124"/>
      <c r="N288" s="125" t="s">
        <v>46</v>
      </c>
      <c r="Q288" s="126">
        <v>0</v>
      </c>
      <c r="R288" s="126">
        <f>$Q$288*$H$288</f>
        <v>0</v>
      </c>
      <c r="S288" s="126">
        <v>0</v>
      </c>
      <c r="T288" s="127">
        <f>$S$288*$H$288</f>
        <v>0</v>
      </c>
      <c r="AR288" s="76" t="s">
        <v>176</v>
      </c>
      <c r="AT288" s="76" t="s">
        <v>172</v>
      </c>
      <c r="AU288" s="76" t="s">
        <v>83</v>
      </c>
      <c r="AY288" s="6" t="s">
        <v>170</v>
      </c>
      <c r="BE288" s="128">
        <f>IF($N$288="základní",$J$288,0)</f>
        <v>0</v>
      </c>
      <c r="BF288" s="128">
        <f>IF($N$288="snížená",$J$288,0)</f>
        <v>0</v>
      </c>
      <c r="BG288" s="128">
        <f>IF($N$288="zákl. přenesená",$J$288,0)</f>
        <v>0</v>
      </c>
      <c r="BH288" s="128">
        <f>IF($N$288="sníž. přenesená",$J$288,0)</f>
        <v>0</v>
      </c>
      <c r="BI288" s="128">
        <f>IF($N$288="nulová",$J$288,0)</f>
        <v>0</v>
      </c>
      <c r="BJ288" s="76" t="s">
        <v>22</v>
      </c>
      <c r="BK288" s="128">
        <f>ROUND($I$288*$H$288,2)</f>
        <v>0</v>
      </c>
      <c r="BL288" s="76" t="s">
        <v>176</v>
      </c>
      <c r="BM288" s="76" t="s">
        <v>511</v>
      </c>
    </row>
    <row r="289" spans="2:47" s="6" customFormat="1" ht="16.5" customHeight="1">
      <c r="B289" s="22"/>
      <c r="D289" s="129" t="s">
        <v>178</v>
      </c>
      <c r="F289" s="130" t="s">
        <v>512</v>
      </c>
      <c r="L289" s="22"/>
      <c r="M289" s="48"/>
      <c r="T289" s="49"/>
      <c r="AT289" s="6" t="s">
        <v>178</v>
      </c>
      <c r="AU289" s="6" t="s">
        <v>83</v>
      </c>
    </row>
    <row r="290" spans="2:51" s="6" customFormat="1" ht="15.75" customHeight="1">
      <c r="B290" s="131"/>
      <c r="D290" s="132" t="s">
        <v>180</v>
      </c>
      <c r="E290" s="133"/>
      <c r="F290" s="134" t="s">
        <v>513</v>
      </c>
      <c r="H290" s="135">
        <v>15.8</v>
      </c>
      <c r="L290" s="131"/>
      <c r="M290" s="136"/>
      <c r="T290" s="137"/>
      <c r="AT290" s="133" t="s">
        <v>180</v>
      </c>
      <c r="AU290" s="133" t="s">
        <v>83</v>
      </c>
      <c r="AV290" s="133" t="s">
        <v>83</v>
      </c>
      <c r="AW290" s="133" t="s">
        <v>139</v>
      </c>
      <c r="AX290" s="133" t="s">
        <v>22</v>
      </c>
      <c r="AY290" s="133" t="s">
        <v>170</v>
      </c>
    </row>
    <row r="291" spans="2:63" s="106" customFormat="1" ht="30.75" customHeight="1">
      <c r="B291" s="107"/>
      <c r="D291" s="108" t="s">
        <v>74</v>
      </c>
      <c r="E291" s="115" t="s">
        <v>514</v>
      </c>
      <c r="F291" s="115" t="s">
        <v>515</v>
      </c>
      <c r="J291" s="116">
        <f>$BK$291</f>
        <v>0</v>
      </c>
      <c r="L291" s="107"/>
      <c r="M291" s="111"/>
      <c r="P291" s="112">
        <f>SUM($P$292:$P$297)</f>
        <v>0</v>
      </c>
      <c r="R291" s="112">
        <f>SUM($R$292:$R$297)</f>
        <v>0</v>
      </c>
      <c r="T291" s="113">
        <f>SUM($T$292:$T$297)</f>
        <v>0</v>
      </c>
      <c r="AR291" s="108" t="s">
        <v>22</v>
      </c>
      <c r="AT291" s="108" t="s">
        <v>74</v>
      </c>
      <c r="AU291" s="108" t="s">
        <v>22</v>
      </c>
      <c r="AY291" s="108" t="s">
        <v>170</v>
      </c>
      <c r="BK291" s="114">
        <f>SUM($BK$292:$BK$297)</f>
        <v>0</v>
      </c>
    </row>
    <row r="292" spans="2:65" s="6" customFormat="1" ht="15.75" customHeight="1">
      <c r="B292" s="22"/>
      <c r="C292" s="117" t="s">
        <v>516</v>
      </c>
      <c r="D292" s="117" t="s">
        <v>172</v>
      </c>
      <c r="E292" s="118" t="s">
        <v>517</v>
      </c>
      <c r="F292" s="119" t="s">
        <v>518</v>
      </c>
      <c r="G292" s="120" t="s">
        <v>269</v>
      </c>
      <c r="H292" s="121">
        <v>2271.522</v>
      </c>
      <c r="I292" s="122"/>
      <c r="J292" s="123">
        <f>ROUND($I$292*$H$292,2)</f>
        <v>0</v>
      </c>
      <c r="K292" s="119"/>
      <c r="L292" s="22"/>
      <c r="M292" s="124"/>
      <c r="N292" s="125" t="s">
        <v>46</v>
      </c>
      <c r="Q292" s="126">
        <v>0</v>
      </c>
      <c r="R292" s="126">
        <f>$Q$292*$H$292</f>
        <v>0</v>
      </c>
      <c r="S292" s="126">
        <v>0</v>
      </c>
      <c r="T292" s="127">
        <f>$S$292*$H$292</f>
        <v>0</v>
      </c>
      <c r="AR292" s="76" t="s">
        <v>176</v>
      </c>
      <c r="AT292" s="76" t="s">
        <v>172</v>
      </c>
      <c r="AU292" s="76" t="s">
        <v>83</v>
      </c>
      <c r="AY292" s="6" t="s">
        <v>170</v>
      </c>
      <c r="BE292" s="128">
        <f>IF($N$292="základní",$J$292,0)</f>
        <v>0</v>
      </c>
      <c r="BF292" s="128">
        <f>IF($N$292="snížená",$J$292,0)</f>
        <v>0</v>
      </c>
      <c r="BG292" s="128">
        <f>IF($N$292="zákl. přenesená",$J$292,0)</f>
        <v>0</v>
      </c>
      <c r="BH292" s="128">
        <f>IF($N$292="sníž. přenesená",$J$292,0)</f>
        <v>0</v>
      </c>
      <c r="BI292" s="128">
        <f>IF($N$292="nulová",$J$292,0)</f>
        <v>0</v>
      </c>
      <c r="BJ292" s="76" t="s">
        <v>22</v>
      </c>
      <c r="BK292" s="128">
        <f>ROUND($I$292*$H$292,2)</f>
        <v>0</v>
      </c>
      <c r="BL292" s="76" t="s">
        <v>176</v>
      </c>
      <c r="BM292" s="76" t="s">
        <v>519</v>
      </c>
    </row>
    <row r="293" spans="2:47" s="6" customFormat="1" ht="16.5" customHeight="1">
      <c r="B293" s="22"/>
      <c r="D293" s="129" t="s">
        <v>178</v>
      </c>
      <c r="F293" s="130" t="s">
        <v>518</v>
      </c>
      <c r="L293" s="22"/>
      <c r="M293" s="48"/>
      <c r="T293" s="49"/>
      <c r="AT293" s="6" t="s">
        <v>178</v>
      </c>
      <c r="AU293" s="6" t="s">
        <v>83</v>
      </c>
    </row>
    <row r="294" spans="2:65" s="6" customFormat="1" ht="15.75" customHeight="1">
      <c r="B294" s="22"/>
      <c r="C294" s="117" t="s">
        <v>520</v>
      </c>
      <c r="D294" s="117" t="s">
        <v>172</v>
      </c>
      <c r="E294" s="118" t="s">
        <v>521</v>
      </c>
      <c r="F294" s="119" t="s">
        <v>522</v>
      </c>
      <c r="G294" s="120" t="s">
        <v>269</v>
      </c>
      <c r="H294" s="121">
        <v>2271.522</v>
      </c>
      <c r="I294" s="122"/>
      <c r="J294" s="123">
        <f>ROUND($I$294*$H$294,2)</f>
        <v>0</v>
      </c>
      <c r="K294" s="119" t="s">
        <v>175</v>
      </c>
      <c r="L294" s="22"/>
      <c r="M294" s="124"/>
      <c r="N294" s="125" t="s">
        <v>46</v>
      </c>
      <c r="Q294" s="126">
        <v>0</v>
      </c>
      <c r="R294" s="126">
        <f>$Q$294*$H$294</f>
        <v>0</v>
      </c>
      <c r="S294" s="126">
        <v>0</v>
      </c>
      <c r="T294" s="127">
        <f>$S$294*$H$294</f>
        <v>0</v>
      </c>
      <c r="AR294" s="76" t="s">
        <v>176</v>
      </c>
      <c r="AT294" s="76" t="s">
        <v>172</v>
      </c>
      <c r="AU294" s="76" t="s">
        <v>83</v>
      </c>
      <c r="AY294" s="6" t="s">
        <v>170</v>
      </c>
      <c r="BE294" s="128">
        <f>IF($N$294="základní",$J$294,0)</f>
        <v>0</v>
      </c>
      <c r="BF294" s="128">
        <f>IF($N$294="snížená",$J$294,0)</f>
        <v>0</v>
      </c>
      <c r="BG294" s="128">
        <f>IF($N$294="zákl. přenesená",$J$294,0)</f>
        <v>0</v>
      </c>
      <c r="BH294" s="128">
        <f>IF($N$294="sníž. přenesená",$J$294,0)</f>
        <v>0</v>
      </c>
      <c r="BI294" s="128">
        <f>IF($N$294="nulová",$J$294,0)</f>
        <v>0</v>
      </c>
      <c r="BJ294" s="76" t="s">
        <v>22</v>
      </c>
      <c r="BK294" s="128">
        <f>ROUND($I$294*$H$294,2)</f>
        <v>0</v>
      </c>
      <c r="BL294" s="76" t="s">
        <v>176</v>
      </c>
      <c r="BM294" s="76" t="s">
        <v>523</v>
      </c>
    </row>
    <row r="295" spans="2:47" s="6" customFormat="1" ht="27" customHeight="1">
      <c r="B295" s="22"/>
      <c r="D295" s="129" t="s">
        <v>178</v>
      </c>
      <c r="F295" s="130" t="s">
        <v>524</v>
      </c>
      <c r="L295" s="22"/>
      <c r="M295" s="48"/>
      <c r="T295" s="49"/>
      <c r="AT295" s="6" t="s">
        <v>178</v>
      </c>
      <c r="AU295" s="6" t="s">
        <v>83</v>
      </c>
    </row>
    <row r="296" spans="2:65" s="6" customFormat="1" ht="15.75" customHeight="1">
      <c r="B296" s="22"/>
      <c r="C296" s="117" t="s">
        <v>131</v>
      </c>
      <c r="D296" s="117" t="s">
        <v>172</v>
      </c>
      <c r="E296" s="118" t="s">
        <v>525</v>
      </c>
      <c r="F296" s="119" t="s">
        <v>526</v>
      </c>
      <c r="G296" s="120" t="s">
        <v>269</v>
      </c>
      <c r="H296" s="121">
        <v>2271.522</v>
      </c>
      <c r="I296" s="122"/>
      <c r="J296" s="123">
        <f>ROUND($I$296*$H$296,2)</f>
        <v>0</v>
      </c>
      <c r="K296" s="119" t="s">
        <v>175</v>
      </c>
      <c r="L296" s="22"/>
      <c r="M296" s="124"/>
      <c r="N296" s="125" t="s">
        <v>46</v>
      </c>
      <c r="Q296" s="126">
        <v>0</v>
      </c>
      <c r="R296" s="126">
        <f>$Q$296*$H$296</f>
        <v>0</v>
      </c>
      <c r="S296" s="126">
        <v>0</v>
      </c>
      <c r="T296" s="127">
        <f>$S$296*$H$296</f>
        <v>0</v>
      </c>
      <c r="AR296" s="76" t="s">
        <v>176</v>
      </c>
      <c r="AT296" s="76" t="s">
        <v>172</v>
      </c>
      <c r="AU296" s="76" t="s">
        <v>83</v>
      </c>
      <c r="AY296" s="6" t="s">
        <v>170</v>
      </c>
      <c r="BE296" s="128">
        <f>IF($N$296="základní",$J$296,0)</f>
        <v>0</v>
      </c>
      <c r="BF296" s="128">
        <f>IF($N$296="snížená",$J$296,0)</f>
        <v>0</v>
      </c>
      <c r="BG296" s="128">
        <f>IF($N$296="zákl. přenesená",$J$296,0)</f>
        <v>0</v>
      </c>
      <c r="BH296" s="128">
        <f>IF($N$296="sníž. přenesená",$J$296,0)</f>
        <v>0</v>
      </c>
      <c r="BI296" s="128">
        <f>IF($N$296="nulová",$J$296,0)</f>
        <v>0</v>
      </c>
      <c r="BJ296" s="76" t="s">
        <v>22</v>
      </c>
      <c r="BK296" s="128">
        <f>ROUND($I$296*$H$296,2)</f>
        <v>0</v>
      </c>
      <c r="BL296" s="76" t="s">
        <v>176</v>
      </c>
      <c r="BM296" s="76" t="s">
        <v>527</v>
      </c>
    </row>
    <row r="297" spans="2:47" s="6" customFormat="1" ht="27" customHeight="1">
      <c r="B297" s="22"/>
      <c r="D297" s="129" t="s">
        <v>178</v>
      </c>
      <c r="F297" s="130" t="s">
        <v>528</v>
      </c>
      <c r="L297" s="22"/>
      <c r="M297" s="48"/>
      <c r="T297" s="49"/>
      <c r="AT297" s="6" t="s">
        <v>178</v>
      </c>
      <c r="AU297" s="6" t="s">
        <v>83</v>
      </c>
    </row>
    <row r="298" spans="2:63" s="106" customFormat="1" ht="37.5" customHeight="1">
      <c r="B298" s="107"/>
      <c r="D298" s="108" t="s">
        <v>74</v>
      </c>
      <c r="E298" s="109" t="s">
        <v>266</v>
      </c>
      <c r="F298" s="109" t="s">
        <v>529</v>
      </c>
      <c r="J298" s="110">
        <f>$BK$298</f>
        <v>0</v>
      </c>
      <c r="L298" s="107"/>
      <c r="M298" s="111"/>
      <c r="P298" s="112">
        <v>0</v>
      </c>
      <c r="R298" s="112">
        <v>0</v>
      </c>
      <c r="T298" s="113">
        <v>0</v>
      </c>
      <c r="AR298" s="108" t="s">
        <v>187</v>
      </c>
      <c r="AT298" s="108" t="s">
        <v>74</v>
      </c>
      <c r="AU298" s="108" t="s">
        <v>75</v>
      </c>
      <c r="AY298" s="108" t="s">
        <v>170</v>
      </c>
      <c r="BK298" s="114">
        <v>0</v>
      </c>
    </row>
    <row r="299" spans="2:63" s="106" customFormat="1" ht="25.5" customHeight="1">
      <c r="B299" s="107"/>
      <c r="D299" s="108" t="s">
        <v>74</v>
      </c>
      <c r="E299" s="109" t="s">
        <v>530</v>
      </c>
      <c r="F299" s="109" t="s">
        <v>531</v>
      </c>
      <c r="J299" s="110">
        <f>$BK$299</f>
        <v>0</v>
      </c>
      <c r="L299" s="107"/>
      <c r="M299" s="111"/>
      <c r="P299" s="112">
        <f>SUM($P$300:$P$303)</f>
        <v>0</v>
      </c>
      <c r="R299" s="112">
        <f>SUM($R$300:$R$303)</f>
        <v>0</v>
      </c>
      <c r="T299" s="113">
        <f>SUM($T$300:$T$303)</f>
        <v>0</v>
      </c>
      <c r="AR299" s="108" t="s">
        <v>176</v>
      </c>
      <c r="AT299" s="108" t="s">
        <v>74</v>
      </c>
      <c r="AU299" s="108" t="s">
        <v>75</v>
      </c>
      <c r="AY299" s="108" t="s">
        <v>170</v>
      </c>
      <c r="BK299" s="114">
        <f>SUM($BK$300:$BK$303)</f>
        <v>0</v>
      </c>
    </row>
    <row r="300" spans="2:65" s="6" customFormat="1" ht="15.75" customHeight="1">
      <c r="B300" s="22"/>
      <c r="C300" s="117" t="s">
        <v>532</v>
      </c>
      <c r="D300" s="117" t="s">
        <v>172</v>
      </c>
      <c r="E300" s="118" t="s">
        <v>533</v>
      </c>
      <c r="F300" s="119" t="s">
        <v>534</v>
      </c>
      <c r="G300" s="120" t="s">
        <v>535</v>
      </c>
      <c r="H300" s="121">
        <v>300</v>
      </c>
      <c r="I300" s="122"/>
      <c r="J300" s="123">
        <f>ROUND($I$300*$H$300,2)</f>
        <v>0</v>
      </c>
      <c r="K300" s="119" t="s">
        <v>175</v>
      </c>
      <c r="L300" s="22"/>
      <c r="M300" s="124"/>
      <c r="N300" s="125" t="s">
        <v>46</v>
      </c>
      <c r="Q300" s="126">
        <v>0</v>
      </c>
      <c r="R300" s="126">
        <f>$Q$300*$H$300</f>
        <v>0</v>
      </c>
      <c r="S300" s="126">
        <v>0</v>
      </c>
      <c r="T300" s="127">
        <f>$S$300*$H$300</f>
        <v>0</v>
      </c>
      <c r="AR300" s="76" t="s">
        <v>536</v>
      </c>
      <c r="AT300" s="76" t="s">
        <v>172</v>
      </c>
      <c r="AU300" s="76" t="s">
        <v>22</v>
      </c>
      <c r="AY300" s="6" t="s">
        <v>170</v>
      </c>
      <c r="BE300" s="128">
        <f>IF($N$300="základní",$J$300,0)</f>
        <v>0</v>
      </c>
      <c r="BF300" s="128">
        <f>IF($N$300="snížená",$J$300,0)</f>
        <v>0</v>
      </c>
      <c r="BG300" s="128">
        <f>IF($N$300="zákl. přenesená",$J$300,0)</f>
        <v>0</v>
      </c>
      <c r="BH300" s="128">
        <f>IF($N$300="sníž. přenesená",$J$300,0)</f>
        <v>0</v>
      </c>
      <c r="BI300" s="128">
        <f>IF($N$300="nulová",$J$300,0)</f>
        <v>0</v>
      </c>
      <c r="BJ300" s="76" t="s">
        <v>22</v>
      </c>
      <c r="BK300" s="128">
        <f>ROUND($I$300*$H$300,2)</f>
        <v>0</v>
      </c>
      <c r="BL300" s="76" t="s">
        <v>536</v>
      </c>
      <c r="BM300" s="76" t="s">
        <v>537</v>
      </c>
    </row>
    <row r="301" spans="2:47" s="6" customFormat="1" ht="16.5" customHeight="1">
      <c r="B301" s="22"/>
      <c r="D301" s="129" t="s">
        <v>178</v>
      </c>
      <c r="F301" s="130" t="s">
        <v>538</v>
      </c>
      <c r="L301" s="22"/>
      <c r="M301" s="48"/>
      <c r="T301" s="49"/>
      <c r="AT301" s="6" t="s">
        <v>178</v>
      </c>
      <c r="AU301" s="6" t="s">
        <v>22</v>
      </c>
    </row>
    <row r="302" spans="2:65" s="6" customFormat="1" ht="15.75" customHeight="1">
      <c r="B302" s="22"/>
      <c r="C302" s="117" t="s">
        <v>539</v>
      </c>
      <c r="D302" s="117" t="s">
        <v>172</v>
      </c>
      <c r="E302" s="118" t="s">
        <v>540</v>
      </c>
      <c r="F302" s="119" t="s">
        <v>541</v>
      </c>
      <c r="G302" s="120" t="s">
        <v>535</v>
      </c>
      <c r="H302" s="121">
        <v>500</v>
      </c>
      <c r="I302" s="122"/>
      <c r="J302" s="123">
        <f>ROUND($I$302*$H$302,2)</f>
        <v>0</v>
      </c>
      <c r="K302" s="119" t="s">
        <v>175</v>
      </c>
      <c r="L302" s="22"/>
      <c r="M302" s="124"/>
      <c r="N302" s="125" t="s">
        <v>46</v>
      </c>
      <c r="Q302" s="126">
        <v>0</v>
      </c>
      <c r="R302" s="126">
        <f>$Q$302*$H$302</f>
        <v>0</v>
      </c>
      <c r="S302" s="126">
        <v>0</v>
      </c>
      <c r="T302" s="127">
        <f>$S$302*$H$302</f>
        <v>0</v>
      </c>
      <c r="AR302" s="76" t="s">
        <v>536</v>
      </c>
      <c r="AT302" s="76" t="s">
        <v>172</v>
      </c>
      <c r="AU302" s="76" t="s">
        <v>22</v>
      </c>
      <c r="AY302" s="6" t="s">
        <v>170</v>
      </c>
      <c r="BE302" s="128">
        <f>IF($N$302="základní",$J$302,0)</f>
        <v>0</v>
      </c>
      <c r="BF302" s="128">
        <f>IF($N$302="snížená",$J$302,0)</f>
        <v>0</v>
      </c>
      <c r="BG302" s="128">
        <f>IF($N$302="zákl. přenesená",$J$302,0)</f>
        <v>0</v>
      </c>
      <c r="BH302" s="128">
        <f>IF($N$302="sníž. přenesená",$J$302,0)</f>
        <v>0</v>
      </c>
      <c r="BI302" s="128">
        <f>IF($N$302="nulová",$J$302,0)</f>
        <v>0</v>
      </c>
      <c r="BJ302" s="76" t="s">
        <v>22</v>
      </c>
      <c r="BK302" s="128">
        <f>ROUND($I$302*$H$302,2)</f>
        <v>0</v>
      </c>
      <c r="BL302" s="76" t="s">
        <v>536</v>
      </c>
      <c r="BM302" s="76" t="s">
        <v>542</v>
      </c>
    </row>
    <row r="303" spans="2:47" s="6" customFormat="1" ht="16.5" customHeight="1">
      <c r="B303" s="22"/>
      <c r="D303" s="129" t="s">
        <v>178</v>
      </c>
      <c r="F303" s="130" t="s">
        <v>543</v>
      </c>
      <c r="L303" s="22"/>
      <c r="M303" s="160"/>
      <c r="N303" s="161"/>
      <c r="O303" s="161"/>
      <c r="P303" s="161"/>
      <c r="Q303" s="161"/>
      <c r="R303" s="161"/>
      <c r="S303" s="161"/>
      <c r="T303" s="162"/>
      <c r="AT303" s="6" t="s">
        <v>178</v>
      </c>
      <c r="AU303" s="6" t="s">
        <v>22</v>
      </c>
    </row>
    <row r="304" spans="2:12" s="6" customFormat="1" ht="7.5" customHeight="1">
      <c r="B304" s="36"/>
      <c r="C304" s="37"/>
      <c r="D304" s="37"/>
      <c r="E304" s="37"/>
      <c r="F304" s="37"/>
      <c r="G304" s="37"/>
      <c r="H304" s="37"/>
      <c r="I304" s="37"/>
      <c r="J304" s="37"/>
      <c r="K304" s="37"/>
      <c r="L304" s="22"/>
    </row>
    <row r="305" s="2" customFormat="1" ht="14.25" customHeight="1"/>
  </sheetData>
  <sheetProtection/>
  <autoFilter ref="C88:K88"/>
  <mergeCells count="9">
    <mergeCell ref="E81:H81"/>
    <mergeCell ref="G1:H1"/>
    <mergeCell ref="L2:V2"/>
    <mergeCell ref="E7:H7"/>
    <mergeCell ref="E9:H9"/>
    <mergeCell ref="E24:H24"/>
    <mergeCell ref="E45:H45"/>
    <mergeCell ref="E47:H47"/>
    <mergeCell ref="E79:H79"/>
  </mergeCells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3"/>
      <c r="C1" s="203"/>
      <c r="D1" s="202" t="s">
        <v>1</v>
      </c>
      <c r="E1" s="203"/>
      <c r="F1" s="204" t="s">
        <v>649</v>
      </c>
      <c r="G1" s="209" t="s">
        <v>650</v>
      </c>
      <c r="H1" s="209"/>
      <c r="I1" s="203"/>
      <c r="J1" s="204" t="s">
        <v>651</v>
      </c>
      <c r="K1" s="202" t="s">
        <v>87</v>
      </c>
      <c r="L1" s="204" t="s">
        <v>652</v>
      </c>
      <c r="M1" s="204"/>
      <c r="N1" s="204"/>
      <c r="O1" s="204"/>
      <c r="P1" s="204"/>
      <c r="Q1" s="204"/>
      <c r="R1" s="204"/>
      <c r="S1" s="204"/>
      <c r="T1" s="204"/>
      <c r="U1" s="200"/>
      <c r="V1" s="20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7" t="s">
        <v>6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83</v>
      </c>
    </row>
    <row r="4" spans="2:46" s="2" customFormat="1" ht="37.5" customHeight="1">
      <c r="B4" s="10"/>
      <c r="D4" s="11" t="s">
        <v>95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198" t="str">
        <f>'Rekapitulace stavby'!$K$6</f>
        <v>TS PRAVČICKÁ BRÁNA</v>
      </c>
      <c r="F7" s="167"/>
      <c r="G7" s="167"/>
      <c r="H7" s="167"/>
      <c r="K7" s="12"/>
    </row>
    <row r="8" spans="2:11" s="6" customFormat="1" ht="15.75" customHeight="1">
      <c r="B8" s="22"/>
      <c r="D8" s="18" t="s">
        <v>108</v>
      </c>
      <c r="K8" s="25"/>
    </row>
    <row r="9" spans="2:11" s="6" customFormat="1" ht="37.5" customHeight="1">
      <c r="B9" s="22"/>
      <c r="E9" s="183" t="s">
        <v>544</v>
      </c>
      <c r="F9" s="168"/>
      <c r="G9" s="168"/>
      <c r="H9" s="168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21</v>
      </c>
      <c r="J11" s="16"/>
      <c r="K11" s="25"/>
    </row>
    <row r="12" spans="2:11" s="6" customFormat="1" ht="15" customHeight="1">
      <c r="B12" s="22"/>
      <c r="D12" s="18" t="s">
        <v>23</v>
      </c>
      <c r="F12" s="16" t="s">
        <v>24</v>
      </c>
      <c r="I12" s="18" t="s">
        <v>25</v>
      </c>
      <c r="J12" s="45" t="str">
        <f>'Rekapitulace stavby'!$AN$8</f>
        <v>08.05.2015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29</v>
      </c>
      <c r="I14" s="18" t="s">
        <v>30</v>
      </c>
      <c r="J14" s="16">
        <f>IF('Rekapitulace stavby'!$AN$10="","",'Rekapitulace stavby'!$AN$10)</f>
      </c>
      <c r="K14" s="25"/>
    </row>
    <row r="15" spans="2:11" s="6" customFormat="1" ht="18.75" customHeight="1">
      <c r="B15" s="22"/>
      <c r="E15" s="16" t="str">
        <f>IF('Rekapitulace stavby'!$E$11="","",'Rekapitulace stavby'!$E$11)</f>
        <v> </v>
      </c>
      <c r="I15" s="18" t="s">
        <v>32</v>
      </c>
      <c r="J15" s="16">
        <f>IF('Rekapitulace stavby'!$AN$11="","",'Rekapitulace stavby'!$AN$11)</f>
      </c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33</v>
      </c>
      <c r="I17" s="18" t="s">
        <v>30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32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35</v>
      </c>
      <c r="I20" s="18" t="s">
        <v>30</v>
      </c>
      <c r="J20" s="16" t="s">
        <v>36</v>
      </c>
      <c r="K20" s="25"/>
    </row>
    <row r="21" spans="2:11" s="6" customFormat="1" ht="18.75" customHeight="1">
      <c r="B21" s="22"/>
      <c r="E21" s="16" t="s">
        <v>37</v>
      </c>
      <c r="I21" s="18" t="s">
        <v>32</v>
      </c>
      <c r="J21" s="16" t="s">
        <v>38</v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40</v>
      </c>
      <c r="K23" s="25"/>
    </row>
    <row r="24" spans="2:11" s="76" customFormat="1" ht="15.75" customHeight="1">
      <c r="B24" s="77"/>
      <c r="E24" s="173"/>
      <c r="F24" s="199"/>
      <c r="G24" s="199"/>
      <c r="H24" s="199"/>
      <c r="K24" s="78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9"/>
    </row>
    <row r="27" spans="2:11" s="6" customFormat="1" ht="26.25" customHeight="1">
      <c r="B27" s="22"/>
      <c r="D27" s="80" t="s">
        <v>41</v>
      </c>
      <c r="J27" s="57">
        <f>ROUND($J$82,2)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9"/>
    </row>
    <row r="29" spans="2:11" s="6" customFormat="1" ht="15" customHeight="1">
      <c r="B29" s="22"/>
      <c r="F29" s="26" t="s">
        <v>43</v>
      </c>
      <c r="I29" s="26" t="s">
        <v>42</v>
      </c>
      <c r="J29" s="26" t="s">
        <v>44</v>
      </c>
      <c r="K29" s="25"/>
    </row>
    <row r="30" spans="2:11" s="6" customFormat="1" ht="15" customHeight="1">
      <c r="B30" s="22"/>
      <c r="D30" s="28" t="s">
        <v>45</v>
      </c>
      <c r="E30" s="28" t="s">
        <v>46</v>
      </c>
      <c r="F30" s="81">
        <f>ROUND(SUM($BE$82:$BE$142),2)</f>
        <v>0</v>
      </c>
      <c r="I30" s="82">
        <v>0.21</v>
      </c>
      <c r="J30" s="81">
        <f>ROUND(SUM($BE$82:$BE$142)*$I$30,2)</f>
        <v>0</v>
      </c>
      <c r="K30" s="25"/>
    </row>
    <row r="31" spans="2:11" s="6" customFormat="1" ht="15" customHeight="1">
      <c r="B31" s="22"/>
      <c r="E31" s="28" t="s">
        <v>47</v>
      </c>
      <c r="F31" s="81">
        <f>ROUND(SUM($BF$82:$BF$142),2)</f>
        <v>0</v>
      </c>
      <c r="I31" s="82">
        <v>0.15</v>
      </c>
      <c r="J31" s="81">
        <f>ROUND(SUM($BF$82:$BF$142)*$I$31,2)</f>
        <v>0</v>
      </c>
      <c r="K31" s="25"/>
    </row>
    <row r="32" spans="2:11" s="6" customFormat="1" ht="15" customHeight="1" hidden="1">
      <c r="B32" s="22"/>
      <c r="E32" s="28" t="s">
        <v>48</v>
      </c>
      <c r="F32" s="81">
        <f>ROUND(SUM($BG$82:$BG$142),2)</f>
        <v>0</v>
      </c>
      <c r="I32" s="82">
        <v>0.21</v>
      </c>
      <c r="J32" s="81">
        <v>0</v>
      </c>
      <c r="K32" s="25"/>
    </row>
    <row r="33" spans="2:11" s="6" customFormat="1" ht="15" customHeight="1" hidden="1">
      <c r="B33" s="22"/>
      <c r="E33" s="28" t="s">
        <v>49</v>
      </c>
      <c r="F33" s="81">
        <f>ROUND(SUM($BH$82:$BH$142),2)</f>
        <v>0</v>
      </c>
      <c r="I33" s="82">
        <v>0.15</v>
      </c>
      <c r="J33" s="81">
        <v>0</v>
      </c>
      <c r="K33" s="25"/>
    </row>
    <row r="34" spans="2:11" s="6" customFormat="1" ht="15" customHeight="1" hidden="1">
      <c r="B34" s="22"/>
      <c r="E34" s="28" t="s">
        <v>50</v>
      </c>
      <c r="F34" s="81">
        <f>ROUND(SUM($BI$82:$BI$142),2)</f>
        <v>0</v>
      </c>
      <c r="I34" s="82">
        <v>0</v>
      </c>
      <c r="J34" s="81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51</v>
      </c>
      <c r="E36" s="32"/>
      <c r="F36" s="32"/>
      <c r="G36" s="83" t="s">
        <v>52</v>
      </c>
      <c r="H36" s="33" t="s">
        <v>53</v>
      </c>
      <c r="I36" s="32"/>
      <c r="J36" s="34">
        <f>ROUND(SUM($J$27:$J$34),2)</f>
        <v>0</v>
      </c>
      <c r="K36" s="84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5"/>
    </row>
    <row r="42" spans="2:11" s="6" customFormat="1" ht="37.5" customHeight="1">
      <c r="B42" s="22"/>
      <c r="C42" s="11" t="s">
        <v>135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198" t="str">
        <f>$E$7</f>
        <v>TS PRAVČICKÁ BRÁNA</v>
      </c>
      <c r="F45" s="168"/>
      <c r="G45" s="168"/>
      <c r="H45" s="168"/>
      <c r="K45" s="25"/>
    </row>
    <row r="46" spans="2:11" s="6" customFormat="1" ht="15" customHeight="1">
      <c r="B46" s="22"/>
      <c r="C46" s="18" t="s">
        <v>108</v>
      </c>
      <c r="K46" s="25"/>
    </row>
    <row r="47" spans="2:11" s="6" customFormat="1" ht="19.5" customHeight="1">
      <c r="B47" s="22"/>
      <c r="E47" s="183" t="str">
        <f>$E$9</f>
        <v>VON - OSTATNÍ</v>
      </c>
      <c r="F47" s="168"/>
      <c r="G47" s="168"/>
      <c r="H47" s="168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23</v>
      </c>
      <c r="F49" s="16" t="str">
        <f>$F$12</f>
        <v>NP ČESKÉ ŠVÝCARSKO</v>
      </c>
      <c r="I49" s="18" t="s">
        <v>25</v>
      </c>
      <c r="J49" s="45" t="str">
        <f>IF($J$12="","",$J$12)</f>
        <v>08.05.2015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29</v>
      </c>
      <c r="F51" s="16" t="str">
        <f>$E$15</f>
        <v> </v>
      </c>
      <c r="I51" s="18" t="s">
        <v>35</v>
      </c>
      <c r="J51" s="16" t="str">
        <f>$E$21</f>
        <v>NE2D PROJEKT</v>
      </c>
      <c r="K51" s="25"/>
    </row>
    <row r="52" spans="2:11" s="6" customFormat="1" ht="15" customHeight="1">
      <c r="B52" s="22"/>
      <c r="C52" s="18" t="s">
        <v>33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6" t="s">
        <v>136</v>
      </c>
      <c r="D54" s="30"/>
      <c r="E54" s="30"/>
      <c r="F54" s="30"/>
      <c r="G54" s="30"/>
      <c r="H54" s="30"/>
      <c r="I54" s="30"/>
      <c r="J54" s="87" t="s">
        <v>137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138</v>
      </c>
      <c r="J56" s="57">
        <f>ROUND($J$82,2)</f>
        <v>0</v>
      </c>
      <c r="K56" s="25"/>
      <c r="AU56" s="6" t="s">
        <v>139</v>
      </c>
    </row>
    <row r="57" spans="2:11" s="63" customFormat="1" ht="25.5" customHeight="1">
      <c r="B57" s="88"/>
      <c r="D57" s="89" t="s">
        <v>545</v>
      </c>
      <c r="E57" s="89"/>
      <c r="F57" s="89"/>
      <c r="G57" s="89"/>
      <c r="H57" s="89"/>
      <c r="I57" s="89"/>
      <c r="J57" s="90">
        <f>ROUND($J$83,2)</f>
        <v>0</v>
      </c>
      <c r="K57" s="91"/>
    </row>
    <row r="58" spans="2:11" s="63" customFormat="1" ht="25.5" customHeight="1">
      <c r="B58" s="88"/>
      <c r="D58" s="89" t="s">
        <v>546</v>
      </c>
      <c r="E58" s="89"/>
      <c r="F58" s="89"/>
      <c r="G58" s="89"/>
      <c r="H58" s="89"/>
      <c r="I58" s="89"/>
      <c r="J58" s="90">
        <f>ROUND($J$86,2)</f>
        <v>0</v>
      </c>
      <c r="K58" s="91"/>
    </row>
    <row r="59" spans="2:11" s="92" customFormat="1" ht="21" customHeight="1">
      <c r="B59" s="93"/>
      <c r="D59" s="94" t="s">
        <v>547</v>
      </c>
      <c r="E59" s="94"/>
      <c r="F59" s="94"/>
      <c r="G59" s="94"/>
      <c r="H59" s="94"/>
      <c r="I59" s="94"/>
      <c r="J59" s="95">
        <f>ROUND($J$87,2)</f>
        <v>0</v>
      </c>
      <c r="K59" s="96"/>
    </row>
    <row r="60" spans="2:11" s="92" customFormat="1" ht="21" customHeight="1">
      <c r="B60" s="93"/>
      <c r="D60" s="94" t="s">
        <v>548</v>
      </c>
      <c r="E60" s="94"/>
      <c r="F60" s="94"/>
      <c r="G60" s="94"/>
      <c r="H60" s="94"/>
      <c r="I60" s="94"/>
      <c r="J60" s="95">
        <f>ROUND($J$100,2)</f>
        <v>0</v>
      </c>
      <c r="K60" s="96"/>
    </row>
    <row r="61" spans="2:11" s="92" customFormat="1" ht="21" customHeight="1">
      <c r="B61" s="93"/>
      <c r="D61" s="94" t="s">
        <v>549</v>
      </c>
      <c r="E61" s="94"/>
      <c r="F61" s="94"/>
      <c r="G61" s="94"/>
      <c r="H61" s="94"/>
      <c r="I61" s="94"/>
      <c r="J61" s="95">
        <f>ROUND($J$132,2)</f>
        <v>0</v>
      </c>
      <c r="K61" s="96"/>
    </row>
    <row r="62" spans="2:11" s="92" customFormat="1" ht="21" customHeight="1">
      <c r="B62" s="93"/>
      <c r="D62" s="94" t="s">
        <v>550</v>
      </c>
      <c r="E62" s="94"/>
      <c r="F62" s="94"/>
      <c r="G62" s="94"/>
      <c r="H62" s="94"/>
      <c r="I62" s="94"/>
      <c r="J62" s="95">
        <f>ROUND($J$139,2)</f>
        <v>0</v>
      </c>
      <c r="K62" s="96"/>
    </row>
    <row r="63" spans="2:11" s="6" customFormat="1" ht="22.5" customHeight="1">
      <c r="B63" s="22"/>
      <c r="K63" s="25"/>
    </row>
    <row r="64" spans="2:11" s="6" customFormat="1" ht="7.5" customHeight="1">
      <c r="B64" s="36"/>
      <c r="C64" s="37"/>
      <c r="D64" s="37"/>
      <c r="E64" s="37"/>
      <c r="F64" s="37"/>
      <c r="G64" s="37"/>
      <c r="H64" s="37"/>
      <c r="I64" s="37"/>
      <c r="J64" s="37"/>
      <c r="K64" s="38"/>
    </row>
    <row r="68" spans="2:12" s="6" customFormat="1" ht="7.5" customHeight="1"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22"/>
    </row>
    <row r="69" spans="2:12" s="6" customFormat="1" ht="37.5" customHeight="1">
      <c r="B69" s="22"/>
      <c r="C69" s="11" t="s">
        <v>153</v>
      </c>
      <c r="L69" s="22"/>
    </row>
    <row r="70" spans="2:12" s="6" customFormat="1" ht="7.5" customHeight="1">
      <c r="B70" s="22"/>
      <c r="L70" s="22"/>
    </row>
    <row r="71" spans="2:12" s="6" customFormat="1" ht="15" customHeight="1">
      <c r="B71" s="22"/>
      <c r="C71" s="18" t="s">
        <v>17</v>
      </c>
      <c r="L71" s="22"/>
    </row>
    <row r="72" spans="2:12" s="6" customFormat="1" ht="16.5" customHeight="1">
      <c r="B72" s="22"/>
      <c r="E72" s="198" t="str">
        <f>$E$7</f>
        <v>TS PRAVČICKÁ BRÁNA</v>
      </c>
      <c r="F72" s="168"/>
      <c r="G72" s="168"/>
      <c r="H72" s="168"/>
      <c r="L72" s="22"/>
    </row>
    <row r="73" spans="2:12" s="6" customFormat="1" ht="15" customHeight="1">
      <c r="B73" s="22"/>
      <c r="C73" s="18" t="s">
        <v>108</v>
      </c>
      <c r="L73" s="22"/>
    </row>
    <row r="74" spans="2:12" s="6" customFormat="1" ht="19.5" customHeight="1">
      <c r="B74" s="22"/>
      <c r="E74" s="183" t="str">
        <f>$E$9</f>
        <v>VON - OSTATNÍ</v>
      </c>
      <c r="F74" s="168"/>
      <c r="G74" s="168"/>
      <c r="H74" s="168"/>
      <c r="L74" s="22"/>
    </row>
    <row r="75" spans="2:12" s="6" customFormat="1" ht="7.5" customHeight="1">
      <c r="B75" s="22"/>
      <c r="L75" s="22"/>
    </row>
    <row r="76" spans="2:12" s="6" customFormat="1" ht="18.75" customHeight="1">
      <c r="B76" s="22"/>
      <c r="C76" s="18" t="s">
        <v>23</v>
      </c>
      <c r="F76" s="16" t="str">
        <f>$F$12</f>
        <v>NP ČESKÉ ŠVÝCARSKO</v>
      </c>
      <c r="I76" s="18" t="s">
        <v>25</v>
      </c>
      <c r="J76" s="45" t="str">
        <f>IF($J$12="","",$J$12)</f>
        <v>08.05.2015</v>
      </c>
      <c r="L76" s="22"/>
    </row>
    <row r="77" spans="2:12" s="6" customFormat="1" ht="7.5" customHeight="1">
      <c r="B77" s="22"/>
      <c r="L77" s="22"/>
    </row>
    <row r="78" spans="2:12" s="6" customFormat="1" ht="15.75" customHeight="1">
      <c r="B78" s="22"/>
      <c r="C78" s="18" t="s">
        <v>29</v>
      </c>
      <c r="F78" s="16" t="str">
        <f>$E$15</f>
        <v> </v>
      </c>
      <c r="I78" s="18" t="s">
        <v>35</v>
      </c>
      <c r="J78" s="16" t="str">
        <f>$E$21</f>
        <v>NE2D PROJEKT</v>
      </c>
      <c r="L78" s="22"/>
    </row>
    <row r="79" spans="2:12" s="6" customFormat="1" ht="15" customHeight="1">
      <c r="B79" s="22"/>
      <c r="C79" s="18" t="s">
        <v>33</v>
      </c>
      <c r="F79" s="16">
        <f>IF($E$18="","",$E$18)</f>
      </c>
      <c r="L79" s="22"/>
    </row>
    <row r="80" spans="2:12" s="6" customFormat="1" ht="11.25" customHeight="1">
      <c r="B80" s="22"/>
      <c r="L80" s="22"/>
    </row>
    <row r="81" spans="2:20" s="97" customFormat="1" ht="30" customHeight="1">
      <c r="B81" s="98"/>
      <c r="C81" s="99" t="s">
        <v>154</v>
      </c>
      <c r="D81" s="100" t="s">
        <v>60</v>
      </c>
      <c r="E81" s="100" t="s">
        <v>56</v>
      </c>
      <c r="F81" s="100" t="s">
        <v>155</v>
      </c>
      <c r="G81" s="100" t="s">
        <v>156</v>
      </c>
      <c r="H81" s="100" t="s">
        <v>157</v>
      </c>
      <c r="I81" s="100" t="s">
        <v>158</v>
      </c>
      <c r="J81" s="100" t="s">
        <v>159</v>
      </c>
      <c r="K81" s="101" t="s">
        <v>160</v>
      </c>
      <c r="L81" s="98"/>
      <c r="M81" s="51" t="s">
        <v>161</v>
      </c>
      <c r="N81" s="52" t="s">
        <v>45</v>
      </c>
      <c r="O81" s="52" t="s">
        <v>162</v>
      </c>
      <c r="P81" s="52" t="s">
        <v>163</v>
      </c>
      <c r="Q81" s="52" t="s">
        <v>164</v>
      </c>
      <c r="R81" s="52" t="s">
        <v>165</v>
      </c>
      <c r="S81" s="52" t="s">
        <v>166</v>
      </c>
      <c r="T81" s="53" t="s">
        <v>167</v>
      </c>
    </row>
    <row r="82" spans="2:63" s="6" customFormat="1" ht="30" customHeight="1">
      <c r="B82" s="22"/>
      <c r="C82" s="56" t="s">
        <v>138</v>
      </c>
      <c r="J82" s="102">
        <f>$BK$82</f>
        <v>0</v>
      </c>
      <c r="L82" s="22"/>
      <c r="M82" s="55"/>
      <c r="N82" s="46"/>
      <c r="O82" s="46"/>
      <c r="P82" s="103">
        <f>$P$83+$P$86</f>
        <v>0</v>
      </c>
      <c r="Q82" s="46"/>
      <c r="R82" s="103">
        <f>$R$83+$R$86</f>
        <v>0</v>
      </c>
      <c r="S82" s="46"/>
      <c r="T82" s="104">
        <f>$T$83+$T$86</f>
        <v>0</v>
      </c>
      <c r="AT82" s="6" t="s">
        <v>74</v>
      </c>
      <c r="AU82" s="6" t="s">
        <v>139</v>
      </c>
      <c r="BK82" s="105">
        <f>$BK$83+$BK$86</f>
        <v>0</v>
      </c>
    </row>
    <row r="83" spans="2:63" s="106" customFormat="1" ht="37.5" customHeight="1">
      <c r="B83" s="107"/>
      <c r="D83" s="108" t="s">
        <v>74</v>
      </c>
      <c r="E83" s="109" t="s">
        <v>551</v>
      </c>
      <c r="F83" s="109" t="s">
        <v>552</v>
      </c>
      <c r="J83" s="110">
        <f>$BK$83</f>
        <v>0</v>
      </c>
      <c r="L83" s="107"/>
      <c r="M83" s="111"/>
      <c r="P83" s="112">
        <f>SUM($P$84:$P$85)</f>
        <v>0</v>
      </c>
      <c r="R83" s="112">
        <f>SUM($R$84:$R$85)</f>
        <v>0</v>
      </c>
      <c r="T83" s="113">
        <f>SUM($T$84:$T$85)</f>
        <v>0</v>
      </c>
      <c r="AR83" s="108" t="s">
        <v>176</v>
      </c>
      <c r="AT83" s="108" t="s">
        <v>74</v>
      </c>
      <c r="AU83" s="108" t="s">
        <v>75</v>
      </c>
      <c r="AY83" s="108" t="s">
        <v>170</v>
      </c>
      <c r="BK83" s="114">
        <f>SUM($BK$84:$BK$85)</f>
        <v>0</v>
      </c>
    </row>
    <row r="84" spans="2:65" s="6" customFormat="1" ht="15.75" customHeight="1">
      <c r="B84" s="22"/>
      <c r="C84" s="117" t="s">
        <v>22</v>
      </c>
      <c r="D84" s="117" t="s">
        <v>172</v>
      </c>
      <c r="E84" s="118" t="s">
        <v>553</v>
      </c>
      <c r="F84" s="119" t="s">
        <v>554</v>
      </c>
      <c r="G84" s="120" t="s">
        <v>474</v>
      </c>
      <c r="H84" s="121">
        <v>1</v>
      </c>
      <c r="I84" s="122"/>
      <c r="J84" s="123">
        <f>ROUND($I$84*$H$84,2)</f>
        <v>0</v>
      </c>
      <c r="K84" s="119"/>
      <c r="L84" s="22"/>
      <c r="M84" s="124"/>
      <c r="N84" s="125" t="s">
        <v>46</v>
      </c>
      <c r="Q84" s="126">
        <v>0</v>
      </c>
      <c r="R84" s="126">
        <f>$Q$84*$H$84</f>
        <v>0</v>
      </c>
      <c r="S84" s="126">
        <v>0</v>
      </c>
      <c r="T84" s="127">
        <f>$S$84*$H$84</f>
        <v>0</v>
      </c>
      <c r="AR84" s="76" t="s">
        <v>536</v>
      </c>
      <c r="AT84" s="76" t="s">
        <v>172</v>
      </c>
      <c r="AU84" s="76" t="s">
        <v>22</v>
      </c>
      <c r="AY84" s="6" t="s">
        <v>170</v>
      </c>
      <c r="BE84" s="128">
        <f>IF($N$84="základní",$J$84,0)</f>
        <v>0</v>
      </c>
      <c r="BF84" s="128">
        <f>IF($N$84="snížená",$J$84,0)</f>
        <v>0</v>
      </c>
      <c r="BG84" s="128">
        <f>IF($N$84="zákl. přenesená",$J$84,0)</f>
        <v>0</v>
      </c>
      <c r="BH84" s="128">
        <f>IF($N$84="sníž. přenesená",$J$84,0)</f>
        <v>0</v>
      </c>
      <c r="BI84" s="128">
        <f>IF($N$84="nulová",$J$84,0)</f>
        <v>0</v>
      </c>
      <c r="BJ84" s="76" t="s">
        <v>22</v>
      </c>
      <c r="BK84" s="128">
        <f>ROUND($I$84*$H$84,2)</f>
        <v>0</v>
      </c>
      <c r="BL84" s="76" t="s">
        <v>536</v>
      </c>
      <c r="BM84" s="76" t="s">
        <v>555</v>
      </c>
    </row>
    <row r="85" spans="2:47" s="6" customFormat="1" ht="16.5" customHeight="1">
      <c r="B85" s="22"/>
      <c r="D85" s="129" t="s">
        <v>178</v>
      </c>
      <c r="F85" s="130" t="s">
        <v>556</v>
      </c>
      <c r="L85" s="22"/>
      <c r="M85" s="48"/>
      <c r="T85" s="49"/>
      <c r="AT85" s="6" t="s">
        <v>178</v>
      </c>
      <c r="AU85" s="6" t="s">
        <v>22</v>
      </c>
    </row>
    <row r="86" spans="2:63" s="106" customFormat="1" ht="37.5" customHeight="1">
      <c r="B86" s="107"/>
      <c r="D86" s="108" t="s">
        <v>74</v>
      </c>
      <c r="E86" s="109" t="s">
        <v>557</v>
      </c>
      <c r="F86" s="109" t="s">
        <v>558</v>
      </c>
      <c r="J86" s="110">
        <f>$BK$86</f>
        <v>0</v>
      </c>
      <c r="L86" s="107"/>
      <c r="M86" s="111"/>
      <c r="P86" s="112">
        <f>$P$87+$P$100+$P$132+$P$139</f>
        <v>0</v>
      </c>
      <c r="R86" s="112">
        <f>$R$87+$R$100+$R$132+$R$139</f>
        <v>0</v>
      </c>
      <c r="T86" s="113">
        <f>$T$87+$T$100+$T$132+$T$139</f>
        <v>0</v>
      </c>
      <c r="AR86" s="108" t="s">
        <v>198</v>
      </c>
      <c r="AT86" s="108" t="s">
        <v>74</v>
      </c>
      <c r="AU86" s="108" t="s">
        <v>75</v>
      </c>
      <c r="AY86" s="108" t="s">
        <v>170</v>
      </c>
      <c r="BK86" s="114">
        <f>$BK$87+$BK$100+$BK$132+$BK$139</f>
        <v>0</v>
      </c>
    </row>
    <row r="87" spans="2:63" s="106" customFormat="1" ht="21" customHeight="1">
      <c r="B87" s="107"/>
      <c r="D87" s="108" t="s">
        <v>74</v>
      </c>
      <c r="E87" s="115" t="s">
        <v>559</v>
      </c>
      <c r="F87" s="115" t="s">
        <v>560</v>
      </c>
      <c r="J87" s="116">
        <f>$BK$87</f>
        <v>0</v>
      </c>
      <c r="L87" s="107"/>
      <c r="M87" s="111"/>
      <c r="P87" s="112">
        <f>SUM($P$88:$P$99)</f>
        <v>0</v>
      </c>
      <c r="R87" s="112">
        <f>SUM($R$88:$R$99)</f>
        <v>0</v>
      </c>
      <c r="T87" s="113">
        <f>SUM($T$88:$T$99)</f>
        <v>0</v>
      </c>
      <c r="AR87" s="108" t="s">
        <v>198</v>
      </c>
      <c r="AT87" s="108" t="s">
        <v>74</v>
      </c>
      <c r="AU87" s="108" t="s">
        <v>22</v>
      </c>
      <c r="AY87" s="108" t="s">
        <v>170</v>
      </c>
      <c r="BK87" s="114">
        <f>SUM($BK$88:$BK$99)</f>
        <v>0</v>
      </c>
    </row>
    <row r="88" spans="2:65" s="6" customFormat="1" ht="15.75" customHeight="1">
      <c r="B88" s="22"/>
      <c r="C88" s="117" t="s">
        <v>83</v>
      </c>
      <c r="D88" s="117" t="s">
        <v>172</v>
      </c>
      <c r="E88" s="118" t="s">
        <v>561</v>
      </c>
      <c r="F88" s="119" t="s">
        <v>562</v>
      </c>
      <c r="G88" s="120" t="s">
        <v>563</v>
      </c>
      <c r="H88" s="121">
        <v>1</v>
      </c>
      <c r="I88" s="122"/>
      <c r="J88" s="123">
        <f>ROUND($I$88*$H$88,2)</f>
        <v>0</v>
      </c>
      <c r="K88" s="119" t="s">
        <v>175</v>
      </c>
      <c r="L88" s="22"/>
      <c r="M88" s="124"/>
      <c r="N88" s="125" t="s">
        <v>46</v>
      </c>
      <c r="Q88" s="126">
        <v>0</v>
      </c>
      <c r="R88" s="126">
        <f>$Q$88*$H$88</f>
        <v>0</v>
      </c>
      <c r="S88" s="126">
        <v>0</v>
      </c>
      <c r="T88" s="127">
        <f>$S$88*$H$88</f>
        <v>0</v>
      </c>
      <c r="AR88" s="76" t="s">
        <v>564</v>
      </c>
      <c r="AT88" s="76" t="s">
        <v>172</v>
      </c>
      <c r="AU88" s="76" t="s">
        <v>83</v>
      </c>
      <c r="AY88" s="6" t="s">
        <v>170</v>
      </c>
      <c r="BE88" s="128">
        <f>IF($N$88="základní",$J$88,0)</f>
        <v>0</v>
      </c>
      <c r="BF88" s="128">
        <f>IF($N$88="snížená",$J$88,0)</f>
        <v>0</v>
      </c>
      <c r="BG88" s="128">
        <f>IF($N$88="zákl. přenesená",$J$88,0)</f>
        <v>0</v>
      </c>
      <c r="BH88" s="128">
        <f>IF($N$88="sníž. přenesená",$J$88,0)</f>
        <v>0</v>
      </c>
      <c r="BI88" s="128">
        <f>IF($N$88="nulová",$J$88,0)</f>
        <v>0</v>
      </c>
      <c r="BJ88" s="76" t="s">
        <v>22</v>
      </c>
      <c r="BK88" s="128">
        <f>ROUND($I$88*$H$88,2)</f>
        <v>0</v>
      </c>
      <c r="BL88" s="76" t="s">
        <v>564</v>
      </c>
      <c r="BM88" s="76" t="s">
        <v>565</v>
      </c>
    </row>
    <row r="89" spans="2:47" s="6" customFormat="1" ht="16.5" customHeight="1">
      <c r="B89" s="22"/>
      <c r="D89" s="129" t="s">
        <v>178</v>
      </c>
      <c r="F89" s="130" t="s">
        <v>566</v>
      </c>
      <c r="L89" s="22"/>
      <c r="M89" s="48"/>
      <c r="T89" s="49"/>
      <c r="AT89" s="6" t="s">
        <v>178</v>
      </c>
      <c r="AU89" s="6" t="s">
        <v>83</v>
      </c>
    </row>
    <row r="90" spans="2:51" s="6" customFormat="1" ht="15.75" customHeight="1">
      <c r="B90" s="131"/>
      <c r="D90" s="132" t="s">
        <v>180</v>
      </c>
      <c r="E90" s="133"/>
      <c r="F90" s="134" t="s">
        <v>567</v>
      </c>
      <c r="H90" s="135">
        <v>1</v>
      </c>
      <c r="L90" s="131"/>
      <c r="M90" s="136"/>
      <c r="T90" s="137"/>
      <c r="AT90" s="133" t="s">
        <v>180</v>
      </c>
      <c r="AU90" s="133" t="s">
        <v>83</v>
      </c>
      <c r="AV90" s="133" t="s">
        <v>83</v>
      </c>
      <c r="AW90" s="133" t="s">
        <v>139</v>
      </c>
      <c r="AX90" s="133" t="s">
        <v>22</v>
      </c>
      <c r="AY90" s="133" t="s">
        <v>170</v>
      </c>
    </row>
    <row r="91" spans="2:65" s="6" customFormat="1" ht="15.75" customHeight="1">
      <c r="B91" s="22"/>
      <c r="C91" s="117" t="s">
        <v>187</v>
      </c>
      <c r="D91" s="117" t="s">
        <v>172</v>
      </c>
      <c r="E91" s="118" t="s">
        <v>568</v>
      </c>
      <c r="F91" s="119" t="s">
        <v>569</v>
      </c>
      <c r="G91" s="120" t="s">
        <v>563</v>
      </c>
      <c r="H91" s="121">
        <v>1</v>
      </c>
      <c r="I91" s="122"/>
      <c r="J91" s="123">
        <f>ROUND($I$91*$H$91,2)</f>
        <v>0</v>
      </c>
      <c r="K91" s="119" t="s">
        <v>175</v>
      </c>
      <c r="L91" s="22"/>
      <c r="M91" s="124"/>
      <c r="N91" s="125" t="s">
        <v>46</v>
      </c>
      <c r="Q91" s="126">
        <v>0</v>
      </c>
      <c r="R91" s="126">
        <f>$Q$91*$H$91</f>
        <v>0</v>
      </c>
      <c r="S91" s="126">
        <v>0</v>
      </c>
      <c r="T91" s="127">
        <f>$S$91*$H$91</f>
        <v>0</v>
      </c>
      <c r="AR91" s="76" t="s">
        <v>564</v>
      </c>
      <c r="AT91" s="76" t="s">
        <v>172</v>
      </c>
      <c r="AU91" s="76" t="s">
        <v>83</v>
      </c>
      <c r="AY91" s="6" t="s">
        <v>170</v>
      </c>
      <c r="BE91" s="128">
        <f>IF($N$91="základní",$J$91,0)</f>
        <v>0</v>
      </c>
      <c r="BF91" s="128">
        <f>IF($N$91="snížená",$J$91,0)</f>
        <v>0</v>
      </c>
      <c r="BG91" s="128">
        <f>IF($N$91="zákl. přenesená",$J$91,0)</f>
        <v>0</v>
      </c>
      <c r="BH91" s="128">
        <f>IF($N$91="sníž. přenesená",$J$91,0)</f>
        <v>0</v>
      </c>
      <c r="BI91" s="128">
        <f>IF($N$91="nulová",$J$91,0)</f>
        <v>0</v>
      </c>
      <c r="BJ91" s="76" t="s">
        <v>22</v>
      </c>
      <c r="BK91" s="128">
        <f>ROUND($I$91*$H$91,2)</f>
        <v>0</v>
      </c>
      <c r="BL91" s="76" t="s">
        <v>564</v>
      </c>
      <c r="BM91" s="76" t="s">
        <v>570</v>
      </c>
    </row>
    <row r="92" spans="2:47" s="6" customFormat="1" ht="16.5" customHeight="1">
      <c r="B92" s="22"/>
      <c r="D92" s="129" t="s">
        <v>178</v>
      </c>
      <c r="F92" s="130" t="s">
        <v>571</v>
      </c>
      <c r="L92" s="22"/>
      <c r="M92" s="48"/>
      <c r="T92" s="49"/>
      <c r="AT92" s="6" t="s">
        <v>178</v>
      </c>
      <c r="AU92" s="6" t="s">
        <v>83</v>
      </c>
    </row>
    <row r="93" spans="2:51" s="6" customFormat="1" ht="15.75" customHeight="1">
      <c r="B93" s="131"/>
      <c r="D93" s="132" t="s">
        <v>180</v>
      </c>
      <c r="E93" s="133"/>
      <c r="F93" s="134" t="s">
        <v>572</v>
      </c>
      <c r="H93" s="135">
        <v>1</v>
      </c>
      <c r="L93" s="131"/>
      <c r="M93" s="136"/>
      <c r="T93" s="137"/>
      <c r="AT93" s="133" t="s">
        <v>180</v>
      </c>
      <c r="AU93" s="133" t="s">
        <v>83</v>
      </c>
      <c r="AV93" s="133" t="s">
        <v>83</v>
      </c>
      <c r="AW93" s="133" t="s">
        <v>139</v>
      </c>
      <c r="AX93" s="133" t="s">
        <v>22</v>
      </c>
      <c r="AY93" s="133" t="s">
        <v>170</v>
      </c>
    </row>
    <row r="94" spans="2:65" s="6" customFormat="1" ht="15.75" customHeight="1">
      <c r="B94" s="22"/>
      <c r="C94" s="117" t="s">
        <v>176</v>
      </c>
      <c r="D94" s="117" t="s">
        <v>172</v>
      </c>
      <c r="E94" s="118" t="s">
        <v>573</v>
      </c>
      <c r="F94" s="119" t="s">
        <v>574</v>
      </c>
      <c r="G94" s="120" t="s">
        <v>563</v>
      </c>
      <c r="H94" s="121">
        <v>1</v>
      </c>
      <c r="I94" s="122"/>
      <c r="J94" s="123">
        <f>ROUND($I$94*$H$94,2)</f>
        <v>0</v>
      </c>
      <c r="K94" s="119" t="s">
        <v>175</v>
      </c>
      <c r="L94" s="22"/>
      <c r="M94" s="124"/>
      <c r="N94" s="125" t="s">
        <v>46</v>
      </c>
      <c r="Q94" s="126">
        <v>0</v>
      </c>
      <c r="R94" s="126">
        <f>$Q$94*$H$94</f>
        <v>0</v>
      </c>
      <c r="S94" s="126">
        <v>0</v>
      </c>
      <c r="T94" s="127">
        <f>$S$94*$H$94</f>
        <v>0</v>
      </c>
      <c r="AR94" s="76" t="s">
        <v>564</v>
      </c>
      <c r="AT94" s="76" t="s">
        <v>172</v>
      </c>
      <c r="AU94" s="76" t="s">
        <v>83</v>
      </c>
      <c r="AY94" s="6" t="s">
        <v>170</v>
      </c>
      <c r="BE94" s="128">
        <f>IF($N$94="základní",$J$94,0)</f>
        <v>0</v>
      </c>
      <c r="BF94" s="128">
        <f>IF($N$94="snížená",$J$94,0)</f>
        <v>0</v>
      </c>
      <c r="BG94" s="128">
        <f>IF($N$94="zákl. přenesená",$J$94,0)</f>
        <v>0</v>
      </c>
      <c r="BH94" s="128">
        <f>IF($N$94="sníž. přenesená",$J$94,0)</f>
        <v>0</v>
      </c>
      <c r="BI94" s="128">
        <f>IF($N$94="nulová",$J$94,0)</f>
        <v>0</v>
      </c>
      <c r="BJ94" s="76" t="s">
        <v>22</v>
      </c>
      <c r="BK94" s="128">
        <f>ROUND($I$94*$H$94,2)</f>
        <v>0</v>
      </c>
      <c r="BL94" s="76" t="s">
        <v>564</v>
      </c>
      <c r="BM94" s="76" t="s">
        <v>575</v>
      </c>
    </row>
    <row r="95" spans="2:47" s="6" customFormat="1" ht="16.5" customHeight="1">
      <c r="B95" s="22"/>
      <c r="D95" s="129" t="s">
        <v>178</v>
      </c>
      <c r="F95" s="130" t="s">
        <v>576</v>
      </c>
      <c r="L95" s="22"/>
      <c r="M95" s="48"/>
      <c r="T95" s="49"/>
      <c r="AT95" s="6" t="s">
        <v>178</v>
      </c>
      <c r="AU95" s="6" t="s">
        <v>83</v>
      </c>
    </row>
    <row r="96" spans="2:51" s="6" customFormat="1" ht="15.75" customHeight="1">
      <c r="B96" s="131"/>
      <c r="D96" s="132" t="s">
        <v>180</v>
      </c>
      <c r="E96" s="133"/>
      <c r="F96" s="134" t="s">
        <v>572</v>
      </c>
      <c r="H96" s="135">
        <v>1</v>
      </c>
      <c r="L96" s="131"/>
      <c r="M96" s="136"/>
      <c r="T96" s="137"/>
      <c r="AT96" s="133" t="s">
        <v>180</v>
      </c>
      <c r="AU96" s="133" t="s">
        <v>83</v>
      </c>
      <c r="AV96" s="133" t="s">
        <v>83</v>
      </c>
      <c r="AW96" s="133" t="s">
        <v>139</v>
      </c>
      <c r="AX96" s="133" t="s">
        <v>22</v>
      </c>
      <c r="AY96" s="133" t="s">
        <v>170</v>
      </c>
    </row>
    <row r="97" spans="2:65" s="6" customFormat="1" ht="15.75" customHeight="1">
      <c r="B97" s="22"/>
      <c r="C97" s="117" t="s">
        <v>198</v>
      </c>
      <c r="D97" s="117" t="s">
        <v>172</v>
      </c>
      <c r="E97" s="118" t="s">
        <v>577</v>
      </c>
      <c r="F97" s="119" t="s">
        <v>578</v>
      </c>
      <c r="G97" s="120" t="s">
        <v>563</v>
      </c>
      <c r="H97" s="121">
        <v>1</v>
      </c>
      <c r="I97" s="122"/>
      <c r="J97" s="123">
        <f>ROUND($I$97*$H$97,2)</f>
        <v>0</v>
      </c>
      <c r="K97" s="119" t="s">
        <v>175</v>
      </c>
      <c r="L97" s="22"/>
      <c r="M97" s="124"/>
      <c r="N97" s="125" t="s">
        <v>46</v>
      </c>
      <c r="Q97" s="126">
        <v>0</v>
      </c>
      <c r="R97" s="126">
        <f>$Q$97*$H$97</f>
        <v>0</v>
      </c>
      <c r="S97" s="126">
        <v>0</v>
      </c>
      <c r="T97" s="127">
        <f>$S$97*$H$97</f>
        <v>0</v>
      </c>
      <c r="AR97" s="76" t="s">
        <v>564</v>
      </c>
      <c r="AT97" s="76" t="s">
        <v>172</v>
      </c>
      <c r="AU97" s="76" t="s">
        <v>83</v>
      </c>
      <c r="AY97" s="6" t="s">
        <v>170</v>
      </c>
      <c r="BE97" s="128">
        <f>IF($N$97="základní",$J$97,0)</f>
        <v>0</v>
      </c>
      <c r="BF97" s="128">
        <f>IF($N$97="snížená",$J$97,0)</f>
        <v>0</v>
      </c>
      <c r="BG97" s="128">
        <f>IF($N$97="zákl. přenesená",$J$97,0)</f>
        <v>0</v>
      </c>
      <c r="BH97" s="128">
        <f>IF($N$97="sníž. přenesená",$J$97,0)</f>
        <v>0</v>
      </c>
      <c r="BI97" s="128">
        <f>IF($N$97="nulová",$J$97,0)</f>
        <v>0</v>
      </c>
      <c r="BJ97" s="76" t="s">
        <v>22</v>
      </c>
      <c r="BK97" s="128">
        <f>ROUND($I$97*$H$97,2)</f>
        <v>0</v>
      </c>
      <c r="BL97" s="76" t="s">
        <v>564</v>
      </c>
      <c r="BM97" s="76" t="s">
        <v>579</v>
      </c>
    </row>
    <row r="98" spans="2:47" s="6" customFormat="1" ht="27" customHeight="1">
      <c r="B98" s="22"/>
      <c r="D98" s="129" t="s">
        <v>178</v>
      </c>
      <c r="F98" s="130" t="s">
        <v>580</v>
      </c>
      <c r="L98" s="22"/>
      <c r="M98" s="48"/>
      <c r="T98" s="49"/>
      <c r="AT98" s="6" t="s">
        <v>178</v>
      </c>
      <c r="AU98" s="6" t="s">
        <v>83</v>
      </c>
    </row>
    <row r="99" spans="2:51" s="6" customFormat="1" ht="15.75" customHeight="1">
      <c r="B99" s="131"/>
      <c r="D99" s="132" t="s">
        <v>180</v>
      </c>
      <c r="E99" s="133"/>
      <c r="F99" s="134" t="s">
        <v>581</v>
      </c>
      <c r="H99" s="135">
        <v>1</v>
      </c>
      <c r="L99" s="131"/>
      <c r="M99" s="136"/>
      <c r="T99" s="137"/>
      <c r="AT99" s="133" t="s">
        <v>180</v>
      </c>
      <c r="AU99" s="133" t="s">
        <v>83</v>
      </c>
      <c r="AV99" s="133" t="s">
        <v>83</v>
      </c>
      <c r="AW99" s="133" t="s">
        <v>139</v>
      </c>
      <c r="AX99" s="133" t="s">
        <v>22</v>
      </c>
      <c r="AY99" s="133" t="s">
        <v>170</v>
      </c>
    </row>
    <row r="100" spans="2:63" s="106" customFormat="1" ht="30.75" customHeight="1">
      <c r="B100" s="107"/>
      <c r="D100" s="108" t="s">
        <v>74</v>
      </c>
      <c r="E100" s="115" t="s">
        <v>582</v>
      </c>
      <c r="F100" s="115" t="s">
        <v>583</v>
      </c>
      <c r="J100" s="116">
        <f>$BK$100</f>
        <v>0</v>
      </c>
      <c r="L100" s="107"/>
      <c r="M100" s="111"/>
      <c r="P100" s="112">
        <f>SUM($P$101:$P$131)</f>
        <v>0</v>
      </c>
      <c r="R100" s="112">
        <f>SUM($R$101:$R$131)</f>
        <v>0</v>
      </c>
      <c r="T100" s="113">
        <f>SUM($T$101:$T$131)</f>
        <v>0</v>
      </c>
      <c r="AR100" s="108" t="s">
        <v>198</v>
      </c>
      <c r="AT100" s="108" t="s">
        <v>74</v>
      </c>
      <c r="AU100" s="108" t="s">
        <v>22</v>
      </c>
      <c r="AY100" s="108" t="s">
        <v>170</v>
      </c>
      <c r="BK100" s="114">
        <f>SUM($BK$101:$BK$131)</f>
        <v>0</v>
      </c>
    </row>
    <row r="101" spans="2:65" s="6" customFormat="1" ht="15.75" customHeight="1">
      <c r="B101" s="22"/>
      <c r="C101" s="117" t="s">
        <v>204</v>
      </c>
      <c r="D101" s="117" t="s">
        <v>172</v>
      </c>
      <c r="E101" s="118" t="s">
        <v>584</v>
      </c>
      <c r="F101" s="119" t="s">
        <v>585</v>
      </c>
      <c r="G101" s="120" t="s">
        <v>563</v>
      </c>
      <c r="H101" s="121">
        <v>1</v>
      </c>
      <c r="I101" s="122"/>
      <c r="J101" s="123">
        <f>ROUND($I$101*$H$101,2)</f>
        <v>0</v>
      </c>
      <c r="K101" s="119" t="s">
        <v>175</v>
      </c>
      <c r="L101" s="22"/>
      <c r="M101" s="124"/>
      <c r="N101" s="125" t="s">
        <v>46</v>
      </c>
      <c r="Q101" s="126">
        <v>0</v>
      </c>
      <c r="R101" s="126">
        <f>$Q$101*$H$101</f>
        <v>0</v>
      </c>
      <c r="S101" s="126">
        <v>0</v>
      </c>
      <c r="T101" s="127">
        <f>$S$101*$H$101</f>
        <v>0</v>
      </c>
      <c r="AR101" s="76" t="s">
        <v>564</v>
      </c>
      <c r="AT101" s="76" t="s">
        <v>172</v>
      </c>
      <c r="AU101" s="76" t="s">
        <v>83</v>
      </c>
      <c r="AY101" s="6" t="s">
        <v>170</v>
      </c>
      <c r="BE101" s="128">
        <f>IF($N$101="základní",$J$101,0)</f>
        <v>0</v>
      </c>
      <c r="BF101" s="128">
        <f>IF($N$101="snížená",$J$101,0)</f>
        <v>0</v>
      </c>
      <c r="BG101" s="128">
        <f>IF($N$101="zákl. přenesená",$J$101,0)</f>
        <v>0</v>
      </c>
      <c r="BH101" s="128">
        <f>IF($N$101="sníž. přenesená",$J$101,0)</f>
        <v>0</v>
      </c>
      <c r="BI101" s="128">
        <f>IF($N$101="nulová",$J$101,0)</f>
        <v>0</v>
      </c>
      <c r="BJ101" s="76" t="s">
        <v>22</v>
      </c>
      <c r="BK101" s="128">
        <f>ROUND($I$101*$H$101,2)</f>
        <v>0</v>
      </c>
      <c r="BL101" s="76" t="s">
        <v>564</v>
      </c>
      <c r="BM101" s="76" t="s">
        <v>586</v>
      </c>
    </row>
    <row r="102" spans="2:47" s="6" customFormat="1" ht="16.5" customHeight="1">
      <c r="B102" s="22"/>
      <c r="D102" s="129" t="s">
        <v>178</v>
      </c>
      <c r="F102" s="130" t="s">
        <v>587</v>
      </c>
      <c r="L102" s="22"/>
      <c r="M102" s="48"/>
      <c r="T102" s="49"/>
      <c r="AT102" s="6" t="s">
        <v>178</v>
      </c>
      <c r="AU102" s="6" t="s">
        <v>83</v>
      </c>
    </row>
    <row r="103" spans="2:51" s="6" customFormat="1" ht="15.75" customHeight="1">
      <c r="B103" s="131"/>
      <c r="D103" s="132" t="s">
        <v>180</v>
      </c>
      <c r="E103" s="133"/>
      <c r="F103" s="134" t="s">
        <v>588</v>
      </c>
      <c r="H103" s="135">
        <v>1</v>
      </c>
      <c r="L103" s="131"/>
      <c r="M103" s="136"/>
      <c r="T103" s="137"/>
      <c r="AT103" s="133" t="s">
        <v>180</v>
      </c>
      <c r="AU103" s="133" t="s">
        <v>83</v>
      </c>
      <c r="AV103" s="133" t="s">
        <v>83</v>
      </c>
      <c r="AW103" s="133" t="s">
        <v>139</v>
      </c>
      <c r="AX103" s="133" t="s">
        <v>22</v>
      </c>
      <c r="AY103" s="133" t="s">
        <v>170</v>
      </c>
    </row>
    <row r="104" spans="2:65" s="6" customFormat="1" ht="15.75" customHeight="1">
      <c r="B104" s="22"/>
      <c r="C104" s="117" t="s">
        <v>211</v>
      </c>
      <c r="D104" s="117" t="s">
        <v>172</v>
      </c>
      <c r="E104" s="118" t="s">
        <v>589</v>
      </c>
      <c r="F104" s="119" t="s">
        <v>590</v>
      </c>
      <c r="G104" s="120" t="s">
        <v>563</v>
      </c>
      <c r="H104" s="121">
        <v>1</v>
      </c>
      <c r="I104" s="122"/>
      <c r="J104" s="123">
        <f>ROUND($I$104*$H$104,2)</f>
        <v>0</v>
      </c>
      <c r="K104" s="119" t="s">
        <v>175</v>
      </c>
      <c r="L104" s="22"/>
      <c r="M104" s="124"/>
      <c r="N104" s="125" t="s">
        <v>46</v>
      </c>
      <c r="Q104" s="126">
        <v>0</v>
      </c>
      <c r="R104" s="126">
        <f>$Q$104*$H$104</f>
        <v>0</v>
      </c>
      <c r="S104" s="126">
        <v>0</v>
      </c>
      <c r="T104" s="127">
        <f>$S$104*$H$104</f>
        <v>0</v>
      </c>
      <c r="AR104" s="76" t="s">
        <v>564</v>
      </c>
      <c r="AT104" s="76" t="s">
        <v>172</v>
      </c>
      <c r="AU104" s="76" t="s">
        <v>83</v>
      </c>
      <c r="AY104" s="6" t="s">
        <v>170</v>
      </c>
      <c r="BE104" s="128">
        <f>IF($N$104="základní",$J$104,0)</f>
        <v>0</v>
      </c>
      <c r="BF104" s="128">
        <f>IF($N$104="snížená",$J$104,0)</f>
        <v>0</v>
      </c>
      <c r="BG104" s="128">
        <f>IF($N$104="zákl. přenesená",$J$104,0)</f>
        <v>0</v>
      </c>
      <c r="BH104" s="128">
        <f>IF($N$104="sníž. přenesená",$J$104,0)</f>
        <v>0</v>
      </c>
      <c r="BI104" s="128">
        <f>IF($N$104="nulová",$J$104,0)</f>
        <v>0</v>
      </c>
      <c r="BJ104" s="76" t="s">
        <v>22</v>
      </c>
      <c r="BK104" s="128">
        <f>ROUND($I$104*$H$104,2)</f>
        <v>0</v>
      </c>
      <c r="BL104" s="76" t="s">
        <v>564</v>
      </c>
      <c r="BM104" s="76" t="s">
        <v>591</v>
      </c>
    </row>
    <row r="105" spans="2:47" s="6" customFormat="1" ht="16.5" customHeight="1">
      <c r="B105" s="22"/>
      <c r="D105" s="129" t="s">
        <v>178</v>
      </c>
      <c r="F105" s="130" t="s">
        <v>592</v>
      </c>
      <c r="L105" s="22"/>
      <c r="M105" s="48"/>
      <c r="T105" s="49"/>
      <c r="AT105" s="6" t="s">
        <v>178</v>
      </c>
      <c r="AU105" s="6" t="s">
        <v>83</v>
      </c>
    </row>
    <row r="106" spans="2:51" s="6" customFormat="1" ht="15.75" customHeight="1">
      <c r="B106" s="131"/>
      <c r="D106" s="132" t="s">
        <v>180</v>
      </c>
      <c r="E106" s="133"/>
      <c r="F106" s="134" t="s">
        <v>593</v>
      </c>
      <c r="H106" s="135">
        <v>1</v>
      </c>
      <c r="L106" s="131"/>
      <c r="M106" s="136"/>
      <c r="T106" s="137"/>
      <c r="AT106" s="133" t="s">
        <v>180</v>
      </c>
      <c r="AU106" s="133" t="s">
        <v>83</v>
      </c>
      <c r="AV106" s="133" t="s">
        <v>83</v>
      </c>
      <c r="AW106" s="133" t="s">
        <v>139</v>
      </c>
      <c r="AX106" s="133" t="s">
        <v>22</v>
      </c>
      <c r="AY106" s="133" t="s">
        <v>170</v>
      </c>
    </row>
    <row r="107" spans="2:65" s="6" customFormat="1" ht="15.75" customHeight="1">
      <c r="B107" s="22"/>
      <c r="C107" s="117" t="s">
        <v>216</v>
      </c>
      <c r="D107" s="117" t="s">
        <v>172</v>
      </c>
      <c r="E107" s="118" t="s">
        <v>594</v>
      </c>
      <c r="F107" s="119" t="s">
        <v>595</v>
      </c>
      <c r="G107" s="120" t="s">
        <v>563</v>
      </c>
      <c r="H107" s="121">
        <v>1</v>
      </c>
      <c r="I107" s="122"/>
      <c r="J107" s="123">
        <f>ROUND($I$107*$H$107,2)</f>
        <v>0</v>
      </c>
      <c r="K107" s="119" t="s">
        <v>175</v>
      </c>
      <c r="L107" s="22"/>
      <c r="M107" s="124"/>
      <c r="N107" s="125" t="s">
        <v>46</v>
      </c>
      <c r="Q107" s="126">
        <v>0</v>
      </c>
      <c r="R107" s="126">
        <f>$Q$107*$H$107</f>
        <v>0</v>
      </c>
      <c r="S107" s="126">
        <v>0</v>
      </c>
      <c r="T107" s="127">
        <f>$S$107*$H$107</f>
        <v>0</v>
      </c>
      <c r="AR107" s="76" t="s">
        <v>564</v>
      </c>
      <c r="AT107" s="76" t="s">
        <v>172</v>
      </c>
      <c r="AU107" s="76" t="s">
        <v>83</v>
      </c>
      <c r="AY107" s="6" t="s">
        <v>170</v>
      </c>
      <c r="BE107" s="128">
        <f>IF($N$107="základní",$J$107,0)</f>
        <v>0</v>
      </c>
      <c r="BF107" s="128">
        <f>IF($N$107="snížená",$J$107,0)</f>
        <v>0</v>
      </c>
      <c r="BG107" s="128">
        <f>IF($N$107="zákl. přenesená",$J$107,0)</f>
        <v>0</v>
      </c>
      <c r="BH107" s="128">
        <f>IF($N$107="sníž. přenesená",$J$107,0)</f>
        <v>0</v>
      </c>
      <c r="BI107" s="128">
        <f>IF($N$107="nulová",$J$107,0)</f>
        <v>0</v>
      </c>
      <c r="BJ107" s="76" t="s">
        <v>22</v>
      </c>
      <c r="BK107" s="128">
        <f>ROUND($I$107*$H$107,2)</f>
        <v>0</v>
      </c>
      <c r="BL107" s="76" t="s">
        <v>564</v>
      </c>
      <c r="BM107" s="76" t="s">
        <v>596</v>
      </c>
    </row>
    <row r="108" spans="2:47" s="6" customFormat="1" ht="16.5" customHeight="1">
      <c r="B108" s="22"/>
      <c r="D108" s="129" t="s">
        <v>178</v>
      </c>
      <c r="F108" s="130" t="s">
        <v>597</v>
      </c>
      <c r="L108" s="22"/>
      <c r="M108" s="48"/>
      <c r="T108" s="49"/>
      <c r="AT108" s="6" t="s">
        <v>178</v>
      </c>
      <c r="AU108" s="6" t="s">
        <v>83</v>
      </c>
    </row>
    <row r="109" spans="2:47" s="6" customFormat="1" ht="30.75" customHeight="1">
      <c r="B109" s="22"/>
      <c r="D109" s="132" t="s">
        <v>304</v>
      </c>
      <c r="F109" s="159" t="s">
        <v>598</v>
      </c>
      <c r="L109" s="22"/>
      <c r="M109" s="48"/>
      <c r="T109" s="49"/>
      <c r="AT109" s="6" t="s">
        <v>304</v>
      </c>
      <c r="AU109" s="6" t="s">
        <v>83</v>
      </c>
    </row>
    <row r="110" spans="2:51" s="6" customFormat="1" ht="15.75" customHeight="1">
      <c r="B110" s="131"/>
      <c r="D110" s="132" t="s">
        <v>180</v>
      </c>
      <c r="E110" s="133"/>
      <c r="F110" s="134" t="s">
        <v>593</v>
      </c>
      <c r="H110" s="135">
        <v>1</v>
      </c>
      <c r="L110" s="131"/>
      <c r="M110" s="136"/>
      <c r="T110" s="137"/>
      <c r="AT110" s="133" t="s">
        <v>180</v>
      </c>
      <c r="AU110" s="133" t="s">
        <v>83</v>
      </c>
      <c r="AV110" s="133" t="s">
        <v>83</v>
      </c>
      <c r="AW110" s="133" t="s">
        <v>139</v>
      </c>
      <c r="AX110" s="133" t="s">
        <v>22</v>
      </c>
      <c r="AY110" s="133" t="s">
        <v>170</v>
      </c>
    </row>
    <row r="111" spans="2:65" s="6" customFormat="1" ht="15.75" customHeight="1">
      <c r="B111" s="22"/>
      <c r="C111" s="117" t="s">
        <v>222</v>
      </c>
      <c r="D111" s="117" t="s">
        <v>172</v>
      </c>
      <c r="E111" s="118" t="s">
        <v>599</v>
      </c>
      <c r="F111" s="119" t="s">
        <v>600</v>
      </c>
      <c r="G111" s="120" t="s">
        <v>563</v>
      </c>
      <c r="H111" s="121">
        <v>1</v>
      </c>
      <c r="I111" s="122"/>
      <c r="J111" s="123">
        <f>ROUND($I$111*$H$111,2)</f>
        <v>0</v>
      </c>
      <c r="K111" s="119" t="s">
        <v>175</v>
      </c>
      <c r="L111" s="22"/>
      <c r="M111" s="124"/>
      <c r="N111" s="125" t="s">
        <v>46</v>
      </c>
      <c r="Q111" s="126">
        <v>0</v>
      </c>
      <c r="R111" s="126">
        <f>$Q$111*$H$111</f>
        <v>0</v>
      </c>
      <c r="S111" s="126">
        <v>0</v>
      </c>
      <c r="T111" s="127">
        <f>$S$111*$H$111</f>
        <v>0</v>
      </c>
      <c r="AR111" s="76" t="s">
        <v>564</v>
      </c>
      <c r="AT111" s="76" t="s">
        <v>172</v>
      </c>
      <c r="AU111" s="76" t="s">
        <v>83</v>
      </c>
      <c r="AY111" s="6" t="s">
        <v>170</v>
      </c>
      <c r="BE111" s="128">
        <f>IF($N$111="základní",$J$111,0)</f>
        <v>0</v>
      </c>
      <c r="BF111" s="128">
        <f>IF($N$111="snížená",$J$111,0)</f>
        <v>0</v>
      </c>
      <c r="BG111" s="128">
        <f>IF($N$111="zákl. přenesená",$J$111,0)</f>
        <v>0</v>
      </c>
      <c r="BH111" s="128">
        <f>IF($N$111="sníž. přenesená",$J$111,0)</f>
        <v>0</v>
      </c>
      <c r="BI111" s="128">
        <f>IF($N$111="nulová",$J$111,0)</f>
        <v>0</v>
      </c>
      <c r="BJ111" s="76" t="s">
        <v>22</v>
      </c>
      <c r="BK111" s="128">
        <f>ROUND($I$111*$H$111,2)</f>
        <v>0</v>
      </c>
      <c r="BL111" s="76" t="s">
        <v>564</v>
      </c>
      <c r="BM111" s="76" t="s">
        <v>601</v>
      </c>
    </row>
    <row r="112" spans="2:47" s="6" customFormat="1" ht="16.5" customHeight="1">
      <c r="B112" s="22"/>
      <c r="D112" s="129" t="s">
        <v>178</v>
      </c>
      <c r="F112" s="130" t="s">
        <v>602</v>
      </c>
      <c r="L112" s="22"/>
      <c r="M112" s="48"/>
      <c r="T112" s="49"/>
      <c r="AT112" s="6" t="s">
        <v>178</v>
      </c>
      <c r="AU112" s="6" t="s">
        <v>83</v>
      </c>
    </row>
    <row r="113" spans="2:51" s="6" customFormat="1" ht="15.75" customHeight="1">
      <c r="B113" s="131"/>
      <c r="D113" s="132" t="s">
        <v>180</v>
      </c>
      <c r="E113" s="133"/>
      <c r="F113" s="134" t="s">
        <v>593</v>
      </c>
      <c r="H113" s="135">
        <v>1</v>
      </c>
      <c r="L113" s="131"/>
      <c r="M113" s="136"/>
      <c r="T113" s="137"/>
      <c r="AT113" s="133" t="s">
        <v>180</v>
      </c>
      <c r="AU113" s="133" t="s">
        <v>83</v>
      </c>
      <c r="AV113" s="133" t="s">
        <v>83</v>
      </c>
      <c r="AW113" s="133" t="s">
        <v>139</v>
      </c>
      <c r="AX113" s="133" t="s">
        <v>22</v>
      </c>
      <c r="AY113" s="133" t="s">
        <v>170</v>
      </c>
    </row>
    <row r="114" spans="2:65" s="6" customFormat="1" ht="15.75" customHeight="1">
      <c r="B114" s="22"/>
      <c r="C114" s="117" t="s">
        <v>27</v>
      </c>
      <c r="D114" s="117" t="s">
        <v>172</v>
      </c>
      <c r="E114" s="118" t="s">
        <v>603</v>
      </c>
      <c r="F114" s="119" t="s">
        <v>604</v>
      </c>
      <c r="G114" s="120" t="s">
        <v>563</v>
      </c>
      <c r="H114" s="121">
        <v>1</v>
      </c>
      <c r="I114" s="122"/>
      <c r="J114" s="123">
        <f>ROUND($I$114*$H$114,2)</f>
        <v>0</v>
      </c>
      <c r="K114" s="119" t="s">
        <v>175</v>
      </c>
      <c r="L114" s="22"/>
      <c r="M114" s="124"/>
      <c r="N114" s="125" t="s">
        <v>46</v>
      </c>
      <c r="Q114" s="126">
        <v>0</v>
      </c>
      <c r="R114" s="126">
        <f>$Q$114*$H$114</f>
        <v>0</v>
      </c>
      <c r="S114" s="126">
        <v>0</v>
      </c>
      <c r="T114" s="127">
        <f>$S$114*$H$114</f>
        <v>0</v>
      </c>
      <c r="AR114" s="76" t="s">
        <v>564</v>
      </c>
      <c r="AT114" s="76" t="s">
        <v>172</v>
      </c>
      <c r="AU114" s="76" t="s">
        <v>83</v>
      </c>
      <c r="AY114" s="6" t="s">
        <v>170</v>
      </c>
      <c r="BE114" s="128">
        <f>IF($N$114="základní",$J$114,0)</f>
        <v>0</v>
      </c>
      <c r="BF114" s="128">
        <f>IF($N$114="snížená",$J$114,0)</f>
        <v>0</v>
      </c>
      <c r="BG114" s="128">
        <f>IF($N$114="zákl. přenesená",$J$114,0)</f>
        <v>0</v>
      </c>
      <c r="BH114" s="128">
        <f>IF($N$114="sníž. přenesená",$J$114,0)</f>
        <v>0</v>
      </c>
      <c r="BI114" s="128">
        <f>IF($N$114="nulová",$J$114,0)</f>
        <v>0</v>
      </c>
      <c r="BJ114" s="76" t="s">
        <v>22</v>
      </c>
      <c r="BK114" s="128">
        <f>ROUND($I$114*$H$114,2)</f>
        <v>0</v>
      </c>
      <c r="BL114" s="76" t="s">
        <v>564</v>
      </c>
      <c r="BM114" s="76" t="s">
        <v>605</v>
      </c>
    </row>
    <row r="115" spans="2:47" s="6" customFormat="1" ht="16.5" customHeight="1">
      <c r="B115" s="22"/>
      <c r="D115" s="129" t="s">
        <v>178</v>
      </c>
      <c r="F115" s="130" t="s">
        <v>606</v>
      </c>
      <c r="L115" s="22"/>
      <c r="M115" s="48"/>
      <c r="T115" s="49"/>
      <c r="AT115" s="6" t="s">
        <v>178</v>
      </c>
      <c r="AU115" s="6" t="s">
        <v>83</v>
      </c>
    </row>
    <row r="116" spans="2:51" s="6" customFormat="1" ht="15.75" customHeight="1">
      <c r="B116" s="131"/>
      <c r="D116" s="132" t="s">
        <v>180</v>
      </c>
      <c r="E116" s="133"/>
      <c r="F116" s="134" t="s">
        <v>593</v>
      </c>
      <c r="H116" s="135">
        <v>1</v>
      </c>
      <c r="L116" s="131"/>
      <c r="M116" s="136"/>
      <c r="T116" s="137"/>
      <c r="AT116" s="133" t="s">
        <v>180</v>
      </c>
      <c r="AU116" s="133" t="s">
        <v>83</v>
      </c>
      <c r="AV116" s="133" t="s">
        <v>83</v>
      </c>
      <c r="AW116" s="133" t="s">
        <v>139</v>
      </c>
      <c r="AX116" s="133" t="s">
        <v>22</v>
      </c>
      <c r="AY116" s="133" t="s">
        <v>170</v>
      </c>
    </row>
    <row r="117" spans="2:65" s="6" customFormat="1" ht="15.75" customHeight="1">
      <c r="B117" s="22"/>
      <c r="C117" s="117" t="s">
        <v>233</v>
      </c>
      <c r="D117" s="117" t="s">
        <v>172</v>
      </c>
      <c r="E117" s="118" t="s">
        <v>607</v>
      </c>
      <c r="F117" s="119" t="s">
        <v>608</v>
      </c>
      <c r="G117" s="120" t="s">
        <v>563</v>
      </c>
      <c r="H117" s="121">
        <v>1</v>
      </c>
      <c r="I117" s="122"/>
      <c r="J117" s="123">
        <f>ROUND($I$117*$H$117,2)</f>
        <v>0</v>
      </c>
      <c r="K117" s="119" t="s">
        <v>175</v>
      </c>
      <c r="L117" s="22"/>
      <c r="M117" s="124"/>
      <c r="N117" s="125" t="s">
        <v>46</v>
      </c>
      <c r="Q117" s="126">
        <v>0</v>
      </c>
      <c r="R117" s="126">
        <f>$Q$117*$H$117</f>
        <v>0</v>
      </c>
      <c r="S117" s="126">
        <v>0</v>
      </c>
      <c r="T117" s="127">
        <f>$S$117*$H$117</f>
        <v>0</v>
      </c>
      <c r="AR117" s="76" t="s">
        <v>564</v>
      </c>
      <c r="AT117" s="76" t="s">
        <v>172</v>
      </c>
      <c r="AU117" s="76" t="s">
        <v>83</v>
      </c>
      <c r="AY117" s="6" t="s">
        <v>170</v>
      </c>
      <c r="BE117" s="128">
        <f>IF($N$117="základní",$J$117,0)</f>
        <v>0</v>
      </c>
      <c r="BF117" s="128">
        <f>IF($N$117="snížená",$J$117,0)</f>
        <v>0</v>
      </c>
      <c r="BG117" s="128">
        <f>IF($N$117="zákl. přenesená",$J$117,0)</f>
        <v>0</v>
      </c>
      <c r="BH117" s="128">
        <f>IF($N$117="sníž. přenesená",$J$117,0)</f>
        <v>0</v>
      </c>
      <c r="BI117" s="128">
        <f>IF($N$117="nulová",$J$117,0)</f>
        <v>0</v>
      </c>
      <c r="BJ117" s="76" t="s">
        <v>22</v>
      </c>
      <c r="BK117" s="128">
        <f>ROUND($I$117*$H$117,2)</f>
        <v>0</v>
      </c>
      <c r="BL117" s="76" t="s">
        <v>564</v>
      </c>
      <c r="BM117" s="76" t="s">
        <v>609</v>
      </c>
    </row>
    <row r="118" spans="2:47" s="6" customFormat="1" ht="16.5" customHeight="1">
      <c r="B118" s="22"/>
      <c r="D118" s="129" t="s">
        <v>178</v>
      </c>
      <c r="F118" s="130" t="s">
        <v>610</v>
      </c>
      <c r="L118" s="22"/>
      <c r="M118" s="48"/>
      <c r="T118" s="49"/>
      <c r="AT118" s="6" t="s">
        <v>178</v>
      </c>
      <c r="AU118" s="6" t="s">
        <v>83</v>
      </c>
    </row>
    <row r="119" spans="2:51" s="6" customFormat="1" ht="15.75" customHeight="1">
      <c r="B119" s="131"/>
      <c r="D119" s="132" t="s">
        <v>180</v>
      </c>
      <c r="E119" s="133"/>
      <c r="F119" s="134" t="s">
        <v>611</v>
      </c>
      <c r="H119" s="135">
        <v>1</v>
      </c>
      <c r="L119" s="131"/>
      <c r="M119" s="136"/>
      <c r="T119" s="137"/>
      <c r="AT119" s="133" t="s">
        <v>180</v>
      </c>
      <c r="AU119" s="133" t="s">
        <v>83</v>
      </c>
      <c r="AV119" s="133" t="s">
        <v>83</v>
      </c>
      <c r="AW119" s="133" t="s">
        <v>139</v>
      </c>
      <c r="AX119" s="133" t="s">
        <v>22</v>
      </c>
      <c r="AY119" s="133" t="s">
        <v>170</v>
      </c>
    </row>
    <row r="120" spans="2:65" s="6" customFormat="1" ht="15.75" customHeight="1">
      <c r="B120" s="22"/>
      <c r="C120" s="117" t="s">
        <v>239</v>
      </c>
      <c r="D120" s="117" t="s">
        <v>172</v>
      </c>
      <c r="E120" s="118" t="s">
        <v>612</v>
      </c>
      <c r="F120" s="119" t="s">
        <v>613</v>
      </c>
      <c r="G120" s="120" t="s">
        <v>563</v>
      </c>
      <c r="H120" s="121">
        <v>1</v>
      </c>
      <c r="I120" s="122"/>
      <c r="J120" s="123">
        <f>ROUND($I$120*$H$120,2)</f>
        <v>0</v>
      </c>
      <c r="K120" s="119" t="s">
        <v>175</v>
      </c>
      <c r="L120" s="22"/>
      <c r="M120" s="124"/>
      <c r="N120" s="125" t="s">
        <v>46</v>
      </c>
      <c r="Q120" s="126">
        <v>0</v>
      </c>
      <c r="R120" s="126">
        <f>$Q$120*$H$120</f>
        <v>0</v>
      </c>
      <c r="S120" s="126">
        <v>0</v>
      </c>
      <c r="T120" s="127">
        <f>$S$120*$H$120</f>
        <v>0</v>
      </c>
      <c r="AR120" s="76" t="s">
        <v>564</v>
      </c>
      <c r="AT120" s="76" t="s">
        <v>172</v>
      </c>
      <c r="AU120" s="76" t="s">
        <v>83</v>
      </c>
      <c r="AY120" s="6" t="s">
        <v>170</v>
      </c>
      <c r="BE120" s="128">
        <f>IF($N$120="základní",$J$120,0)</f>
        <v>0</v>
      </c>
      <c r="BF120" s="128">
        <f>IF($N$120="snížená",$J$120,0)</f>
        <v>0</v>
      </c>
      <c r="BG120" s="128">
        <f>IF($N$120="zákl. přenesená",$J$120,0)</f>
        <v>0</v>
      </c>
      <c r="BH120" s="128">
        <f>IF($N$120="sníž. přenesená",$J$120,0)</f>
        <v>0</v>
      </c>
      <c r="BI120" s="128">
        <f>IF($N$120="nulová",$J$120,0)</f>
        <v>0</v>
      </c>
      <c r="BJ120" s="76" t="s">
        <v>22</v>
      </c>
      <c r="BK120" s="128">
        <f>ROUND($I$120*$H$120,2)</f>
        <v>0</v>
      </c>
      <c r="BL120" s="76" t="s">
        <v>564</v>
      </c>
      <c r="BM120" s="76" t="s">
        <v>614</v>
      </c>
    </row>
    <row r="121" spans="2:47" s="6" customFormat="1" ht="16.5" customHeight="1">
      <c r="B121" s="22"/>
      <c r="D121" s="129" t="s">
        <v>178</v>
      </c>
      <c r="F121" s="130" t="s">
        <v>615</v>
      </c>
      <c r="L121" s="22"/>
      <c r="M121" s="48"/>
      <c r="T121" s="49"/>
      <c r="AT121" s="6" t="s">
        <v>178</v>
      </c>
      <c r="AU121" s="6" t="s">
        <v>83</v>
      </c>
    </row>
    <row r="122" spans="2:51" s="6" customFormat="1" ht="15.75" customHeight="1">
      <c r="B122" s="131"/>
      <c r="D122" s="132" t="s">
        <v>180</v>
      </c>
      <c r="E122" s="133"/>
      <c r="F122" s="134" t="s">
        <v>616</v>
      </c>
      <c r="H122" s="135">
        <v>1</v>
      </c>
      <c r="L122" s="131"/>
      <c r="M122" s="136"/>
      <c r="T122" s="137"/>
      <c r="AT122" s="133" t="s">
        <v>180</v>
      </c>
      <c r="AU122" s="133" t="s">
        <v>83</v>
      </c>
      <c r="AV122" s="133" t="s">
        <v>83</v>
      </c>
      <c r="AW122" s="133" t="s">
        <v>139</v>
      </c>
      <c r="AX122" s="133" t="s">
        <v>22</v>
      </c>
      <c r="AY122" s="133" t="s">
        <v>170</v>
      </c>
    </row>
    <row r="123" spans="2:65" s="6" customFormat="1" ht="15.75" customHeight="1">
      <c r="B123" s="22"/>
      <c r="C123" s="117" t="s">
        <v>245</v>
      </c>
      <c r="D123" s="117" t="s">
        <v>172</v>
      </c>
      <c r="E123" s="118" t="s">
        <v>617</v>
      </c>
      <c r="F123" s="119" t="s">
        <v>618</v>
      </c>
      <c r="G123" s="120" t="s">
        <v>563</v>
      </c>
      <c r="H123" s="121">
        <v>1</v>
      </c>
      <c r="I123" s="122"/>
      <c r="J123" s="123">
        <f>ROUND($I$123*$H$123,2)</f>
        <v>0</v>
      </c>
      <c r="K123" s="119" t="s">
        <v>175</v>
      </c>
      <c r="L123" s="22"/>
      <c r="M123" s="124"/>
      <c r="N123" s="125" t="s">
        <v>46</v>
      </c>
      <c r="Q123" s="126">
        <v>0</v>
      </c>
      <c r="R123" s="126">
        <f>$Q$123*$H$123</f>
        <v>0</v>
      </c>
      <c r="S123" s="126">
        <v>0</v>
      </c>
      <c r="T123" s="127">
        <f>$S$123*$H$123</f>
        <v>0</v>
      </c>
      <c r="AR123" s="76" t="s">
        <v>564</v>
      </c>
      <c r="AT123" s="76" t="s">
        <v>172</v>
      </c>
      <c r="AU123" s="76" t="s">
        <v>83</v>
      </c>
      <c r="AY123" s="6" t="s">
        <v>170</v>
      </c>
      <c r="BE123" s="128">
        <f>IF($N$123="základní",$J$123,0)</f>
        <v>0</v>
      </c>
      <c r="BF123" s="128">
        <f>IF($N$123="snížená",$J$123,0)</f>
        <v>0</v>
      </c>
      <c r="BG123" s="128">
        <f>IF($N$123="zákl. přenesená",$J$123,0)</f>
        <v>0</v>
      </c>
      <c r="BH123" s="128">
        <f>IF($N$123="sníž. přenesená",$J$123,0)</f>
        <v>0</v>
      </c>
      <c r="BI123" s="128">
        <f>IF($N$123="nulová",$J$123,0)</f>
        <v>0</v>
      </c>
      <c r="BJ123" s="76" t="s">
        <v>22</v>
      </c>
      <c r="BK123" s="128">
        <f>ROUND($I$123*$H$123,2)</f>
        <v>0</v>
      </c>
      <c r="BL123" s="76" t="s">
        <v>564</v>
      </c>
      <c r="BM123" s="76" t="s">
        <v>619</v>
      </c>
    </row>
    <row r="124" spans="2:47" s="6" customFormat="1" ht="16.5" customHeight="1">
      <c r="B124" s="22"/>
      <c r="D124" s="129" t="s">
        <v>178</v>
      </c>
      <c r="F124" s="130" t="s">
        <v>620</v>
      </c>
      <c r="L124" s="22"/>
      <c r="M124" s="48"/>
      <c r="T124" s="49"/>
      <c r="AT124" s="6" t="s">
        <v>178</v>
      </c>
      <c r="AU124" s="6" t="s">
        <v>83</v>
      </c>
    </row>
    <row r="125" spans="2:51" s="6" customFormat="1" ht="15.75" customHeight="1">
      <c r="B125" s="131"/>
      <c r="D125" s="132" t="s">
        <v>180</v>
      </c>
      <c r="E125" s="133"/>
      <c r="F125" s="134" t="s">
        <v>616</v>
      </c>
      <c r="H125" s="135">
        <v>1</v>
      </c>
      <c r="L125" s="131"/>
      <c r="M125" s="136"/>
      <c r="T125" s="137"/>
      <c r="AT125" s="133" t="s">
        <v>180</v>
      </c>
      <c r="AU125" s="133" t="s">
        <v>83</v>
      </c>
      <c r="AV125" s="133" t="s">
        <v>83</v>
      </c>
      <c r="AW125" s="133" t="s">
        <v>139</v>
      </c>
      <c r="AX125" s="133" t="s">
        <v>22</v>
      </c>
      <c r="AY125" s="133" t="s">
        <v>170</v>
      </c>
    </row>
    <row r="126" spans="2:65" s="6" customFormat="1" ht="15.75" customHeight="1">
      <c r="B126" s="22"/>
      <c r="C126" s="117" t="s">
        <v>249</v>
      </c>
      <c r="D126" s="117" t="s">
        <v>172</v>
      </c>
      <c r="E126" s="118" t="s">
        <v>621</v>
      </c>
      <c r="F126" s="119" t="s">
        <v>622</v>
      </c>
      <c r="G126" s="120" t="s">
        <v>563</v>
      </c>
      <c r="H126" s="121">
        <v>1</v>
      </c>
      <c r="I126" s="122"/>
      <c r="J126" s="123">
        <f>ROUND($I$126*$H$126,2)</f>
        <v>0</v>
      </c>
      <c r="K126" s="119" t="s">
        <v>175</v>
      </c>
      <c r="L126" s="22"/>
      <c r="M126" s="124"/>
      <c r="N126" s="125" t="s">
        <v>46</v>
      </c>
      <c r="Q126" s="126">
        <v>0</v>
      </c>
      <c r="R126" s="126">
        <f>$Q$126*$H$126</f>
        <v>0</v>
      </c>
      <c r="S126" s="126">
        <v>0</v>
      </c>
      <c r="T126" s="127">
        <f>$S$126*$H$126</f>
        <v>0</v>
      </c>
      <c r="AR126" s="76" t="s">
        <v>564</v>
      </c>
      <c r="AT126" s="76" t="s">
        <v>172</v>
      </c>
      <c r="AU126" s="76" t="s">
        <v>83</v>
      </c>
      <c r="AY126" s="6" t="s">
        <v>170</v>
      </c>
      <c r="BE126" s="128">
        <f>IF($N$126="základní",$J$126,0)</f>
        <v>0</v>
      </c>
      <c r="BF126" s="128">
        <f>IF($N$126="snížená",$J$126,0)</f>
        <v>0</v>
      </c>
      <c r="BG126" s="128">
        <f>IF($N$126="zákl. přenesená",$J$126,0)</f>
        <v>0</v>
      </c>
      <c r="BH126" s="128">
        <f>IF($N$126="sníž. přenesená",$J$126,0)</f>
        <v>0</v>
      </c>
      <c r="BI126" s="128">
        <f>IF($N$126="nulová",$J$126,0)</f>
        <v>0</v>
      </c>
      <c r="BJ126" s="76" t="s">
        <v>22</v>
      </c>
      <c r="BK126" s="128">
        <f>ROUND($I$126*$H$126,2)</f>
        <v>0</v>
      </c>
      <c r="BL126" s="76" t="s">
        <v>564</v>
      </c>
      <c r="BM126" s="76" t="s">
        <v>623</v>
      </c>
    </row>
    <row r="127" spans="2:47" s="6" customFormat="1" ht="16.5" customHeight="1">
      <c r="B127" s="22"/>
      <c r="D127" s="129" t="s">
        <v>178</v>
      </c>
      <c r="F127" s="130" t="s">
        <v>624</v>
      </c>
      <c r="L127" s="22"/>
      <c r="M127" s="48"/>
      <c r="T127" s="49"/>
      <c r="AT127" s="6" t="s">
        <v>178</v>
      </c>
      <c r="AU127" s="6" t="s">
        <v>83</v>
      </c>
    </row>
    <row r="128" spans="2:51" s="6" customFormat="1" ht="15.75" customHeight="1">
      <c r="B128" s="131"/>
      <c r="D128" s="132" t="s">
        <v>180</v>
      </c>
      <c r="E128" s="133"/>
      <c r="F128" s="134" t="s">
        <v>616</v>
      </c>
      <c r="H128" s="135">
        <v>1</v>
      </c>
      <c r="L128" s="131"/>
      <c r="M128" s="136"/>
      <c r="T128" s="137"/>
      <c r="AT128" s="133" t="s">
        <v>180</v>
      </c>
      <c r="AU128" s="133" t="s">
        <v>83</v>
      </c>
      <c r="AV128" s="133" t="s">
        <v>83</v>
      </c>
      <c r="AW128" s="133" t="s">
        <v>139</v>
      </c>
      <c r="AX128" s="133" t="s">
        <v>22</v>
      </c>
      <c r="AY128" s="133" t="s">
        <v>170</v>
      </c>
    </row>
    <row r="129" spans="2:65" s="6" customFormat="1" ht="15.75" customHeight="1">
      <c r="B129" s="22"/>
      <c r="C129" s="117" t="s">
        <v>9</v>
      </c>
      <c r="D129" s="117" t="s">
        <v>172</v>
      </c>
      <c r="E129" s="118" t="s">
        <v>625</v>
      </c>
      <c r="F129" s="119" t="s">
        <v>626</v>
      </c>
      <c r="G129" s="120" t="s">
        <v>563</v>
      </c>
      <c r="H129" s="121">
        <v>1</v>
      </c>
      <c r="I129" s="122"/>
      <c r="J129" s="123">
        <f>ROUND($I$129*$H$129,2)</f>
        <v>0</v>
      </c>
      <c r="K129" s="119" t="s">
        <v>175</v>
      </c>
      <c r="L129" s="22"/>
      <c r="M129" s="124"/>
      <c r="N129" s="125" t="s">
        <v>46</v>
      </c>
      <c r="Q129" s="126">
        <v>0</v>
      </c>
      <c r="R129" s="126">
        <f>$Q$129*$H$129</f>
        <v>0</v>
      </c>
      <c r="S129" s="126">
        <v>0</v>
      </c>
      <c r="T129" s="127">
        <f>$S$129*$H$129</f>
        <v>0</v>
      </c>
      <c r="AR129" s="76" t="s">
        <v>564</v>
      </c>
      <c r="AT129" s="76" t="s">
        <v>172</v>
      </c>
      <c r="AU129" s="76" t="s">
        <v>83</v>
      </c>
      <c r="AY129" s="6" t="s">
        <v>170</v>
      </c>
      <c r="BE129" s="128">
        <f>IF($N$129="základní",$J$129,0)</f>
        <v>0</v>
      </c>
      <c r="BF129" s="128">
        <f>IF($N$129="snížená",$J$129,0)</f>
        <v>0</v>
      </c>
      <c r="BG129" s="128">
        <f>IF($N$129="zákl. přenesená",$J$129,0)</f>
        <v>0</v>
      </c>
      <c r="BH129" s="128">
        <f>IF($N$129="sníž. přenesená",$J$129,0)</f>
        <v>0</v>
      </c>
      <c r="BI129" s="128">
        <f>IF($N$129="nulová",$J$129,0)</f>
        <v>0</v>
      </c>
      <c r="BJ129" s="76" t="s">
        <v>22</v>
      </c>
      <c r="BK129" s="128">
        <f>ROUND($I$129*$H$129,2)</f>
        <v>0</v>
      </c>
      <c r="BL129" s="76" t="s">
        <v>564</v>
      </c>
      <c r="BM129" s="76" t="s">
        <v>627</v>
      </c>
    </row>
    <row r="130" spans="2:47" s="6" customFormat="1" ht="16.5" customHeight="1">
      <c r="B130" s="22"/>
      <c r="D130" s="129" t="s">
        <v>178</v>
      </c>
      <c r="F130" s="130" t="s">
        <v>628</v>
      </c>
      <c r="L130" s="22"/>
      <c r="M130" s="48"/>
      <c r="T130" s="49"/>
      <c r="AT130" s="6" t="s">
        <v>178</v>
      </c>
      <c r="AU130" s="6" t="s">
        <v>83</v>
      </c>
    </row>
    <row r="131" spans="2:51" s="6" customFormat="1" ht="15.75" customHeight="1">
      <c r="B131" s="131"/>
      <c r="D131" s="132" t="s">
        <v>180</v>
      </c>
      <c r="E131" s="133"/>
      <c r="F131" s="134" t="s">
        <v>616</v>
      </c>
      <c r="H131" s="135">
        <v>1</v>
      </c>
      <c r="L131" s="131"/>
      <c r="M131" s="136"/>
      <c r="T131" s="137"/>
      <c r="AT131" s="133" t="s">
        <v>180</v>
      </c>
      <c r="AU131" s="133" t="s">
        <v>83</v>
      </c>
      <c r="AV131" s="133" t="s">
        <v>83</v>
      </c>
      <c r="AW131" s="133" t="s">
        <v>139</v>
      </c>
      <c r="AX131" s="133" t="s">
        <v>22</v>
      </c>
      <c r="AY131" s="133" t="s">
        <v>170</v>
      </c>
    </row>
    <row r="132" spans="2:63" s="106" customFormat="1" ht="30.75" customHeight="1">
      <c r="B132" s="107"/>
      <c r="D132" s="108" t="s">
        <v>74</v>
      </c>
      <c r="E132" s="115" t="s">
        <v>629</v>
      </c>
      <c r="F132" s="115" t="s">
        <v>630</v>
      </c>
      <c r="J132" s="116">
        <f>$BK$132</f>
        <v>0</v>
      </c>
      <c r="L132" s="107"/>
      <c r="M132" s="111"/>
      <c r="P132" s="112">
        <f>SUM($P$133:$P$138)</f>
        <v>0</v>
      </c>
      <c r="R132" s="112">
        <f>SUM($R$133:$R$138)</f>
        <v>0</v>
      </c>
      <c r="T132" s="113">
        <f>SUM($T$133:$T$138)</f>
        <v>0</v>
      </c>
      <c r="AR132" s="108" t="s">
        <v>198</v>
      </c>
      <c r="AT132" s="108" t="s">
        <v>74</v>
      </c>
      <c r="AU132" s="108" t="s">
        <v>22</v>
      </c>
      <c r="AY132" s="108" t="s">
        <v>170</v>
      </c>
      <c r="BK132" s="114">
        <f>SUM($BK$133:$BK$138)</f>
        <v>0</v>
      </c>
    </row>
    <row r="133" spans="2:65" s="6" customFormat="1" ht="15.75" customHeight="1">
      <c r="B133" s="22"/>
      <c r="C133" s="117" t="s">
        <v>257</v>
      </c>
      <c r="D133" s="117" t="s">
        <v>172</v>
      </c>
      <c r="E133" s="118" t="s">
        <v>631</v>
      </c>
      <c r="F133" s="119" t="s">
        <v>632</v>
      </c>
      <c r="G133" s="120" t="s">
        <v>563</v>
      </c>
      <c r="H133" s="121">
        <v>1</v>
      </c>
      <c r="I133" s="122"/>
      <c r="J133" s="123">
        <f>ROUND($I$133*$H$133,2)</f>
        <v>0</v>
      </c>
      <c r="K133" s="119" t="s">
        <v>175</v>
      </c>
      <c r="L133" s="22"/>
      <c r="M133" s="124"/>
      <c r="N133" s="125" t="s">
        <v>46</v>
      </c>
      <c r="Q133" s="126">
        <v>0</v>
      </c>
      <c r="R133" s="126">
        <f>$Q$133*$H$133</f>
        <v>0</v>
      </c>
      <c r="S133" s="126">
        <v>0</v>
      </c>
      <c r="T133" s="127">
        <f>$S$133*$H$133</f>
        <v>0</v>
      </c>
      <c r="AR133" s="76" t="s">
        <v>564</v>
      </c>
      <c r="AT133" s="76" t="s">
        <v>172</v>
      </c>
      <c r="AU133" s="76" t="s">
        <v>83</v>
      </c>
      <c r="AY133" s="6" t="s">
        <v>170</v>
      </c>
      <c r="BE133" s="128">
        <f>IF($N$133="základní",$J$133,0)</f>
        <v>0</v>
      </c>
      <c r="BF133" s="128">
        <f>IF($N$133="snížená",$J$133,0)</f>
        <v>0</v>
      </c>
      <c r="BG133" s="128">
        <f>IF($N$133="zákl. přenesená",$J$133,0)</f>
        <v>0</v>
      </c>
      <c r="BH133" s="128">
        <f>IF($N$133="sníž. přenesená",$J$133,0)</f>
        <v>0</v>
      </c>
      <c r="BI133" s="128">
        <f>IF($N$133="nulová",$J$133,0)</f>
        <v>0</v>
      </c>
      <c r="BJ133" s="76" t="s">
        <v>22</v>
      </c>
      <c r="BK133" s="128">
        <f>ROUND($I$133*$H$133,2)</f>
        <v>0</v>
      </c>
      <c r="BL133" s="76" t="s">
        <v>564</v>
      </c>
      <c r="BM133" s="76" t="s">
        <v>633</v>
      </c>
    </row>
    <row r="134" spans="2:47" s="6" customFormat="1" ht="16.5" customHeight="1">
      <c r="B134" s="22"/>
      <c r="D134" s="129" t="s">
        <v>178</v>
      </c>
      <c r="F134" s="130" t="s">
        <v>634</v>
      </c>
      <c r="L134" s="22"/>
      <c r="M134" s="48"/>
      <c r="T134" s="49"/>
      <c r="AT134" s="6" t="s">
        <v>178</v>
      </c>
      <c r="AU134" s="6" t="s">
        <v>83</v>
      </c>
    </row>
    <row r="135" spans="2:51" s="6" customFormat="1" ht="15.75" customHeight="1">
      <c r="B135" s="131"/>
      <c r="D135" s="132" t="s">
        <v>180</v>
      </c>
      <c r="E135" s="133"/>
      <c r="F135" s="134" t="s">
        <v>593</v>
      </c>
      <c r="H135" s="135">
        <v>1</v>
      </c>
      <c r="L135" s="131"/>
      <c r="M135" s="136"/>
      <c r="T135" s="137"/>
      <c r="AT135" s="133" t="s">
        <v>180</v>
      </c>
      <c r="AU135" s="133" t="s">
        <v>83</v>
      </c>
      <c r="AV135" s="133" t="s">
        <v>83</v>
      </c>
      <c r="AW135" s="133" t="s">
        <v>139</v>
      </c>
      <c r="AX135" s="133" t="s">
        <v>22</v>
      </c>
      <c r="AY135" s="133" t="s">
        <v>170</v>
      </c>
    </row>
    <row r="136" spans="2:65" s="6" customFormat="1" ht="15.75" customHeight="1">
      <c r="B136" s="22"/>
      <c r="C136" s="117" t="s">
        <v>265</v>
      </c>
      <c r="D136" s="117" t="s">
        <v>172</v>
      </c>
      <c r="E136" s="118" t="s">
        <v>635</v>
      </c>
      <c r="F136" s="119" t="s">
        <v>636</v>
      </c>
      <c r="G136" s="120" t="s">
        <v>563</v>
      </c>
      <c r="H136" s="121">
        <v>1</v>
      </c>
      <c r="I136" s="122"/>
      <c r="J136" s="123">
        <f>ROUND($I$136*$H$136,2)</f>
        <v>0</v>
      </c>
      <c r="K136" s="119" t="s">
        <v>175</v>
      </c>
      <c r="L136" s="22"/>
      <c r="M136" s="124"/>
      <c r="N136" s="125" t="s">
        <v>46</v>
      </c>
      <c r="Q136" s="126">
        <v>0</v>
      </c>
      <c r="R136" s="126">
        <f>$Q$136*$H$136</f>
        <v>0</v>
      </c>
      <c r="S136" s="126">
        <v>0</v>
      </c>
      <c r="T136" s="127">
        <f>$S$136*$H$136</f>
        <v>0</v>
      </c>
      <c r="AR136" s="76" t="s">
        <v>564</v>
      </c>
      <c r="AT136" s="76" t="s">
        <v>172</v>
      </c>
      <c r="AU136" s="76" t="s">
        <v>83</v>
      </c>
      <c r="AY136" s="6" t="s">
        <v>170</v>
      </c>
      <c r="BE136" s="128">
        <f>IF($N$136="základní",$J$136,0)</f>
        <v>0</v>
      </c>
      <c r="BF136" s="128">
        <f>IF($N$136="snížená",$J$136,0)</f>
        <v>0</v>
      </c>
      <c r="BG136" s="128">
        <f>IF($N$136="zákl. přenesená",$J$136,0)</f>
        <v>0</v>
      </c>
      <c r="BH136" s="128">
        <f>IF($N$136="sníž. přenesená",$J$136,0)</f>
        <v>0</v>
      </c>
      <c r="BI136" s="128">
        <f>IF($N$136="nulová",$J$136,0)</f>
        <v>0</v>
      </c>
      <c r="BJ136" s="76" t="s">
        <v>22</v>
      </c>
      <c r="BK136" s="128">
        <f>ROUND($I$136*$H$136,2)</f>
        <v>0</v>
      </c>
      <c r="BL136" s="76" t="s">
        <v>564</v>
      </c>
      <c r="BM136" s="76" t="s">
        <v>637</v>
      </c>
    </row>
    <row r="137" spans="2:47" s="6" customFormat="1" ht="16.5" customHeight="1">
      <c r="B137" s="22"/>
      <c r="D137" s="129" t="s">
        <v>178</v>
      </c>
      <c r="F137" s="130" t="s">
        <v>638</v>
      </c>
      <c r="L137" s="22"/>
      <c r="M137" s="48"/>
      <c r="T137" s="49"/>
      <c r="AT137" s="6" t="s">
        <v>178</v>
      </c>
      <c r="AU137" s="6" t="s">
        <v>83</v>
      </c>
    </row>
    <row r="138" spans="2:51" s="6" customFormat="1" ht="15.75" customHeight="1">
      <c r="B138" s="131"/>
      <c r="D138" s="132" t="s">
        <v>180</v>
      </c>
      <c r="E138" s="133"/>
      <c r="F138" s="134" t="s">
        <v>593</v>
      </c>
      <c r="H138" s="135">
        <v>1</v>
      </c>
      <c r="L138" s="131"/>
      <c r="M138" s="136"/>
      <c r="T138" s="137"/>
      <c r="AT138" s="133" t="s">
        <v>180</v>
      </c>
      <c r="AU138" s="133" t="s">
        <v>83</v>
      </c>
      <c r="AV138" s="133" t="s">
        <v>83</v>
      </c>
      <c r="AW138" s="133" t="s">
        <v>139</v>
      </c>
      <c r="AX138" s="133" t="s">
        <v>22</v>
      </c>
      <c r="AY138" s="133" t="s">
        <v>170</v>
      </c>
    </row>
    <row r="139" spans="2:63" s="106" customFormat="1" ht="30.75" customHeight="1">
      <c r="B139" s="107"/>
      <c r="D139" s="108" t="s">
        <v>74</v>
      </c>
      <c r="E139" s="115" t="s">
        <v>639</v>
      </c>
      <c r="F139" s="115" t="s">
        <v>640</v>
      </c>
      <c r="J139" s="116">
        <f>$BK$139</f>
        <v>0</v>
      </c>
      <c r="L139" s="107"/>
      <c r="M139" s="111"/>
      <c r="P139" s="112">
        <f>SUM($P$140:$P$142)</f>
        <v>0</v>
      </c>
      <c r="R139" s="112">
        <f>SUM($R$140:$R$142)</f>
        <v>0</v>
      </c>
      <c r="T139" s="113">
        <f>SUM($T$140:$T$142)</f>
        <v>0</v>
      </c>
      <c r="AR139" s="108" t="s">
        <v>198</v>
      </c>
      <c r="AT139" s="108" t="s">
        <v>74</v>
      </c>
      <c r="AU139" s="108" t="s">
        <v>22</v>
      </c>
      <c r="AY139" s="108" t="s">
        <v>170</v>
      </c>
      <c r="BK139" s="114">
        <f>SUM($BK$140:$BK$142)</f>
        <v>0</v>
      </c>
    </row>
    <row r="140" spans="2:65" s="6" customFormat="1" ht="15.75" customHeight="1">
      <c r="B140" s="22"/>
      <c r="C140" s="117" t="s">
        <v>273</v>
      </c>
      <c r="D140" s="117" t="s">
        <v>172</v>
      </c>
      <c r="E140" s="118" t="s">
        <v>641</v>
      </c>
      <c r="F140" s="119" t="s">
        <v>642</v>
      </c>
      <c r="G140" s="120" t="s">
        <v>563</v>
      </c>
      <c r="H140" s="121">
        <v>1</v>
      </c>
      <c r="I140" s="122"/>
      <c r="J140" s="123">
        <f>ROUND($I$140*$H$140,2)</f>
        <v>0</v>
      </c>
      <c r="K140" s="119" t="s">
        <v>175</v>
      </c>
      <c r="L140" s="22"/>
      <c r="M140" s="124"/>
      <c r="N140" s="125" t="s">
        <v>46</v>
      </c>
      <c r="Q140" s="126">
        <v>0</v>
      </c>
      <c r="R140" s="126">
        <f>$Q$140*$H$140</f>
        <v>0</v>
      </c>
      <c r="S140" s="126">
        <v>0</v>
      </c>
      <c r="T140" s="127">
        <f>$S$140*$H$140</f>
        <v>0</v>
      </c>
      <c r="AR140" s="76" t="s">
        <v>564</v>
      </c>
      <c r="AT140" s="76" t="s">
        <v>172</v>
      </c>
      <c r="AU140" s="76" t="s">
        <v>83</v>
      </c>
      <c r="AY140" s="6" t="s">
        <v>170</v>
      </c>
      <c r="BE140" s="128">
        <f>IF($N$140="základní",$J$140,0)</f>
        <v>0</v>
      </c>
      <c r="BF140" s="128">
        <f>IF($N$140="snížená",$J$140,0)</f>
        <v>0</v>
      </c>
      <c r="BG140" s="128">
        <f>IF($N$140="zákl. přenesená",$J$140,0)</f>
        <v>0</v>
      </c>
      <c r="BH140" s="128">
        <f>IF($N$140="sníž. přenesená",$J$140,0)</f>
        <v>0</v>
      </c>
      <c r="BI140" s="128">
        <f>IF($N$140="nulová",$J$140,0)</f>
        <v>0</v>
      </c>
      <c r="BJ140" s="76" t="s">
        <v>22</v>
      </c>
      <c r="BK140" s="128">
        <f>ROUND($I$140*$H$140,2)</f>
        <v>0</v>
      </c>
      <c r="BL140" s="76" t="s">
        <v>564</v>
      </c>
      <c r="BM140" s="76" t="s">
        <v>643</v>
      </c>
    </row>
    <row r="141" spans="2:47" s="6" customFormat="1" ht="16.5" customHeight="1">
      <c r="B141" s="22"/>
      <c r="D141" s="129" t="s">
        <v>178</v>
      </c>
      <c r="F141" s="130" t="s">
        <v>644</v>
      </c>
      <c r="L141" s="22"/>
      <c r="M141" s="48"/>
      <c r="T141" s="49"/>
      <c r="AT141" s="6" t="s">
        <v>178</v>
      </c>
      <c r="AU141" s="6" t="s">
        <v>83</v>
      </c>
    </row>
    <row r="142" spans="2:51" s="6" customFormat="1" ht="15.75" customHeight="1">
      <c r="B142" s="131"/>
      <c r="D142" s="132" t="s">
        <v>180</v>
      </c>
      <c r="E142" s="133"/>
      <c r="F142" s="134" t="s">
        <v>645</v>
      </c>
      <c r="H142" s="135">
        <v>1</v>
      </c>
      <c r="L142" s="131"/>
      <c r="M142" s="163"/>
      <c r="N142" s="164"/>
      <c r="O142" s="164"/>
      <c r="P142" s="164"/>
      <c r="Q142" s="164"/>
      <c r="R142" s="164"/>
      <c r="S142" s="164"/>
      <c r="T142" s="165"/>
      <c r="AT142" s="133" t="s">
        <v>180</v>
      </c>
      <c r="AU142" s="133" t="s">
        <v>83</v>
      </c>
      <c r="AV142" s="133" t="s">
        <v>83</v>
      </c>
      <c r="AW142" s="133" t="s">
        <v>139</v>
      </c>
      <c r="AX142" s="133" t="s">
        <v>22</v>
      </c>
      <c r="AY142" s="133" t="s">
        <v>170</v>
      </c>
    </row>
    <row r="143" spans="2:12" s="6" customFormat="1" ht="7.5" customHeight="1">
      <c r="B143" s="36"/>
      <c r="C143" s="37"/>
      <c r="D143" s="37"/>
      <c r="E143" s="37"/>
      <c r="F143" s="37"/>
      <c r="G143" s="37"/>
      <c r="H143" s="37"/>
      <c r="I143" s="37"/>
      <c r="J143" s="37"/>
      <c r="K143" s="37"/>
      <c r="L143" s="22"/>
    </row>
    <row r="305" s="2" customFormat="1" ht="14.25" customHeight="1"/>
  </sheetData>
  <sheetProtection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0"/>
      <c r="C2" s="211"/>
      <c r="D2" s="211"/>
      <c r="E2" s="211"/>
      <c r="F2" s="211"/>
      <c r="G2" s="211"/>
      <c r="H2" s="211"/>
      <c r="I2" s="211"/>
      <c r="J2" s="211"/>
      <c r="K2" s="212"/>
    </row>
    <row r="3" spans="2:11" s="216" customFormat="1" ht="45" customHeight="1">
      <c r="B3" s="213"/>
      <c r="C3" s="214" t="s">
        <v>653</v>
      </c>
      <c r="D3" s="214"/>
      <c r="E3" s="214"/>
      <c r="F3" s="214"/>
      <c r="G3" s="214"/>
      <c r="H3" s="214"/>
      <c r="I3" s="214"/>
      <c r="J3" s="214"/>
      <c r="K3" s="215"/>
    </row>
    <row r="4" spans="2:11" ht="25.5" customHeight="1">
      <c r="B4" s="217"/>
      <c r="C4" s="218" t="s">
        <v>654</v>
      </c>
      <c r="D4" s="218"/>
      <c r="E4" s="218"/>
      <c r="F4" s="218"/>
      <c r="G4" s="218"/>
      <c r="H4" s="218"/>
      <c r="I4" s="218"/>
      <c r="J4" s="218"/>
      <c r="K4" s="219"/>
    </row>
    <row r="5" spans="2:11" ht="5.25" customHeight="1">
      <c r="B5" s="217"/>
      <c r="C5" s="220"/>
      <c r="D5" s="220"/>
      <c r="E5" s="220"/>
      <c r="F5" s="220"/>
      <c r="G5" s="220"/>
      <c r="H5" s="220"/>
      <c r="I5" s="220"/>
      <c r="J5" s="220"/>
      <c r="K5" s="219"/>
    </row>
    <row r="6" spans="2:11" ht="15" customHeight="1">
      <c r="B6" s="217"/>
      <c r="C6" s="221" t="s">
        <v>655</v>
      </c>
      <c r="D6" s="221"/>
      <c r="E6" s="221"/>
      <c r="F6" s="221"/>
      <c r="G6" s="221"/>
      <c r="H6" s="221"/>
      <c r="I6" s="221"/>
      <c r="J6" s="221"/>
      <c r="K6" s="219"/>
    </row>
    <row r="7" spans="2:11" ht="15" customHeight="1">
      <c r="B7" s="222"/>
      <c r="C7" s="221" t="s">
        <v>656</v>
      </c>
      <c r="D7" s="221"/>
      <c r="E7" s="221"/>
      <c r="F7" s="221"/>
      <c r="G7" s="221"/>
      <c r="H7" s="221"/>
      <c r="I7" s="221"/>
      <c r="J7" s="221"/>
      <c r="K7" s="219"/>
    </row>
    <row r="8" spans="2:11" ht="12.75" customHeight="1">
      <c r="B8" s="222"/>
      <c r="C8" s="223"/>
      <c r="D8" s="223"/>
      <c r="E8" s="223"/>
      <c r="F8" s="223"/>
      <c r="G8" s="223"/>
      <c r="H8" s="223"/>
      <c r="I8" s="223"/>
      <c r="J8" s="223"/>
      <c r="K8" s="219"/>
    </row>
    <row r="9" spans="2:11" ht="15" customHeight="1">
      <c r="B9" s="222"/>
      <c r="C9" s="221" t="s">
        <v>657</v>
      </c>
      <c r="D9" s="221"/>
      <c r="E9" s="221"/>
      <c r="F9" s="221"/>
      <c r="G9" s="221"/>
      <c r="H9" s="221"/>
      <c r="I9" s="221"/>
      <c r="J9" s="221"/>
      <c r="K9" s="219"/>
    </row>
    <row r="10" spans="2:11" ht="15" customHeight="1">
      <c r="B10" s="222"/>
      <c r="C10" s="223"/>
      <c r="D10" s="221" t="s">
        <v>658</v>
      </c>
      <c r="E10" s="221"/>
      <c r="F10" s="221"/>
      <c r="G10" s="221"/>
      <c r="H10" s="221"/>
      <c r="I10" s="221"/>
      <c r="J10" s="221"/>
      <c r="K10" s="219"/>
    </row>
    <row r="11" spans="2:11" ht="15" customHeight="1">
      <c r="B11" s="222"/>
      <c r="C11" s="224"/>
      <c r="D11" s="221" t="s">
        <v>659</v>
      </c>
      <c r="E11" s="221"/>
      <c r="F11" s="221"/>
      <c r="G11" s="221"/>
      <c r="H11" s="221"/>
      <c r="I11" s="221"/>
      <c r="J11" s="221"/>
      <c r="K11" s="219"/>
    </row>
    <row r="12" spans="2:11" ht="12.75" customHeight="1">
      <c r="B12" s="222"/>
      <c r="C12" s="224"/>
      <c r="D12" s="224"/>
      <c r="E12" s="224"/>
      <c r="F12" s="224"/>
      <c r="G12" s="224"/>
      <c r="H12" s="224"/>
      <c r="I12" s="224"/>
      <c r="J12" s="224"/>
      <c r="K12" s="219"/>
    </row>
    <row r="13" spans="2:11" ht="15" customHeight="1">
      <c r="B13" s="222"/>
      <c r="C13" s="224"/>
      <c r="D13" s="221" t="s">
        <v>660</v>
      </c>
      <c r="E13" s="221"/>
      <c r="F13" s="221"/>
      <c r="G13" s="221"/>
      <c r="H13" s="221"/>
      <c r="I13" s="221"/>
      <c r="J13" s="221"/>
      <c r="K13" s="219"/>
    </row>
    <row r="14" spans="2:11" ht="15" customHeight="1">
      <c r="B14" s="222"/>
      <c r="C14" s="224"/>
      <c r="D14" s="221" t="s">
        <v>661</v>
      </c>
      <c r="E14" s="221"/>
      <c r="F14" s="221"/>
      <c r="G14" s="221"/>
      <c r="H14" s="221"/>
      <c r="I14" s="221"/>
      <c r="J14" s="221"/>
      <c r="K14" s="219"/>
    </row>
    <row r="15" spans="2:11" ht="15" customHeight="1">
      <c r="B15" s="222"/>
      <c r="C15" s="224"/>
      <c r="D15" s="221" t="s">
        <v>662</v>
      </c>
      <c r="E15" s="221"/>
      <c r="F15" s="221"/>
      <c r="G15" s="221"/>
      <c r="H15" s="221"/>
      <c r="I15" s="221"/>
      <c r="J15" s="221"/>
      <c r="K15" s="219"/>
    </row>
    <row r="16" spans="2:11" ht="15" customHeight="1">
      <c r="B16" s="222"/>
      <c r="C16" s="224"/>
      <c r="D16" s="224"/>
      <c r="E16" s="225" t="s">
        <v>663</v>
      </c>
      <c r="F16" s="221" t="s">
        <v>664</v>
      </c>
      <c r="G16" s="221"/>
      <c r="H16" s="221"/>
      <c r="I16" s="221"/>
      <c r="J16" s="221"/>
      <c r="K16" s="219"/>
    </row>
    <row r="17" spans="2:11" ht="15" customHeight="1">
      <c r="B17" s="222"/>
      <c r="C17" s="224"/>
      <c r="D17" s="224"/>
      <c r="E17" s="225" t="s">
        <v>81</v>
      </c>
      <c r="F17" s="221" t="s">
        <v>665</v>
      </c>
      <c r="G17" s="221"/>
      <c r="H17" s="221"/>
      <c r="I17" s="221"/>
      <c r="J17" s="221"/>
      <c r="K17" s="219"/>
    </row>
    <row r="18" spans="2:11" ht="15" customHeight="1">
      <c r="B18" s="222"/>
      <c r="C18" s="224"/>
      <c r="D18" s="224"/>
      <c r="E18" s="225" t="s">
        <v>666</v>
      </c>
      <c r="F18" s="221" t="s">
        <v>667</v>
      </c>
      <c r="G18" s="221"/>
      <c r="H18" s="221"/>
      <c r="I18" s="221"/>
      <c r="J18" s="221"/>
      <c r="K18" s="219"/>
    </row>
    <row r="19" spans="2:11" ht="15" customHeight="1">
      <c r="B19" s="222"/>
      <c r="C19" s="224"/>
      <c r="D19" s="224"/>
      <c r="E19" s="225" t="s">
        <v>84</v>
      </c>
      <c r="F19" s="221" t="s">
        <v>552</v>
      </c>
      <c r="G19" s="221"/>
      <c r="H19" s="221"/>
      <c r="I19" s="221"/>
      <c r="J19" s="221"/>
      <c r="K19" s="219"/>
    </row>
    <row r="20" spans="2:11" ht="15" customHeight="1">
      <c r="B20" s="222"/>
      <c r="C20" s="224"/>
      <c r="D20" s="224"/>
      <c r="E20" s="225" t="s">
        <v>551</v>
      </c>
      <c r="F20" s="221" t="s">
        <v>668</v>
      </c>
      <c r="G20" s="221"/>
      <c r="H20" s="221"/>
      <c r="I20" s="221"/>
      <c r="J20" s="221"/>
      <c r="K20" s="219"/>
    </row>
    <row r="21" spans="2:11" ht="15" customHeight="1">
      <c r="B21" s="222"/>
      <c r="C21" s="224"/>
      <c r="D21" s="224"/>
      <c r="E21" s="225" t="s">
        <v>669</v>
      </c>
      <c r="F21" s="221" t="s">
        <v>670</v>
      </c>
      <c r="G21" s="221"/>
      <c r="H21" s="221"/>
      <c r="I21" s="221"/>
      <c r="J21" s="221"/>
      <c r="K21" s="219"/>
    </row>
    <row r="22" spans="2:11" ht="12.75" customHeight="1">
      <c r="B22" s="222"/>
      <c r="C22" s="224"/>
      <c r="D22" s="224"/>
      <c r="E22" s="224"/>
      <c r="F22" s="224"/>
      <c r="G22" s="224"/>
      <c r="H22" s="224"/>
      <c r="I22" s="224"/>
      <c r="J22" s="224"/>
      <c r="K22" s="219"/>
    </row>
    <row r="23" spans="2:11" ht="15" customHeight="1">
      <c r="B23" s="222"/>
      <c r="C23" s="221" t="s">
        <v>671</v>
      </c>
      <c r="D23" s="221"/>
      <c r="E23" s="221"/>
      <c r="F23" s="221"/>
      <c r="G23" s="221"/>
      <c r="H23" s="221"/>
      <c r="I23" s="221"/>
      <c r="J23" s="221"/>
      <c r="K23" s="219"/>
    </row>
    <row r="24" spans="2:11" ht="15" customHeight="1">
      <c r="B24" s="222"/>
      <c r="C24" s="221" t="s">
        <v>672</v>
      </c>
      <c r="D24" s="221"/>
      <c r="E24" s="221"/>
      <c r="F24" s="221"/>
      <c r="G24" s="221"/>
      <c r="H24" s="221"/>
      <c r="I24" s="221"/>
      <c r="J24" s="221"/>
      <c r="K24" s="219"/>
    </row>
    <row r="25" spans="2:11" ht="15" customHeight="1">
      <c r="B25" s="222"/>
      <c r="C25" s="223"/>
      <c r="D25" s="221" t="s">
        <v>673</v>
      </c>
      <c r="E25" s="221"/>
      <c r="F25" s="221"/>
      <c r="G25" s="221"/>
      <c r="H25" s="221"/>
      <c r="I25" s="221"/>
      <c r="J25" s="221"/>
      <c r="K25" s="219"/>
    </row>
    <row r="26" spans="2:11" ht="15" customHeight="1">
      <c r="B26" s="222"/>
      <c r="C26" s="224"/>
      <c r="D26" s="221" t="s">
        <v>674</v>
      </c>
      <c r="E26" s="221"/>
      <c r="F26" s="221"/>
      <c r="G26" s="221"/>
      <c r="H26" s="221"/>
      <c r="I26" s="221"/>
      <c r="J26" s="221"/>
      <c r="K26" s="219"/>
    </row>
    <row r="27" spans="2:11" ht="12.75" customHeight="1">
      <c r="B27" s="222"/>
      <c r="C27" s="224"/>
      <c r="D27" s="224"/>
      <c r="E27" s="224"/>
      <c r="F27" s="224"/>
      <c r="G27" s="224"/>
      <c r="H27" s="224"/>
      <c r="I27" s="224"/>
      <c r="J27" s="224"/>
      <c r="K27" s="219"/>
    </row>
    <row r="28" spans="2:11" ht="15" customHeight="1">
      <c r="B28" s="222"/>
      <c r="C28" s="224"/>
      <c r="D28" s="221" t="s">
        <v>675</v>
      </c>
      <c r="E28" s="221"/>
      <c r="F28" s="221"/>
      <c r="G28" s="221"/>
      <c r="H28" s="221"/>
      <c r="I28" s="221"/>
      <c r="J28" s="221"/>
      <c r="K28" s="219"/>
    </row>
    <row r="29" spans="2:11" ht="15" customHeight="1">
      <c r="B29" s="222"/>
      <c r="C29" s="224"/>
      <c r="D29" s="221" t="s">
        <v>676</v>
      </c>
      <c r="E29" s="221"/>
      <c r="F29" s="221"/>
      <c r="G29" s="221"/>
      <c r="H29" s="221"/>
      <c r="I29" s="221"/>
      <c r="J29" s="221"/>
      <c r="K29" s="219"/>
    </row>
    <row r="30" spans="2:11" ht="12.75" customHeight="1">
      <c r="B30" s="222"/>
      <c r="C30" s="224"/>
      <c r="D30" s="224"/>
      <c r="E30" s="224"/>
      <c r="F30" s="224"/>
      <c r="G30" s="224"/>
      <c r="H30" s="224"/>
      <c r="I30" s="224"/>
      <c r="J30" s="224"/>
      <c r="K30" s="219"/>
    </row>
    <row r="31" spans="2:11" ht="15" customHeight="1">
      <c r="B31" s="222"/>
      <c r="C31" s="224"/>
      <c r="D31" s="221" t="s">
        <v>677</v>
      </c>
      <c r="E31" s="221"/>
      <c r="F31" s="221"/>
      <c r="G31" s="221"/>
      <c r="H31" s="221"/>
      <c r="I31" s="221"/>
      <c r="J31" s="221"/>
      <c r="K31" s="219"/>
    </row>
    <row r="32" spans="2:11" ht="15" customHeight="1">
      <c r="B32" s="222"/>
      <c r="C32" s="224"/>
      <c r="D32" s="221" t="s">
        <v>678</v>
      </c>
      <c r="E32" s="221"/>
      <c r="F32" s="221"/>
      <c r="G32" s="221"/>
      <c r="H32" s="221"/>
      <c r="I32" s="221"/>
      <c r="J32" s="221"/>
      <c r="K32" s="219"/>
    </row>
    <row r="33" spans="2:11" ht="15" customHeight="1">
      <c r="B33" s="222"/>
      <c r="C33" s="224"/>
      <c r="D33" s="221" t="s">
        <v>679</v>
      </c>
      <c r="E33" s="221"/>
      <c r="F33" s="221"/>
      <c r="G33" s="221"/>
      <c r="H33" s="221"/>
      <c r="I33" s="221"/>
      <c r="J33" s="221"/>
      <c r="K33" s="219"/>
    </row>
    <row r="34" spans="2:11" ht="15" customHeight="1">
      <c r="B34" s="222"/>
      <c r="C34" s="224"/>
      <c r="D34" s="223"/>
      <c r="E34" s="226" t="s">
        <v>154</v>
      </c>
      <c r="F34" s="223"/>
      <c r="G34" s="221" t="s">
        <v>680</v>
      </c>
      <c r="H34" s="221"/>
      <c r="I34" s="221"/>
      <c r="J34" s="221"/>
      <c r="K34" s="219"/>
    </row>
    <row r="35" spans="2:11" ht="30.75" customHeight="1">
      <c r="B35" s="222"/>
      <c r="C35" s="224"/>
      <c r="D35" s="223"/>
      <c r="E35" s="226" t="s">
        <v>681</v>
      </c>
      <c r="F35" s="223"/>
      <c r="G35" s="221" t="s">
        <v>682</v>
      </c>
      <c r="H35" s="221"/>
      <c r="I35" s="221"/>
      <c r="J35" s="221"/>
      <c r="K35" s="219"/>
    </row>
    <row r="36" spans="2:11" ht="15" customHeight="1">
      <c r="B36" s="222"/>
      <c r="C36" s="224"/>
      <c r="D36" s="223"/>
      <c r="E36" s="226" t="s">
        <v>56</v>
      </c>
      <c r="F36" s="223"/>
      <c r="G36" s="221" t="s">
        <v>683</v>
      </c>
      <c r="H36" s="221"/>
      <c r="I36" s="221"/>
      <c r="J36" s="221"/>
      <c r="K36" s="219"/>
    </row>
    <row r="37" spans="2:11" ht="15" customHeight="1">
      <c r="B37" s="222"/>
      <c r="C37" s="224"/>
      <c r="D37" s="223"/>
      <c r="E37" s="226" t="s">
        <v>155</v>
      </c>
      <c r="F37" s="223"/>
      <c r="G37" s="221" t="s">
        <v>684</v>
      </c>
      <c r="H37" s="221"/>
      <c r="I37" s="221"/>
      <c r="J37" s="221"/>
      <c r="K37" s="219"/>
    </row>
    <row r="38" spans="2:11" ht="15" customHeight="1">
      <c r="B38" s="222"/>
      <c r="C38" s="224"/>
      <c r="D38" s="223"/>
      <c r="E38" s="226" t="s">
        <v>156</v>
      </c>
      <c r="F38" s="223"/>
      <c r="G38" s="221" t="s">
        <v>685</v>
      </c>
      <c r="H38" s="221"/>
      <c r="I38" s="221"/>
      <c r="J38" s="221"/>
      <c r="K38" s="219"/>
    </row>
    <row r="39" spans="2:11" ht="15" customHeight="1">
      <c r="B39" s="222"/>
      <c r="C39" s="224"/>
      <c r="D39" s="223"/>
      <c r="E39" s="226" t="s">
        <v>157</v>
      </c>
      <c r="F39" s="223"/>
      <c r="G39" s="221" t="s">
        <v>686</v>
      </c>
      <c r="H39" s="221"/>
      <c r="I39" s="221"/>
      <c r="J39" s="221"/>
      <c r="K39" s="219"/>
    </row>
    <row r="40" spans="2:11" ht="15" customHeight="1">
      <c r="B40" s="222"/>
      <c r="C40" s="224"/>
      <c r="D40" s="223"/>
      <c r="E40" s="226" t="s">
        <v>687</v>
      </c>
      <c r="F40" s="223"/>
      <c r="G40" s="221" t="s">
        <v>688</v>
      </c>
      <c r="H40" s="221"/>
      <c r="I40" s="221"/>
      <c r="J40" s="221"/>
      <c r="K40" s="219"/>
    </row>
    <row r="41" spans="2:11" ht="15" customHeight="1">
      <c r="B41" s="222"/>
      <c r="C41" s="224"/>
      <c r="D41" s="223"/>
      <c r="E41" s="226"/>
      <c r="F41" s="223"/>
      <c r="G41" s="221" t="s">
        <v>689</v>
      </c>
      <c r="H41" s="221"/>
      <c r="I41" s="221"/>
      <c r="J41" s="221"/>
      <c r="K41" s="219"/>
    </row>
    <row r="42" spans="2:11" ht="15" customHeight="1">
      <c r="B42" s="222"/>
      <c r="C42" s="224"/>
      <c r="D42" s="223"/>
      <c r="E42" s="226" t="s">
        <v>690</v>
      </c>
      <c r="F42" s="223"/>
      <c r="G42" s="221" t="s">
        <v>691</v>
      </c>
      <c r="H42" s="221"/>
      <c r="I42" s="221"/>
      <c r="J42" s="221"/>
      <c r="K42" s="219"/>
    </row>
    <row r="43" spans="2:11" ht="15" customHeight="1">
      <c r="B43" s="222"/>
      <c r="C43" s="224"/>
      <c r="D43" s="223"/>
      <c r="E43" s="226" t="s">
        <v>160</v>
      </c>
      <c r="F43" s="223"/>
      <c r="G43" s="221" t="s">
        <v>692</v>
      </c>
      <c r="H43" s="221"/>
      <c r="I43" s="221"/>
      <c r="J43" s="221"/>
      <c r="K43" s="219"/>
    </row>
    <row r="44" spans="2:11" ht="12.75" customHeight="1">
      <c r="B44" s="222"/>
      <c r="C44" s="224"/>
      <c r="D44" s="223"/>
      <c r="E44" s="223"/>
      <c r="F44" s="223"/>
      <c r="G44" s="223"/>
      <c r="H44" s="223"/>
      <c r="I44" s="223"/>
      <c r="J44" s="223"/>
      <c r="K44" s="219"/>
    </row>
    <row r="45" spans="2:11" ht="15" customHeight="1">
      <c r="B45" s="222"/>
      <c r="C45" s="224"/>
      <c r="D45" s="221" t="s">
        <v>693</v>
      </c>
      <c r="E45" s="221"/>
      <c r="F45" s="221"/>
      <c r="G45" s="221"/>
      <c r="H45" s="221"/>
      <c r="I45" s="221"/>
      <c r="J45" s="221"/>
      <c r="K45" s="219"/>
    </row>
    <row r="46" spans="2:11" ht="15" customHeight="1">
      <c r="B46" s="222"/>
      <c r="C46" s="224"/>
      <c r="D46" s="224"/>
      <c r="E46" s="221" t="s">
        <v>694</v>
      </c>
      <c r="F46" s="221"/>
      <c r="G46" s="221"/>
      <c r="H46" s="221"/>
      <c r="I46" s="221"/>
      <c r="J46" s="221"/>
      <c r="K46" s="219"/>
    </row>
    <row r="47" spans="2:11" ht="15" customHeight="1">
      <c r="B47" s="222"/>
      <c r="C47" s="224"/>
      <c r="D47" s="224"/>
      <c r="E47" s="221" t="s">
        <v>695</v>
      </c>
      <c r="F47" s="221"/>
      <c r="G47" s="221"/>
      <c r="H47" s="221"/>
      <c r="I47" s="221"/>
      <c r="J47" s="221"/>
      <c r="K47" s="219"/>
    </row>
    <row r="48" spans="2:11" ht="15" customHeight="1">
      <c r="B48" s="222"/>
      <c r="C48" s="224"/>
      <c r="D48" s="224"/>
      <c r="E48" s="221" t="s">
        <v>696</v>
      </c>
      <c r="F48" s="221"/>
      <c r="G48" s="221"/>
      <c r="H48" s="221"/>
      <c r="I48" s="221"/>
      <c r="J48" s="221"/>
      <c r="K48" s="219"/>
    </row>
    <row r="49" spans="2:11" ht="15" customHeight="1">
      <c r="B49" s="222"/>
      <c r="C49" s="224"/>
      <c r="D49" s="221" t="s">
        <v>697</v>
      </c>
      <c r="E49" s="221"/>
      <c r="F49" s="221"/>
      <c r="G49" s="221"/>
      <c r="H49" s="221"/>
      <c r="I49" s="221"/>
      <c r="J49" s="221"/>
      <c r="K49" s="219"/>
    </row>
    <row r="50" spans="2:11" ht="25.5" customHeight="1">
      <c r="B50" s="217"/>
      <c r="C50" s="218" t="s">
        <v>698</v>
      </c>
      <c r="D50" s="218"/>
      <c r="E50" s="218"/>
      <c r="F50" s="218"/>
      <c r="G50" s="218"/>
      <c r="H50" s="218"/>
      <c r="I50" s="218"/>
      <c r="J50" s="218"/>
      <c r="K50" s="219"/>
    </row>
    <row r="51" spans="2:11" ht="5.25" customHeight="1">
      <c r="B51" s="217"/>
      <c r="C51" s="220"/>
      <c r="D51" s="220"/>
      <c r="E51" s="220"/>
      <c r="F51" s="220"/>
      <c r="G51" s="220"/>
      <c r="H51" s="220"/>
      <c r="I51" s="220"/>
      <c r="J51" s="220"/>
      <c r="K51" s="219"/>
    </row>
    <row r="52" spans="2:11" ht="15" customHeight="1">
      <c r="B52" s="217"/>
      <c r="C52" s="221" t="s">
        <v>699</v>
      </c>
      <c r="D52" s="221"/>
      <c r="E52" s="221"/>
      <c r="F52" s="221"/>
      <c r="G52" s="221"/>
      <c r="H52" s="221"/>
      <c r="I52" s="221"/>
      <c r="J52" s="221"/>
      <c r="K52" s="219"/>
    </row>
    <row r="53" spans="2:11" ht="15" customHeight="1">
      <c r="B53" s="217"/>
      <c r="C53" s="221" t="s">
        <v>700</v>
      </c>
      <c r="D53" s="221"/>
      <c r="E53" s="221"/>
      <c r="F53" s="221"/>
      <c r="G53" s="221"/>
      <c r="H53" s="221"/>
      <c r="I53" s="221"/>
      <c r="J53" s="221"/>
      <c r="K53" s="219"/>
    </row>
    <row r="54" spans="2:11" ht="12.75" customHeight="1">
      <c r="B54" s="217"/>
      <c r="C54" s="223"/>
      <c r="D54" s="223"/>
      <c r="E54" s="223"/>
      <c r="F54" s="223"/>
      <c r="G54" s="223"/>
      <c r="H54" s="223"/>
      <c r="I54" s="223"/>
      <c r="J54" s="223"/>
      <c r="K54" s="219"/>
    </row>
    <row r="55" spans="2:11" ht="15" customHeight="1">
      <c r="B55" s="217"/>
      <c r="C55" s="221" t="s">
        <v>701</v>
      </c>
      <c r="D55" s="221"/>
      <c r="E55" s="221"/>
      <c r="F55" s="221"/>
      <c r="G55" s="221"/>
      <c r="H55" s="221"/>
      <c r="I55" s="221"/>
      <c r="J55" s="221"/>
      <c r="K55" s="219"/>
    </row>
    <row r="56" spans="2:11" ht="15" customHeight="1">
      <c r="B56" s="217"/>
      <c r="C56" s="224"/>
      <c r="D56" s="221" t="s">
        <v>702</v>
      </c>
      <c r="E56" s="221"/>
      <c r="F56" s="221"/>
      <c r="G56" s="221"/>
      <c r="H56" s="221"/>
      <c r="I56" s="221"/>
      <c r="J56" s="221"/>
      <c r="K56" s="219"/>
    </row>
    <row r="57" spans="2:11" ht="15" customHeight="1">
      <c r="B57" s="217"/>
      <c r="C57" s="224"/>
      <c r="D57" s="221" t="s">
        <v>703</v>
      </c>
      <c r="E57" s="221"/>
      <c r="F57" s="221"/>
      <c r="G57" s="221"/>
      <c r="H57" s="221"/>
      <c r="I57" s="221"/>
      <c r="J57" s="221"/>
      <c r="K57" s="219"/>
    </row>
    <row r="58" spans="2:11" ht="15" customHeight="1">
      <c r="B58" s="217"/>
      <c r="C58" s="224"/>
      <c r="D58" s="221" t="s">
        <v>704</v>
      </c>
      <c r="E58" s="221"/>
      <c r="F58" s="221"/>
      <c r="G58" s="221"/>
      <c r="H58" s="221"/>
      <c r="I58" s="221"/>
      <c r="J58" s="221"/>
      <c r="K58" s="219"/>
    </row>
    <row r="59" spans="2:11" ht="15" customHeight="1">
      <c r="B59" s="217"/>
      <c r="C59" s="224"/>
      <c r="D59" s="221" t="s">
        <v>705</v>
      </c>
      <c r="E59" s="221"/>
      <c r="F59" s="221"/>
      <c r="G59" s="221"/>
      <c r="H59" s="221"/>
      <c r="I59" s="221"/>
      <c r="J59" s="221"/>
      <c r="K59" s="219"/>
    </row>
    <row r="60" spans="2:11" ht="15" customHeight="1">
      <c r="B60" s="217"/>
      <c r="C60" s="224"/>
      <c r="D60" s="227" t="s">
        <v>706</v>
      </c>
      <c r="E60" s="227"/>
      <c r="F60" s="227"/>
      <c r="G60" s="227"/>
      <c r="H60" s="227"/>
      <c r="I60" s="227"/>
      <c r="J60" s="227"/>
      <c r="K60" s="219"/>
    </row>
    <row r="61" spans="2:11" ht="15" customHeight="1">
      <c r="B61" s="217"/>
      <c r="C61" s="224"/>
      <c r="D61" s="221" t="s">
        <v>707</v>
      </c>
      <c r="E61" s="221"/>
      <c r="F61" s="221"/>
      <c r="G61" s="221"/>
      <c r="H61" s="221"/>
      <c r="I61" s="221"/>
      <c r="J61" s="221"/>
      <c r="K61" s="219"/>
    </row>
    <row r="62" spans="2:11" ht="12.75" customHeight="1">
      <c r="B62" s="217"/>
      <c r="C62" s="224"/>
      <c r="D62" s="224"/>
      <c r="E62" s="228"/>
      <c r="F62" s="224"/>
      <c r="G62" s="224"/>
      <c r="H62" s="224"/>
      <c r="I62" s="224"/>
      <c r="J62" s="224"/>
      <c r="K62" s="219"/>
    </row>
    <row r="63" spans="2:11" ht="15" customHeight="1">
      <c r="B63" s="217"/>
      <c r="C63" s="224"/>
      <c r="D63" s="221" t="s">
        <v>708</v>
      </c>
      <c r="E63" s="221"/>
      <c r="F63" s="221"/>
      <c r="G63" s="221"/>
      <c r="H63" s="221"/>
      <c r="I63" s="221"/>
      <c r="J63" s="221"/>
      <c r="K63" s="219"/>
    </row>
    <row r="64" spans="2:11" ht="15" customHeight="1">
      <c r="B64" s="217"/>
      <c r="C64" s="224"/>
      <c r="D64" s="227" t="s">
        <v>709</v>
      </c>
      <c r="E64" s="227"/>
      <c r="F64" s="227"/>
      <c r="G64" s="227"/>
      <c r="H64" s="227"/>
      <c r="I64" s="227"/>
      <c r="J64" s="227"/>
      <c r="K64" s="219"/>
    </row>
    <row r="65" spans="2:11" ht="15" customHeight="1">
      <c r="B65" s="217"/>
      <c r="C65" s="224"/>
      <c r="D65" s="221" t="s">
        <v>710</v>
      </c>
      <c r="E65" s="221"/>
      <c r="F65" s="221"/>
      <c r="G65" s="221"/>
      <c r="H65" s="221"/>
      <c r="I65" s="221"/>
      <c r="J65" s="221"/>
      <c r="K65" s="219"/>
    </row>
    <row r="66" spans="2:11" ht="15" customHeight="1">
      <c r="B66" s="217"/>
      <c r="C66" s="224"/>
      <c r="D66" s="221" t="s">
        <v>711</v>
      </c>
      <c r="E66" s="221"/>
      <c r="F66" s="221"/>
      <c r="G66" s="221"/>
      <c r="H66" s="221"/>
      <c r="I66" s="221"/>
      <c r="J66" s="221"/>
      <c r="K66" s="219"/>
    </row>
    <row r="67" spans="2:11" ht="15" customHeight="1">
      <c r="B67" s="217"/>
      <c r="C67" s="224"/>
      <c r="D67" s="221" t="s">
        <v>712</v>
      </c>
      <c r="E67" s="221"/>
      <c r="F67" s="221"/>
      <c r="G67" s="221"/>
      <c r="H67" s="221"/>
      <c r="I67" s="221"/>
      <c r="J67" s="221"/>
      <c r="K67" s="219"/>
    </row>
    <row r="68" spans="2:11" ht="15" customHeight="1">
      <c r="B68" s="217"/>
      <c r="C68" s="224"/>
      <c r="D68" s="221" t="s">
        <v>713</v>
      </c>
      <c r="E68" s="221"/>
      <c r="F68" s="221"/>
      <c r="G68" s="221"/>
      <c r="H68" s="221"/>
      <c r="I68" s="221"/>
      <c r="J68" s="221"/>
      <c r="K68" s="219"/>
    </row>
    <row r="69" spans="2:11" ht="12.75" customHeight="1">
      <c r="B69" s="229"/>
      <c r="C69" s="230"/>
      <c r="D69" s="230"/>
      <c r="E69" s="230"/>
      <c r="F69" s="230"/>
      <c r="G69" s="230"/>
      <c r="H69" s="230"/>
      <c r="I69" s="230"/>
      <c r="J69" s="230"/>
      <c r="K69" s="231"/>
    </row>
    <row r="70" spans="2:11" ht="18.75" customHeight="1">
      <c r="B70" s="232"/>
      <c r="C70" s="232"/>
      <c r="D70" s="232"/>
      <c r="E70" s="232"/>
      <c r="F70" s="232"/>
      <c r="G70" s="232"/>
      <c r="H70" s="232"/>
      <c r="I70" s="232"/>
      <c r="J70" s="232"/>
      <c r="K70" s="233"/>
    </row>
    <row r="71" spans="2:11" ht="18.75" customHeight="1"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  <row r="72" spans="2:11" ht="7.5" customHeight="1">
      <c r="B72" s="234"/>
      <c r="C72" s="235"/>
      <c r="D72" s="235"/>
      <c r="E72" s="235"/>
      <c r="F72" s="235"/>
      <c r="G72" s="235"/>
      <c r="H72" s="235"/>
      <c r="I72" s="235"/>
      <c r="J72" s="235"/>
      <c r="K72" s="236"/>
    </row>
    <row r="73" spans="2:11" ht="45" customHeight="1">
      <c r="B73" s="237"/>
      <c r="C73" s="238" t="s">
        <v>652</v>
      </c>
      <c r="D73" s="238"/>
      <c r="E73" s="238"/>
      <c r="F73" s="238"/>
      <c r="G73" s="238"/>
      <c r="H73" s="238"/>
      <c r="I73" s="238"/>
      <c r="J73" s="238"/>
      <c r="K73" s="239"/>
    </row>
    <row r="74" spans="2:11" ht="17.25" customHeight="1">
      <c r="B74" s="237"/>
      <c r="C74" s="240" t="s">
        <v>714</v>
      </c>
      <c r="D74" s="240"/>
      <c r="E74" s="240"/>
      <c r="F74" s="240" t="s">
        <v>715</v>
      </c>
      <c r="G74" s="241"/>
      <c r="H74" s="240" t="s">
        <v>155</v>
      </c>
      <c r="I74" s="240" t="s">
        <v>60</v>
      </c>
      <c r="J74" s="240" t="s">
        <v>716</v>
      </c>
      <c r="K74" s="239"/>
    </row>
    <row r="75" spans="2:11" ht="17.25" customHeight="1">
      <c r="B75" s="237"/>
      <c r="C75" s="242" t="s">
        <v>717</v>
      </c>
      <c r="D75" s="242"/>
      <c r="E75" s="242"/>
      <c r="F75" s="243" t="s">
        <v>718</v>
      </c>
      <c r="G75" s="244"/>
      <c r="H75" s="242"/>
      <c r="I75" s="242"/>
      <c r="J75" s="242" t="s">
        <v>719</v>
      </c>
      <c r="K75" s="239"/>
    </row>
    <row r="76" spans="2:11" ht="5.25" customHeight="1">
      <c r="B76" s="237"/>
      <c r="C76" s="245"/>
      <c r="D76" s="245"/>
      <c r="E76" s="245"/>
      <c r="F76" s="245"/>
      <c r="G76" s="246"/>
      <c r="H76" s="245"/>
      <c r="I76" s="245"/>
      <c r="J76" s="245"/>
      <c r="K76" s="239"/>
    </row>
    <row r="77" spans="2:11" ht="15" customHeight="1">
      <c r="B77" s="237"/>
      <c r="C77" s="226" t="s">
        <v>56</v>
      </c>
      <c r="D77" s="245"/>
      <c r="E77" s="245"/>
      <c r="F77" s="247" t="s">
        <v>720</v>
      </c>
      <c r="G77" s="246"/>
      <c r="H77" s="226" t="s">
        <v>721</v>
      </c>
      <c r="I77" s="226" t="s">
        <v>722</v>
      </c>
      <c r="J77" s="226">
        <v>20</v>
      </c>
      <c r="K77" s="239"/>
    </row>
    <row r="78" spans="2:11" ht="15" customHeight="1">
      <c r="B78" s="237"/>
      <c r="C78" s="226" t="s">
        <v>723</v>
      </c>
      <c r="D78" s="226"/>
      <c r="E78" s="226"/>
      <c r="F78" s="247" t="s">
        <v>720</v>
      </c>
      <c r="G78" s="246"/>
      <c r="H78" s="226" t="s">
        <v>724</v>
      </c>
      <c r="I78" s="226" t="s">
        <v>722</v>
      </c>
      <c r="J78" s="226">
        <v>120</v>
      </c>
      <c r="K78" s="239"/>
    </row>
    <row r="79" spans="2:11" ht="15" customHeight="1">
      <c r="B79" s="248"/>
      <c r="C79" s="226" t="s">
        <v>725</v>
      </c>
      <c r="D79" s="226"/>
      <c r="E79" s="226"/>
      <c r="F79" s="247" t="s">
        <v>726</v>
      </c>
      <c r="G79" s="246"/>
      <c r="H79" s="226" t="s">
        <v>727</v>
      </c>
      <c r="I79" s="226" t="s">
        <v>722</v>
      </c>
      <c r="J79" s="226">
        <v>50</v>
      </c>
      <c r="K79" s="239"/>
    </row>
    <row r="80" spans="2:11" ht="15" customHeight="1">
      <c r="B80" s="248"/>
      <c r="C80" s="226" t="s">
        <v>728</v>
      </c>
      <c r="D80" s="226"/>
      <c r="E80" s="226"/>
      <c r="F80" s="247" t="s">
        <v>720</v>
      </c>
      <c r="G80" s="246"/>
      <c r="H80" s="226" t="s">
        <v>729</v>
      </c>
      <c r="I80" s="226" t="s">
        <v>730</v>
      </c>
      <c r="J80" s="226"/>
      <c r="K80" s="239"/>
    </row>
    <row r="81" spans="2:11" ht="15" customHeight="1">
      <c r="B81" s="248"/>
      <c r="C81" s="249" t="s">
        <v>731</v>
      </c>
      <c r="D81" s="249"/>
      <c r="E81" s="249"/>
      <c r="F81" s="250" t="s">
        <v>726</v>
      </c>
      <c r="G81" s="249"/>
      <c r="H81" s="249" t="s">
        <v>732</v>
      </c>
      <c r="I81" s="249" t="s">
        <v>722</v>
      </c>
      <c r="J81" s="249">
        <v>15</v>
      </c>
      <c r="K81" s="239"/>
    </row>
    <row r="82" spans="2:11" ht="15" customHeight="1">
      <c r="B82" s="248"/>
      <c r="C82" s="249" t="s">
        <v>733</v>
      </c>
      <c r="D82" s="249"/>
      <c r="E82" s="249"/>
      <c r="F82" s="250" t="s">
        <v>726</v>
      </c>
      <c r="G82" s="249"/>
      <c r="H82" s="249" t="s">
        <v>734</v>
      </c>
      <c r="I82" s="249" t="s">
        <v>722</v>
      </c>
      <c r="J82" s="249">
        <v>15</v>
      </c>
      <c r="K82" s="239"/>
    </row>
    <row r="83" spans="2:11" ht="15" customHeight="1">
      <c r="B83" s="248"/>
      <c r="C83" s="249" t="s">
        <v>735</v>
      </c>
      <c r="D83" s="249"/>
      <c r="E83" s="249"/>
      <c r="F83" s="250" t="s">
        <v>726</v>
      </c>
      <c r="G83" s="249"/>
      <c r="H83" s="249" t="s">
        <v>736</v>
      </c>
      <c r="I83" s="249" t="s">
        <v>722</v>
      </c>
      <c r="J83" s="249">
        <v>20</v>
      </c>
      <c r="K83" s="239"/>
    </row>
    <row r="84" spans="2:11" ht="15" customHeight="1">
      <c r="B84" s="248"/>
      <c r="C84" s="249" t="s">
        <v>737</v>
      </c>
      <c r="D84" s="249"/>
      <c r="E84" s="249"/>
      <c r="F84" s="250" t="s">
        <v>726</v>
      </c>
      <c r="G84" s="249"/>
      <c r="H84" s="249" t="s">
        <v>738</v>
      </c>
      <c r="I84" s="249" t="s">
        <v>722</v>
      </c>
      <c r="J84" s="249">
        <v>20</v>
      </c>
      <c r="K84" s="239"/>
    </row>
    <row r="85" spans="2:11" ht="15" customHeight="1">
      <c r="B85" s="248"/>
      <c r="C85" s="226" t="s">
        <v>739</v>
      </c>
      <c r="D85" s="226"/>
      <c r="E85" s="226"/>
      <c r="F85" s="247" t="s">
        <v>726</v>
      </c>
      <c r="G85" s="246"/>
      <c r="H85" s="226" t="s">
        <v>740</v>
      </c>
      <c r="I85" s="226" t="s">
        <v>722</v>
      </c>
      <c r="J85" s="226">
        <v>50</v>
      </c>
      <c r="K85" s="239"/>
    </row>
    <row r="86" spans="2:11" ht="15" customHeight="1">
      <c r="B86" s="248"/>
      <c r="C86" s="226" t="s">
        <v>741</v>
      </c>
      <c r="D86" s="226"/>
      <c r="E86" s="226"/>
      <c r="F86" s="247" t="s">
        <v>726</v>
      </c>
      <c r="G86" s="246"/>
      <c r="H86" s="226" t="s">
        <v>742</v>
      </c>
      <c r="I86" s="226" t="s">
        <v>722</v>
      </c>
      <c r="J86" s="226">
        <v>20</v>
      </c>
      <c r="K86" s="239"/>
    </row>
    <row r="87" spans="2:11" ht="15" customHeight="1">
      <c r="B87" s="248"/>
      <c r="C87" s="226" t="s">
        <v>743</v>
      </c>
      <c r="D87" s="226"/>
      <c r="E87" s="226"/>
      <c r="F87" s="247" t="s">
        <v>726</v>
      </c>
      <c r="G87" s="246"/>
      <c r="H87" s="226" t="s">
        <v>744</v>
      </c>
      <c r="I87" s="226" t="s">
        <v>722</v>
      </c>
      <c r="J87" s="226">
        <v>20</v>
      </c>
      <c r="K87" s="239"/>
    </row>
    <row r="88" spans="2:11" ht="15" customHeight="1">
      <c r="B88" s="248"/>
      <c r="C88" s="226" t="s">
        <v>745</v>
      </c>
      <c r="D88" s="226"/>
      <c r="E88" s="226"/>
      <c r="F88" s="247" t="s">
        <v>726</v>
      </c>
      <c r="G88" s="246"/>
      <c r="H88" s="226" t="s">
        <v>746</v>
      </c>
      <c r="I88" s="226" t="s">
        <v>722</v>
      </c>
      <c r="J88" s="226">
        <v>50</v>
      </c>
      <c r="K88" s="239"/>
    </row>
    <row r="89" spans="2:11" ht="15" customHeight="1">
      <c r="B89" s="248"/>
      <c r="C89" s="226" t="s">
        <v>747</v>
      </c>
      <c r="D89" s="226"/>
      <c r="E89" s="226"/>
      <c r="F89" s="247" t="s">
        <v>726</v>
      </c>
      <c r="G89" s="246"/>
      <c r="H89" s="226" t="s">
        <v>747</v>
      </c>
      <c r="I89" s="226" t="s">
        <v>722</v>
      </c>
      <c r="J89" s="226">
        <v>50</v>
      </c>
      <c r="K89" s="239"/>
    </row>
    <row r="90" spans="2:11" ht="15" customHeight="1">
      <c r="B90" s="248"/>
      <c r="C90" s="226" t="s">
        <v>161</v>
      </c>
      <c r="D90" s="226"/>
      <c r="E90" s="226"/>
      <c r="F90" s="247" t="s">
        <v>726</v>
      </c>
      <c r="G90" s="246"/>
      <c r="H90" s="226" t="s">
        <v>748</v>
      </c>
      <c r="I90" s="226" t="s">
        <v>722</v>
      </c>
      <c r="J90" s="226">
        <v>255</v>
      </c>
      <c r="K90" s="239"/>
    </row>
    <row r="91" spans="2:11" ht="15" customHeight="1">
      <c r="B91" s="248"/>
      <c r="C91" s="226" t="s">
        <v>749</v>
      </c>
      <c r="D91" s="226"/>
      <c r="E91" s="226"/>
      <c r="F91" s="247" t="s">
        <v>720</v>
      </c>
      <c r="G91" s="246"/>
      <c r="H91" s="226" t="s">
        <v>750</v>
      </c>
      <c r="I91" s="226" t="s">
        <v>751</v>
      </c>
      <c r="J91" s="226"/>
      <c r="K91" s="239"/>
    </row>
    <row r="92" spans="2:11" ht="15" customHeight="1">
      <c r="B92" s="248"/>
      <c r="C92" s="226" t="s">
        <v>752</v>
      </c>
      <c r="D92" s="226"/>
      <c r="E92" s="226"/>
      <c r="F92" s="247" t="s">
        <v>720</v>
      </c>
      <c r="G92" s="246"/>
      <c r="H92" s="226" t="s">
        <v>753</v>
      </c>
      <c r="I92" s="226" t="s">
        <v>754</v>
      </c>
      <c r="J92" s="226"/>
      <c r="K92" s="239"/>
    </row>
    <row r="93" spans="2:11" ht="15" customHeight="1">
      <c r="B93" s="248"/>
      <c r="C93" s="226" t="s">
        <v>755</v>
      </c>
      <c r="D93" s="226"/>
      <c r="E93" s="226"/>
      <c r="F93" s="247" t="s">
        <v>720</v>
      </c>
      <c r="G93" s="246"/>
      <c r="H93" s="226" t="s">
        <v>755</v>
      </c>
      <c r="I93" s="226" t="s">
        <v>754</v>
      </c>
      <c r="J93" s="226"/>
      <c r="K93" s="239"/>
    </row>
    <row r="94" spans="2:11" ht="15" customHeight="1">
      <c r="B94" s="248"/>
      <c r="C94" s="226" t="s">
        <v>41</v>
      </c>
      <c r="D94" s="226"/>
      <c r="E94" s="226"/>
      <c r="F94" s="247" t="s">
        <v>720</v>
      </c>
      <c r="G94" s="246"/>
      <c r="H94" s="226" t="s">
        <v>756</v>
      </c>
      <c r="I94" s="226" t="s">
        <v>754</v>
      </c>
      <c r="J94" s="226"/>
      <c r="K94" s="239"/>
    </row>
    <row r="95" spans="2:11" ht="15" customHeight="1">
      <c r="B95" s="248"/>
      <c r="C95" s="226" t="s">
        <v>51</v>
      </c>
      <c r="D95" s="226"/>
      <c r="E95" s="226"/>
      <c r="F95" s="247" t="s">
        <v>720</v>
      </c>
      <c r="G95" s="246"/>
      <c r="H95" s="226" t="s">
        <v>757</v>
      </c>
      <c r="I95" s="226" t="s">
        <v>754</v>
      </c>
      <c r="J95" s="226"/>
      <c r="K95" s="239"/>
    </row>
    <row r="96" spans="2:11" ht="15" customHeight="1">
      <c r="B96" s="251"/>
      <c r="C96" s="252"/>
      <c r="D96" s="252"/>
      <c r="E96" s="252"/>
      <c r="F96" s="252"/>
      <c r="G96" s="252"/>
      <c r="H96" s="252"/>
      <c r="I96" s="252"/>
      <c r="J96" s="252"/>
      <c r="K96" s="253"/>
    </row>
    <row r="97" spans="2:11" ht="18.75" customHeight="1">
      <c r="B97" s="254"/>
      <c r="C97" s="255"/>
      <c r="D97" s="255"/>
      <c r="E97" s="255"/>
      <c r="F97" s="255"/>
      <c r="G97" s="255"/>
      <c r="H97" s="255"/>
      <c r="I97" s="255"/>
      <c r="J97" s="255"/>
      <c r="K97" s="254"/>
    </row>
    <row r="98" spans="2:11" ht="18.75" customHeight="1">
      <c r="B98" s="233"/>
      <c r="C98" s="233"/>
      <c r="D98" s="233"/>
      <c r="E98" s="233"/>
      <c r="F98" s="233"/>
      <c r="G98" s="233"/>
      <c r="H98" s="233"/>
      <c r="I98" s="233"/>
      <c r="J98" s="233"/>
      <c r="K98" s="233"/>
    </row>
    <row r="99" spans="2:11" ht="7.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6"/>
    </row>
    <row r="100" spans="2:11" ht="45" customHeight="1">
      <c r="B100" s="237"/>
      <c r="C100" s="238" t="s">
        <v>758</v>
      </c>
      <c r="D100" s="238"/>
      <c r="E100" s="238"/>
      <c r="F100" s="238"/>
      <c r="G100" s="238"/>
      <c r="H100" s="238"/>
      <c r="I100" s="238"/>
      <c r="J100" s="238"/>
      <c r="K100" s="239"/>
    </row>
    <row r="101" spans="2:11" ht="17.25" customHeight="1">
      <c r="B101" s="237"/>
      <c r="C101" s="240" t="s">
        <v>714</v>
      </c>
      <c r="D101" s="240"/>
      <c r="E101" s="240"/>
      <c r="F101" s="240" t="s">
        <v>715</v>
      </c>
      <c r="G101" s="241"/>
      <c r="H101" s="240" t="s">
        <v>155</v>
      </c>
      <c r="I101" s="240" t="s">
        <v>60</v>
      </c>
      <c r="J101" s="240" t="s">
        <v>716</v>
      </c>
      <c r="K101" s="239"/>
    </row>
    <row r="102" spans="2:11" ht="17.25" customHeight="1">
      <c r="B102" s="237"/>
      <c r="C102" s="242" t="s">
        <v>717</v>
      </c>
      <c r="D102" s="242"/>
      <c r="E102" s="242"/>
      <c r="F102" s="243" t="s">
        <v>718</v>
      </c>
      <c r="G102" s="244"/>
      <c r="H102" s="242"/>
      <c r="I102" s="242"/>
      <c r="J102" s="242" t="s">
        <v>719</v>
      </c>
      <c r="K102" s="239"/>
    </row>
    <row r="103" spans="2:11" ht="5.25" customHeight="1">
      <c r="B103" s="237"/>
      <c r="C103" s="240"/>
      <c r="D103" s="240"/>
      <c r="E103" s="240"/>
      <c r="F103" s="240"/>
      <c r="G103" s="256"/>
      <c r="H103" s="240"/>
      <c r="I103" s="240"/>
      <c r="J103" s="240"/>
      <c r="K103" s="239"/>
    </row>
    <row r="104" spans="2:11" ht="15" customHeight="1">
      <c r="B104" s="237"/>
      <c r="C104" s="226" t="s">
        <v>56</v>
      </c>
      <c r="D104" s="245"/>
      <c r="E104" s="245"/>
      <c r="F104" s="247" t="s">
        <v>720</v>
      </c>
      <c r="G104" s="256"/>
      <c r="H104" s="226" t="s">
        <v>759</v>
      </c>
      <c r="I104" s="226" t="s">
        <v>722</v>
      </c>
      <c r="J104" s="226">
        <v>20</v>
      </c>
      <c r="K104" s="239"/>
    </row>
    <row r="105" spans="2:11" ht="15" customHeight="1">
      <c r="B105" s="237"/>
      <c r="C105" s="226" t="s">
        <v>723</v>
      </c>
      <c r="D105" s="226"/>
      <c r="E105" s="226"/>
      <c r="F105" s="247" t="s">
        <v>720</v>
      </c>
      <c r="G105" s="226"/>
      <c r="H105" s="226" t="s">
        <v>759</v>
      </c>
      <c r="I105" s="226" t="s">
        <v>722</v>
      </c>
      <c r="J105" s="226">
        <v>120</v>
      </c>
      <c r="K105" s="239"/>
    </row>
    <row r="106" spans="2:11" ht="15" customHeight="1">
      <c r="B106" s="248"/>
      <c r="C106" s="226" t="s">
        <v>725</v>
      </c>
      <c r="D106" s="226"/>
      <c r="E106" s="226"/>
      <c r="F106" s="247" t="s">
        <v>726</v>
      </c>
      <c r="G106" s="226"/>
      <c r="H106" s="226" t="s">
        <v>759</v>
      </c>
      <c r="I106" s="226" t="s">
        <v>722</v>
      </c>
      <c r="J106" s="226">
        <v>50</v>
      </c>
      <c r="K106" s="239"/>
    </row>
    <row r="107" spans="2:11" ht="15" customHeight="1">
      <c r="B107" s="248"/>
      <c r="C107" s="226" t="s">
        <v>728</v>
      </c>
      <c r="D107" s="226"/>
      <c r="E107" s="226"/>
      <c r="F107" s="247" t="s">
        <v>720</v>
      </c>
      <c r="G107" s="226"/>
      <c r="H107" s="226" t="s">
        <v>759</v>
      </c>
      <c r="I107" s="226" t="s">
        <v>730</v>
      </c>
      <c r="J107" s="226"/>
      <c r="K107" s="239"/>
    </row>
    <row r="108" spans="2:11" ht="15" customHeight="1">
      <c r="B108" s="248"/>
      <c r="C108" s="226" t="s">
        <v>739</v>
      </c>
      <c r="D108" s="226"/>
      <c r="E108" s="226"/>
      <c r="F108" s="247" t="s">
        <v>726</v>
      </c>
      <c r="G108" s="226"/>
      <c r="H108" s="226" t="s">
        <v>759</v>
      </c>
      <c r="I108" s="226" t="s">
        <v>722</v>
      </c>
      <c r="J108" s="226">
        <v>50</v>
      </c>
      <c r="K108" s="239"/>
    </row>
    <row r="109" spans="2:11" ht="15" customHeight="1">
      <c r="B109" s="248"/>
      <c r="C109" s="226" t="s">
        <v>747</v>
      </c>
      <c r="D109" s="226"/>
      <c r="E109" s="226"/>
      <c r="F109" s="247" t="s">
        <v>726</v>
      </c>
      <c r="G109" s="226"/>
      <c r="H109" s="226" t="s">
        <v>759</v>
      </c>
      <c r="I109" s="226" t="s">
        <v>722</v>
      </c>
      <c r="J109" s="226">
        <v>50</v>
      </c>
      <c r="K109" s="239"/>
    </row>
    <row r="110" spans="2:11" ht="15" customHeight="1">
      <c r="B110" s="248"/>
      <c r="C110" s="226" t="s">
        <v>745</v>
      </c>
      <c r="D110" s="226"/>
      <c r="E110" s="226"/>
      <c r="F110" s="247" t="s">
        <v>726</v>
      </c>
      <c r="G110" s="226"/>
      <c r="H110" s="226" t="s">
        <v>759</v>
      </c>
      <c r="I110" s="226" t="s">
        <v>722</v>
      </c>
      <c r="J110" s="226">
        <v>50</v>
      </c>
      <c r="K110" s="239"/>
    </row>
    <row r="111" spans="2:11" ht="15" customHeight="1">
      <c r="B111" s="248"/>
      <c r="C111" s="226" t="s">
        <v>56</v>
      </c>
      <c r="D111" s="226"/>
      <c r="E111" s="226"/>
      <c r="F111" s="247" t="s">
        <v>720</v>
      </c>
      <c r="G111" s="226"/>
      <c r="H111" s="226" t="s">
        <v>760</v>
      </c>
      <c r="I111" s="226" t="s">
        <v>722</v>
      </c>
      <c r="J111" s="226">
        <v>20</v>
      </c>
      <c r="K111" s="239"/>
    </row>
    <row r="112" spans="2:11" ht="15" customHeight="1">
      <c r="B112" s="248"/>
      <c r="C112" s="226" t="s">
        <v>761</v>
      </c>
      <c r="D112" s="226"/>
      <c r="E112" s="226"/>
      <c r="F112" s="247" t="s">
        <v>720</v>
      </c>
      <c r="G112" s="226"/>
      <c r="H112" s="226" t="s">
        <v>762</v>
      </c>
      <c r="I112" s="226" t="s">
        <v>722</v>
      </c>
      <c r="J112" s="226">
        <v>120</v>
      </c>
      <c r="K112" s="239"/>
    </row>
    <row r="113" spans="2:11" ht="15" customHeight="1">
      <c r="B113" s="248"/>
      <c r="C113" s="226" t="s">
        <v>41</v>
      </c>
      <c r="D113" s="226"/>
      <c r="E113" s="226"/>
      <c r="F113" s="247" t="s">
        <v>720</v>
      </c>
      <c r="G113" s="226"/>
      <c r="H113" s="226" t="s">
        <v>763</v>
      </c>
      <c r="I113" s="226" t="s">
        <v>754</v>
      </c>
      <c r="J113" s="226"/>
      <c r="K113" s="239"/>
    </row>
    <row r="114" spans="2:11" ht="15" customHeight="1">
      <c r="B114" s="248"/>
      <c r="C114" s="226" t="s">
        <v>51</v>
      </c>
      <c r="D114" s="226"/>
      <c r="E114" s="226"/>
      <c r="F114" s="247" t="s">
        <v>720</v>
      </c>
      <c r="G114" s="226"/>
      <c r="H114" s="226" t="s">
        <v>764</v>
      </c>
      <c r="I114" s="226" t="s">
        <v>754</v>
      </c>
      <c r="J114" s="226"/>
      <c r="K114" s="239"/>
    </row>
    <row r="115" spans="2:11" ht="15" customHeight="1">
      <c r="B115" s="248"/>
      <c r="C115" s="226" t="s">
        <v>60</v>
      </c>
      <c r="D115" s="226"/>
      <c r="E115" s="226"/>
      <c r="F115" s="247" t="s">
        <v>720</v>
      </c>
      <c r="G115" s="226"/>
      <c r="H115" s="226" t="s">
        <v>765</v>
      </c>
      <c r="I115" s="226" t="s">
        <v>766</v>
      </c>
      <c r="J115" s="226"/>
      <c r="K115" s="239"/>
    </row>
    <row r="116" spans="2:11" ht="15" customHeight="1">
      <c r="B116" s="251"/>
      <c r="C116" s="257"/>
      <c r="D116" s="257"/>
      <c r="E116" s="257"/>
      <c r="F116" s="257"/>
      <c r="G116" s="257"/>
      <c r="H116" s="257"/>
      <c r="I116" s="257"/>
      <c r="J116" s="257"/>
      <c r="K116" s="253"/>
    </row>
    <row r="117" spans="2:11" ht="18.75" customHeight="1">
      <c r="B117" s="258"/>
      <c r="C117" s="223"/>
      <c r="D117" s="223"/>
      <c r="E117" s="223"/>
      <c r="F117" s="259"/>
      <c r="G117" s="223"/>
      <c r="H117" s="223"/>
      <c r="I117" s="223"/>
      <c r="J117" s="223"/>
      <c r="K117" s="258"/>
    </row>
    <row r="118" spans="2:11" ht="18.75" customHeight="1"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</row>
    <row r="119" spans="2:11" ht="7.5" customHeight="1">
      <c r="B119" s="260"/>
      <c r="C119" s="261"/>
      <c r="D119" s="261"/>
      <c r="E119" s="261"/>
      <c r="F119" s="261"/>
      <c r="G119" s="261"/>
      <c r="H119" s="261"/>
      <c r="I119" s="261"/>
      <c r="J119" s="261"/>
      <c r="K119" s="262"/>
    </row>
    <row r="120" spans="2:11" ht="45" customHeight="1">
      <c r="B120" s="263"/>
      <c r="C120" s="214" t="s">
        <v>767</v>
      </c>
      <c r="D120" s="214"/>
      <c r="E120" s="214"/>
      <c r="F120" s="214"/>
      <c r="G120" s="214"/>
      <c r="H120" s="214"/>
      <c r="I120" s="214"/>
      <c r="J120" s="214"/>
      <c r="K120" s="264"/>
    </row>
    <row r="121" spans="2:11" ht="17.25" customHeight="1">
      <c r="B121" s="265"/>
      <c r="C121" s="240" t="s">
        <v>714</v>
      </c>
      <c r="D121" s="240"/>
      <c r="E121" s="240"/>
      <c r="F121" s="240" t="s">
        <v>715</v>
      </c>
      <c r="G121" s="241"/>
      <c r="H121" s="240" t="s">
        <v>155</v>
      </c>
      <c r="I121" s="240" t="s">
        <v>60</v>
      </c>
      <c r="J121" s="240" t="s">
        <v>716</v>
      </c>
      <c r="K121" s="266"/>
    </row>
    <row r="122" spans="2:11" ht="17.25" customHeight="1">
      <c r="B122" s="265"/>
      <c r="C122" s="242" t="s">
        <v>717</v>
      </c>
      <c r="D122" s="242"/>
      <c r="E122" s="242"/>
      <c r="F122" s="243" t="s">
        <v>718</v>
      </c>
      <c r="G122" s="244"/>
      <c r="H122" s="242"/>
      <c r="I122" s="242"/>
      <c r="J122" s="242" t="s">
        <v>719</v>
      </c>
      <c r="K122" s="266"/>
    </row>
    <row r="123" spans="2:11" ht="5.25" customHeight="1">
      <c r="B123" s="267"/>
      <c r="C123" s="245"/>
      <c r="D123" s="245"/>
      <c r="E123" s="245"/>
      <c r="F123" s="245"/>
      <c r="G123" s="226"/>
      <c r="H123" s="245"/>
      <c r="I123" s="245"/>
      <c r="J123" s="245"/>
      <c r="K123" s="268"/>
    </row>
    <row r="124" spans="2:11" ht="15" customHeight="1">
      <c r="B124" s="267"/>
      <c r="C124" s="226" t="s">
        <v>723</v>
      </c>
      <c r="D124" s="245"/>
      <c r="E124" s="245"/>
      <c r="F124" s="247" t="s">
        <v>720</v>
      </c>
      <c r="G124" s="226"/>
      <c r="H124" s="226" t="s">
        <v>759</v>
      </c>
      <c r="I124" s="226" t="s">
        <v>722</v>
      </c>
      <c r="J124" s="226">
        <v>120</v>
      </c>
      <c r="K124" s="269"/>
    </row>
    <row r="125" spans="2:11" ht="15" customHeight="1">
      <c r="B125" s="267"/>
      <c r="C125" s="226" t="s">
        <v>768</v>
      </c>
      <c r="D125" s="226"/>
      <c r="E125" s="226"/>
      <c r="F125" s="247" t="s">
        <v>720</v>
      </c>
      <c r="G125" s="226"/>
      <c r="H125" s="226" t="s">
        <v>769</v>
      </c>
      <c r="I125" s="226" t="s">
        <v>722</v>
      </c>
      <c r="J125" s="226" t="s">
        <v>770</v>
      </c>
      <c r="K125" s="269"/>
    </row>
    <row r="126" spans="2:11" ht="15" customHeight="1">
      <c r="B126" s="267"/>
      <c r="C126" s="226" t="s">
        <v>669</v>
      </c>
      <c r="D126" s="226"/>
      <c r="E126" s="226"/>
      <c r="F126" s="247" t="s">
        <v>720</v>
      </c>
      <c r="G126" s="226"/>
      <c r="H126" s="226" t="s">
        <v>771</v>
      </c>
      <c r="I126" s="226" t="s">
        <v>722</v>
      </c>
      <c r="J126" s="226" t="s">
        <v>770</v>
      </c>
      <c r="K126" s="269"/>
    </row>
    <row r="127" spans="2:11" ht="15" customHeight="1">
      <c r="B127" s="267"/>
      <c r="C127" s="226" t="s">
        <v>731</v>
      </c>
      <c r="D127" s="226"/>
      <c r="E127" s="226"/>
      <c r="F127" s="247" t="s">
        <v>726</v>
      </c>
      <c r="G127" s="226"/>
      <c r="H127" s="226" t="s">
        <v>732</v>
      </c>
      <c r="I127" s="226" t="s">
        <v>722</v>
      </c>
      <c r="J127" s="226">
        <v>15</v>
      </c>
      <c r="K127" s="269"/>
    </row>
    <row r="128" spans="2:11" ht="15" customHeight="1">
      <c r="B128" s="267"/>
      <c r="C128" s="249" t="s">
        <v>733</v>
      </c>
      <c r="D128" s="249"/>
      <c r="E128" s="249"/>
      <c r="F128" s="250" t="s">
        <v>726</v>
      </c>
      <c r="G128" s="249"/>
      <c r="H128" s="249" t="s">
        <v>734</v>
      </c>
      <c r="I128" s="249" t="s">
        <v>722</v>
      </c>
      <c r="J128" s="249">
        <v>15</v>
      </c>
      <c r="K128" s="269"/>
    </row>
    <row r="129" spans="2:11" ht="15" customHeight="1">
      <c r="B129" s="267"/>
      <c r="C129" s="249" t="s">
        <v>735</v>
      </c>
      <c r="D129" s="249"/>
      <c r="E129" s="249"/>
      <c r="F129" s="250" t="s">
        <v>726</v>
      </c>
      <c r="G129" s="249"/>
      <c r="H129" s="249" t="s">
        <v>736</v>
      </c>
      <c r="I129" s="249" t="s">
        <v>722</v>
      </c>
      <c r="J129" s="249">
        <v>20</v>
      </c>
      <c r="K129" s="269"/>
    </row>
    <row r="130" spans="2:11" ht="15" customHeight="1">
      <c r="B130" s="267"/>
      <c r="C130" s="249" t="s">
        <v>737</v>
      </c>
      <c r="D130" s="249"/>
      <c r="E130" s="249"/>
      <c r="F130" s="250" t="s">
        <v>726</v>
      </c>
      <c r="G130" s="249"/>
      <c r="H130" s="249" t="s">
        <v>738</v>
      </c>
      <c r="I130" s="249" t="s">
        <v>722</v>
      </c>
      <c r="J130" s="249">
        <v>20</v>
      </c>
      <c r="K130" s="269"/>
    </row>
    <row r="131" spans="2:11" ht="15" customHeight="1">
      <c r="B131" s="267"/>
      <c r="C131" s="226" t="s">
        <v>725</v>
      </c>
      <c r="D131" s="226"/>
      <c r="E131" s="226"/>
      <c r="F131" s="247" t="s">
        <v>726</v>
      </c>
      <c r="G131" s="226"/>
      <c r="H131" s="226" t="s">
        <v>759</v>
      </c>
      <c r="I131" s="226" t="s">
        <v>722</v>
      </c>
      <c r="J131" s="226">
        <v>50</v>
      </c>
      <c r="K131" s="269"/>
    </row>
    <row r="132" spans="2:11" ht="15" customHeight="1">
      <c r="B132" s="267"/>
      <c r="C132" s="226" t="s">
        <v>739</v>
      </c>
      <c r="D132" s="226"/>
      <c r="E132" s="226"/>
      <c r="F132" s="247" t="s">
        <v>726</v>
      </c>
      <c r="G132" s="226"/>
      <c r="H132" s="226" t="s">
        <v>759</v>
      </c>
      <c r="I132" s="226" t="s">
        <v>722</v>
      </c>
      <c r="J132" s="226">
        <v>50</v>
      </c>
      <c r="K132" s="269"/>
    </row>
    <row r="133" spans="2:11" ht="15" customHeight="1">
      <c r="B133" s="267"/>
      <c r="C133" s="226" t="s">
        <v>745</v>
      </c>
      <c r="D133" s="226"/>
      <c r="E133" s="226"/>
      <c r="F133" s="247" t="s">
        <v>726</v>
      </c>
      <c r="G133" s="226"/>
      <c r="H133" s="226" t="s">
        <v>759</v>
      </c>
      <c r="I133" s="226" t="s">
        <v>722</v>
      </c>
      <c r="J133" s="226">
        <v>50</v>
      </c>
      <c r="K133" s="269"/>
    </row>
    <row r="134" spans="2:11" ht="15" customHeight="1">
      <c r="B134" s="267"/>
      <c r="C134" s="226" t="s">
        <v>747</v>
      </c>
      <c r="D134" s="226"/>
      <c r="E134" s="226"/>
      <c r="F134" s="247" t="s">
        <v>726</v>
      </c>
      <c r="G134" s="226"/>
      <c r="H134" s="226" t="s">
        <v>759</v>
      </c>
      <c r="I134" s="226" t="s">
        <v>722</v>
      </c>
      <c r="J134" s="226">
        <v>50</v>
      </c>
      <c r="K134" s="269"/>
    </row>
    <row r="135" spans="2:11" ht="15" customHeight="1">
      <c r="B135" s="267"/>
      <c r="C135" s="226" t="s">
        <v>161</v>
      </c>
      <c r="D135" s="226"/>
      <c r="E135" s="226"/>
      <c r="F135" s="247" t="s">
        <v>726</v>
      </c>
      <c r="G135" s="226"/>
      <c r="H135" s="226" t="s">
        <v>772</v>
      </c>
      <c r="I135" s="226" t="s">
        <v>722</v>
      </c>
      <c r="J135" s="226">
        <v>255</v>
      </c>
      <c r="K135" s="269"/>
    </row>
    <row r="136" spans="2:11" ht="15" customHeight="1">
      <c r="B136" s="267"/>
      <c r="C136" s="226" t="s">
        <v>749</v>
      </c>
      <c r="D136" s="226"/>
      <c r="E136" s="226"/>
      <c r="F136" s="247" t="s">
        <v>720</v>
      </c>
      <c r="G136" s="226"/>
      <c r="H136" s="226" t="s">
        <v>773</v>
      </c>
      <c r="I136" s="226" t="s">
        <v>751</v>
      </c>
      <c r="J136" s="226"/>
      <c r="K136" s="269"/>
    </row>
    <row r="137" spans="2:11" ht="15" customHeight="1">
      <c r="B137" s="267"/>
      <c r="C137" s="226" t="s">
        <v>752</v>
      </c>
      <c r="D137" s="226"/>
      <c r="E137" s="226"/>
      <c r="F137" s="247" t="s">
        <v>720</v>
      </c>
      <c r="G137" s="226"/>
      <c r="H137" s="226" t="s">
        <v>774</v>
      </c>
      <c r="I137" s="226" t="s">
        <v>754</v>
      </c>
      <c r="J137" s="226"/>
      <c r="K137" s="269"/>
    </row>
    <row r="138" spans="2:11" ht="15" customHeight="1">
      <c r="B138" s="267"/>
      <c r="C138" s="226" t="s">
        <v>755</v>
      </c>
      <c r="D138" s="226"/>
      <c r="E138" s="226"/>
      <c r="F138" s="247" t="s">
        <v>720</v>
      </c>
      <c r="G138" s="226"/>
      <c r="H138" s="226" t="s">
        <v>755</v>
      </c>
      <c r="I138" s="226" t="s">
        <v>754</v>
      </c>
      <c r="J138" s="226"/>
      <c r="K138" s="269"/>
    </row>
    <row r="139" spans="2:11" ht="15" customHeight="1">
      <c r="B139" s="267"/>
      <c r="C139" s="226" t="s">
        <v>41</v>
      </c>
      <c r="D139" s="226"/>
      <c r="E139" s="226"/>
      <c r="F139" s="247" t="s">
        <v>720</v>
      </c>
      <c r="G139" s="226"/>
      <c r="H139" s="226" t="s">
        <v>775</v>
      </c>
      <c r="I139" s="226" t="s">
        <v>754</v>
      </c>
      <c r="J139" s="226"/>
      <c r="K139" s="269"/>
    </row>
    <row r="140" spans="2:11" ht="15" customHeight="1">
      <c r="B140" s="267"/>
      <c r="C140" s="226" t="s">
        <v>776</v>
      </c>
      <c r="D140" s="226"/>
      <c r="E140" s="226"/>
      <c r="F140" s="247" t="s">
        <v>720</v>
      </c>
      <c r="G140" s="226"/>
      <c r="H140" s="226" t="s">
        <v>777</v>
      </c>
      <c r="I140" s="226" t="s">
        <v>754</v>
      </c>
      <c r="J140" s="226"/>
      <c r="K140" s="269"/>
    </row>
    <row r="141" spans="2:11" ht="15" customHeight="1">
      <c r="B141" s="270"/>
      <c r="C141" s="271"/>
      <c r="D141" s="271"/>
      <c r="E141" s="271"/>
      <c r="F141" s="271"/>
      <c r="G141" s="271"/>
      <c r="H141" s="271"/>
      <c r="I141" s="271"/>
      <c r="J141" s="271"/>
      <c r="K141" s="272"/>
    </row>
    <row r="142" spans="2:11" ht="18.75" customHeight="1">
      <c r="B142" s="223"/>
      <c r="C142" s="223"/>
      <c r="D142" s="223"/>
      <c r="E142" s="223"/>
      <c r="F142" s="259"/>
      <c r="G142" s="223"/>
      <c r="H142" s="223"/>
      <c r="I142" s="223"/>
      <c r="J142" s="223"/>
      <c r="K142" s="223"/>
    </row>
    <row r="143" spans="2:11" ht="18.75" customHeight="1"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</row>
    <row r="144" spans="2:11" ht="7.5" customHeight="1">
      <c r="B144" s="234"/>
      <c r="C144" s="235"/>
      <c r="D144" s="235"/>
      <c r="E144" s="235"/>
      <c r="F144" s="235"/>
      <c r="G144" s="235"/>
      <c r="H144" s="235"/>
      <c r="I144" s="235"/>
      <c r="J144" s="235"/>
      <c r="K144" s="236"/>
    </row>
    <row r="145" spans="2:11" ht="45" customHeight="1">
      <c r="B145" s="237"/>
      <c r="C145" s="238" t="s">
        <v>778</v>
      </c>
      <c r="D145" s="238"/>
      <c r="E145" s="238"/>
      <c r="F145" s="238"/>
      <c r="G145" s="238"/>
      <c r="H145" s="238"/>
      <c r="I145" s="238"/>
      <c r="J145" s="238"/>
      <c r="K145" s="239"/>
    </row>
    <row r="146" spans="2:11" ht="17.25" customHeight="1">
      <c r="B146" s="237"/>
      <c r="C146" s="240" t="s">
        <v>714</v>
      </c>
      <c r="D146" s="240"/>
      <c r="E146" s="240"/>
      <c r="F146" s="240" t="s">
        <v>715</v>
      </c>
      <c r="G146" s="241"/>
      <c r="H146" s="240" t="s">
        <v>155</v>
      </c>
      <c r="I146" s="240" t="s">
        <v>60</v>
      </c>
      <c r="J146" s="240" t="s">
        <v>716</v>
      </c>
      <c r="K146" s="239"/>
    </row>
    <row r="147" spans="2:11" ht="17.25" customHeight="1">
      <c r="B147" s="237"/>
      <c r="C147" s="242" t="s">
        <v>717</v>
      </c>
      <c r="D147" s="242"/>
      <c r="E147" s="242"/>
      <c r="F147" s="243" t="s">
        <v>718</v>
      </c>
      <c r="G147" s="244"/>
      <c r="H147" s="242"/>
      <c r="I147" s="242"/>
      <c r="J147" s="242" t="s">
        <v>719</v>
      </c>
      <c r="K147" s="239"/>
    </row>
    <row r="148" spans="2:11" ht="5.25" customHeight="1">
      <c r="B148" s="248"/>
      <c r="C148" s="245"/>
      <c r="D148" s="245"/>
      <c r="E148" s="245"/>
      <c r="F148" s="245"/>
      <c r="G148" s="246"/>
      <c r="H148" s="245"/>
      <c r="I148" s="245"/>
      <c r="J148" s="245"/>
      <c r="K148" s="269"/>
    </row>
    <row r="149" spans="2:11" ht="15" customHeight="1">
      <c r="B149" s="248"/>
      <c r="C149" s="273" t="s">
        <v>723</v>
      </c>
      <c r="D149" s="226"/>
      <c r="E149" s="226"/>
      <c r="F149" s="274" t="s">
        <v>720</v>
      </c>
      <c r="G149" s="226"/>
      <c r="H149" s="273" t="s">
        <v>759</v>
      </c>
      <c r="I149" s="273" t="s">
        <v>722</v>
      </c>
      <c r="J149" s="273">
        <v>120</v>
      </c>
      <c r="K149" s="269"/>
    </row>
    <row r="150" spans="2:11" ht="15" customHeight="1">
      <c r="B150" s="248"/>
      <c r="C150" s="273" t="s">
        <v>768</v>
      </c>
      <c r="D150" s="226"/>
      <c r="E150" s="226"/>
      <c r="F150" s="274" t="s">
        <v>720</v>
      </c>
      <c r="G150" s="226"/>
      <c r="H150" s="273" t="s">
        <v>779</v>
      </c>
      <c r="I150" s="273" t="s">
        <v>722</v>
      </c>
      <c r="J150" s="273" t="s">
        <v>770</v>
      </c>
      <c r="K150" s="269"/>
    </row>
    <row r="151" spans="2:11" ht="15" customHeight="1">
      <c r="B151" s="248"/>
      <c r="C151" s="273" t="s">
        <v>669</v>
      </c>
      <c r="D151" s="226"/>
      <c r="E151" s="226"/>
      <c r="F151" s="274" t="s">
        <v>720</v>
      </c>
      <c r="G151" s="226"/>
      <c r="H151" s="273" t="s">
        <v>780</v>
      </c>
      <c r="I151" s="273" t="s">
        <v>722</v>
      </c>
      <c r="J151" s="273" t="s">
        <v>770</v>
      </c>
      <c r="K151" s="269"/>
    </row>
    <row r="152" spans="2:11" ht="15" customHeight="1">
      <c r="B152" s="248"/>
      <c r="C152" s="273" t="s">
        <v>725</v>
      </c>
      <c r="D152" s="226"/>
      <c r="E152" s="226"/>
      <c r="F152" s="274" t="s">
        <v>726</v>
      </c>
      <c r="G152" s="226"/>
      <c r="H152" s="273" t="s">
        <v>759</v>
      </c>
      <c r="I152" s="273" t="s">
        <v>722</v>
      </c>
      <c r="J152" s="273">
        <v>50</v>
      </c>
      <c r="K152" s="269"/>
    </row>
    <row r="153" spans="2:11" ht="15" customHeight="1">
      <c r="B153" s="248"/>
      <c r="C153" s="273" t="s">
        <v>728</v>
      </c>
      <c r="D153" s="226"/>
      <c r="E153" s="226"/>
      <c r="F153" s="274" t="s">
        <v>720</v>
      </c>
      <c r="G153" s="226"/>
      <c r="H153" s="273" t="s">
        <v>759</v>
      </c>
      <c r="I153" s="273" t="s">
        <v>730</v>
      </c>
      <c r="J153" s="273"/>
      <c r="K153" s="269"/>
    </row>
    <row r="154" spans="2:11" ht="15" customHeight="1">
      <c r="B154" s="248"/>
      <c r="C154" s="273" t="s">
        <v>739</v>
      </c>
      <c r="D154" s="226"/>
      <c r="E154" s="226"/>
      <c r="F154" s="274" t="s">
        <v>726</v>
      </c>
      <c r="G154" s="226"/>
      <c r="H154" s="273" t="s">
        <v>759</v>
      </c>
      <c r="I154" s="273" t="s">
        <v>722</v>
      </c>
      <c r="J154" s="273">
        <v>50</v>
      </c>
      <c r="K154" s="269"/>
    </row>
    <row r="155" spans="2:11" ht="15" customHeight="1">
      <c r="B155" s="248"/>
      <c r="C155" s="273" t="s">
        <v>747</v>
      </c>
      <c r="D155" s="226"/>
      <c r="E155" s="226"/>
      <c r="F155" s="274" t="s">
        <v>726</v>
      </c>
      <c r="G155" s="226"/>
      <c r="H155" s="273" t="s">
        <v>759</v>
      </c>
      <c r="I155" s="273" t="s">
        <v>722</v>
      </c>
      <c r="J155" s="273">
        <v>50</v>
      </c>
      <c r="K155" s="269"/>
    </row>
    <row r="156" spans="2:11" ht="15" customHeight="1">
      <c r="B156" s="248"/>
      <c r="C156" s="273" t="s">
        <v>745</v>
      </c>
      <c r="D156" s="226"/>
      <c r="E156" s="226"/>
      <c r="F156" s="274" t="s">
        <v>726</v>
      </c>
      <c r="G156" s="226"/>
      <c r="H156" s="273" t="s">
        <v>759</v>
      </c>
      <c r="I156" s="273" t="s">
        <v>722</v>
      </c>
      <c r="J156" s="273">
        <v>50</v>
      </c>
      <c r="K156" s="269"/>
    </row>
    <row r="157" spans="2:11" ht="15" customHeight="1">
      <c r="B157" s="248"/>
      <c r="C157" s="273" t="s">
        <v>136</v>
      </c>
      <c r="D157" s="226"/>
      <c r="E157" s="226"/>
      <c r="F157" s="274" t="s">
        <v>720</v>
      </c>
      <c r="G157" s="226"/>
      <c r="H157" s="273" t="s">
        <v>781</v>
      </c>
      <c r="I157" s="273" t="s">
        <v>722</v>
      </c>
      <c r="J157" s="273" t="s">
        <v>782</v>
      </c>
      <c r="K157" s="269"/>
    </row>
    <row r="158" spans="2:11" ht="15" customHeight="1">
      <c r="B158" s="248"/>
      <c r="C158" s="273" t="s">
        <v>783</v>
      </c>
      <c r="D158" s="226"/>
      <c r="E158" s="226"/>
      <c r="F158" s="274" t="s">
        <v>720</v>
      </c>
      <c r="G158" s="226"/>
      <c r="H158" s="273" t="s">
        <v>784</v>
      </c>
      <c r="I158" s="273" t="s">
        <v>754</v>
      </c>
      <c r="J158" s="273"/>
      <c r="K158" s="269"/>
    </row>
    <row r="159" spans="2:11" ht="15" customHeight="1">
      <c r="B159" s="275"/>
      <c r="C159" s="257"/>
      <c r="D159" s="257"/>
      <c r="E159" s="257"/>
      <c r="F159" s="257"/>
      <c r="G159" s="257"/>
      <c r="H159" s="257"/>
      <c r="I159" s="257"/>
      <c r="J159" s="257"/>
      <c r="K159" s="276"/>
    </row>
    <row r="160" spans="2:11" ht="18.75" customHeight="1">
      <c r="B160" s="223"/>
      <c r="C160" s="226"/>
      <c r="D160" s="226"/>
      <c r="E160" s="226"/>
      <c r="F160" s="247"/>
      <c r="G160" s="226"/>
      <c r="H160" s="226"/>
      <c r="I160" s="226"/>
      <c r="J160" s="226"/>
      <c r="K160" s="223"/>
    </row>
    <row r="161" spans="2:11" ht="18.75" customHeight="1"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</row>
    <row r="162" spans="2:11" ht="7.5" customHeight="1">
      <c r="B162" s="210"/>
      <c r="C162" s="211"/>
      <c r="D162" s="211"/>
      <c r="E162" s="211"/>
      <c r="F162" s="211"/>
      <c r="G162" s="211"/>
      <c r="H162" s="211"/>
      <c r="I162" s="211"/>
      <c r="J162" s="211"/>
      <c r="K162" s="212"/>
    </row>
    <row r="163" spans="2:11" ht="45" customHeight="1">
      <c r="B163" s="213"/>
      <c r="C163" s="214" t="s">
        <v>785</v>
      </c>
      <c r="D163" s="214"/>
      <c r="E163" s="214"/>
      <c r="F163" s="214"/>
      <c r="G163" s="214"/>
      <c r="H163" s="214"/>
      <c r="I163" s="214"/>
      <c r="J163" s="214"/>
      <c r="K163" s="215"/>
    </row>
    <row r="164" spans="2:11" ht="17.25" customHeight="1">
      <c r="B164" s="213"/>
      <c r="C164" s="240" t="s">
        <v>714</v>
      </c>
      <c r="D164" s="240"/>
      <c r="E164" s="240"/>
      <c r="F164" s="240" t="s">
        <v>715</v>
      </c>
      <c r="G164" s="277"/>
      <c r="H164" s="278" t="s">
        <v>155</v>
      </c>
      <c r="I164" s="278" t="s">
        <v>60</v>
      </c>
      <c r="J164" s="240" t="s">
        <v>716</v>
      </c>
      <c r="K164" s="215"/>
    </row>
    <row r="165" spans="2:11" ht="17.25" customHeight="1">
      <c r="B165" s="217"/>
      <c r="C165" s="242" t="s">
        <v>717</v>
      </c>
      <c r="D165" s="242"/>
      <c r="E165" s="242"/>
      <c r="F165" s="243" t="s">
        <v>718</v>
      </c>
      <c r="G165" s="279"/>
      <c r="H165" s="280"/>
      <c r="I165" s="280"/>
      <c r="J165" s="242" t="s">
        <v>719</v>
      </c>
      <c r="K165" s="219"/>
    </row>
    <row r="166" spans="2:11" ht="5.25" customHeight="1">
      <c r="B166" s="248"/>
      <c r="C166" s="245"/>
      <c r="D166" s="245"/>
      <c r="E166" s="245"/>
      <c r="F166" s="245"/>
      <c r="G166" s="246"/>
      <c r="H166" s="245"/>
      <c r="I166" s="245"/>
      <c r="J166" s="245"/>
      <c r="K166" s="269"/>
    </row>
    <row r="167" spans="2:11" ht="15" customHeight="1">
      <c r="B167" s="248"/>
      <c r="C167" s="226" t="s">
        <v>723</v>
      </c>
      <c r="D167" s="226"/>
      <c r="E167" s="226"/>
      <c r="F167" s="247" t="s">
        <v>720</v>
      </c>
      <c r="G167" s="226"/>
      <c r="H167" s="226" t="s">
        <v>759</v>
      </c>
      <c r="I167" s="226" t="s">
        <v>722</v>
      </c>
      <c r="J167" s="226">
        <v>120</v>
      </c>
      <c r="K167" s="269"/>
    </row>
    <row r="168" spans="2:11" ht="15" customHeight="1">
      <c r="B168" s="248"/>
      <c r="C168" s="226" t="s">
        <v>768</v>
      </c>
      <c r="D168" s="226"/>
      <c r="E168" s="226"/>
      <c r="F168" s="247" t="s">
        <v>720</v>
      </c>
      <c r="G168" s="226"/>
      <c r="H168" s="226" t="s">
        <v>769</v>
      </c>
      <c r="I168" s="226" t="s">
        <v>722</v>
      </c>
      <c r="J168" s="226" t="s">
        <v>770</v>
      </c>
      <c r="K168" s="269"/>
    </row>
    <row r="169" spans="2:11" ht="15" customHeight="1">
      <c r="B169" s="248"/>
      <c r="C169" s="226" t="s">
        <v>669</v>
      </c>
      <c r="D169" s="226"/>
      <c r="E169" s="226"/>
      <c r="F169" s="247" t="s">
        <v>720</v>
      </c>
      <c r="G169" s="226"/>
      <c r="H169" s="226" t="s">
        <v>786</v>
      </c>
      <c r="I169" s="226" t="s">
        <v>722</v>
      </c>
      <c r="J169" s="226" t="s">
        <v>770</v>
      </c>
      <c r="K169" s="269"/>
    </row>
    <row r="170" spans="2:11" ht="15" customHeight="1">
      <c r="B170" s="248"/>
      <c r="C170" s="226" t="s">
        <v>725</v>
      </c>
      <c r="D170" s="226"/>
      <c r="E170" s="226"/>
      <c r="F170" s="247" t="s">
        <v>726</v>
      </c>
      <c r="G170" s="226"/>
      <c r="H170" s="226" t="s">
        <v>786</v>
      </c>
      <c r="I170" s="226" t="s">
        <v>722</v>
      </c>
      <c r="J170" s="226">
        <v>50</v>
      </c>
      <c r="K170" s="269"/>
    </row>
    <row r="171" spans="2:11" ht="15" customHeight="1">
      <c r="B171" s="248"/>
      <c r="C171" s="226" t="s">
        <v>728</v>
      </c>
      <c r="D171" s="226"/>
      <c r="E171" s="226"/>
      <c r="F171" s="247" t="s">
        <v>720</v>
      </c>
      <c r="G171" s="226"/>
      <c r="H171" s="226" t="s">
        <v>786</v>
      </c>
      <c r="I171" s="226" t="s">
        <v>730</v>
      </c>
      <c r="J171" s="226"/>
      <c r="K171" s="269"/>
    </row>
    <row r="172" spans="2:11" ht="15" customHeight="1">
      <c r="B172" s="248"/>
      <c r="C172" s="226" t="s">
        <v>739</v>
      </c>
      <c r="D172" s="226"/>
      <c r="E172" s="226"/>
      <c r="F172" s="247" t="s">
        <v>726</v>
      </c>
      <c r="G172" s="226"/>
      <c r="H172" s="226" t="s">
        <v>786</v>
      </c>
      <c r="I172" s="226" t="s">
        <v>722</v>
      </c>
      <c r="J172" s="226">
        <v>50</v>
      </c>
      <c r="K172" s="269"/>
    </row>
    <row r="173" spans="2:11" ht="15" customHeight="1">
      <c r="B173" s="248"/>
      <c r="C173" s="226" t="s">
        <v>747</v>
      </c>
      <c r="D173" s="226"/>
      <c r="E173" s="226"/>
      <c r="F173" s="247" t="s">
        <v>726</v>
      </c>
      <c r="G173" s="226"/>
      <c r="H173" s="226" t="s">
        <v>786</v>
      </c>
      <c r="I173" s="226" t="s">
        <v>722</v>
      </c>
      <c r="J173" s="226">
        <v>50</v>
      </c>
      <c r="K173" s="269"/>
    </row>
    <row r="174" spans="2:11" ht="15" customHeight="1">
      <c r="B174" s="248"/>
      <c r="C174" s="226" t="s">
        <v>745</v>
      </c>
      <c r="D174" s="226"/>
      <c r="E174" s="226"/>
      <c r="F174" s="247" t="s">
        <v>726</v>
      </c>
      <c r="G174" s="226"/>
      <c r="H174" s="226" t="s">
        <v>786</v>
      </c>
      <c r="I174" s="226" t="s">
        <v>722</v>
      </c>
      <c r="J174" s="226">
        <v>50</v>
      </c>
      <c r="K174" s="269"/>
    </row>
    <row r="175" spans="2:11" ht="15" customHeight="1">
      <c r="B175" s="248"/>
      <c r="C175" s="226" t="s">
        <v>154</v>
      </c>
      <c r="D175" s="226"/>
      <c r="E175" s="226"/>
      <c r="F175" s="247" t="s">
        <v>720</v>
      </c>
      <c r="G175" s="226"/>
      <c r="H175" s="226" t="s">
        <v>787</v>
      </c>
      <c r="I175" s="226" t="s">
        <v>788</v>
      </c>
      <c r="J175" s="226"/>
      <c r="K175" s="269"/>
    </row>
    <row r="176" spans="2:11" ht="15" customHeight="1">
      <c r="B176" s="248"/>
      <c r="C176" s="226" t="s">
        <v>60</v>
      </c>
      <c r="D176" s="226"/>
      <c r="E176" s="226"/>
      <c r="F176" s="247" t="s">
        <v>720</v>
      </c>
      <c r="G176" s="226"/>
      <c r="H176" s="226" t="s">
        <v>789</v>
      </c>
      <c r="I176" s="226" t="s">
        <v>790</v>
      </c>
      <c r="J176" s="226">
        <v>1</v>
      </c>
      <c r="K176" s="269"/>
    </row>
    <row r="177" spans="2:11" ht="15" customHeight="1">
      <c r="B177" s="248"/>
      <c r="C177" s="226" t="s">
        <v>56</v>
      </c>
      <c r="D177" s="226"/>
      <c r="E177" s="226"/>
      <c r="F177" s="247" t="s">
        <v>720</v>
      </c>
      <c r="G177" s="226"/>
      <c r="H177" s="226" t="s">
        <v>791</v>
      </c>
      <c r="I177" s="226" t="s">
        <v>722</v>
      </c>
      <c r="J177" s="226">
        <v>20</v>
      </c>
      <c r="K177" s="269"/>
    </row>
    <row r="178" spans="2:11" ht="15" customHeight="1">
      <c r="B178" s="248"/>
      <c r="C178" s="226" t="s">
        <v>155</v>
      </c>
      <c r="D178" s="226"/>
      <c r="E178" s="226"/>
      <c r="F178" s="247" t="s">
        <v>720</v>
      </c>
      <c r="G178" s="226"/>
      <c r="H178" s="226" t="s">
        <v>792</v>
      </c>
      <c r="I178" s="226" t="s">
        <v>722</v>
      </c>
      <c r="J178" s="226">
        <v>255</v>
      </c>
      <c r="K178" s="269"/>
    </row>
    <row r="179" spans="2:11" ht="15" customHeight="1">
      <c r="B179" s="248"/>
      <c r="C179" s="226" t="s">
        <v>156</v>
      </c>
      <c r="D179" s="226"/>
      <c r="E179" s="226"/>
      <c r="F179" s="247" t="s">
        <v>720</v>
      </c>
      <c r="G179" s="226"/>
      <c r="H179" s="226" t="s">
        <v>685</v>
      </c>
      <c r="I179" s="226" t="s">
        <v>722</v>
      </c>
      <c r="J179" s="226">
        <v>10</v>
      </c>
      <c r="K179" s="269"/>
    </row>
    <row r="180" spans="2:11" ht="15" customHeight="1">
      <c r="B180" s="248"/>
      <c r="C180" s="226" t="s">
        <v>157</v>
      </c>
      <c r="D180" s="226"/>
      <c r="E180" s="226"/>
      <c r="F180" s="247" t="s">
        <v>720</v>
      </c>
      <c r="G180" s="226"/>
      <c r="H180" s="226" t="s">
        <v>793</v>
      </c>
      <c r="I180" s="226" t="s">
        <v>754</v>
      </c>
      <c r="J180" s="226"/>
      <c r="K180" s="269"/>
    </row>
    <row r="181" spans="2:11" ht="15" customHeight="1">
      <c r="B181" s="248"/>
      <c r="C181" s="226" t="s">
        <v>794</v>
      </c>
      <c r="D181" s="226"/>
      <c r="E181" s="226"/>
      <c r="F181" s="247" t="s">
        <v>720</v>
      </c>
      <c r="G181" s="226"/>
      <c r="H181" s="226" t="s">
        <v>795</v>
      </c>
      <c r="I181" s="226" t="s">
        <v>754</v>
      </c>
      <c r="J181" s="226"/>
      <c r="K181" s="269"/>
    </row>
    <row r="182" spans="2:11" ht="15" customHeight="1">
      <c r="B182" s="248"/>
      <c r="C182" s="226" t="s">
        <v>783</v>
      </c>
      <c r="D182" s="226"/>
      <c r="E182" s="226"/>
      <c r="F182" s="247" t="s">
        <v>720</v>
      </c>
      <c r="G182" s="226"/>
      <c r="H182" s="226" t="s">
        <v>796</v>
      </c>
      <c r="I182" s="226" t="s">
        <v>754</v>
      </c>
      <c r="J182" s="226"/>
      <c r="K182" s="269"/>
    </row>
    <row r="183" spans="2:11" ht="15" customHeight="1">
      <c r="B183" s="248"/>
      <c r="C183" s="226" t="s">
        <v>160</v>
      </c>
      <c r="D183" s="226"/>
      <c r="E183" s="226"/>
      <c r="F183" s="247" t="s">
        <v>726</v>
      </c>
      <c r="G183" s="226"/>
      <c r="H183" s="226" t="s">
        <v>797</v>
      </c>
      <c r="I183" s="226" t="s">
        <v>722</v>
      </c>
      <c r="J183" s="226">
        <v>50</v>
      </c>
      <c r="K183" s="269"/>
    </row>
    <row r="184" spans="2:11" ht="15" customHeight="1">
      <c r="B184" s="275"/>
      <c r="C184" s="257"/>
      <c r="D184" s="257"/>
      <c r="E184" s="257"/>
      <c r="F184" s="257"/>
      <c r="G184" s="257"/>
      <c r="H184" s="257"/>
      <c r="I184" s="257"/>
      <c r="J184" s="257"/>
      <c r="K184" s="276"/>
    </row>
    <row r="185" spans="2:11" ht="18.75" customHeight="1">
      <c r="B185" s="223"/>
      <c r="C185" s="226"/>
      <c r="D185" s="226"/>
      <c r="E185" s="226"/>
      <c r="F185" s="247"/>
      <c r="G185" s="226"/>
      <c r="H185" s="226"/>
      <c r="I185" s="226"/>
      <c r="J185" s="226"/>
      <c r="K185" s="223"/>
    </row>
    <row r="186" spans="2:11" ht="18.75" customHeight="1"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</row>
    <row r="187" spans="2:11" ht="13.5">
      <c r="B187" s="210"/>
      <c r="C187" s="211"/>
      <c r="D187" s="211"/>
      <c r="E187" s="211"/>
      <c r="F187" s="211"/>
      <c r="G187" s="211"/>
      <c r="H187" s="211"/>
      <c r="I187" s="211"/>
      <c r="J187" s="211"/>
      <c r="K187" s="212"/>
    </row>
    <row r="188" spans="2:11" ht="21">
      <c r="B188" s="213"/>
      <c r="C188" s="214" t="s">
        <v>798</v>
      </c>
      <c r="D188" s="214"/>
      <c r="E188" s="214"/>
      <c r="F188" s="214"/>
      <c r="G188" s="214"/>
      <c r="H188" s="214"/>
      <c r="I188" s="214"/>
      <c r="J188" s="214"/>
      <c r="K188" s="215"/>
    </row>
    <row r="189" spans="2:11" ht="25.5" customHeight="1">
      <c r="B189" s="213"/>
      <c r="C189" s="281" t="s">
        <v>799</v>
      </c>
      <c r="D189" s="281"/>
      <c r="E189" s="281"/>
      <c r="F189" s="281" t="s">
        <v>800</v>
      </c>
      <c r="G189" s="282"/>
      <c r="H189" s="283" t="s">
        <v>801</v>
      </c>
      <c r="I189" s="283"/>
      <c r="J189" s="283"/>
      <c r="K189" s="215"/>
    </row>
    <row r="190" spans="2:11" ht="5.25" customHeight="1">
      <c r="B190" s="248"/>
      <c r="C190" s="245"/>
      <c r="D190" s="245"/>
      <c r="E190" s="245"/>
      <c r="F190" s="245"/>
      <c r="G190" s="226"/>
      <c r="H190" s="245"/>
      <c r="I190" s="245"/>
      <c r="J190" s="245"/>
      <c r="K190" s="269"/>
    </row>
    <row r="191" spans="2:11" ht="15" customHeight="1">
      <c r="B191" s="248"/>
      <c r="C191" s="226" t="s">
        <v>802</v>
      </c>
      <c r="D191" s="226"/>
      <c r="E191" s="226"/>
      <c r="F191" s="247" t="s">
        <v>46</v>
      </c>
      <c r="G191" s="226"/>
      <c r="H191" s="284" t="s">
        <v>803</v>
      </c>
      <c r="I191" s="284"/>
      <c r="J191" s="284"/>
      <c r="K191" s="269"/>
    </row>
    <row r="192" spans="2:11" ht="15" customHeight="1">
      <c r="B192" s="248"/>
      <c r="C192" s="254"/>
      <c r="D192" s="226"/>
      <c r="E192" s="226"/>
      <c r="F192" s="247" t="s">
        <v>47</v>
      </c>
      <c r="G192" s="226"/>
      <c r="H192" s="284" t="s">
        <v>804</v>
      </c>
      <c r="I192" s="284"/>
      <c r="J192" s="284"/>
      <c r="K192" s="269"/>
    </row>
    <row r="193" spans="2:11" ht="15" customHeight="1">
      <c r="B193" s="248"/>
      <c r="C193" s="254"/>
      <c r="D193" s="226"/>
      <c r="E193" s="226"/>
      <c r="F193" s="247" t="s">
        <v>50</v>
      </c>
      <c r="G193" s="226"/>
      <c r="H193" s="284" t="s">
        <v>805</v>
      </c>
      <c r="I193" s="284"/>
      <c r="J193" s="284"/>
      <c r="K193" s="269"/>
    </row>
    <row r="194" spans="2:11" ht="15" customHeight="1">
      <c r="B194" s="248"/>
      <c r="C194" s="226"/>
      <c r="D194" s="226"/>
      <c r="E194" s="226"/>
      <c r="F194" s="247" t="s">
        <v>48</v>
      </c>
      <c r="G194" s="226"/>
      <c r="H194" s="284" t="s">
        <v>806</v>
      </c>
      <c r="I194" s="284"/>
      <c r="J194" s="284"/>
      <c r="K194" s="269"/>
    </row>
    <row r="195" spans="2:11" ht="15" customHeight="1">
      <c r="B195" s="248"/>
      <c r="C195" s="226"/>
      <c r="D195" s="226"/>
      <c r="E195" s="226"/>
      <c r="F195" s="247" t="s">
        <v>49</v>
      </c>
      <c r="G195" s="226"/>
      <c r="H195" s="284" t="s">
        <v>807</v>
      </c>
      <c r="I195" s="284"/>
      <c r="J195" s="284"/>
      <c r="K195" s="269"/>
    </row>
    <row r="196" spans="2:11" ht="15" customHeight="1">
      <c r="B196" s="248"/>
      <c r="C196" s="226"/>
      <c r="D196" s="226"/>
      <c r="E196" s="226"/>
      <c r="F196" s="247"/>
      <c r="G196" s="226"/>
      <c r="H196" s="226"/>
      <c r="I196" s="226"/>
      <c r="J196" s="226"/>
      <c r="K196" s="269"/>
    </row>
    <row r="197" spans="2:11" ht="15" customHeight="1">
      <c r="B197" s="248"/>
      <c r="C197" s="226" t="s">
        <v>766</v>
      </c>
      <c r="D197" s="226"/>
      <c r="E197" s="226"/>
      <c r="F197" s="247" t="s">
        <v>663</v>
      </c>
      <c r="G197" s="226"/>
      <c r="H197" s="284" t="s">
        <v>808</v>
      </c>
      <c r="I197" s="284"/>
      <c r="J197" s="284"/>
      <c r="K197" s="269"/>
    </row>
    <row r="198" spans="2:11" ht="15" customHeight="1">
      <c r="B198" s="248"/>
      <c r="C198" s="254"/>
      <c r="D198" s="226"/>
      <c r="E198" s="226"/>
      <c r="F198" s="247" t="s">
        <v>666</v>
      </c>
      <c r="G198" s="226"/>
      <c r="H198" s="284" t="s">
        <v>667</v>
      </c>
      <c r="I198" s="284"/>
      <c r="J198" s="284"/>
      <c r="K198" s="269"/>
    </row>
    <row r="199" spans="2:11" ht="15" customHeight="1">
      <c r="B199" s="248"/>
      <c r="C199" s="226"/>
      <c r="D199" s="226"/>
      <c r="E199" s="226"/>
      <c r="F199" s="247" t="s">
        <v>81</v>
      </c>
      <c r="G199" s="226"/>
      <c r="H199" s="284" t="s">
        <v>809</v>
      </c>
      <c r="I199" s="284"/>
      <c r="J199" s="284"/>
      <c r="K199" s="269"/>
    </row>
    <row r="200" spans="2:11" ht="15" customHeight="1">
      <c r="B200" s="285"/>
      <c r="C200" s="254"/>
      <c r="D200" s="254"/>
      <c r="E200" s="254"/>
      <c r="F200" s="247" t="s">
        <v>84</v>
      </c>
      <c r="G200" s="232"/>
      <c r="H200" s="286" t="s">
        <v>552</v>
      </c>
      <c r="I200" s="286"/>
      <c r="J200" s="286"/>
      <c r="K200" s="287"/>
    </row>
    <row r="201" spans="2:11" ht="15" customHeight="1">
      <c r="B201" s="285"/>
      <c r="C201" s="254"/>
      <c r="D201" s="254"/>
      <c r="E201" s="254"/>
      <c r="F201" s="247" t="s">
        <v>551</v>
      </c>
      <c r="G201" s="232"/>
      <c r="H201" s="286" t="s">
        <v>810</v>
      </c>
      <c r="I201" s="286"/>
      <c r="J201" s="286"/>
      <c r="K201" s="287"/>
    </row>
    <row r="202" spans="2:11" ht="15" customHeight="1">
      <c r="B202" s="285"/>
      <c r="C202" s="254"/>
      <c r="D202" s="254"/>
      <c r="E202" s="254"/>
      <c r="F202" s="288"/>
      <c r="G202" s="232"/>
      <c r="H202" s="289"/>
      <c r="I202" s="289"/>
      <c r="J202" s="289"/>
      <c r="K202" s="287"/>
    </row>
    <row r="203" spans="2:11" ht="15" customHeight="1">
      <c r="B203" s="285"/>
      <c r="C203" s="226" t="s">
        <v>790</v>
      </c>
      <c r="D203" s="254"/>
      <c r="E203" s="254"/>
      <c r="F203" s="247">
        <v>1</v>
      </c>
      <c r="G203" s="232"/>
      <c r="H203" s="286" t="s">
        <v>811</v>
      </c>
      <c r="I203" s="286"/>
      <c r="J203" s="286"/>
      <c r="K203" s="287"/>
    </row>
    <row r="204" spans="2:11" ht="15" customHeight="1">
      <c r="B204" s="285"/>
      <c r="C204" s="254"/>
      <c r="D204" s="254"/>
      <c r="E204" s="254"/>
      <c r="F204" s="247">
        <v>2</v>
      </c>
      <c r="G204" s="232"/>
      <c r="H204" s="286" t="s">
        <v>812</v>
      </c>
      <c r="I204" s="286"/>
      <c r="J204" s="286"/>
      <c r="K204" s="287"/>
    </row>
    <row r="205" spans="2:11" ht="15" customHeight="1">
      <c r="B205" s="285"/>
      <c r="C205" s="254"/>
      <c r="D205" s="254"/>
      <c r="E205" s="254"/>
      <c r="F205" s="247">
        <v>3</v>
      </c>
      <c r="G205" s="232"/>
      <c r="H205" s="286" t="s">
        <v>813</v>
      </c>
      <c r="I205" s="286"/>
      <c r="J205" s="286"/>
      <c r="K205" s="287"/>
    </row>
    <row r="206" spans="2:11" ht="15" customHeight="1">
      <c r="B206" s="285"/>
      <c r="C206" s="254"/>
      <c r="D206" s="254"/>
      <c r="E206" s="254"/>
      <c r="F206" s="247">
        <v>4</v>
      </c>
      <c r="G206" s="232"/>
      <c r="H206" s="286" t="s">
        <v>814</v>
      </c>
      <c r="I206" s="286"/>
      <c r="J206" s="286"/>
      <c r="K206" s="287"/>
    </row>
    <row r="207" spans="2:11" ht="12.75" customHeight="1">
      <c r="B207" s="290"/>
      <c r="C207" s="291"/>
      <c r="D207" s="291"/>
      <c r="E207" s="291"/>
      <c r="F207" s="291"/>
      <c r="G207" s="291"/>
      <c r="H207" s="291"/>
      <c r="I207" s="291"/>
      <c r="J207" s="291"/>
      <c r="K207" s="292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Plhak</cp:lastModifiedBy>
  <dcterms:modified xsi:type="dcterms:W3CDTF">2015-05-11T06:48:13Z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