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_rekonstrukce GB\zahradni prace\zadavaci dokumentace\"/>
    </mc:Choice>
  </mc:AlternateContent>
  <bookViews>
    <workbookView xWindow="0" yWindow="0" windowWidth="23040" windowHeight="9396" tabRatio="926"/>
  </bookViews>
  <sheets>
    <sheet name="Celková_rekapitulace_" sheetId="10" r:id="rId1"/>
    <sheet name="Parkový trávník" sheetId="13" r:id="rId2"/>
    <sheet name="Trvalky_intenzivní" sheetId="8" r:id="rId3"/>
    <sheet name="Výsadba_keře" sheetId="9" r:id="rId4"/>
    <sheet name="Listnáč Vk" sheetId="1" r:id="rId5"/>
    <sheet name="Zahradní vybavení" sheetId="44" r:id="rId6"/>
    <sheet name="Závlaha" sheetId="46" r:id="rId7"/>
    <sheet name="Demolice" sheetId="49" r:id="rId8"/>
    <sheet name="Rostliny GB" sheetId="45" r:id="rId9"/>
  </sheets>
  <definedNames>
    <definedName name="_xlnm._FilterDatabase" localSheetId="7" hidden="1">Demolice!$C$88:$K$159</definedName>
    <definedName name="_xlnm.Print_Titles" localSheetId="7">Demolice!$88:$88</definedName>
    <definedName name="_xlnm.Print_Area" localSheetId="0">Celková_rekapitulace_!$A$1:$F$21</definedName>
    <definedName name="_xlnm.Print_Area" localSheetId="7">Demolice!$C$4:$J$36,Demolice!$C$42:$J$70,Demolice!$C$76:$K$159</definedName>
    <definedName name="_xlnm.Print_Area" localSheetId="3">Výsadba_keře!$A$1:$G$40</definedName>
    <definedName name="_xlnm.Print_Area" localSheetId="5">'Zahradní vybavení'!$A$1:$G$57</definedName>
    <definedName name="_xlnm.Print_Area" localSheetId="6">Závlaha!$A$1:$F$125</definedName>
  </definedNames>
  <calcPr calcId="152511"/>
</workbook>
</file>

<file path=xl/calcChain.xml><?xml version="1.0" encoding="utf-8"?>
<calcChain xmlns="http://schemas.openxmlformats.org/spreadsheetml/2006/main">
  <c r="F6" i="46" l="1"/>
  <c r="F14" i="46"/>
  <c r="G6" i="1" l="1"/>
  <c r="E8" i="1"/>
  <c r="BK159" i="49" l="1"/>
  <c r="BK158" i="49" s="1"/>
  <c r="J158" i="49" s="1"/>
  <c r="BI159" i="49"/>
  <c r="BH159" i="49"/>
  <c r="BG159" i="49"/>
  <c r="BF159" i="49"/>
  <c r="T159" i="49"/>
  <c r="R159" i="49"/>
  <c r="P159" i="49"/>
  <c r="J159" i="49"/>
  <c r="BE159" i="49" s="1"/>
  <c r="T158" i="49"/>
  <c r="R158" i="49"/>
  <c r="P158" i="49"/>
  <c r="BK157" i="49"/>
  <c r="BI157" i="49"/>
  <c r="BH157" i="49"/>
  <c r="BG157" i="49"/>
  <c r="BF157" i="49"/>
  <c r="T157" i="49"/>
  <c r="T155" i="49" s="1"/>
  <c r="T152" i="49" s="1"/>
  <c r="R157" i="49"/>
  <c r="P157" i="49"/>
  <c r="J157" i="49"/>
  <c r="BE157" i="49" s="1"/>
  <c r="BK156" i="49"/>
  <c r="BK155" i="49" s="1"/>
  <c r="J155" i="49" s="1"/>
  <c r="J68" i="49" s="1"/>
  <c r="BI156" i="49"/>
  <c r="BH156" i="49"/>
  <c r="BG156" i="49"/>
  <c r="BF156" i="49"/>
  <c r="T156" i="49"/>
  <c r="R156" i="49"/>
  <c r="P156" i="49"/>
  <c r="P155" i="49" s="1"/>
  <c r="J156" i="49"/>
  <c r="BE156" i="49" s="1"/>
  <c r="R155" i="49"/>
  <c r="BK154" i="49"/>
  <c r="BK153" i="49" s="1"/>
  <c r="BI154" i="49"/>
  <c r="BH154" i="49"/>
  <c r="BG154" i="49"/>
  <c r="BF154" i="49"/>
  <c r="T154" i="49"/>
  <c r="R154" i="49"/>
  <c r="P154" i="49"/>
  <c r="J154" i="49"/>
  <c r="BE154" i="49" s="1"/>
  <c r="T153" i="49"/>
  <c r="R153" i="49"/>
  <c r="P153" i="49"/>
  <c r="P152" i="49" s="1"/>
  <c r="BK151" i="49"/>
  <c r="BK150" i="49" s="1"/>
  <c r="J150" i="49" s="1"/>
  <c r="BI151" i="49"/>
  <c r="BH151" i="49"/>
  <c r="BG151" i="49"/>
  <c r="BF151" i="49"/>
  <c r="T151" i="49"/>
  <c r="R151" i="49"/>
  <c r="P151" i="49"/>
  <c r="J151" i="49"/>
  <c r="BE151" i="49" s="1"/>
  <c r="T150" i="49"/>
  <c r="R150" i="49"/>
  <c r="P150" i="49"/>
  <c r="BK149" i="49"/>
  <c r="BI149" i="49"/>
  <c r="BH149" i="49"/>
  <c r="BG149" i="49"/>
  <c r="BF149" i="49"/>
  <c r="T149" i="49"/>
  <c r="R149" i="49"/>
  <c r="P149" i="49"/>
  <c r="J149" i="49"/>
  <c r="BE149" i="49" s="1"/>
  <c r="BK148" i="49"/>
  <c r="BI148" i="49"/>
  <c r="BH148" i="49"/>
  <c r="BG148" i="49"/>
  <c r="BF148" i="49"/>
  <c r="T148" i="49"/>
  <c r="R148" i="49"/>
  <c r="P148" i="49"/>
  <c r="J148" i="49"/>
  <c r="BE148" i="49" s="1"/>
  <c r="BK147" i="49"/>
  <c r="BI147" i="49"/>
  <c r="BH147" i="49"/>
  <c r="BG147" i="49"/>
  <c r="BF147" i="49"/>
  <c r="T147" i="49"/>
  <c r="R147" i="49"/>
  <c r="P147" i="49"/>
  <c r="J147" i="49"/>
  <c r="BE147" i="49" s="1"/>
  <c r="BK146" i="49"/>
  <c r="BI146" i="49"/>
  <c r="BH146" i="49"/>
  <c r="BG146" i="49"/>
  <c r="BF146" i="49"/>
  <c r="T146" i="49"/>
  <c r="R146" i="49"/>
  <c r="P146" i="49"/>
  <c r="J146" i="49"/>
  <c r="BE146" i="49" s="1"/>
  <c r="BK145" i="49"/>
  <c r="BI145" i="49"/>
  <c r="BH145" i="49"/>
  <c r="BG145" i="49"/>
  <c r="BF145" i="49"/>
  <c r="T145" i="49"/>
  <c r="R145" i="49"/>
  <c r="P145" i="49"/>
  <c r="J145" i="49"/>
  <c r="BE145" i="49" s="1"/>
  <c r="BK143" i="49"/>
  <c r="BI143" i="49"/>
  <c r="BH143" i="49"/>
  <c r="BG143" i="49"/>
  <c r="BF143" i="49"/>
  <c r="T143" i="49"/>
  <c r="R143" i="49"/>
  <c r="P143" i="49"/>
  <c r="J143" i="49"/>
  <c r="BE143" i="49" s="1"/>
  <c r="BK142" i="49"/>
  <c r="BI142" i="49"/>
  <c r="BH142" i="49"/>
  <c r="BG142" i="49"/>
  <c r="BF142" i="49"/>
  <c r="T142" i="49"/>
  <c r="R142" i="49"/>
  <c r="P142" i="49"/>
  <c r="J142" i="49"/>
  <c r="BE142" i="49" s="1"/>
  <c r="BK140" i="49"/>
  <c r="BI140" i="49"/>
  <c r="BH140" i="49"/>
  <c r="BG140" i="49"/>
  <c r="BF140" i="49"/>
  <c r="T140" i="49"/>
  <c r="R140" i="49"/>
  <c r="P140" i="49"/>
  <c r="J140" i="49"/>
  <c r="BE140" i="49" s="1"/>
  <c r="BK139" i="49"/>
  <c r="BI139" i="49"/>
  <c r="BH139" i="49"/>
  <c r="BG139" i="49"/>
  <c r="BF139" i="49"/>
  <c r="T139" i="49"/>
  <c r="R139" i="49"/>
  <c r="P139" i="49"/>
  <c r="J139" i="49"/>
  <c r="BE139" i="49" s="1"/>
  <c r="BK138" i="49"/>
  <c r="BI138" i="49"/>
  <c r="BH138" i="49"/>
  <c r="BG138" i="49"/>
  <c r="BF138" i="49"/>
  <c r="T138" i="49"/>
  <c r="R138" i="49"/>
  <c r="P138" i="49"/>
  <c r="J138" i="49"/>
  <c r="BE138" i="49" s="1"/>
  <c r="BK137" i="49"/>
  <c r="BI137" i="49"/>
  <c r="BH137" i="49"/>
  <c r="BG137" i="49"/>
  <c r="BF137" i="49"/>
  <c r="T137" i="49"/>
  <c r="R137" i="49"/>
  <c r="P137" i="49"/>
  <c r="J137" i="49"/>
  <c r="BE137" i="49" s="1"/>
  <c r="BK136" i="49"/>
  <c r="BI136" i="49"/>
  <c r="BH136" i="49"/>
  <c r="BG136" i="49"/>
  <c r="BF136" i="49"/>
  <c r="T136" i="49"/>
  <c r="R136" i="49"/>
  <c r="P136" i="49"/>
  <c r="J136" i="49"/>
  <c r="BE136" i="49" s="1"/>
  <c r="BK135" i="49"/>
  <c r="BI135" i="49"/>
  <c r="BH135" i="49"/>
  <c r="BG135" i="49"/>
  <c r="BF135" i="49"/>
  <c r="T135" i="49"/>
  <c r="R135" i="49"/>
  <c r="P135" i="49"/>
  <c r="J135" i="49"/>
  <c r="BE135" i="49" s="1"/>
  <c r="BK134" i="49"/>
  <c r="BI134" i="49"/>
  <c r="BH134" i="49"/>
  <c r="BG134" i="49"/>
  <c r="BF134" i="49"/>
  <c r="T134" i="49"/>
  <c r="R134" i="49"/>
  <c r="P134" i="49"/>
  <c r="J134" i="49"/>
  <c r="BE134" i="49" s="1"/>
  <c r="BK133" i="49"/>
  <c r="BI133" i="49"/>
  <c r="BH133" i="49"/>
  <c r="BG133" i="49"/>
  <c r="BF133" i="49"/>
  <c r="T133" i="49"/>
  <c r="R133" i="49"/>
  <c r="P133" i="49"/>
  <c r="J133" i="49"/>
  <c r="BE133" i="49" s="1"/>
  <c r="BK132" i="49"/>
  <c r="BI132" i="49"/>
  <c r="BH132" i="49"/>
  <c r="BG132" i="49"/>
  <c r="BF132" i="49"/>
  <c r="T132" i="49"/>
  <c r="R132" i="49"/>
  <c r="P132" i="49"/>
  <c r="J132" i="49"/>
  <c r="BE132" i="49" s="1"/>
  <c r="BK131" i="49"/>
  <c r="BI131" i="49"/>
  <c r="BH131" i="49"/>
  <c r="BG131" i="49"/>
  <c r="BF131" i="49"/>
  <c r="T131" i="49"/>
  <c r="R131" i="49"/>
  <c r="P131" i="49"/>
  <c r="J131" i="49"/>
  <c r="BE131" i="49" s="1"/>
  <c r="BK130" i="49"/>
  <c r="BI130" i="49"/>
  <c r="BH130" i="49"/>
  <c r="BG130" i="49"/>
  <c r="BF130" i="49"/>
  <c r="T130" i="49"/>
  <c r="R130" i="49"/>
  <c r="P130" i="49"/>
  <c r="J130" i="49"/>
  <c r="BE130" i="49" s="1"/>
  <c r="BK129" i="49"/>
  <c r="BI129" i="49"/>
  <c r="BH129" i="49"/>
  <c r="BG129" i="49"/>
  <c r="BF129" i="49"/>
  <c r="T129" i="49"/>
  <c r="R129" i="49"/>
  <c r="P129" i="49"/>
  <c r="J129" i="49"/>
  <c r="BE129" i="49" s="1"/>
  <c r="BK128" i="49"/>
  <c r="BI128" i="49"/>
  <c r="BH128" i="49"/>
  <c r="BG128" i="49"/>
  <c r="BF128" i="49"/>
  <c r="T128" i="49"/>
  <c r="R128" i="49"/>
  <c r="P128" i="49"/>
  <c r="J128" i="49"/>
  <c r="BE128" i="49" s="1"/>
  <c r="BK127" i="49"/>
  <c r="BI127" i="49"/>
  <c r="BH127" i="49"/>
  <c r="BG127" i="49"/>
  <c r="BF127" i="49"/>
  <c r="T127" i="49"/>
  <c r="R127" i="49"/>
  <c r="P127" i="49"/>
  <c r="P126" i="49" s="1"/>
  <c r="J127" i="49"/>
  <c r="BE127" i="49" s="1"/>
  <c r="BK125" i="49"/>
  <c r="BI125" i="49"/>
  <c r="BH125" i="49"/>
  <c r="BG125" i="49"/>
  <c r="BF125" i="49"/>
  <c r="T125" i="49"/>
  <c r="R125" i="49"/>
  <c r="P125" i="49"/>
  <c r="J125" i="49"/>
  <c r="BE125" i="49" s="1"/>
  <c r="BK124" i="49"/>
  <c r="BI124" i="49"/>
  <c r="BH124" i="49"/>
  <c r="BG124" i="49"/>
  <c r="BF124" i="49"/>
  <c r="T124" i="49"/>
  <c r="R124" i="49"/>
  <c r="P124" i="49"/>
  <c r="P123" i="49" s="1"/>
  <c r="J124" i="49"/>
  <c r="BE124" i="49" s="1"/>
  <c r="R123" i="49"/>
  <c r="BK122" i="49"/>
  <c r="BK121" i="49" s="1"/>
  <c r="J121" i="49" s="1"/>
  <c r="BI122" i="49"/>
  <c r="BH122" i="49"/>
  <c r="BG122" i="49"/>
  <c r="BF122" i="49"/>
  <c r="T122" i="49"/>
  <c r="R122" i="49"/>
  <c r="P122" i="49"/>
  <c r="J122" i="49"/>
  <c r="BE122" i="49" s="1"/>
  <c r="T121" i="49"/>
  <c r="R121" i="49"/>
  <c r="P121" i="49"/>
  <c r="BK120" i="49"/>
  <c r="BI120" i="49"/>
  <c r="BH120" i="49"/>
  <c r="BG120" i="49"/>
  <c r="BF120" i="49"/>
  <c r="T120" i="49"/>
  <c r="R120" i="49"/>
  <c r="P120" i="49"/>
  <c r="J120" i="49"/>
  <c r="BE120" i="49" s="1"/>
  <c r="BK119" i="49"/>
  <c r="BK117" i="49" s="1"/>
  <c r="J117" i="49" s="1"/>
  <c r="J60" i="49" s="1"/>
  <c r="BI119" i="49"/>
  <c r="BH119" i="49"/>
  <c r="BG119" i="49"/>
  <c r="BF119" i="49"/>
  <c r="T119" i="49"/>
  <c r="R119" i="49"/>
  <c r="R117" i="49" s="1"/>
  <c r="P119" i="49"/>
  <c r="J119" i="49"/>
  <c r="BE119" i="49" s="1"/>
  <c r="BK118" i="49"/>
  <c r="BI118" i="49"/>
  <c r="BH118" i="49"/>
  <c r="BG118" i="49"/>
  <c r="BF118" i="49"/>
  <c r="T118" i="49"/>
  <c r="R118" i="49"/>
  <c r="P118" i="49"/>
  <c r="J118" i="49"/>
  <c r="BE118" i="49" s="1"/>
  <c r="BK116" i="49"/>
  <c r="BK115" i="49" s="1"/>
  <c r="J115" i="49" s="1"/>
  <c r="J59" i="49" s="1"/>
  <c r="BI116" i="49"/>
  <c r="BH116" i="49"/>
  <c r="BG116" i="49"/>
  <c r="BF116" i="49"/>
  <c r="T116" i="49"/>
  <c r="R116" i="49"/>
  <c r="R115" i="49" s="1"/>
  <c r="P116" i="49"/>
  <c r="J116" i="49"/>
  <c r="BE116" i="49" s="1"/>
  <c r="T115" i="49"/>
  <c r="P115" i="49"/>
  <c r="BK113" i="49"/>
  <c r="BI113" i="49"/>
  <c r="BH113" i="49"/>
  <c r="BG113" i="49"/>
  <c r="BF113" i="49"/>
  <c r="T113" i="49"/>
  <c r="R113" i="49"/>
  <c r="P113" i="49"/>
  <c r="J113" i="49"/>
  <c r="BE113" i="49" s="1"/>
  <c r="BK112" i="49"/>
  <c r="BI112" i="49"/>
  <c r="BH112" i="49"/>
  <c r="BG112" i="49"/>
  <c r="BF112" i="49"/>
  <c r="T112" i="49"/>
  <c r="R112" i="49"/>
  <c r="P112" i="49"/>
  <c r="J112" i="49"/>
  <c r="BE112" i="49" s="1"/>
  <c r="BK110" i="49"/>
  <c r="BI110" i="49"/>
  <c r="BH110" i="49"/>
  <c r="BG110" i="49"/>
  <c r="BF110" i="49"/>
  <c r="T110" i="49"/>
  <c r="R110" i="49"/>
  <c r="P110" i="49"/>
  <c r="J110" i="49"/>
  <c r="BE110" i="49" s="1"/>
  <c r="BK109" i="49"/>
  <c r="BI109" i="49"/>
  <c r="BH109" i="49"/>
  <c r="BG109" i="49"/>
  <c r="BF109" i="49"/>
  <c r="T109" i="49"/>
  <c r="R109" i="49"/>
  <c r="P109" i="49"/>
  <c r="J109" i="49"/>
  <c r="BE109" i="49" s="1"/>
  <c r="BK108" i="49"/>
  <c r="BI108" i="49"/>
  <c r="BH108" i="49"/>
  <c r="BG108" i="49"/>
  <c r="BF108" i="49"/>
  <c r="T108" i="49"/>
  <c r="R108" i="49"/>
  <c r="P108" i="49"/>
  <c r="J108" i="49"/>
  <c r="BE108" i="49" s="1"/>
  <c r="BK107" i="49"/>
  <c r="BI107" i="49"/>
  <c r="BH107" i="49"/>
  <c r="BG107" i="49"/>
  <c r="BF107" i="49"/>
  <c r="T107" i="49"/>
  <c r="R107" i="49"/>
  <c r="P107" i="49"/>
  <c r="J107" i="49"/>
  <c r="BE107" i="49" s="1"/>
  <c r="BK106" i="49"/>
  <c r="BI106" i="49"/>
  <c r="BH106" i="49"/>
  <c r="BG106" i="49"/>
  <c r="BF106" i="49"/>
  <c r="T106" i="49"/>
  <c r="R106" i="49"/>
  <c r="P106" i="49"/>
  <c r="J106" i="49"/>
  <c r="BE106" i="49" s="1"/>
  <c r="BK105" i="49"/>
  <c r="BI105" i="49"/>
  <c r="BH105" i="49"/>
  <c r="BG105" i="49"/>
  <c r="BF105" i="49"/>
  <c r="T105" i="49"/>
  <c r="R105" i="49"/>
  <c r="P105" i="49"/>
  <c r="J105" i="49"/>
  <c r="BE105" i="49" s="1"/>
  <c r="BK104" i="49"/>
  <c r="BI104" i="49"/>
  <c r="BH104" i="49"/>
  <c r="BG104" i="49"/>
  <c r="BF104" i="49"/>
  <c r="T104" i="49"/>
  <c r="R104" i="49"/>
  <c r="P104" i="49"/>
  <c r="J104" i="49"/>
  <c r="BE104" i="49" s="1"/>
  <c r="BK103" i="49"/>
  <c r="BI103" i="49"/>
  <c r="BH103" i="49"/>
  <c r="BG103" i="49"/>
  <c r="BF103" i="49"/>
  <c r="T103" i="49"/>
  <c r="R103" i="49"/>
  <c r="P103" i="49"/>
  <c r="J103" i="49"/>
  <c r="BE103" i="49" s="1"/>
  <c r="BK102" i="49"/>
  <c r="BI102" i="49"/>
  <c r="BH102" i="49"/>
  <c r="BG102" i="49"/>
  <c r="BF102" i="49"/>
  <c r="T102" i="49"/>
  <c r="R102" i="49"/>
  <c r="P102" i="49"/>
  <c r="J102" i="49"/>
  <c r="BE102" i="49" s="1"/>
  <c r="BK101" i="49"/>
  <c r="BI101" i="49"/>
  <c r="BH101" i="49"/>
  <c r="BG101" i="49"/>
  <c r="BF101" i="49"/>
  <c r="T101" i="49"/>
  <c r="R101" i="49"/>
  <c r="P101" i="49"/>
  <c r="J101" i="49"/>
  <c r="BE101" i="49" s="1"/>
  <c r="BK100" i="49"/>
  <c r="BI100" i="49"/>
  <c r="BH100" i="49"/>
  <c r="BG100" i="49"/>
  <c r="BF100" i="49"/>
  <c r="T100" i="49"/>
  <c r="R100" i="49"/>
  <c r="P100" i="49"/>
  <c r="J100" i="49"/>
  <c r="BE100" i="49" s="1"/>
  <c r="BK99" i="49"/>
  <c r="BI99" i="49"/>
  <c r="BH99" i="49"/>
  <c r="BG99" i="49"/>
  <c r="BF99" i="49"/>
  <c r="T99" i="49"/>
  <c r="R99" i="49"/>
  <c r="P99" i="49"/>
  <c r="J99" i="49"/>
  <c r="BE99" i="49" s="1"/>
  <c r="BK98" i="49"/>
  <c r="BI98" i="49"/>
  <c r="BH98" i="49"/>
  <c r="BG98" i="49"/>
  <c r="BF98" i="49"/>
  <c r="T98" i="49"/>
  <c r="R98" i="49"/>
  <c r="P98" i="49"/>
  <c r="J98" i="49"/>
  <c r="BE98" i="49" s="1"/>
  <c r="BK97" i="49"/>
  <c r="BI97" i="49"/>
  <c r="BH97" i="49"/>
  <c r="BG97" i="49"/>
  <c r="BF97" i="49"/>
  <c r="T97" i="49"/>
  <c r="R97" i="49"/>
  <c r="P97" i="49"/>
  <c r="J97" i="49"/>
  <c r="BE97" i="49" s="1"/>
  <c r="BK96" i="49"/>
  <c r="BI96" i="49"/>
  <c r="BH96" i="49"/>
  <c r="BG96" i="49"/>
  <c r="BF96" i="49"/>
  <c r="T96" i="49"/>
  <c r="R96" i="49"/>
  <c r="P96" i="49"/>
  <c r="J96" i="49"/>
  <c r="BE96" i="49" s="1"/>
  <c r="BK95" i="49"/>
  <c r="BI95" i="49"/>
  <c r="BH95" i="49"/>
  <c r="BG95" i="49"/>
  <c r="BF95" i="49"/>
  <c r="T95" i="49"/>
  <c r="R95" i="49"/>
  <c r="P95" i="49"/>
  <c r="J95" i="49"/>
  <c r="BE95" i="49" s="1"/>
  <c r="BK94" i="49"/>
  <c r="BI94" i="49"/>
  <c r="BH94" i="49"/>
  <c r="BG94" i="49"/>
  <c r="BF94" i="49"/>
  <c r="T94" i="49"/>
  <c r="R94" i="49"/>
  <c r="P94" i="49"/>
  <c r="J94" i="49"/>
  <c r="BE94" i="49" s="1"/>
  <c r="BK93" i="49"/>
  <c r="BI93" i="49"/>
  <c r="BH93" i="49"/>
  <c r="BG93" i="49"/>
  <c r="BF93" i="49"/>
  <c r="T93" i="49"/>
  <c r="R93" i="49"/>
  <c r="P93" i="49"/>
  <c r="J93" i="49"/>
  <c r="BE93" i="49" s="1"/>
  <c r="BK92" i="49"/>
  <c r="BI92" i="49"/>
  <c r="BH92" i="49"/>
  <c r="BG92" i="49"/>
  <c r="BF92" i="49"/>
  <c r="T92" i="49"/>
  <c r="R92" i="49"/>
  <c r="P92" i="49"/>
  <c r="J92" i="49"/>
  <c r="BE92" i="49" s="1"/>
  <c r="F86" i="49"/>
  <c r="J85" i="49"/>
  <c r="F85" i="49"/>
  <c r="J83" i="49"/>
  <c r="F83" i="49"/>
  <c r="E81" i="49"/>
  <c r="E79" i="49"/>
  <c r="J69" i="49"/>
  <c r="J65" i="49"/>
  <c r="J61" i="49"/>
  <c r="F52" i="49"/>
  <c r="J51" i="49"/>
  <c r="F51" i="49"/>
  <c r="J49" i="49"/>
  <c r="F49" i="49"/>
  <c r="E47" i="49"/>
  <c r="E45" i="49"/>
  <c r="BK126" i="49" l="1"/>
  <c r="J126" i="49" s="1"/>
  <c r="J63" i="49" s="1"/>
  <c r="T126" i="49"/>
  <c r="P141" i="49"/>
  <c r="BK123" i="49"/>
  <c r="J123" i="49" s="1"/>
  <c r="J62" i="49" s="1"/>
  <c r="T123" i="49"/>
  <c r="R141" i="49"/>
  <c r="R152" i="49"/>
  <c r="T91" i="49"/>
  <c r="T90" i="49" s="1"/>
  <c r="T89" i="49" s="1"/>
  <c r="R91" i="49"/>
  <c r="R90" i="49" s="1"/>
  <c r="R89" i="49" s="1"/>
  <c r="P117" i="49"/>
  <c r="R126" i="49"/>
  <c r="BK141" i="49"/>
  <c r="J141" i="49" s="1"/>
  <c r="J64" i="49" s="1"/>
  <c r="F30" i="49"/>
  <c r="BK91" i="49"/>
  <c r="J91" i="49" s="1"/>
  <c r="J58" i="49" s="1"/>
  <c r="F33" i="49"/>
  <c r="F32" i="49"/>
  <c r="J30" i="49"/>
  <c r="J31" i="49"/>
  <c r="F31" i="49"/>
  <c r="J153" i="49"/>
  <c r="J67" i="49" s="1"/>
  <c r="BK152" i="49"/>
  <c r="J152" i="49" s="1"/>
  <c r="J66" i="49" s="1"/>
  <c r="P91" i="49"/>
  <c r="P90" i="49" s="1"/>
  <c r="P89" i="49" s="1"/>
  <c r="F34" i="49"/>
  <c r="T141" i="49"/>
  <c r="T117" i="49"/>
  <c r="BK90" i="49" l="1"/>
  <c r="BK89" i="49" s="1"/>
  <c r="J89" i="49" s="1"/>
  <c r="J90" i="49" l="1"/>
  <c r="J57" i="49" s="1"/>
  <c r="J56" i="49"/>
  <c r="J27" i="49"/>
  <c r="F10" i="10" s="1"/>
  <c r="G85" i="8"/>
  <c r="G20" i="9"/>
  <c r="G55" i="1"/>
  <c r="G21" i="44"/>
  <c r="G22" i="44"/>
  <c r="G19" i="44"/>
  <c r="G16" i="44"/>
  <c r="G14" i="44"/>
  <c r="G12" i="44"/>
  <c r="F118" i="46"/>
  <c r="J36" i="49" l="1"/>
  <c r="G6" i="44"/>
  <c r="G7" i="44"/>
  <c r="G8" i="44"/>
  <c r="G9" i="44"/>
  <c r="G10" i="44"/>
  <c r="G11" i="44"/>
  <c r="G13" i="44"/>
  <c r="G15" i="44"/>
  <c r="G17" i="44"/>
  <c r="G18" i="44"/>
  <c r="G20" i="44"/>
  <c r="G23" i="44"/>
  <c r="G24" i="44"/>
  <c r="G25" i="44"/>
  <c r="G27" i="44"/>
  <c r="G28" i="44"/>
  <c r="G29" i="44"/>
  <c r="G30" i="44"/>
  <c r="G31" i="44"/>
  <c r="G32" i="44"/>
  <c r="G33" i="44"/>
  <c r="G34" i="44"/>
  <c r="G35" i="44"/>
  <c r="G36" i="44"/>
  <c r="G37" i="44"/>
  <c r="G38" i="44"/>
  <c r="G39" i="44"/>
  <c r="G40" i="44"/>
  <c r="G41" i="44"/>
  <c r="G42" i="44"/>
  <c r="G43" i="44"/>
  <c r="G44" i="44"/>
  <c r="G45" i="44"/>
  <c r="G46" i="44"/>
  <c r="G47" i="44"/>
  <c r="G48" i="44"/>
  <c r="G49" i="44"/>
  <c r="G50" i="44"/>
  <c r="G51" i="44"/>
  <c r="G52" i="44"/>
  <c r="G53" i="44"/>
  <c r="G54" i="44"/>
  <c r="G55" i="44"/>
  <c r="G54" i="1"/>
  <c r="F4" i="46"/>
  <c r="F5" i="46"/>
  <c r="F7" i="46"/>
  <c r="F8" i="46"/>
  <c r="F13" i="46"/>
  <c r="F15" i="46"/>
  <c r="F16" i="46"/>
  <c r="F17" i="46"/>
  <c r="F18" i="46"/>
  <c r="F19" i="46"/>
  <c r="F20" i="46"/>
  <c r="F21" i="46"/>
  <c r="F22" i="46"/>
  <c r="F23" i="46"/>
  <c r="F24" i="46"/>
  <c r="F25" i="46"/>
  <c r="F26" i="46"/>
  <c r="F35" i="46"/>
  <c r="F36" i="46"/>
  <c r="F37" i="46"/>
  <c r="F38" i="46"/>
  <c r="F40" i="46"/>
  <c r="F44" i="46"/>
  <c r="F45" i="46"/>
  <c r="F46" i="46"/>
  <c r="F39" i="46"/>
  <c r="F47" i="46"/>
  <c r="F48" i="46"/>
  <c r="F49" i="46"/>
  <c r="F50" i="46"/>
  <c r="F51" i="46"/>
  <c r="F52" i="46"/>
  <c r="F53" i="46"/>
  <c r="F54" i="46"/>
  <c r="F55" i="46"/>
  <c r="F56" i="46"/>
  <c r="F57" i="46"/>
  <c r="F58" i="46"/>
  <c r="F59" i="46"/>
  <c r="F60" i="46"/>
  <c r="F68" i="46"/>
  <c r="F69" i="46"/>
  <c r="F70" i="46"/>
  <c r="F71" i="46"/>
  <c r="F72" i="46"/>
  <c r="F76" i="46"/>
  <c r="F77" i="46"/>
  <c r="F80" i="46"/>
  <c r="F81" i="46"/>
  <c r="F82" i="46"/>
  <c r="F83" i="46"/>
  <c r="F84" i="46"/>
  <c r="F85" i="46"/>
  <c r="F86" i="46"/>
  <c r="F94" i="46"/>
  <c r="F95" i="46"/>
  <c r="F98" i="46"/>
  <c r="F99" i="46"/>
  <c r="F100" i="46"/>
  <c r="F101" i="46"/>
  <c r="F102" i="46"/>
  <c r="F103" i="46"/>
  <c r="F104" i="46"/>
  <c r="F105" i="46"/>
  <c r="F110" i="46"/>
  <c r="F111" i="46"/>
  <c r="F112" i="46"/>
  <c r="F117" i="46"/>
  <c r="F9" i="46"/>
  <c r="F10" i="46"/>
  <c r="F11" i="46"/>
  <c r="F27" i="46"/>
  <c r="F28" i="46"/>
  <c r="F29" i="46"/>
  <c r="F30" i="46"/>
  <c r="F31" i="46"/>
  <c r="F32" i="46"/>
  <c r="F33" i="46"/>
  <c r="F41" i="46"/>
  <c r="F61" i="46"/>
  <c r="F62" i="46"/>
  <c r="F63" i="46"/>
  <c r="F64" i="46"/>
  <c r="F65" i="46"/>
  <c r="F66" i="46"/>
  <c r="F73" i="46"/>
  <c r="F74" i="46"/>
  <c r="F78" i="46"/>
  <c r="F87" i="46"/>
  <c r="F88" i="46"/>
  <c r="F89" i="46"/>
  <c r="F90" i="46"/>
  <c r="F92" i="46"/>
  <c r="F96" i="46"/>
  <c r="F106" i="46"/>
  <c r="F107" i="46"/>
  <c r="F108" i="46"/>
  <c r="F113" i="46"/>
  <c r="F114" i="46"/>
  <c r="F115" i="46"/>
  <c r="F42" i="46"/>
  <c r="G71" i="8"/>
  <c r="J140" i="45"/>
  <c r="K140" i="45"/>
  <c r="L140" i="45"/>
  <c r="M140" i="45"/>
  <c r="N140" i="45"/>
  <c r="O140" i="45"/>
  <c r="H140" i="45"/>
  <c r="G143" i="45" s="1"/>
  <c r="B140" i="45"/>
  <c r="C140" i="45"/>
  <c r="D140" i="45"/>
  <c r="E140" i="45"/>
  <c r="F140" i="45"/>
  <c r="G140" i="45"/>
  <c r="I140" i="45"/>
  <c r="E53" i="1"/>
  <c r="G53" i="1" s="1"/>
  <c r="E41" i="1"/>
  <c r="G41" i="1" s="1"/>
  <c r="G42" i="1" s="1"/>
  <c r="G30" i="1"/>
  <c r="E26" i="1"/>
  <c r="G26" i="1" s="1"/>
  <c r="E23" i="1"/>
  <c r="G23" i="1" s="1"/>
  <c r="E25" i="1"/>
  <c r="E29" i="1" s="1"/>
  <c r="G29" i="1" s="1"/>
  <c r="E24" i="1"/>
  <c r="G24" i="1" s="1"/>
  <c r="E22" i="1"/>
  <c r="G22" i="1" s="1"/>
  <c r="G21" i="1"/>
  <c r="E7" i="1"/>
  <c r="G7" i="1" s="1"/>
  <c r="G8" i="1"/>
  <c r="E9" i="1"/>
  <c r="G9" i="1" s="1"/>
  <c r="E10" i="1"/>
  <c r="G10" i="1" s="1"/>
  <c r="E11" i="1"/>
  <c r="G11" i="1" s="1"/>
  <c r="E13" i="1"/>
  <c r="G13" i="1" s="1"/>
  <c r="E15" i="1"/>
  <c r="G15" i="1" s="1"/>
  <c r="E48" i="1"/>
  <c r="G48" i="1" s="1"/>
  <c r="E57" i="8"/>
  <c r="E60" i="8" s="1"/>
  <c r="G60" i="8" s="1"/>
  <c r="G87" i="8"/>
  <c r="G88" i="8" s="1"/>
  <c r="E32" i="13"/>
  <c r="E62" i="8"/>
  <c r="G62" i="8" s="1"/>
  <c r="G55" i="8"/>
  <c r="G54" i="8"/>
  <c r="G53" i="8"/>
  <c r="G52" i="8"/>
  <c r="G51" i="8"/>
  <c r="G84" i="8"/>
  <c r="G86" i="8" s="1"/>
  <c r="G70" i="8"/>
  <c r="G72" i="8" s="1"/>
  <c r="E49" i="8"/>
  <c r="G48" i="8"/>
  <c r="G42" i="8"/>
  <c r="G36" i="8"/>
  <c r="G30" i="8"/>
  <c r="G24" i="8"/>
  <c r="G18" i="8"/>
  <c r="G16" i="8"/>
  <c r="G15" i="8"/>
  <c r="G17" i="8"/>
  <c r="G14" i="8"/>
  <c r="G13" i="8"/>
  <c r="E6" i="10"/>
  <c r="G36" i="9"/>
  <c r="E35" i="9"/>
  <c r="G35" i="9" s="1"/>
  <c r="G33" i="9"/>
  <c r="E32" i="9"/>
  <c r="G32" i="9"/>
  <c r="E16" i="9"/>
  <c r="G16" i="9" s="1"/>
  <c r="E13" i="9"/>
  <c r="G13" i="9" s="1"/>
  <c r="E11" i="9"/>
  <c r="G11" i="9"/>
  <c r="E10" i="9"/>
  <c r="G10" i="9" s="1"/>
  <c r="E9" i="9"/>
  <c r="G9" i="9" s="1"/>
  <c r="E8" i="9"/>
  <c r="G8" i="9" s="1"/>
  <c r="E7" i="9"/>
  <c r="G7" i="9"/>
  <c r="G75" i="8"/>
  <c r="G76" i="8" s="1"/>
  <c r="E81" i="8"/>
  <c r="G81" i="8" s="1"/>
  <c r="G82" i="8"/>
  <c r="G66" i="8"/>
  <c r="G6" i="9"/>
  <c r="G65" i="8"/>
  <c r="E63" i="8"/>
  <c r="G63" i="8"/>
  <c r="G44" i="8"/>
  <c r="G47" i="8"/>
  <c r="G46" i="8"/>
  <c r="G45" i="8"/>
  <c r="G43" i="8"/>
  <c r="G41" i="8"/>
  <c r="G40" i="8"/>
  <c r="G39" i="8"/>
  <c r="G38" i="8"/>
  <c r="G37" i="8"/>
  <c r="G35" i="8"/>
  <c r="G34" i="8"/>
  <c r="G33" i="8"/>
  <c r="G32" i="8"/>
  <c r="G31" i="8"/>
  <c r="G29" i="8"/>
  <c r="G28" i="8"/>
  <c r="G27" i="8"/>
  <c r="G26" i="8"/>
  <c r="G25" i="8"/>
  <c r="G23" i="8"/>
  <c r="G22" i="8"/>
  <c r="G21" i="8"/>
  <c r="G20" i="8"/>
  <c r="G19" i="8"/>
  <c r="G14" i="9"/>
  <c r="E10" i="8"/>
  <c r="G10" i="8"/>
  <c r="E9" i="8"/>
  <c r="G9" i="8" s="1"/>
  <c r="E8" i="8"/>
  <c r="G8" i="8" s="1"/>
  <c r="E7" i="8"/>
  <c r="G7" i="8"/>
  <c r="G6" i="8"/>
  <c r="E20" i="13"/>
  <c r="G20" i="13"/>
  <c r="E9" i="13"/>
  <c r="G9" i="13"/>
  <c r="E12" i="13"/>
  <c r="E11" i="13"/>
  <c r="G11" i="13" s="1"/>
  <c r="E8" i="13"/>
  <c r="G8" i="13" s="1"/>
  <c r="E10" i="13"/>
  <c r="G10" i="13"/>
  <c r="E19" i="13"/>
  <c r="G19" i="13"/>
  <c r="G35" i="1"/>
  <c r="G36" i="1" s="1"/>
  <c r="E4" i="10"/>
  <c r="G29" i="9"/>
  <c r="E35" i="1"/>
  <c r="E7" i="10"/>
  <c r="E21" i="9"/>
  <c r="E12" i="9" s="1"/>
  <c r="G12" i="9" s="1"/>
  <c r="G22" i="9"/>
  <c r="G7" i="13"/>
  <c r="G12" i="13"/>
  <c r="E13" i="13"/>
  <c r="G13" i="13"/>
  <c r="E14" i="13"/>
  <c r="G14" i="13"/>
  <c r="E15" i="13"/>
  <c r="G15" i="13"/>
  <c r="E16" i="13"/>
  <c r="G16" i="13"/>
  <c r="E17" i="13"/>
  <c r="G17" i="13"/>
  <c r="G28" i="13"/>
  <c r="E31" i="13"/>
  <c r="G31" i="13" s="1"/>
  <c r="G32" i="13"/>
  <c r="G33" i="13" s="1"/>
  <c r="G34" i="13" s="1"/>
  <c r="G52" i="1"/>
  <c r="E11" i="8"/>
  <c r="G11" i="8" s="1"/>
  <c r="E5" i="10"/>
  <c r="G29" i="13"/>
  <c r="G30" i="13"/>
  <c r="G25" i="13"/>
  <c r="G26" i="13" s="1"/>
  <c r="F121" i="46" l="1"/>
  <c r="G34" i="9"/>
  <c r="E58" i="8"/>
  <c r="G58" i="8" s="1"/>
  <c r="G37" i="9"/>
  <c r="G57" i="8"/>
  <c r="G67" i="8" s="1"/>
  <c r="G142" i="45"/>
  <c r="G144" i="45"/>
  <c r="E78" i="8"/>
  <c r="G78" i="8" s="1"/>
  <c r="G79" i="8" s="1"/>
  <c r="E59" i="8"/>
  <c r="G59" i="8" s="1"/>
  <c r="E28" i="1"/>
  <c r="G28" i="1" s="1"/>
  <c r="G25" i="1"/>
  <c r="E49" i="1"/>
  <c r="G49" i="1" s="1"/>
  <c r="E14" i="1"/>
  <c r="G14" i="1" s="1"/>
  <c r="E44" i="1"/>
  <c r="G44" i="1" s="1"/>
  <c r="E16" i="1"/>
  <c r="G16" i="1" s="1"/>
  <c r="E12" i="1"/>
  <c r="G12" i="1" s="1"/>
  <c r="G83" i="8"/>
  <c r="E61" i="8"/>
  <c r="G61" i="8" s="1"/>
  <c r="F122" i="46"/>
  <c r="G57" i="44"/>
  <c r="F8" i="10" s="1"/>
  <c r="G50" i="1"/>
  <c r="G24" i="9"/>
  <c r="G23" i="9"/>
  <c r="G25" i="9" s="1"/>
  <c r="G17" i="9"/>
  <c r="G80" i="8"/>
  <c r="G27" i="13"/>
  <c r="G35" i="13" s="1"/>
  <c r="G21" i="13"/>
  <c r="G51" i="1"/>
  <c r="G77" i="8"/>
  <c r="G89" i="8"/>
  <c r="E27" i="1"/>
  <c r="G27" i="1" s="1"/>
  <c r="E45" i="1"/>
  <c r="G45" i="1" s="1"/>
  <c r="G30" i="9"/>
  <c r="G37" i="1"/>
  <c r="G38" i="1" s="1"/>
  <c r="G31" i="1" l="1"/>
  <c r="G17" i="1"/>
  <c r="G46" i="1"/>
  <c r="G47" i="1" s="1"/>
  <c r="F124" i="46"/>
  <c r="F9" i="10" s="1"/>
  <c r="G31" i="9"/>
  <c r="G38" i="9" s="1"/>
  <c r="G40" i="9" s="1"/>
  <c r="F6" i="10" s="1"/>
  <c r="G90" i="8"/>
  <c r="G92" i="8" s="1"/>
  <c r="F5" i="10" s="1"/>
  <c r="G37" i="13"/>
  <c r="F4" i="10" s="1"/>
  <c r="G43" i="1"/>
  <c r="G56" i="1" l="1"/>
  <c r="G58" i="1" s="1"/>
  <c r="F7" i="10" s="1"/>
  <c r="F13" i="10" s="1"/>
  <c r="F14" i="10" s="1"/>
  <c r="F15" i="10" s="1"/>
</calcChain>
</file>

<file path=xl/sharedStrings.xml><?xml version="1.0" encoding="utf-8"?>
<sst xmlns="http://schemas.openxmlformats.org/spreadsheetml/2006/main" count="2062" uniqueCount="923">
  <si>
    <t>ks</t>
  </si>
  <si>
    <t>Technologie výsadby</t>
  </si>
  <si>
    <t xml:space="preserve">P.č. </t>
  </si>
  <si>
    <t>Číslo položky</t>
  </si>
  <si>
    <t>Popis pracovní operace</t>
  </si>
  <si>
    <t>M.j.</t>
  </si>
  <si>
    <t>Počet m.j.</t>
  </si>
  <si>
    <t>Cena / m.j.</t>
  </si>
  <si>
    <t>Cena celkem /Kč/</t>
  </si>
  <si>
    <t>823 - 1 Plochy a úprava území</t>
  </si>
  <si>
    <t>t</t>
  </si>
  <si>
    <t>m2</t>
  </si>
  <si>
    <t>m3</t>
  </si>
  <si>
    <t>Odstranění přerostlého drnu, odpíchnutí okraje trávníku (4m/ks)</t>
  </si>
  <si>
    <t>m</t>
  </si>
  <si>
    <t>Celkem za výsadbu</t>
  </si>
  <si>
    <t>Specifikace rostlinného materiálu</t>
  </si>
  <si>
    <t>Ozn.</t>
  </si>
  <si>
    <t>Taxon</t>
  </si>
  <si>
    <t>Mj.</t>
  </si>
  <si>
    <t>Celkem rostlinný materiál</t>
  </si>
  <si>
    <t>Specifikace pomocného materiálu</t>
  </si>
  <si>
    <t>Popis materiálu</t>
  </si>
  <si>
    <t>drcená kůra na mulčování, 1m2 v tl. 10cm/ks</t>
  </si>
  <si>
    <t>bm</t>
  </si>
  <si>
    <t>Celkem pomocný materiál</t>
  </si>
  <si>
    <t>Cena celkem</t>
  </si>
  <si>
    <t>Velikost</t>
  </si>
  <si>
    <t>Celkem</t>
  </si>
  <si>
    <t>Dokončovací a rozvojová péče</t>
  </si>
  <si>
    <t>Obdělání půdy válením</t>
  </si>
  <si>
    <t>Hnojení umělým hnojivem na široko (20g/m2)</t>
  </si>
  <si>
    <t>Obdělání půdy hrabáním, 2x, 100%</t>
  </si>
  <si>
    <t>Celkem za založení</t>
  </si>
  <si>
    <t>Položka</t>
  </si>
  <si>
    <t>kg</t>
  </si>
  <si>
    <t>Výchovný řez stromů netrnitých - 1 x za vegetaci</t>
  </si>
  <si>
    <t>koeficient ztrát 1,03</t>
  </si>
  <si>
    <t>10 % přirážka na pořizovací náklady (dovoz)</t>
  </si>
  <si>
    <t>10% přirážka na pořizovací náklady (dovoz, manipulace)</t>
  </si>
  <si>
    <t>Celková cena za založení trávníku</t>
  </si>
  <si>
    <t>Druh</t>
  </si>
  <si>
    <t xml:space="preserve">Obdělání půdy hrabáním, v rovině  </t>
  </si>
  <si>
    <t>koeficient ztrát 1,05</t>
  </si>
  <si>
    <t>juta na obalení kmene cca. 2m/1strom</t>
  </si>
  <si>
    <t>úvazek (2m/ks)</t>
  </si>
  <si>
    <t>Celková cena za výsadbu stromů listnatých</t>
  </si>
  <si>
    <t>Cena</t>
  </si>
  <si>
    <t>Technologie založení</t>
  </si>
  <si>
    <t xml:space="preserve">Obdělání půdy nakopáním do hloubky přes 50 do 100 mm (zapravení kompostu), v rovině  </t>
  </si>
  <si>
    <t>Výpěstek</t>
  </si>
  <si>
    <t>ltr</t>
  </si>
  <si>
    <t xml:space="preserve">Celková cena za založení trvalé záhonové výsadby trvalek </t>
  </si>
  <si>
    <t>Zalití dřeviny vodou 100 l/ks,  1 x při výsadbě</t>
  </si>
  <si>
    <t xml:space="preserve">koeficient ztrát 5% </t>
  </si>
  <si>
    <t>voda na zalití - z vlastního zdroje investora</t>
  </si>
  <si>
    <t>Založení parkového trávníku - intenzivního</t>
  </si>
  <si>
    <t>1.</t>
  </si>
  <si>
    <t>2.</t>
  </si>
  <si>
    <t>koeficient ztrát 5%</t>
  </si>
  <si>
    <t>Počet keřů</t>
  </si>
  <si>
    <t>Celkové náklady na realizaci zahrady bez DPH</t>
  </si>
  <si>
    <t>DPH 21%</t>
  </si>
  <si>
    <t xml:space="preserve">Celkem pomocný materiál </t>
  </si>
  <si>
    <t>4.</t>
  </si>
  <si>
    <r>
      <t>m</t>
    </r>
    <r>
      <rPr>
        <vertAlign val="superscript"/>
        <sz val="12"/>
        <rFont val="Arial"/>
        <family val="2"/>
        <charset val="238"/>
      </rPr>
      <t>2</t>
    </r>
  </si>
  <si>
    <t xml:space="preserve">Celková cena na realizaci včetně DPH 21% </t>
  </si>
  <si>
    <t>km</t>
  </si>
  <si>
    <t>10% přirážka na pořizovací náklady</t>
  </si>
  <si>
    <t xml:space="preserve">Celková cena za založení výsadeb keřů </t>
  </si>
  <si>
    <t>přirážka na pořizovací náklady 10 % (dovoz, manipulace)</t>
  </si>
  <si>
    <t>3.</t>
  </si>
  <si>
    <t>Genofondová banka Správy KRNAP ve Vrchlabí - založení parkového trávníku osevem</t>
  </si>
  <si>
    <t>Založení trávníku parkového výsevem v rovině (20g/m2)</t>
  </si>
  <si>
    <t>Vylepšení půdy pískem s rozprostřením 2 cm, v rovině</t>
  </si>
  <si>
    <t>Chemické odplevelení před založením, na široko , Finalsan 100ml/6m2</t>
  </si>
  <si>
    <t>Kultivátorování plochy 2x, 100%</t>
  </si>
  <si>
    <t>Obdělání půdy vláčením , 2x 95%</t>
  </si>
  <si>
    <t>Obdělání půdy rytím starého trávníku hl.do200 mm v rovině</t>
  </si>
  <si>
    <t>Odplevelení  trávníku po založení hnízdovitě - 1x 20% plochy</t>
  </si>
  <si>
    <t>travní směs - AGROSTIS směs speciální oligotrofní KRNAP, 15/25 gr/m2</t>
  </si>
  <si>
    <t>chemický postřik Finalsan f. Neudorff, 100ml/6 m2 ( plocha 381 + 64 m2 )</t>
  </si>
  <si>
    <t>trávnikové hnojivo s inhibitorem dusíku, EasyGreen 12 12-12-17+2+ME, 25 kg</t>
  </si>
  <si>
    <r>
      <t xml:space="preserve">Genofondová banka Správy KRNAP ve Vrchlabí - výsadba  stromu listnatého s balem v rovině – </t>
    </r>
    <r>
      <rPr>
        <b/>
        <i/>
        <sz val="12"/>
        <rFont val="Arial"/>
        <family val="2"/>
        <charset val="238"/>
      </rPr>
      <t>Sorbus sudetica</t>
    </r>
  </si>
  <si>
    <t>Ošetření trávníku - první 2 seče od založení vč. shrabání</t>
  </si>
  <si>
    <t>Obdělání půdy rytím  hl.do200 mm v rovině</t>
  </si>
  <si>
    <t xml:space="preserve">Obdělání půdy nakopáním, zapracování písku do hloubky přes 50 do 100 mm </t>
  </si>
  <si>
    <r>
      <t xml:space="preserve">Tvarovací řez stávajících </t>
    </r>
    <r>
      <rPr>
        <i/>
        <sz val="12"/>
        <rFont val="Arial CE"/>
        <charset val="238"/>
      </rPr>
      <t>Buxus sempervirens</t>
    </r>
    <r>
      <rPr>
        <sz val="12"/>
        <rFont val="Arial CE"/>
        <family val="2"/>
        <charset val="238"/>
      </rPr>
      <t xml:space="preserve"> - řez a tvarování živých plotů, přes 0,8 do1,5 m,šíře do 1,0 m</t>
    </r>
  </si>
  <si>
    <r>
      <t>Genofondová banka Správy KRNAP ve Vrchlabí - výsadba keřů, tvarování stávajících</t>
    </r>
    <r>
      <rPr>
        <sz val="12"/>
        <rFont val="Arial CE"/>
        <charset val="238"/>
      </rPr>
      <t xml:space="preserve"> (</t>
    </r>
    <r>
      <rPr>
        <i/>
        <sz val="12"/>
        <rFont val="Arial CE"/>
        <charset val="238"/>
      </rPr>
      <t xml:space="preserve"> Buxus sempervirens </t>
    </r>
    <r>
      <rPr>
        <sz val="12"/>
        <rFont val="Arial CE"/>
        <charset val="238"/>
      </rPr>
      <t>)</t>
    </r>
  </si>
  <si>
    <t>příplatek k cenám za výsadbu do nádob nebo vyvýšených záhonů ( osazení tubusů, van )</t>
  </si>
  <si>
    <t>Výsadba přes 200 do 300 mm - výsadba v krechtu</t>
  </si>
  <si>
    <t>Hloubení jamek bez výměny půdy  o objemu od 0,002 - 0,005 m3, v rovině - transfer z krechtu</t>
  </si>
  <si>
    <t>Výsadba přes 200 do 300 mm - trvalé stanoviště</t>
  </si>
  <si>
    <t>Výsadba přes 300 do 400 mm - trvalé stanoviště</t>
  </si>
  <si>
    <t>Výsadba přes 300 do 400 mm - výsadba v krechtu</t>
  </si>
  <si>
    <t>Hloubení jamek bez výměny půdy  o objemu od 0,005 - 0,01 m3, v rovině - transfer z krechtu</t>
  </si>
  <si>
    <t>Hloubení jamek bez výměny půdy  o objemu od 0,005 - 0,01 m3, v rovině - trvalé stanoviště</t>
  </si>
  <si>
    <t>Hloubení jamek bez výměny půdy  o objemu od 0,002 - 0,005 m3, v rovině -  trvalé stanoviště</t>
  </si>
  <si>
    <t>Výsadba přes 200 - 300 mm - výsadba v krechtu</t>
  </si>
  <si>
    <t>Hloubení jamek bez výměny půdy  o objemu od 0,02 - 0,05 m3, v rovině - transfer do krechtu</t>
  </si>
  <si>
    <t>Hloubení jamek bez výměny půdy  o objemu od 0,02 - 0,05 m3, v rovině - transfer z krechtu</t>
  </si>
  <si>
    <t>Hloubení jamek bez výměny půdy  o objemu od 0,02 - 0,05 m3, v rovině - trvalé stanoviště</t>
  </si>
  <si>
    <t>Hloubení jamek bez výměny půdy  o objemu od 0,01 - 0,02 m3, v rovině - transfer z krechtu</t>
  </si>
  <si>
    <t>Hloubení jamek bez výměny půdy  o objemu od 0,01 - 0,02 m3, v rovině - trvalé stanoviště</t>
  </si>
  <si>
    <t>Hloubení jamek bez výměny půdy  o objemu od 0,05 - 0,125 m3, v rovině - transfer z krechtu</t>
  </si>
  <si>
    <t>Hloubení jamek bez výměny půdy  o objemu od 0,05 - 0,125 m3, v rovině - trvalé stanoviště</t>
  </si>
  <si>
    <t>Výsadba přes 400 mm - výsadba v krechtu</t>
  </si>
  <si>
    <t>Výsadba přes 400 mm - trvalé stanoviště</t>
  </si>
  <si>
    <t>183 10-1114</t>
  </si>
  <si>
    <t>183 11-1114</t>
  </si>
  <si>
    <t>chemický postřik Finalsan f. Neudorff, 100ml/6 m2 ( plocha 87 m2 )</t>
  </si>
  <si>
    <t>Výsadba živ. plotu s balem</t>
  </si>
  <si>
    <t>Buxus sempervirens, 4 ks/m</t>
  </si>
  <si>
    <t>30/40, ko 5l</t>
  </si>
  <si>
    <t>přirážka na pořizovací náklady 10% (dovoz, manipulace, kompletace )</t>
  </si>
  <si>
    <t>Mulčování výsadeb kůrou nebo štěrkem 4/8, do 50 mm</t>
  </si>
  <si>
    <t>Uválcování trávníku po prvním kosení</t>
  </si>
  <si>
    <t>Celkem za transfer trvalek a zpětnou výsadbu trvalek na trvalé stanoviště</t>
  </si>
  <si>
    <t>Vypletí trvalkových výsadeb vč. Expozic a štětovaných ploch (100% plochy), 1x</t>
  </si>
  <si>
    <t>Výsadba trvalek do připravené půdy se zalitím barvínek -  Vinca minor - půdní pokryv</t>
  </si>
  <si>
    <t>kus</t>
  </si>
  <si>
    <t xml:space="preserve">říční písek </t>
  </si>
  <si>
    <t>Aconitum plicatum</t>
  </si>
  <si>
    <t>Aconitum variegatum</t>
  </si>
  <si>
    <t>Agrostis rupestris</t>
  </si>
  <si>
    <t>Alchemilla baltica</t>
  </si>
  <si>
    <t>Alchemilla cymatophyla</t>
  </si>
  <si>
    <t>Alchemilla fissa</t>
  </si>
  <si>
    <t>Alchemilla straminea</t>
  </si>
  <si>
    <t>Alchemilla ursina</t>
  </si>
  <si>
    <t>Allium victorialis</t>
  </si>
  <si>
    <t>Andromeda polifolia</t>
  </si>
  <si>
    <t>Anemone narcissiflora</t>
  </si>
  <si>
    <t>Antennaria dioica</t>
  </si>
  <si>
    <t>Aquilegium vulgare</t>
  </si>
  <si>
    <t>Arabis alpina</t>
  </si>
  <si>
    <t>Arabis hirsuta</t>
  </si>
  <si>
    <t>Arabis sudetica</t>
  </si>
  <si>
    <t>Arnica montana</t>
  </si>
  <si>
    <t>Asplenium ruta-muraria</t>
  </si>
  <si>
    <t>Asplenium septentrionale</t>
  </si>
  <si>
    <t>Asplenium trichomanes</t>
  </si>
  <si>
    <t>Bartsia alpina</t>
  </si>
  <si>
    <t>Blysmus compresus</t>
  </si>
  <si>
    <t>Bupleurum longifolium vapinense</t>
  </si>
  <si>
    <t>Campanula bohemica</t>
  </si>
  <si>
    <t>Campanula glomerata</t>
  </si>
  <si>
    <t>Campanula rotundifolia sudetica</t>
  </si>
  <si>
    <t>Carex appropinguuata</t>
  </si>
  <si>
    <t>Carex bigelowii</t>
  </si>
  <si>
    <t>Carex capillaris</t>
  </si>
  <si>
    <t>Číslo</t>
  </si>
  <si>
    <t>Latinský název</t>
  </si>
  <si>
    <t>Carex davaliana</t>
  </si>
  <si>
    <t>Carex hartmanii</t>
  </si>
  <si>
    <t xml:space="preserve">Carex limosa </t>
  </si>
  <si>
    <t>Carex derelicta</t>
  </si>
  <si>
    <t>Carex leersii</t>
  </si>
  <si>
    <t>Carex paupercula</t>
  </si>
  <si>
    <t>Carex rupestris</t>
  </si>
  <si>
    <t>Carex vaginata</t>
  </si>
  <si>
    <t>Cirsium acaule</t>
  </si>
  <si>
    <t>Dactylorhiza fuchsi</t>
  </si>
  <si>
    <t>Dactylorhiza majalis</t>
  </si>
  <si>
    <t>Dantonia decumbens</t>
  </si>
  <si>
    <t>Delphinium elatum</t>
  </si>
  <si>
    <t>Dianthus superbus alpestris</t>
  </si>
  <si>
    <t>Drosera rotundifolia</t>
  </si>
  <si>
    <t>Empetrum hermafroditum</t>
  </si>
  <si>
    <t>Equisetum hyemale</t>
  </si>
  <si>
    <t>Equisetum variegatum</t>
  </si>
  <si>
    <t>Eriophorum latifolium</t>
  </si>
  <si>
    <t>Eriophorum vaginatum</t>
  </si>
  <si>
    <t>Filipendula vulgaris</t>
  </si>
  <si>
    <t>Galium sudeticum</t>
  </si>
  <si>
    <t>Gentiana asclepiadea</t>
  </si>
  <si>
    <t>Gentiana cruciata</t>
  </si>
  <si>
    <t>Gentiana pannonica</t>
  </si>
  <si>
    <t>Geum montanum</t>
  </si>
  <si>
    <t>Gladiolus imbricatus</t>
  </si>
  <si>
    <t>Gymnadenia conopsea</t>
  </si>
  <si>
    <t>Hedysarum hedysaroides</t>
  </si>
  <si>
    <t>Hieracium atratum</t>
  </si>
  <si>
    <t>Hieracium bifidum</t>
  </si>
  <si>
    <t>Hieracium blytianum</t>
  </si>
  <si>
    <t>Hieracium corconticum</t>
  </si>
  <si>
    <t>Hieracium decipiens</t>
  </si>
  <si>
    <t>Hieracium fuscuatrum</t>
  </si>
  <si>
    <t>Hieracium lachenalii</t>
  </si>
  <si>
    <t>Hieracium levigatum</t>
  </si>
  <si>
    <t>Hieracium onegensis</t>
  </si>
  <si>
    <t>Hieracium pedunculare</t>
  </si>
  <si>
    <t>Hieracium prenantoides</t>
  </si>
  <si>
    <t>Hieracium ripheum</t>
  </si>
  <si>
    <t>Hieracium rohlenae</t>
  </si>
  <si>
    <t>Hieracium rubrum</t>
  </si>
  <si>
    <t>Hieracium stoloniflorum</t>
  </si>
  <si>
    <t xml:space="preserve">Hieracium sudeticum </t>
  </si>
  <si>
    <t>Hieracium tubulosum</t>
  </si>
  <si>
    <t>Hieracium uechtritzianum</t>
  </si>
  <si>
    <t>Hypericum humifusum</t>
  </si>
  <si>
    <t>Hypochoeris uniflora</t>
  </si>
  <si>
    <t>Juncus trifidus</t>
  </si>
  <si>
    <t>Knautia arvensis pseudolongifolia</t>
  </si>
  <si>
    <t>Lilium bulbiferum</t>
  </si>
  <si>
    <t>Lilium martagon</t>
  </si>
  <si>
    <t>Lunaria rediviva</t>
  </si>
  <si>
    <t>Luzula spicata</t>
  </si>
  <si>
    <t>Luzula sudetica</t>
  </si>
  <si>
    <t>Menyantes trifoliata</t>
  </si>
  <si>
    <t>Meum athamanticum</t>
  </si>
  <si>
    <t>Minuartia corcontica</t>
  </si>
  <si>
    <t>Ophioglosum vulgatum</t>
  </si>
  <si>
    <t>Oxycocus microcarpus</t>
  </si>
  <si>
    <t>Pimpinella saxifraga rupestris</t>
  </si>
  <si>
    <t>Phyteuma nigrum</t>
  </si>
  <si>
    <t>Platanthera bifolia</t>
  </si>
  <si>
    <t>Polygala amarella</t>
  </si>
  <si>
    <t>Polystichum aculeatum</t>
  </si>
  <si>
    <t>Polystichum lonchitis</t>
  </si>
  <si>
    <t>Potentila palustris</t>
  </si>
  <si>
    <t>Primula elatior corcontica</t>
  </si>
  <si>
    <t>Primula minima</t>
  </si>
  <si>
    <t>Prunus padus borealis</t>
  </si>
  <si>
    <t>Pulsatilla alpestris alpina</t>
  </si>
  <si>
    <t>Pulsatilla vernalis</t>
  </si>
  <si>
    <t>Ranunculus platanifolius</t>
  </si>
  <si>
    <t>Rhodiola rosea</t>
  </si>
  <si>
    <t>Ribes petreum</t>
  </si>
  <si>
    <t>Rubus chamaemorus</t>
  </si>
  <si>
    <t>Salix bicolor</t>
  </si>
  <si>
    <t>Salix herbacea</t>
  </si>
  <si>
    <t>Salix lapponum</t>
  </si>
  <si>
    <t>Salix lapponum var. daphneola</t>
  </si>
  <si>
    <t>Salix pentandra</t>
  </si>
  <si>
    <t>Salix repens</t>
  </si>
  <si>
    <t>Salix viminalis</t>
  </si>
  <si>
    <t>Saxifraga bryoides</t>
  </si>
  <si>
    <t>Saxifraga moschata basaltica</t>
  </si>
  <si>
    <t>Saxifraga nivalis</t>
  </si>
  <si>
    <t>Saxifraga oppositifolia</t>
  </si>
  <si>
    <t>Saxifraga paniculata</t>
  </si>
  <si>
    <t>Scabiosa lucida lucida</t>
  </si>
  <si>
    <t>Scorzonera humilis</t>
  </si>
  <si>
    <t>Sedum alpestre</t>
  </si>
  <si>
    <t>Scheuchzeria palustris</t>
  </si>
  <si>
    <t>Solidago virgaurea minuta</t>
  </si>
  <si>
    <t>Sorbus sudetica</t>
  </si>
  <si>
    <t>Thalictrum aquilegiifolium</t>
  </si>
  <si>
    <t>Thymus alpestris</t>
  </si>
  <si>
    <t>Trichophorum alpinum</t>
  </si>
  <si>
    <t>Trichophorum caespitosum</t>
  </si>
  <si>
    <t>Trifolium badium</t>
  </si>
  <si>
    <t>Triglochin palustre</t>
  </si>
  <si>
    <t>Trollius altissimus</t>
  </si>
  <si>
    <t>Veronica alpina</t>
  </si>
  <si>
    <t>Veronica bellidioides</t>
  </si>
  <si>
    <t>Vincetoxicum hirundinacea</t>
  </si>
  <si>
    <t>Viola biflora</t>
  </si>
  <si>
    <t>Woodsia alpina</t>
  </si>
  <si>
    <t>Woodsia ilvensis</t>
  </si>
  <si>
    <t>chemický postřik Finalsan f. Neudorff, 100ml/6 m2 záhony volná půda + štět se štět s rostlinami štěrbin ( plocha 87 + 56 m2 )</t>
  </si>
  <si>
    <t>Mulčování výsadeb  štěrkem 2/4, do 70 mm</t>
  </si>
  <si>
    <t>Pořizovací náklady (dovoz, manipulace), 15 km Avie</t>
  </si>
  <si>
    <t>drcené kamenivo fr. 2/4 Košťálov na mulčování (tl. vrstvy 70 mm)</t>
  </si>
  <si>
    <t>Doprava 46 km Tatra</t>
  </si>
  <si>
    <t>Výsadba keřů ( 35 x 1 m šíře )</t>
  </si>
  <si>
    <t>Výsadba Sorbus sudetica vč. přípravy a transferu</t>
  </si>
  <si>
    <t>Automatický závlahový systém</t>
  </si>
  <si>
    <t>Výsadba do 100 mm - výsadba v krechtu</t>
  </si>
  <si>
    <t>Počet rostlin</t>
  </si>
  <si>
    <t>drcená kůra Česká Skalice, nebo drcené kamenivo fr. 2/4 Košťálov na mulčování (tl. vrstvy 50 mm)</t>
  </si>
  <si>
    <t>Vinca minor</t>
  </si>
  <si>
    <t>9*9*8</t>
  </si>
  <si>
    <t>40% přirážka na pořizovací náklady (dovoz, manipulace)</t>
  </si>
  <si>
    <t xml:space="preserve">Doprava, 102 km obousměrně, Avie </t>
  </si>
  <si>
    <t xml:space="preserve">Doprava </t>
  </si>
  <si>
    <t>počet stávajících trvalek GB</t>
  </si>
  <si>
    <t>Hloubení jamek bez výměny půdy  o objemu do 0,002 m3, v rovině - transfer do krechtu, kateg. 1</t>
  </si>
  <si>
    <t>Hloubení jamek bez výměny půdy  o objemu od 0,002 - 0,005 m3, v rovině - transfer do krechtu, kateg. 2</t>
  </si>
  <si>
    <t>Hloubení jamek bez výměny půdy  o objemu od 0,005 - 0,01 m3, v rovině - transfer do krechtu, kateg. 3</t>
  </si>
  <si>
    <t>Hloubení jamek bez výměny půdy  o objemu od 0,01 - 0,02 m3, v rovině - transfer do krechtu, kateg. 4</t>
  </si>
  <si>
    <t>Hloubení jamek bez výměny půdy  o objemu od 0,05 - 0,125 m3, v rovině - transfer do krechtu, kateg. 5</t>
  </si>
  <si>
    <t>Příprava nádob pro vysazování rostlin od 0,3 do 0,6 m2, válec průměr 0,7 m o výšce 0,45 m, 0,38 m2, objem: 0,18  m3 písku/kus</t>
  </si>
  <si>
    <t>Příprava nádob pro vysazování rostlin do 0,3 m2, válec průměr 0,6 m o výšce 0,3 m, 0,28 m2, objem: 0,09 m3/kus</t>
  </si>
  <si>
    <t>Příprava nádob pro vysazování rostlin do 0,3 m2, válec průměr 0,4 m o výšce 0,3 m,  0,125 m2, objem: 0,037 m3 písku/kus</t>
  </si>
  <si>
    <t>Příprava nádob pro vysazování rostlin do 0,3 m2, válec průměr 0,3 m o výšce 0,3 m,  0,07 m2, objem: 0,02 m3 písku/kus</t>
  </si>
  <si>
    <t>Vylepšení půdy pískem s rozprostřením 4 cm, v rovině</t>
  </si>
  <si>
    <t>Písek kopaný říční 0/4 - zlepšení fyz. vlastností půdy, 40 l/m2, 1,6t/m3</t>
  </si>
  <si>
    <t>Pro vylepšení půdy použít písek ze zrušeného krechtu</t>
  </si>
  <si>
    <r>
      <t>říční písek - vylepšení půdy pro výsadby + expoziční válce ( 9,2 m</t>
    </r>
    <r>
      <rPr>
        <vertAlign val="superscript"/>
        <sz val="12"/>
        <rFont val="Arial CE"/>
        <charset val="238"/>
      </rPr>
      <t>3</t>
    </r>
    <r>
      <rPr>
        <sz val="12"/>
        <rFont val="Arial CE"/>
        <family val="2"/>
        <charset val="238"/>
      </rPr>
      <t xml:space="preserve"> )</t>
    </r>
  </si>
  <si>
    <r>
      <t>Písek kopaný říční 0/4 - využít písek z krechtu ( 15 m</t>
    </r>
    <r>
      <rPr>
        <vertAlign val="superscript"/>
        <sz val="12"/>
        <rFont val="Arial CE"/>
        <charset val="238"/>
      </rPr>
      <t xml:space="preserve">3 </t>
    </r>
    <r>
      <rPr>
        <sz val="12"/>
        <rFont val="Arial CE"/>
        <charset val="238"/>
      </rPr>
      <t>)</t>
    </r>
  </si>
  <si>
    <r>
      <t>m</t>
    </r>
    <r>
      <rPr>
        <vertAlign val="superscript"/>
        <sz val="12"/>
        <color indexed="8"/>
        <rFont val="Arial CE"/>
        <charset val="238"/>
      </rPr>
      <t>3</t>
    </r>
  </si>
  <si>
    <t xml:space="preserve">Uložení výkopku bez hutnění </t>
  </si>
  <si>
    <t>Položení filtrační textílie, vč. Přesahů 0,2 m</t>
  </si>
  <si>
    <r>
      <t>m</t>
    </r>
    <r>
      <rPr>
        <vertAlign val="superscript"/>
        <sz val="12"/>
        <color indexed="8"/>
        <rFont val="Arial CE"/>
        <charset val="238"/>
      </rPr>
      <t>2</t>
    </r>
  </si>
  <si>
    <t>Rozprostření zemin od 0,2-0,3 m - vrstvy písku v krechtu</t>
  </si>
  <si>
    <t>Rozprostření zemin do 0,1 m - využití písku z krechtu pro kultivaci půdy trávníku</t>
  </si>
  <si>
    <t>Rozprostření zemin od 0,2-0,3 m - zavezení krechtu původní zeminou z uloženého výkopku</t>
  </si>
  <si>
    <t>Manipulace se stávajícími rostlinami GB</t>
  </si>
  <si>
    <t>Příprava expozičních válců a pěstebních van</t>
  </si>
  <si>
    <t>Budování krechtu pro transfer trvalek, 2 ks 5 x 5 x 0,3 m</t>
  </si>
  <si>
    <t>Speciání substrát pro rašelištní a slatiništní rostliny, na zakázku</t>
  </si>
  <si>
    <t>Trvalkové výsadby - volná půda, štět, expoziční plochy vč. transferu</t>
  </si>
  <si>
    <t xml:space="preserve">5. </t>
  </si>
  <si>
    <t>6.</t>
  </si>
  <si>
    <t>7.</t>
  </si>
  <si>
    <t xml:space="preserve">Genofondová banka Správy KRNAP ve Vrchlabí - vybavení </t>
  </si>
  <si>
    <t xml:space="preserve">Průměr 10 cm </t>
  </si>
  <si>
    <t>Specifikace materiálu</t>
  </si>
  <si>
    <t xml:space="preserve">Průměr 20 cm </t>
  </si>
  <si>
    <t>Průměr 15 cm</t>
  </si>
  <si>
    <t>Průměr 25 cm</t>
  </si>
  <si>
    <t>Průměr 30 cm</t>
  </si>
  <si>
    <t>Průměr 40 cm</t>
  </si>
  <si>
    <t>Doprava</t>
  </si>
  <si>
    <t>Doprava květináčů</t>
  </si>
  <si>
    <t>Plastová přepravka na maso E2 600x400x200</t>
  </si>
  <si>
    <t>Doprava přepravek</t>
  </si>
  <si>
    <t>E2 600x400x200</t>
  </si>
  <si>
    <t>role</t>
  </si>
  <si>
    <t>Stínící tkanina zelená, 60 % zastínění, 4 x 50 m,</t>
  </si>
  <si>
    <t>Doprava stínovky</t>
  </si>
  <si>
    <t>K21 -109*109*109 cm</t>
  </si>
  <si>
    <t>Pozinkovaný kompostér, 2 mm plech</t>
  </si>
  <si>
    <t>4 x 50 m, 60%</t>
  </si>
  <si>
    <t>Rozšiřovací modul K21</t>
  </si>
  <si>
    <t xml:space="preserve">Průměr 24 cm </t>
  </si>
  <si>
    <t xml:space="preserve">Průměr 34 cm </t>
  </si>
  <si>
    <t xml:space="preserve">Průměr 44 + cm </t>
  </si>
  <si>
    <t>Plastový květináč - dočasný pro transfer</t>
  </si>
  <si>
    <t>Hloubení jámy o velikosti přes 0,4 do 1 m3  s výměnou půdy na 50%</t>
  </si>
  <si>
    <t>Výsadba stromu s balem přes 600 do 800 mm</t>
  </si>
  <si>
    <t>Ukotvení dřeviny dvěma kůly , průměr 6cm a úvazkem, kůly přes 1 do 2 m</t>
  </si>
  <si>
    <t>Zhotovení obalu kmene a spodních částí větví stromu z juty v jedné vrstvě, 50% krytí, 2m2/1strom</t>
  </si>
  <si>
    <t>Vypletí mís 1x</t>
  </si>
  <si>
    <t>Zhotovení závlahové mísy přes 0,5 do 1 m</t>
  </si>
  <si>
    <t>Znovuuvázání dřeviny 1x v roce výsadby</t>
  </si>
  <si>
    <t>Sorbus sudetica - stávající stromy</t>
  </si>
  <si>
    <t>20 % přirážka na pořizovací náklady (dovoz, manipulace)</t>
  </si>
  <si>
    <t>kůly na ukotvení  stromů, kůl,frézovaný s  fazetou a špicí, pr. 9cm, délka 3m, 2ks/1strom</t>
  </si>
  <si>
    <t>Technologie přípravy transferu, transfer, krecht</t>
  </si>
  <si>
    <t xml:space="preserve">Příprava dřeviny k přesazení přes 0,6 do 0,8 </t>
  </si>
  <si>
    <t>individuálně</t>
  </si>
  <si>
    <t>Ošetření kořenů nožem a stimulátorem</t>
  </si>
  <si>
    <t xml:space="preserve">Příprava nádob pro vysazování rostlin do 0,3 m2, vyplnění rýhy substrátem 0,3 x 0,7 = 200 l </t>
  </si>
  <si>
    <t>Výchovný řez stromů netrnitých - 1 x za vegetaci, kompenzace ztrát kořenů</t>
  </si>
  <si>
    <t>Výsadba stromu s balem přes 600 do 800 mm do krechtu</t>
  </si>
  <si>
    <t>Ukotvení dřeviny jedním kůlem , průměr 6cm a úvazkem, kůl přes 1 do 2 m</t>
  </si>
  <si>
    <t>Vyzvednutí dřeviny s balem přes 600 do 800 mm, instalace drátěného koše 70/80 s jutovou plachtou 120x 120 cm</t>
  </si>
  <si>
    <t>pěstební substrát pro obsyp rýhy při přípravě na vydobytí, 200 l/ strom</t>
  </si>
  <si>
    <t>Drátěný koš, průměr balu 80, Sinco s.r.o.</t>
  </si>
  <si>
    <t>Celkem transfer</t>
  </si>
  <si>
    <t>kmen, 12/14 ok</t>
  </si>
  <si>
    <t>Specifikace rostlin - stávající rostliny genofondové banky jsou uvedeny v samostatné tabulce</t>
  </si>
  <si>
    <t>Počty rostlin dle velikosti balu (ks)</t>
  </si>
  <si>
    <t>Počet rostlin vysazených do volné půdy (ks)</t>
  </si>
  <si>
    <t>Počet rostlin vysazených do nádoby (ks)</t>
  </si>
  <si>
    <t>Počty rostlin dle průměru hliněné nádoby (ks)</t>
  </si>
  <si>
    <t>poznámky</t>
  </si>
  <si>
    <t>do pr. 17 cm</t>
  </si>
  <si>
    <t>18-24 cm</t>
  </si>
  <si>
    <t>25-29 cm</t>
  </si>
  <si>
    <t>30-34 cm</t>
  </si>
  <si>
    <t>35-45 cm</t>
  </si>
  <si>
    <t>nad 45 cm</t>
  </si>
  <si>
    <t>pr. 10 cm</t>
  </si>
  <si>
    <t>15 cm</t>
  </si>
  <si>
    <t>20 cm</t>
  </si>
  <si>
    <t>25 cm</t>
  </si>
  <si>
    <t>30 cm</t>
  </si>
  <si>
    <t>50 cm</t>
  </si>
  <si>
    <t>směs rostlin rašeliniště, krabice a přepravka</t>
  </si>
  <si>
    <t>17 ks přesadit do volné půdy</t>
  </si>
  <si>
    <t>z květináče přesadit do volné půdy k Salix herbacea (poloparazit)</t>
  </si>
  <si>
    <t>směs rostlin rašelniště, přepravka</t>
  </si>
  <si>
    <t>směs rostlin rašelniště, krabice</t>
  </si>
  <si>
    <t>2 přepravky + ve směsi rostlin v rašeliništi</t>
  </si>
  <si>
    <t>směs rostlin bažina, přepravka</t>
  </si>
  <si>
    <t>směs rostlin rašeliniště, krabice</t>
  </si>
  <si>
    <t>truhlík</t>
  </si>
  <si>
    <t>trulík, rašeliniště</t>
  </si>
  <si>
    <t>směs rostlin rašeliniště, přepravka</t>
  </si>
  <si>
    <t>přepravka</t>
  </si>
  <si>
    <t>???</t>
  </si>
  <si>
    <t>zůstává na místě</t>
  </si>
  <si>
    <t>vyřazen z GB</t>
  </si>
  <si>
    <t>přepravka, nutno vyzvednout v kuse!</t>
  </si>
  <si>
    <t>Celkem rostlin dle velikosti balu:</t>
  </si>
  <si>
    <t>Celkem rostlin pro výsadbu:</t>
  </si>
  <si>
    <t>Celkem květináčů pro výsadbu:</t>
  </si>
  <si>
    <t>Počet přepravek:</t>
  </si>
  <si>
    <t>21ks</t>
  </si>
  <si>
    <t>Počet truhlíků:</t>
  </si>
  <si>
    <t>3 ks</t>
  </si>
  <si>
    <t xml:space="preserve">Počet vzrostlých Sorbus: </t>
  </si>
  <si>
    <t>30 ks</t>
  </si>
  <si>
    <t>30 ks vzrostlých stromků bude přesazeno s balem (započteno v jiné části rozpočtu)</t>
  </si>
  <si>
    <t>Květináč z pálené hlíny Natural 62 ks + 58 rezerva</t>
  </si>
  <si>
    <t>Květináč z pálené hlíny Natural 30 ks + 30 rezerva</t>
  </si>
  <si>
    <t>Květináč z pálené hlíny Natural 147 ks + 53 rezerva</t>
  </si>
  <si>
    <t>Květináč z pálené hlíny Natural 46 ks + 24 rezerva</t>
  </si>
  <si>
    <t>Květináč z pálené hlíny Natural 39 ks +21 rezerva</t>
  </si>
  <si>
    <t>Květináč z pálené hlíny Natural 8 ks + 7 rezerva</t>
  </si>
  <si>
    <t>Doprava kompostérů</t>
  </si>
  <si>
    <t>Doprava popelnic</t>
  </si>
  <si>
    <t>Průměr 17 cm</t>
  </si>
  <si>
    <t>Domácí trvalky pro dosadby celkem</t>
  </si>
  <si>
    <t>Popis</t>
  </si>
  <si>
    <t>Počet</t>
  </si>
  <si>
    <t>Jedn.</t>
  </si>
  <si>
    <t>Ovládací systém a senzory</t>
  </si>
  <si>
    <t>Šachtice s elmag. ventily, rozdělovače, kabelové vedení</t>
  </si>
  <si>
    <t xml:space="preserve">Připojovací 3-ramenný rozdělovač TP 1" (x3) s převlečnými matkami a s plochým těsněním. </t>
  </si>
  <si>
    <t>PVC zakončovací prvek RN 1" s O-kroužkem</t>
  </si>
  <si>
    <t>Štěrkový podsyp pod šachtice - frakce 8-16 mm</t>
  </si>
  <si>
    <t>bal.</t>
  </si>
  <si>
    <t xml:space="preserve">2x1,5 mm2 - dvoužilový zemní kabel pro 1 elmag. ventil nebo čidlo, balení ve smotku 100 m, cena uvedena za 1 m </t>
  </si>
  <si>
    <t>Instalace a zapojení sekčního el.mag. ventilu do velikosti 1"</t>
  </si>
  <si>
    <t>Uložení kabelů do flexibilní chráničky</t>
  </si>
  <si>
    <t>Zapojení vodotěsných konektorů</t>
  </si>
  <si>
    <t>Instalace základové desky nebo roštu pod ventilovou šachtici</t>
  </si>
  <si>
    <t>Štěrkový podsyp pod zahradní vetilovou šachtici</t>
  </si>
  <si>
    <t>Kompletní osazení ventilové šachtice (zhotovení a utěsnění prostupů, usazení, zásyp)</t>
  </si>
  <si>
    <t>Potrubí a tvarovky pro rozvody AZS</t>
  </si>
  <si>
    <t>Instalace a pokládka PE potrubí a mechanických spojek 32 mm</t>
  </si>
  <si>
    <t>Usazení PE potrubí v terénu</t>
  </si>
  <si>
    <t>Postřikovače, trysky, pružné přípojky postřikovačů</t>
  </si>
  <si>
    <t>Navrtávací sedlo 3/4"x32x3/4" oboustranné</t>
  </si>
  <si>
    <t>Montáž průchodů do plastových van</t>
  </si>
  <si>
    <t xml:space="preserve">Propláchnutí těla rozpašovacího postřikovače </t>
  </si>
  <si>
    <t>Mikrozávlaha</t>
  </si>
  <si>
    <t xml:space="preserve">Pokládka nadzemního kapkovacího potrubí 16mm včetně instalace a montáže spojek </t>
  </si>
  <si>
    <t>Instalace zemních úchytů pro kapkovací potrubí</t>
  </si>
  <si>
    <t>Letní vodovod - vodní zásuvky</t>
  </si>
  <si>
    <t xml:space="preserve">Kovaný zahradní sloupek, černošedý povrch, celková výška 1,25 m, vč. 2 moderních pochrom. ventilů a bočního závěsu na hadice. Materiál žárově zinkovaná ocel tl. 2,5 mm. </t>
  </si>
  <si>
    <t>Montáž a instalace vodovodního sloupku, betonový základ, připojení</t>
  </si>
  <si>
    <t>Hlavní sestava - napojení na vodní zdroj</t>
  </si>
  <si>
    <t>Mosazný kulový ventil 1" dlouhý, páka,  PN 16</t>
  </si>
  <si>
    <t xml:space="preserve">Mosazné šroubení 1" přímé s plochým těsněním - rozebíratelné PN 10 </t>
  </si>
  <si>
    <t>Mosazná redukce 3/4" x 1/2"</t>
  </si>
  <si>
    <t>Instalace mosazné armatury do velikosti 1"</t>
  </si>
  <si>
    <t xml:space="preserve">Instalace hlavní sestavy </t>
  </si>
  <si>
    <t>soubor</t>
  </si>
  <si>
    <t>Instalace a zapojení hlavního elmag. ventilu do velikosti 1"</t>
  </si>
  <si>
    <t>Instalace přípojky pro kompresor</t>
  </si>
  <si>
    <t>Čerpadlo a čerpací stanice</t>
  </si>
  <si>
    <t>Montáž a instalace stávajícího horizontálního čerpadla, osazení, připojení</t>
  </si>
  <si>
    <t>Jímka a dopouštění</t>
  </si>
  <si>
    <t>Instalace plovákového elektromechanického spínače</t>
  </si>
  <si>
    <t>Filtrace vody pro AZS</t>
  </si>
  <si>
    <t>Programovatelná časová automatika pro filtry C, C-FK, S, ovládání s displejem, 230 V, 16 programů</t>
  </si>
  <si>
    <t>Diferenční tlakový spínač pro filtry S 1"-5/4"</t>
  </si>
  <si>
    <t xml:space="preserve">Mosazná mufna 1" </t>
  </si>
  <si>
    <t>Redukovaný mosazný dvojnipl 1"x1/2"</t>
  </si>
  <si>
    <t>GEKA spojka s vnějším závitem 1"</t>
  </si>
  <si>
    <t>GEKA spojka s přípojkou pro hadici 1" ( ID 25 mm )</t>
  </si>
  <si>
    <t>Instalace automatické jednotky zpětného proplachu Z11S / Z74S-AN</t>
  </si>
  <si>
    <t>Instalace diferenčního tlakového spínače DDS76</t>
  </si>
  <si>
    <t>Elektroinstalace a el. zapojení</t>
  </si>
  <si>
    <t>Montáž instalačních lišt pro kabely</t>
  </si>
  <si>
    <t>Kontrola kabeláže mezi ovl. jednotkou a ventily, měření parametrů vedení</t>
  </si>
  <si>
    <t xml:space="preserve">Zapojení elektroinstalace a revize čerpací stanice </t>
  </si>
  <si>
    <t>Různé</t>
  </si>
  <si>
    <t xml:space="preserve">Teflonová těsnící páska 12 mm x 12 m x 0,075 mm, kvalitní páska vhodná pro těsnění všech plastových závitů, (bílý nebo modrý obal) </t>
  </si>
  <si>
    <t>Rekapitulace</t>
  </si>
  <si>
    <t>Genofondová banka Správy KRNAP ve Vrchlabí - návrh automatického závlahového systému</t>
  </si>
  <si>
    <t xml:space="preserve">Festuca, Avenella - geograf. původní traviny </t>
  </si>
  <si>
    <t>Komponenty celkem</t>
  </si>
  <si>
    <t>Instalace a související činnosti celkem</t>
  </si>
  <si>
    <t>Juta 120*120</t>
  </si>
  <si>
    <t>Hloubení rýh pro vysazování rostlin přes 800 do 1300mm, hloubky do 700 ( 1200 x 400 mm ) - krecht</t>
  </si>
  <si>
    <t>Zahradní nářadí a vybavení</t>
  </si>
  <si>
    <t xml:space="preserve">Popis </t>
  </si>
  <si>
    <t>Celková cena za zahradní vybavení banky</t>
  </si>
  <si>
    <t>Demolice, nové zpevněné plochy a konstrukce ( mlat, štět, vany )</t>
  </si>
  <si>
    <t xml:space="preserve">Zahradnické vybavení banky </t>
  </si>
  <si>
    <t>Pozinkovaný rozšiřovací modul pro kompostér K 21, 2 mm plech</t>
  </si>
  <si>
    <t>Cena/m.j.</t>
  </si>
  <si>
    <t>3x1,5 mm2 - třížilový zemní kabel pro 2 elmag. ventily, balení ve smotku 100 m, cena uvedena za 1 m</t>
  </si>
  <si>
    <t>4x1,5 mm2 - čtyřžilový zemní kabel pro 3 elmag. ventily, balení ve smotku 100 m, cena uvedena za 1 m</t>
  </si>
  <si>
    <t>Filtr F76S - 1" (DN25), filtrační vložka 155 mesh, PN 16, man.proplach,  Q(max)= 1,5 l/s</t>
  </si>
  <si>
    <t>Instalace mosazného filtru F76S 1"-5/4"</t>
  </si>
  <si>
    <t>Celková cena</t>
  </si>
  <si>
    <t>Vyzvednutí dřeviny k přesazení s průměrem kmene do 0,1 m, pryč z krechtu k výsadbě na trvalé stanoviště</t>
  </si>
  <si>
    <t>Obdělání půdy rytím hl.do200 mm v rovině</t>
  </si>
  <si>
    <t>Chemické odplevelení před založením, na široko, Finalsan 100ml/6m2</t>
  </si>
  <si>
    <t>Vypletí dřevin ve skupinách (100% plochy), 1x nově založený (35 m) + původní (14 m)</t>
  </si>
  <si>
    <t>Celková rekapitulace rekonstrukce genofondové banky Správy KRNAP ve Vrchlabí</t>
  </si>
  <si>
    <t>Genofondová banka Správy KRNAP ve Vrchlabí - transfer trvalek, výsadba trvalek do volné půdy a expozičních nádob</t>
  </si>
  <si>
    <t>Hloubení jamek bez výměny půdy  o objemu do 0,002 m3, v rovině - transfer z krechtu</t>
  </si>
  <si>
    <t>Hloubení jamek bez výměny půdy  o objemu do 0,002 m3, v rovině - trvalé stanoviště</t>
  </si>
  <si>
    <t>Výsadba do 100 mm - trvalé stanoviště</t>
  </si>
  <si>
    <r>
      <t>Odkopávky a prokopávky do 300 m</t>
    </r>
    <r>
      <rPr>
        <vertAlign val="superscript"/>
        <sz val="12"/>
        <rFont val="Arial"/>
        <family val="2"/>
        <charset val="238"/>
      </rPr>
      <t>2</t>
    </r>
    <r>
      <rPr>
        <sz val="12"/>
        <rFont val="Arial"/>
        <family val="2"/>
        <charset val="238"/>
      </rPr>
      <t>, o mocnosti 0,3 m</t>
    </r>
  </si>
  <si>
    <t>Příprava nádob pro vysazování rostlin od 1,00-2,00 m2, polypropylen. vana 1,9 m2 pro rašeliništní a slatiništní ( 1,4*1,4*0,3 m = 0,6 m3 )</t>
  </si>
  <si>
    <t>List obsahuje:</t>
  </si>
  <si>
    <t>1) Krycí list soupisu</t>
  </si>
  <si>
    <t>2) Rekapitulace</t>
  </si>
  <si>
    <t>3) Soupis prací</t>
  </si>
  <si>
    <t>Zpět na list:</t>
  </si>
  <si>
    <t>Rekapitulace stavby</t>
  </si>
  <si>
    <t>&gt;&gt;  skryté sloupce  &lt;&lt;</t>
  </si>
  <si>
    <t>{e4e0ad75-ba37-4783-bdb0-10ebae677234}</t>
  </si>
  <si>
    <t>2</t>
  </si>
  <si>
    <t>KRYCÍ LIST SOUPISU</t>
  </si>
  <si>
    <t>v ---  níže se nacházejí doplnkové a pomocné údaje k sestavám  --- v</t>
  </si>
  <si>
    <t>False</t>
  </si>
  <si>
    <t>Stavba:</t>
  </si>
  <si>
    <t>Genofondová banka Správy KRNAP ve Vrchlabí</t>
  </si>
  <si>
    <t>Objekt:</t>
  </si>
  <si>
    <t>2 - Demolice a nové zpevněné plochy a konstrukce</t>
  </si>
  <si>
    <t>KSO:</t>
  </si>
  <si>
    <t/>
  </si>
  <si>
    <t>CC-CZ:</t>
  </si>
  <si>
    <t>Místo:</t>
  </si>
  <si>
    <t>Vrchlabí</t>
  </si>
  <si>
    <t>Datum:</t>
  </si>
  <si>
    <t>27.8.2017</t>
  </si>
  <si>
    <t>Zadavatel:</t>
  </si>
  <si>
    <t>IČ:</t>
  </si>
  <si>
    <t>Správa KRNAP ve Vrchlabí</t>
  </si>
  <si>
    <t>DIČ:</t>
  </si>
  <si>
    <t>Uchazeč:</t>
  </si>
  <si>
    <t xml:space="preserve"> </t>
  </si>
  <si>
    <t>Projektant:</t>
  </si>
  <si>
    <t>Petra Loffelmannová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</si>
  <si>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</si>
  <si>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</si>
  <si>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</si>
  <si>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</si>
  <si>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</si>
  <si>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</si>
  <si>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</si>
  <si>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</si>
  <si>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</si>
  <si>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</si>
  <si>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</si>
  <si>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</si>
  <si>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</si>
  <si>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</si>
  <si>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</si>
  <si>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</si>
  <si>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</si>
  <si>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</si>
  <si>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</si>
  <si>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</si>
  <si>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</si>
  <si>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</si>
  <si>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</si>
  <si>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</si>
  <si>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</si>
  <si>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</si>
  <si>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</si>
  <si>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</si>
  <si>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</si>
  <si>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</si>
  <si>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762 - Konstrukce tesařské</t>
  </si>
  <si>
    <t xml:space="preserve">    767 - Konstrukce zámečnické</t>
  </si>
  <si>
    <t>SOUPIS PRACÍ</t>
  </si>
  <si>
    <t>PČ</t>
  </si>
  <si>
    <t>Typ</t>
  </si>
  <si>
    <t>Kód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</si>
  <si>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</si>
  <si>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</si>
  <si>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</si>
  <si>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</si>
  <si>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</si>
  <si>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</si>
  <si>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</si>
  <si>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</si>
  <si>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</si>
  <si>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</si>
  <si>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</si>
  <si>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</si>
  <si>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</si>
  <si>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</si>
  <si>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</si>
  <si>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</si>
  <si>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</si>
  <si>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</si>
  <si>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</si>
  <si>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113106121</t>
  </si>
  <si>
    <t>Rozebrání dlažeb komunikací pro pěší z betonových nebo kamenných dlaždic</t>
  </si>
  <si>
    <t>CS ÚRS 2017 02</t>
  </si>
  <si>
    <t>4</t>
  </si>
  <si>
    <t>-1029188232</t>
  </si>
  <si>
    <t>113107111</t>
  </si>
  <si>
    <t>Odstranění podkladu pl do 50 m2 z kameniva těženého tl 100 mm</t>
  </si>
  <si>
    <t>1563055896</t>
  </si>
  <si>
    <t>3</t>
  </si>
  <si>
    <t>113107122</t>
  </si>
  <si>
    <t>Odstranění podkladu pl do 50 m2 z kameniva drceného tl 200 mm</t>
  </si>
  <si>
    <t>1643643865</t>
  </si>
  <si>
    <t>113204111</t>
  </si>
  <si>
    <t>Vytrhání obrub záhonových</t>
  </si>
  <si>
    <t>-491656550</t>
  </si>
  <si>
    <t>5</t>
  </si>
  <si>
    <t>122101101</t>
  </si>
  <si>
    <t>Odkopávky a prokopávky nezapažené v hornině tř. 1 a 2 objem do 100 m3</t>
  </si>
  <si>
    <t>637651366</t>
  </si>
  <si>
    <t>6</t>
  </si>
  <si>
    <t>162601102</t>
  </si>
  <si>
    <t>Vodorovné přemístění do 5000 m výkopku/sypaniny z horniny tř. 1 až 4</t>
  </si>
  <si>
    <t>1196636395</t>
  </si>
  <si>
    <t>7</t>
  </si>
  <si>
    <t>171201201</t>
  </si>
  <si>
    <t>Uložení sypaniny na skládky</t>
  </si>
  <si>
    <t>-1792679519</t>
  </si>
  <si>
    <t>8</t>
  </si>
  <si>
    <t>171201211</t>
  </si>
  <si>
    <t>Poplatek za uložení odpadu ze sypaniny na skládce (skládkovné)</t>
  </si>
  <si>
    <t>-1305679142</t>
  </si>
  <si>
    <t>9</t>
  </si>
  <si>
    <t>132201201</t>
  </si>
  <si>
    <t>Hloubení rýh š do 2000 mm v hornině tř. 3 objemu do 100 m3</t>
  </si>
  <si>
    <t>-735384470</t>
  </si>
  <si>
    <t>10</t>
  </si>
  <si>
    <t>-1585937060</t>
  </si>
  <si>
    <t>11</t>
  </si>
  <si>
    <t>933536591</t>
  </si>
  <si>
    <t>12</t>
  </si>
  <si>
    <t>1348176665</t>
  </si>
  <si>
    <t>13</t>
  </si>
  <si>
    <t>167101101</t>
  </si>
  <si>
    <t>Nakládání výkopku z hornin tř. 1 až 4 do 100 m3</t>
  </si>
  <si>
    <t>-659880993</t>
  </si>
  <si>
    <t>14</t>
  </si>
  <si>
    <t>-1751801885</t>
  </si>
  <si>
    <t>15</t>
  </si>
  <si>
    <t>-1125947172</t>
  </si>
  <si>
    <t>16</t>
  </si>
  <si>
    <t>34753778</t>
  </si>
  <si>
    <t>17</t>
  </si>
  <si>
    <t>167101151</t>
  </si>
  <si>
    <t>Nakládání výkopku z hornin tř. 5 až 7 do 100 m3</t>
  </si>
  <si>
    <t>948685399</t>
  </si>
  <si>
    <t>18</t>
  </si>
  <si>
    <t>162201261</t>
  </si>
  <si>
    <t>Vodorovné přemístění výkopku z horniny tř. 5 až 7 stavebním kolečkem do 10 m</t>
  </si>
  <si>
    <t>1897670413</t>
  </si>
  <si>
    <t>19</t>
  </si>
  <si>
    <t>162201269</t>
  </si>
  <si>
    <t>Příplatek k vodorovnému přemístění výkopku z horniny tř. 5 až 7 stavebním kolečkem ZKD 10 m</t>
  </si>
  <si>
    <t>1278536301</t>
  </si>
  <si>
    <t>VV</t>
  </si>
  <si>
    <t>14*5 'Přepočtené koeficientem množství</t>
  </si>
  <si>
    <t>20</t>
  </si>
  <si>
    <t>162701105</t>
  </si>
  <si>
    <t>Vodorovné přemístění do 10000 m výkopku/sypaniny z horniny tř. 1 až 4</t>
  </si>
  <si>
    <t>-1677169863</t>
  </si>
  <si>
    <t>21</t>
  </si>
  <si>
    <t>162701109</t>
  </si>
  <si>
    <t>Příplatek k vodorovnému přemístění výkopku/sypaniny z horniny tř. 1 až 4 ZKD 1000 m přes 10000 m</t>
  </si>
  <si>
    <t>-2031540189</t>
  </si>
  <si>
    <t>14*25 'Přepočtené koeficientem množství</t>
  </si>
  <si>
    <t>Zakládání</t>
  </si>
  <si>
    <t>22</t>
  </si>
  <si>
    <t>271532213</t>
  </si>
  <si>
    <t>Podsyp pod základové konstrukce se zhutněním z hrubého kameniva frakce 8 až 16 mm</t>
  </si>
  <si>
    <t>1110012997</t>
  </si>
  <si>
    <t>Svislé a kompletní konstrukce</t>
  </si>
  <si>
    <t>23</t>
  </si>
  <si>
    <t>382413111</t>
  </si>
  <si>
    <t>Osazení jímky z PP na obetonování objemu 1000 l pro usazení do terénu</t>
  </si>
  <si>
    <t>243792168</t>
  </si>
  <si>
    <t>24</t>
  </si>
  <si>
    <t>M</t>
  </si>
  <si>
    <t>5623001001</t>
  </si>
  <si>
    <t>jímka plastová polypropylenová 1,4 x 1,4 x 0,4 m objem do 1 m3</t>
  </si>
  <si>
    <t>-985903092</t>
  </si>
  <si>
    <t>25</t>
  </si>
  <si>
    <t>5623001002</t>
  </si>
  <si>
    <t>jímka plastová polypropylenová 1,4 x 1,4 x 0,3 m objem do 1 m3</t>
  </si>
  <si>
    <t>-1247168388</t>
  </si>
  <si>
    <t>Vodorovné konstrukce</t>
  </si>
  <si>
    <t>26</t>
  </si>
  <si>
    <t>465513111</t>
  </si>
  <si>
    <t>Dlažba z nasbíraného kamene na sucho bez vyplnění spár plocha do 20 m2 tl 200 mm</t>
  </si>
  <si>
    <t>313348577</t>
  </si>
  <si>
    <t>Komunikace pozemní</t>
  </si>
  <si>
    <t>27</t>
  </si>
  <si>
    <t>5649521141</t>
  </si>
  <si>
    <t xml:space="preserve">Podklad z mechanicky zpevněného kameniva MZK tl 180 mm ze Sklářské Poreby PL </t>
  </si>
  <si>
    <t>1401436812</t>
  </si>
  <si>
    <t>28</t>
  </si>
  <si>
    <t>5649721211</t>
  </si>
  <si>
    <t>Podklad z mechanicky zpevněného kameniva MZK tl 300 mm ze Sklářské Poreby PL</t>
  </si>
  <si>
    <t>-86032521</t>
  </si>
  <si>
    <t>Ostatní konstrukce a práce, bourání</t>
  </si>
  <si>
    <t>29</t>
  </si>
  <si>
    <t>9163712111</t>
  </si>
  <si>
    <t>Osazení skrytého flexibilního zahradního obrubníku ocelového</t>
  </si>
  <si>
    <t>-1305936358</t>
  </si>
  <si>
    <t>30</t>
  </si>
  <si>
    <t>2724517801</t>
  </si>
  <si>
    <t>obrubník zahradní ocelový z pásoviny 180/6 mm a bet oceli D12 mm délky 500 mm</t>
  </si>
  <si>
    <t>891407220</t>
  </si>
  <si>
    <t>31</t>
  </si>
  <si>
    <t>936001001</t>
  </si>
  <si>
    <t>Montáž prvků městské a zahradní architektury hmotnosti do 0,1 t</t>
  </si>
  <si>
    <t>1215596316</t>
  </si>
  <si>
    <t>32</t>
  </si>
  <si>
    <t>1401111201</t>
  </si>
  <si>
    <t>expoziční válec - trubka ocelová bezešvá hladká jakost 11 353, 324 x 8,0 mm - délka 300 mm</t>
  </si>
  <si>
    <t>-1580675631</t>
  </si>
  <si>
    <t>33</t>
  </si>
  <si>
    <t>1403323401</t>
  </si>
  <si>
    <t>expoziční válec - trubka ocelová bezešvá hladká  D 426 tl 10,0 mm - délka 300 mm</t>
  </si>
  <si>
    <t>905255892</t>
  </si>
  <si>
    <t>34</t>
  </si>
  <si>
    <t>1403324401</t>
  </si>
  <si>
    <t>expoziční válec - trubka ocelová   D 600 tl 8 mm - délka 300 mm</t>
  </si>
  <si>
    <t>-1231968377</t>
  </si>
  <si>
    <t>35</t>
  </si>
  <si>
    <t>1403324402</t>
  </si>
  <si>
    <t>expoziční válec - trubka ocelová   D 700 tl 8 mm - délka 450 mm</t>
  </si>
  <si>
    <t>159081977</t>
  </si>
  <si>
    <t>36</t>
  </si>
  <si>
    <t>936001002</t>
  </si>
  <si>
    <t>Montáž prvků městské a zahradní architektury hmotnosti do 1,5 t</t>
  </si>
  <si>
    <t>-1510486853</t>
  </si>
  <si>
    <t>37</t>
  </si>
  <si>
    <t>1403324403</t>
  </si>
  <si>
    <t>expoziční válec - sud - trubka ocelová   D 700 tl 8 mm - délka 900 mm se dnem</t>
  </si>
  <si>
    <t>2012576079</t>
  </si>
  <si>
    <t>38</t>
  </si>
  <si>
    <t>961044111</t>
  </si>
  <si>
    <t>Bourání základů z betonu prostého</t>
  </si>
  <si>
    <t>58491255</t>
  </si>
  <si>
    <t>39</t>
  </si>
  <si>
    <t>966071721</t>
  </si>
  <si>
    <t>Bourání sloupků a vzpěr plotových ocelových do 2,5 m odřezáním</t>
  </si>
  <si>
    <t>-2045988668</t>
  </si>
  <si>
    <t>40</t>
  </si>
  <si>
    <t>966071821</t>
  </si>
  <si>
    <t>Rozebrání oplocení z drátěného pletiva se čtvercovými oky výšky do 1,6 m</t>
  </si>
  <si>
    <t>-1096594598</t>
  </si>
  <si>
    <t>41</t>
  </si>
  <si>
    <t>966073810</t>
  </si>
  <si>
    <t>Rozebrání vrat a vrátek k oplocení plochy do 2 m2</t>
  </si>
  <si>
    <t>1661317419</t>
  </si>
  <si>
    <t>42</t>
  </si>
  <si>
    <t>981011112</t>
  </si>
  <si>
    <t>Demolice budov dřevěných ostatních oboustranně obitých nebo omítnutých postupným rozebíráním</t>
  </si>
  <si>
    <t>-1319062345</t>
  </si>
  <si>
    <t>997</t>
  </si>
  <si>
    <t>Přesun sutě</t>
  </si>
  <si>
    <t>43</t>
  </si>
  <si>
    <t>997221561</t>
  </si>
  <si>
    <t>Vodorovná doprava suti z kusových materiálů do 1 km</t>
  </si>
  <si>
    <t>-1789156216</t>
  </si>
  <si>
    <t>44</t>
  </si>
  <si>
    <t>997221569</t>
  </si>
  <si>
    <t>Příplatek ZKD 1 km u vodorovné dopravy suti z kusových materiálů</t>
  </si>
  <si>
    <t>704038025</t>
  </si>
  <si>
    <t>115,958*4 'Přepočtené koeficientem množství</t>
  </si>
  <si>
    <t>45</t>
  </si>
  <si>
    <t>997221611</t>
  </si>
  <si>
    <t>Nakládání suti na dopravní prostředky pro vodorovnou dopravu</t>
  </si>
  <si>
    <t>-604566214</t>
  </si>
  <si>
    <t>46</t>
  </si>
  <si>
    <t>997221815</t>
  </si>
  <si>
    <t>Poplatek za uložení betonového odpadu na skládce (skládkovné)</t>
  </si>
  <si>
    <t>-855060784</t>
  </si>
  <si>
    <t>47</t>
  </si>
  <si>
    <t>997221855</t>
  </si>
  <si>
    <t>Poplatek za uložení odpadu zeminy a kameniva na skládce (skládkovné)</t>
  </si>
  <si>
    <t>1758606245</t>
  </si>
  <si>
    <t>48</t>
  </si>
  <si>
    <t>997013805</t>
  </si>
  <si>
    <t>Poplatek za uložení stavebního odpadu z kovu na skládce (skládkovné)</t>
  </si>
  <si>
    <t>94319003</t>
  </si>
  <si>
    <t>49</t>
  </si>
  <si>
    <t>997013811</t>
  </si>
  <si>
    <t>Poplatek za uložení stavebního dřevěného odpadu na skládce (skládkovné)</t>
  </si>
  <si>
    <t>1594048536</t>
  </si>
  <si>
    <t>998</t>
  </si>
  <si>
    <t>Přesun hmot</t>
  </si>
  <si>
    <t>50</t>
  </si>
  <si>
    <t>998223011</t>
  </si>
  <si>
    <t>Přesun hmot pro pozemní komunikace s krytem dlážděným</t>
  </si>
  <si>
    <t>251830463</t>
  </si>
  <si>
    <t>PSV</t>
  </si>
  <si>
    <t>Práce a dodávky PSV</t>
  </si>
  <si>
    <t>725</t>
  </si>
  <si>
    <t>Zdravotechnika - zařizovací předměty</t>
  </si>
  <si>
    <t>51</t>
  </si>
  <si>
    <t>725220842</t>
  </si>
  <si>
    <t>Demontáž van ocelových volně stojících</t>
  </si>
  <si>
    <t>-1119264762</t>
  </si>
  <si>
    <t>762</t>
  </si>
  <si>
    <t>Konstrukce tesařské</t>
  </si>
  <si>
    <t>52</t>
  </si>
  <si>
    <t>762751810</t>
  </si>
  <si>
    <t>Demontáž prostorových vázaných kcí na hladko z hraněného řeziva průřezové plochy do 120 cm2</t>
  </si>
  <si>
    <t>1106108956</t>
  </si>
  <si>
    <t>53</t>
  </si>
  <si>
    <t>762751820</t>
  </si>
  <si>
    <t>Demontáž prostorových vázaných kcí na hladko z hraněného řeziva průřezové plochy do 224 cm2</t>
  </si>
  <si>
    <t>575934084</t>
  </si>
  <si>
    <t>767</t>
  </si>
  <si>
    <t>Konstrukce zámečnické</t>
  </si>
  <si>
    <t>54</t>
  </si>
  <si>
    <t>767996702</t>
  </si>
  <si>
    <t>Demontáž atypických zámečnických konstrukcí řezáním hmotnosti jednotlivých dílů do 100 kg</t>
  </si>
  <si>
    <t>1005655797</t>
  </si>
  <si>
    <t>Popelnice plechová pozinkovaná</t>
  </si>
  <si>
    <t>70 l, povrch z pozinkovaného plechu 200 g/m2, síla plechu 0,8 mm, nosnost 44 kg (např. Meva)</t>
  </si>
  <si>
    <t>Lopatka přesazovací</t>
  </si>
  <si>
    <t>Lopatka</t>
  </si>
  <si>
    <t>Motyčka</t>
  </si>
  <si>
    <t>Vypichovák</t>
  </si>
  <si>
    <t>Nůžky zahradnické</t>
  </si>
  <si>
    <t>Nůžky univerzální</t>
  </si>
  <si>
    <t>Nůžky na živý plot</t>
  </si>
  <si>
    <t>Nůžky zahradnické teleskopické</t>
  </si>
  <si>
    <t>Pilka prořezávací</t>
  </si>
  <si>
    <t>Odlamovací nože</t>
  </si>
  <si>
    <t>Rýč</t>
  </si>
  <si>
    <t>Vidle zahradní</t>
  </si>
  <si>
    <t>Vidle kompostové</t>
  </si>
  <si>
    <t>Lopata</t>
  </si>
  <si>
    <t>Hrábě</t>
  </si>
  <si>
    <t>Hrábě širší</t>
  </si>
  <si>
    <t>Hrábě na listí</t>
  </si>
  <si>
    <t>Krumpáč</t>
  </si>
  <si>
    <t>Konev 2l</t>
  </si>
  <si>
    <t>Konev 10l</t>
  </si>
  <si>
    <t>Kolečko</t>
  </si>
  <si>
    <t>Koště</t>
  </si>
  <si>
    <t>Pěstební stůl do skleníku</t>
  </si>
  <si>
    <t>Zavlažovací vanička</t>
  </si>
  <si>
    <t>lopatka přesazovací podlouhlá z vyztuženého polyamidu, šířka 56 mm, délka 290 mm, hmotnost 85 g (např. Fiskars)</t>
  </si>
  <si>
    <t>lopatka přesazovací klasická z vyztuženého polyamidu, šířka 82 mm, délka 290 mm, hmotnost 95 g (např. Fiskars)</t>
  </si>
  <si>
    <t>motyčka do jedné ruky z vyztuženého polyamidu, délka 322 mm, hmotnost 168 g (např. Fiskars)</t>
  </si>
  <si>
    <t>vypichovák plevele, hmotnost 225 g, šířka 350 mm, délka 330 mm (např. Fiskars)</t>
  </si>
  <si>
    <t>zahradnické nůžky dvousečné, úzká střižná hlava, blokovací mechanismus s drátěnou sponou na konci rukojetí, délka 230 mm, hmotnost 330 g (např. Bahco)</t>
  </si>
  <si>
    <t>zahradnické profesionální nůžky s ergonomickými držadly, dvousečné, speciálně zakalená horní čepel, výměnná horní čepel, zářez pro stříhání drátů (např. Fiskars)</t>
  </si>
  <si>
    <t>nůžky univerzální na stříhání plechu, plastu, drátů, provazů, bezpečnostní držadlo, rozsah střihu 20 mm, délka 218 mm (např. Fiskars)</t>
  </si>
  <si>
    <t>nůžky na živý plot s pákovým převodem, max. střih do 10 mm, délka 565 mm, hmotnost 630 g (např. Fiskars)</t>
  </si>
  <si>
    <t>zahradnické teleskopické nůžky, nastavitelná teleskopická násada, otočná hlava, hmotnost 1900 g, max. stříhaný průměr větví 32 mm (např. Fiskars)</t>
  </si>
  <si>
    <t>prořezávací pilka pro pěstitele ovoce, zavírací, 7 zubů na palec (např. Bahco)</t>
  </si>
  <si>
    <t>profesionální odlamovací nůž, šířka břitu 9 mm, délka 140 mm, automatické uzavření čepele (např. Fiskars)</t>
  </si>
  <si>
    <t>rýč špičatý s naostřenou čepelí a nášlapnou ploškou, pracovní část z kalené oceli, délka 1170 mm, šířka čepele 180 mm, hloubka lopaty 290 mm (např. Fiskars)</t>
  </si>
  <si>
    <t>rycí vidle vhodné na rytí i v kamenité půdě, délka 1220 mm, hmotnost 2100 g (např. Fiskars)</t>
  </si>
  <si>
    <t>vidle kompostové, délka 1270 mm, hmotnost 1800 g (např. Fiskars)</t>
  </si>
  <si>
    <t>lopata z borové oceli, délka 1270 mm, hmotnost 2100 g (např. Fiskars)</t>
  </si>
  <si>
    <t>hrábě zahradní úzké, násada z tvrzeného hliníku, délka 1570 mm, hmotnost 765 g (např. Fiskars)</t>
  </si>
  <si>
    <t>hrábě lehké na úpravu záhonů, délka 1530 mm, hmotnost 810 g (např. Fiskars)</t>
  </si>
  <si>
    <t>hrábě na listí s násadou, hrabací část z pružného plastu, šířka 420 mm, délka 1700 mm, hmotnost 560 g (např. Fiskars)</t>
  </si>
  <si>
    <t xml:space="preserve">krumpáč snižující vibrace, váha hlavy 2,27 kg, délka hlavy 910 mm, hmotnost 3,4 kg (např. Fiskars) </t>
  </si>
  <si>
    <t>konev na zalévání s kropítkem, 10 l</t>
  </si>
  <si>
    <t>konev na zalévání s kropítkem, 2 l</t>
  </si>
  <si>
    <t>kolečko stavební, 60 l, nafukovací kolo</t>
  </si>
  <si>
    <t>pěstební stůl do skleníku s vanou, šířka 142 cm, hloubka 78 cm, výška 80 cm</t>
  </si>
  <si>
    <t>zavlažovací vanička do pěstitelské stanice (např. Jumbo)</t>
  </si>
  <si>
    <t xml:space="preserve">Zahřívací podložka </t>
  </si>
  <si>
    <t>40x65 cm, 42W</t>
  </si>
  <si>
    <t xml:space="preserve">Pěstitelská stanice </t>
  </si>
  <si>
    <t>pěstitelská stanice do skleníku 130x60x50 cm, 150W, s foliovým krytem, včetně elektrického vytápění pomocí hliníkové folie, včetně termostatu regulace 0 až 40°C (např. Jumbo)</t>
  </si>
  <si>
    <t xml:space="preserve">Bedny na ovoce plastové </t>
  </si>
  <si>
    <t>60x40x22 cm</t>
  </si>
  <si>
    <t>Bedny na ovoce plastové</t>
  </si>
  <si>
    <t xml:space="preserve"> 40x30x16,5 cm</t>
  </si>
  <si>
    <t>Pol. č.</t>
  </si>
  <si>
    <t>Ovládací jednotka 18 sekcí, rozšiřitelná na 30 sekcí. Plastová schránka, interní transformátor, SmartPort, kompatibilní se senzorem průtoku HFS, integrovaný modul Solar Sync</t>
  </si>
  <si>
    <t>Plastová kabelová vývodka M25x1,5, s maticí.</t>
  </si>
  <si>
    <t>Plastová kabelová vývodka M32x1,5, s maticí.</t>
  </si>
  <si>
    <t xml:space="preserve">Reverzní čidlo srážek s okamžitou aktivací, konzola (při aktivaci sepne mikrospínač). </t>
  </si>
  <si>
    <t xml:space="preserve">Alkalická baterie 9 V </t>
  </si>
  <si>
    <t xml:space="preserve">Instalace a zapojení nástěnné ovládací jednotky </t>
  </si>
  <si>
    <t xml:space="preserve">Instalace a zapojení rozšiřujícího modulu 6 sekcí </t>
  </si>
  <si>
    <t xml:space="preserve">Instalace a seřízení dešťového senzoru </t>
  </si>
  <si>
    <t>Obdél. Šachtice, hnědé víko 39,5x27 cm, v.30 cm, základna 51x37,5 cm bez otvorů, šroub, černé tělo</t>
  </si>
  <si>
    <t>Přímý přechod 32mm/MT 1" s 1 převlečnou matkou</t>
  </si>
  <si>
    <t>Přechod s vnějším závitem 32x1", PN 12.5, /zelené/</t>
  </si>
  <si>
    <t>Základový rošt pro šachtici,  černý, 53x40 cm</t>
  </si>
  <si>
    <t>Vodotěsné konektory 0,8-2,5 mm2 dvoudílné ( žlutá kabelová spojka ), malé tělo, pro spojení 2-4 vodičů.</t>
  </si>
  <si>
    <t>Vodotěsné konektory 0,8-4,0 mm2, dvoudílné, velké tělo, červená kabelová spojka, pro více společných vodičů.</t>
  </si>
  <si>
    <t>Instalace zemních kabelů pro ovládací systém 24V</t>
  </si>
  <si>
    <t>Potrubí PE-LD 32x3,0 mm, PN 6, velmi kvalitní potrubí pro sekční rozvody.</t>
  </si>
  <si>
    <t>Potrubí PE-MD/LLD 32x4,4 mm, PN 12.5, pro tlakově nejnáročnější rozvody a letní vodovod</t>
  </si>
  <si>
    <t>T-kus 32  /zelené/</t>
  </si>
  <si>
    <t>Koleno 32 /zelené/</t>
  </si>
  <si>
    <t>Zátka na potrubí 32 /zelené/</t>
  </si>
  <si>
    <t>Přechod s vnitřním závitem 32x3/4" /zelené/</t>
  </si>
  <si>
    <t>Pružné flexibilní připojovací potrubí 20 mm pro postřikovače</t>
  </si>
  <si>
    <t>Navrtávací sedlo 32x3/4", 2 šrouby, O kroužek</t>
  </si>
  <si>
    <t>Výsuvný postřikovač (10 cm), bez trysky, proplachová zátka, zesílené tělo, originální těsnění zamezující podtékání, 1/2" zapuštěný závit</t>
  </si>
  <si>
    <t>Výsuvný postřikovač (30 cm) boční vývod, bez trysky, proplachová zátka, zesílené tělo, originální těsnění, 1/2" zapuštěný závit</t>
  </si>
  <si>
    <t>Závitový přímý přechod 20 x 3/4' vněj.závit</t>
  </si>
  <si>
    <t xml:space="preserve">Rotační hlavice, nastavitelná výseč 45 - 105 stupňů, 3.7 - 4.6 m, filtr </t>
  </si>
  <si>
    <t>Rotační hlavice, nastavitelná výseč 90 - 210 stupňů, 1,8 - 3.5 m, filtr přiložen</t>
  </si>
  <si>
    <t>Tryska pro výsuvné postř., Q=0,95 l/min, záplavový efekt</t>
  </si>
  <si>
    <t>Tryska pro výsuvné postř., Q=1,9 l/min,  záplavový efekt</t>
  </si>
  <si>
    <t>Tryska pro výsuvné postř., Q=3,8 l/min,  záplavový efekt</t>
  </si>
  <si>
    <t>Tryska pro výsuvné postř., Q=7,6 l/min,  záplavový efekt</t>
  </si>
  <si>
    <t>Rotační hlavice, levý roh obdélníku 1.5x4.6m, filtr</t>
  </si>
  <si>
    <t>Rotační hlavice, pravý roh obdélníku 1.5x4.6m, filtr</t>
  </si>
  <si>
    <t>Rotační hlavice, střed strany pruhu obdélníku 1.5x9.1m, filtr</t>
  </si>
  <si>
    <t>Montážní multifunkční klíč pro nastavování výsečí a poloměrů dostřiku rotačních hlavic</t>
  </si>
  <si>
    <t>Montáž přípojky z připojovacího potrubí 20, vč. přechodu a kolena</t>
  </si>
  <si>
    <t>Závitové koleno pro připojení postřikovačů s 1/2"závitem k potrubí 20</t>
  </si>
  <si>
    <t>Montáž a instalace rozprašovacího postřikovače, vč. trysky</t>
  </si>
  <si>
    <t>Osazení navrtávacího sedla pro odbočky k postřikovačům</t>
  </si>
  <si>
    <t xml:space="preserve">Montáž a instalace trysek </t>
  </si>
  <si>
    <t>Kapkovací potrubí 16mm -2,0-4,0 L/H-spon 30 cm</t>
  </si>
  <si>
    <t xml:space="preserve">Zemní úchyt PDL černý pro potrubí 16 mm, jednostranný, dlouhý 19 cm </t>
  </si>
  <si>
    <t>Svěrná objímka 15-16 mm pro zajištění spoje kapk. potrubí a nástrčné tvarovky</t>
  </si>
  <si>
    <t>T-kus nástrčný 16 x 16 x16 mm - černý PP</t>
  </si>
  <si>
    <t>Koleno nástrčné 16 x 16 mm - černé  PP</t>
  </si>
  <si>
    <t>Koleno s vnějším závitem 32x3/4" /zelené/</t>
  </si>
  <si>
    <t>El.mag. ventil  1", 24 VAC, G, s cívkou, regulace průtoku, až 14 bar, vhodný pro hlavní sestavy AZS</t>
  </si>
  <si>
    <t>T-kus s vnitřním závitem 32x3/4"x32 /zelené/</t>
  </si>
  <si>
    <t>Mosazný vypouštěcí ventil 1/2" (oba vnější závity), motýlek</t>
  </si>
  <si>
    <t>Sada - plovák LRN boční, cívka 24 VAC, elektronická ochrana před napěťovými špičkami. Zpožďovací obvod (5 s) pro potlačení spínaní při zvlněné hladině.</t>
  </si>
  <si>
    <t>Prostupka stěnou nádrže - 1",  PN6, vč. těsnění</t>
  </si>
  <si>
    <t>Průmyslová PVC hadice 1" s výztuží (25/32)</t>
  </si>
  <si>
    <t xml:space="preserve">Nástěnná lišta vkládací 40 x 40 mm s krytem, bílá, dl. 2 m </t>
  </si>
  <si>
    <t>Chránička KF</t>
  </si>
  <si>
    <t>Ohebná chránička PVC (20x14 mm) pro zemní kabely 2 - 5 x 1,5 mm2</t>
  </si>
  <si>
    <t>Těsnící provázek pro těsnění závitů, 80 m (až 200 1/2"závitů)</t>
  </si>
  <si>
    <t>Elektromagnetický ventil PVG-JAR TOP, 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</si>
</sst>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\ &quot;Kč&quot;"/>
    <numFmt numFmtId="165" formatCode="0.0"/>
    <numFmt numFmtId="166" formatCode="#,##0.00\ _K_č"/>
    <numFmt numFmtId="167" formatCode="dd\.mm\.yyyy"/>
    <numFmt numFmtId="168" formatCode="#,##0.00%"/>
    <numFmt numFmtId="169" formatCode="#,##0.00000"/>
    <numFmt numFmtId="170" formatCode="#,##0.000"/>
  </numFmts>
  <fonts count="71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b/>
      <sz val="12"/>
      <color indexed="8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2"/>
      <name val="Arial CE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2"/>
      <name val="Arial"/>
      <family val="2"/>
      <charset val="238"/>
    </font>
    <font>
      <sz val="12"/>
      <color indexed="10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b/>
      <u/>
      <sz val="12"/>
      <name val="Arial CE"/>
      <charset val="238"/>
    </font>
    <font>
      <sz val="12"/>
      <color indexed="8"/>
      <name val="Arial"/>
      <family val="2"/>
      <charset val="238"/>
    </font>
    <font>
      <u/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i/>
      <sz val="12"/>
      <color indexed="8"/>
      <name val="Arial CE"/>
      <charset val="238"/>
    </font>
    <font>
      <sz val="12"/>
      <color indexed="8"/>
      <name val="Arial CE"/>
      <charset val="238"/>
    </font>
    <font>
      <sz val="10"/>
      <name val="Arial"/>
      <family val="2"/>
      <charset val="238"/>
    </font>
    <font>
      <vertAlign val="superscript"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 CE"/>
      <charset val="238"/>
    </font>
    <font>
      <i/>
      <sz val="12"/>
      <name val="Arial"/>
      <family val="2"/>
      <charset val="238"/>
    </font>
    <font>
      <vertAlign val="superscript"/>
      <sz val="12"/>
      <name val="Arial CE"/>
      <charset val="238"/>
    </font>
    <font>
      <vertAlign val="superscript"/>
      <sz val="12"/>
      <color indexed="8"/>
      <name val="Arial CE"/>
      <charset val="238"/>
    </font>
    <font>
      <b/>
      <sz val="10"/>
      <name val="Arial CE"/>
      <charset val="238"/>
    </font>
    <font>
      <b/>
      <sz val="11"/>
      <name val="Arial CE"/>
    </font>
    <font>
      <b/>
      <sz val="10"/>
      <name val="Arial CE"/>
    </font>
    <font>
      <sz val="11"/>
      <name val="Arial CE"/>
    </font>
    <font>
      <b/>
      <sz val="10"/>
      <color indexed="8"/>
      <name val="Arial"/>
    </font>
    <font>
      <sz val="10"/>
      <color indexed="9"/>
      <name val="Arial"/>
    </font>
    <font>
      <sz val="10"/>
      <color indexed="8"/>
      <name val="Arial"/>
    </font>
    <font>
      <b/>
      <u/>
      <sz val="10"/>
      <name val="Arial CE"/>
      <charset val="238"/>
    </font>
    <font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Arial ce"/>
      <charset val="238"/>
    </font>
    <font>
      <sz val="8"/>
      <name val="Trebuchet MS"/>
      <family val="2"/>
    </font>
    <font>
      <sz val="10"/>
      <name val="Trebuchet MS"/>
    </font>
    <font>
      <sz val="10"/>
      <color rgb="FF960000"/>
      <name val="Trebuchet MS"/>
    </font>
    <font>
      <u/>
      <sz val="11"/>
      <color theme="10"/>
      <name val="Calibri"/>
      <scheme val="minor"/>
    </font>
    <font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name val="Trebuchet MS"/>
    </font>
    <font>
      <sz val="9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8"/>
      <color rgb="FF969696"/>
      <name val="Trebuchet MS"/>
    </font>
    <font>
      <b/>
      <sz val="12"/>
      <color rgb="FF80000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10"/>
      <color indexed="8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4FF8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8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7" tint="0.59999389629810485"/>
        <bgColor indexed="8"/>
      </patternFill>
    </fill>
    <fill>
      <patternFill patternType="solid">
        <fgColor theme="5" tint="0.79998168889431442"/>
        <bgColor indexed="8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5">
    <xf numFmtId="0" fontId="0" fillId="0" borderId="0" applyProtection="0"/>
    <xf numFmtId="0" fontId="8" fillId="0" borderId="0"/>
    <xf numFmtId="0" fontId="8" fillId="0" borderId="0"/>
    <xf numFmtId="0" fontId="48" fillId="0" borderId="0"/>
    <xf numFmtId="0" fontId="51" fillId="0" borderId="0" applyNumberFormat="0" applyFill="0" applyBorder="0" applyAlignment="0" applyProtection="0"/>
  </cellStyleXfs>
  <cellXfs count="61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4" fillId="0" borderId="0" xfId="0" applyFont="1"/>
    <xf numFmtId="0" fontId="1" fillId="0" borderId="0" xfId="0" applyFont="1" applyAlignment="1">
      <alignment vertical="center"/>
    </xf>
    <xf numFmtId="0" fontId="0" fillId="0" borderId="0" xfId="0" applyBorder="1"/>
    <xf numFmtId="0" fontId="0" fillId="0" borderId="0" xfId="0" applyFill="1"/>
    <xf numFmtId="0" fontId="0" fillId="0" borderId="0" xfId="0" applyFill="1" applyBorder="1" applyAlignment="1">
      <alignment vertical="center"/>
    </xf>
    <xf numFmtId="164" fontId="0" fillId="0" borderId="0" xfId="0" applyNumberFormat="1"/>
    <xf numFmtId="164" fontId="0" fillId="0" borderId="0" xfId="0" applyNumberFormat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2" fontId="12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left" vertical="center"/>
    </xf>
    <xf numFmtId="0" fontId="14" fillId="2" borderId="0" xfId="0" applyFont="1" applyFill="1" applyBorder="1" applyAlignment="1">
      <alignment horizontal="left" vertical="center"/>
    </xf>
    <xf numFmtId="49" fontId="12" fillId="2" borderId="1" xfId="0" applyNumberFormat="1" applyFont="1" applyFill="1" applyBorder="1" applyAlignment="1">
      <alignment vertical="center" wrapText="1"/>
    </xf>
    <xf numFmtId="0" fontId="15" fillId="0" borderId="0" xfId="0" applyFont="1"/>
    <xf numFmtId="164" fontId="15" fillId="0" borderId="0" xfId="0" applyNumberFormat="1" applyFont="1"/>
    <xf numFmtId="0" fontId="16" fillId="0" borderId="1" xfId="0" applyFont="1" applyFill="1" applyBorder="1"/>
    <xf numFmtId="4" fontId="12" fillId="0" borderId="1" xfId="0" applyNumberFormat="1" applyFont="1" applyFill="1" applyBorder="1" applyAlignment="1">
      <alignment horizontal="center" vertical="center"/>
    </xf>
    <xf numFmtId="0" fontId="15" fillId="2" borderId="0" xfId="0" applyFont="1" applyFill="1"/>
    <xf numFmtId="164" fontId="15" fillId="2" borderId="0" xfId="0" applyNumberFormat="1" applyFont="1" applyFill="1"/>
    <xf numFmtId="0" fontId="13" fillId="2" borderId="0" xfId="0" applyFont="1" applyFill="1" applyBorder="1" applyAlignment="1">
      <alignment horizontal="left" vertical="center"/>
    </xf>
    <xf numFmtId="164" fontId="13" fillId="0" borderId="0" xfId="0" applyNumberFormat="1" applyFont="1" applyAlignment="1">
      <alignment vertical="center"/>
    </xf>
    <xf numFmtId="0" fontId="12" fillId="2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center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1" fillId="2" borderId="0" xfId="0" applyFont="1" applyFill="1" applyBorder="1" applyAlignment="1">
      <alignment horizontal="right" vertical="center"/>
    </xf>
    <xf numFmtId="164" fontId="21" fillId="2" borderId="0" xfId="0" applyNumberFormat="1" applyFont="1" applyFill="1" applyAlignment="1">
      <alignment vertical="center"/>
    </xf>
    <xf numFmtId="0" fontId="21" fillId="2" borderId="0" xfId="0" applyFont="1" applyFill="1" applyBorder="1" applyAlignment="1">
      <alignment horizontal="left" vertical="center"/>
    </xf>
    <xf numFmtId="0" fontId="26" fillId="2" borderId="0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/>
    </xf>
    <xf numFmtId="164" fontId="11" fillId="0" borderId="3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vertical="center"/>
    </xf>
    <xf numFmtId="164" fontId="15" fillId="0" borderId="0" xfId="0" applyNumberFormat="1" applyFont="1" applyFill="1" applyBorder="1"/>
    <xf numFmtId="0" fontId="12" fillId="0" borderId="1" xfId="0" applyFont="1" applyFill="1" applyBorder="1" applyAlignment="1">
      <alignment horizontal="left" vertical="center"/>
    </xf>
    <xf numFmtId="166" fontId="0" fillId="0" borderId="0" xfId="0" applyNumberFormat="1" applyAlignme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166" fontId="15" fillId="2" borderId="0" xfId="0" applyNumberFormat="1" applyFont="1" applyFill="1" applyAlignment="1"/>
    <xf numFmtId="166" fontId="14" fillId="2" borderId="0" xfId="0" applyNumberFormat="1" applyFont="1" applyFill="1" applyBorder="1" applyAlignment="1">
      <alignment vertical="center"/>
    </xf>
    <xf numFmtId="0" fontId="21" fillId="2" borderId="0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6" fillId="0" borderId="0" xfId="0" applyNumberFormat="1" applyFont="1"/>
    <xf numFmtId="164" fontId="4" fillId="0" borderId="0" xfId="0" applyNumberFormat="1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Border="1" applyAlignment="1">
      <alignment horizontal="center" vertical="center"/>
    </xf>
    <xf numFmtId="1" fontId="0" fillId="0" borderId="0" xfId="0" applyNumberFormat="1" applyFill="1" applyBorder="1"/>
    <xf numFmtId="164" fontId="26" fillId="0" borderId="0" xfId="0" applyNumberFormat="1" applyFont="1" applyFill="1" applyBorder="1"/>
    <xf numFmtId="0" fontId="24" fillId="0" borderId="2" xfId="0" applyFont="1" applyFill="1" applyBorder="1" applyAlignment="1"/>
    <xf numFmtId="0" fontId="24" fillId="0" borderId="1" xfId="0" applyFont="1" applyFill="1" applyBorder="1" applyAlignment="1"/>
    <xf numFmtId="0" fontId="16" fillId="0" borderId="3" xfId="0" applyFont="1" applyBorder="1"/>
    <xf numFmtId="0" fontId="16" fillId="0" borderId="0" xfId="0" applyFont="1" applyFill="1" applyBorder="1" applyAlignment="1">
      <alignment horizontal="center"/>
    </xf>
    <xf numFmtId="0" fontId="29" fillId="0" borderId="0" xfId="0" applyFont="1" applyBorder="1"/>
    <xf numFmtId="164" fontId="16" fillId="0" borderId="0" xfId="0" applyNumberFormat="1" applyFont="1" applyFill="1" applyBorder="1"/>
    <xf numFmtId="0" fontId="16" fillId="0" borderId="0" xfId="0" applyFont="1" applyBorder="1"/>
    <xf numFmtId="0" fontId="31" fillId="0" borderId="0" xfId="0" applyFont="1" applyBorder="1"/>
    <xf numFmtId="164" fontId="24" fillId="0" borderId="0" xfId="0" applyNumberFormat="1" applyFont="1" applyFill="1" applyBorder="1"/>
    <xf numFmtId="0" fontId="15" fillId="0" borderId="0" xfId="0" applyFont="1" applyBorder="1" applyAlignment="1">
      <alignment horizontal="left"/>
    </xf>
    <xf numFmtId="0" fontId="12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/>
    </xf>
    <xf numFmtId="164" fontId="12" fillId="0" borderId="3" xfId="0" applyNumberFormat="1" applyFont="1" applyFill="1" applyBorder="1" applyAlignment="1">
      <alignment vertical="center"/>
    </xf>
    <xf numFmtId="165" fontId="15" fillId="0" borderId="0" xfId="0" applyNumberFormat="1" applyFont="1" applyBorder="1" applyAlignment="1">
      <alignment horizontal="center"/>
    </xf>
    <xf numFmtId="0" fontId="11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164" fontId="9" fillId="0" borderId="3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/>
    </xf>
    <xf numFmtId="164" fontId="11" fillId="0" borderId="3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right" vertical="center" wrapText="1"/>
    </xf>
    <xf numFmtId="0" fontId="12" fillId="4" borderId="2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2" fontId="12" fillId="4" borderId="1" xfId="0" applyNumberFormat="1" applyFont="1" applyFill="1" applyBorder="1" applyAlignment="1">
      <alignment horizontal="center" vertical="center"/>
    </xf>
    <xf numFmtId="0" fontId="15" fillId="4" borderId="1" xfId="0" applyFont="1" applyFill="1" applyBorder="1" applyAlignment="1">
      <alignment horizontal="center" vertical="center"/>
    </xf>
    <xf numFmtId="166" fontId="12" fillId="4" borderId="1" xfId="0" applyNumberFormat="1" applyFont="1" applyFill="1" applyBorder="1" applyAlignment="1">
      <alignment vertical="center"/>
    </xf>
    <xf numFmtId="164" fontId="12" fillId="4" borderId="3" xfId="0" applyNumberFormat="1" applyFont="1" applyFill="1" applyBorder="1" applyAlignment="1">
      <alignment horizontal="right" vertical="center" wrapText="1"/>
    </xf>
    <xf numFmtId="0" fontId="10" fillId="4" borderId="10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/>
    </xf>
    <xf numFmtId="166" fontId="10" fillId="4" borderId="11" xfId="0" applyNumberFormat="1" applyFont="1" applyFill="1" applyBorder="1" applyAlignment="1">
      <alignment vertical="center"/>
    </xf>
    <xf numFmtId="164" fontId="10" fillId="4" borderId="12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vertical="center"/>
    </xf>
    <xf numFmtId="49" fontId="12" fillId="4" borderId="1" xfId="0" applyNumberFormat="1" applyFont="1" applyFill="1" applyBorder="1" applyAlignment="1">
      <alignment vertical="center" wrapText="1"/>
    </xf>
    <xf numFmtId="0" fontId="15" fillId="4" borderId="1" xfId="0" applyFont="1" applyFill="1" applyBorder="1" applyAlignment="1">
      <alignment vertical="center"/>
    </xf>
    <xf numFmtId="0" fontId="15" fillId="4" borderId="2" xfId="0" applyFont="1" applyFill="1" applyBorder="1"/>
    <xf numFmtId="0" fontId="15" fillId="4" borderId="1" xfId="0" applyFont="1" applyFill="1" applyBorder="1"/>
    <xf numFmtId="0" fontId="11" fillId="4" borderId="1" xfId="0" applyFont="1" applyFill="1" applyBorder="1" applyAlignment="1">
      <alignment horizontal="center" vertical="center"/>
    </xf>
    <xf numFmtId="164" fontId="28" fillId="4" borderId="3" xfId="0" applyNumberFormat="1" applyFont="1" applyFill="1" applyBorder="1" applyAlignment="1">
      <alignment horizontal="right" vertical="center"/>
    </xf>
    <xf numFmtId="164" fontId="11" fillId="4" borderId="3" xfId="0" applyNumberFormat="1" applyFont="1" applyFill="1" applyBorder="1" applyAlignment="1">
      <alignment horizontal="right" vertical="center"/>
    </xf>
    <xf numFmtId="164" fontId="12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vertical="center" wrapText="1"/>
    </xf>
    <xf numFmtId="164" fontId="12" fillId="4" borderId="3" xfId="0" applyNumberFormat="1" applyFont="1" applyFill="1" applyBorder="1" applyAlignment="1">
      <alignment horizontal="right" vertical="center"/>
    </xf>
    <xf numFmtId="3" fontId="12" fillId="2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4" fontId="12" fillId="4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right" wrapText="1"/>
    </xf>
    <xf numFmtId="164" fontId="5" fillId="0" borderId="3" xfId="0" applyNumberFormat="1" applyFont="1" applyFill="1" applyBorder="1" applyAlignment="1">
      <alignment vertical="center" wrapText="1"/>
    </xf>
    <xf numFmtId="0" fontId="33" fillId="0" borderId="1" xfId="0" applyFont="1" applyFill="1" applyBorder="1"/>
    <xf numFmtId="2" fontId="15" fillId="4" borderId="1" xfId="0" applyNumberFormat="1" applyFont="1" applyFill="1" applyBorder="1" applyAlignment="1">
      <alignment horizontal="center" vertical="center"/>
    </xf>
    <xf numFmtId="164" fontId="10" fillId="4" borderId="3" xfId="0" applyNumberFormat="1" applyFont="1" applyFill="1" applyBorder="1" applyAlignment="1">
      <alignment horizontal="right" vertical="center" wrapText="1"/>
    </xf>
    <xf numFmtId="164" fontId="11" fillId="4" borderId="3" xfId="0" applyNumberFormat="1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left" vertical="center"/>
    </xf>
    <xf numFmtId="0" fontId="32" fillId="4" borderId="1" xfId="0" applyFont="1" applyFill="1" applyBorder="1" applyAlignment="1">
      <alignment horizontal="center" vertical="center"/>
    </xf>
    <xf numFmtId="0" fontId="17" fillId="4" borderId="2" xfId="1" applyFont="1" applyFill="1" applyBorder="1"/>
    <xf numFmtId="0" fontId="16" fillId="4" borderId="1" xfId="0" applyFont="1" applyFill="1" applyBorder="1"/>
    <xf numFmtId="0" fontId="11" fillId="4" borderId="1" xfId="0" applyFont="1" applyFill="1" applyBorder="1" applyAlignment="1">
      <alignment horizontal="left" vertical="center"/>
    </xf>
    <xf numFmtId="0" fontId="17" fillId="4" borderId="1" xfId="1" applyFont="1" applyFill="1" applyBorder="1"/>
    <xf numFmtId="0" fontId="11" fillId="4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right" vertical="center"/>
    </xf>
    <xf numFmtId="164" fontId="9" fillId="4" borderId="3" xfId="0" applyNumberFormat="1" applyFont="1" applyFill="1" applyBorder="1" applyAlignment="1">
      <alignment horizontal="right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164" fontId="9" fillId="4" borderId="9" xfId="0" applyNumberFormat="1" applyFont="1" applyFill="1" applyBorder="1" applyAlignment="1">
      <alignment horizontal="right" vertical="center"/>
    </xf>
    <xf numFmtId="165" fontId="11" fillId="4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0" borderId="0" xfId="0" applyAlignment="1">
      <alignment horizontal="center"/>
    </xf>
    <xf numFmtId="0" fontId="11" fillId="4" borderId="1" xfId="0" applyFont="1" applyFill="1" applyBorder="1" applyAlignment="1">
      <alignment vertical="center" wrapText="1"/>
    </xf>
    <xf numFmtId="0" fontId="12" fillId="3" borderId="2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wrapText="1"/>
    </xf>
    <xf numFmtId="0" fontId="15" fillId="4" borderId="2" xfId="0" applyFont="1" applyFill="1" applyBorder="1" applyAlignment="1">
      <alignment vertical="center"/>
    </xf>
    <xf numFmtId="0" fontId="15" fillId="4" borderId="2" xfId="0" applyFont="1" applyFill="1" applyBorder="1" applyAlignment="1">
      <alignment horizontal="center" vertical="center"/>
    </xf>
    <xf numFmtId="164" fontId="15" fillId="4" borderId="1" xfId="0" applyNumberFormat="1" applyFont="1" applyFill="1" applyBorder="1" applyAlignment="1">
      <alignment horizontal="right" vertical="center"/>
    </xf>
    <xf numFmtId="1" fontId="0" fillId="0" borderId="0" xfId="0" applyNumberFormat="1" applyFill="1" applyBorder="1" applyAlignment="1">
      <alignment vertical="center"/>
    </xf>
    <xf numFmtId="0" fontId="16" fillId="4" borderId="1" xfId="0" applyFont="1" applyFill="1" applyBorder="1" applyAlignment="1">
      <alignment vertical="center" wrapText="1"/>
    </xf>
    <xf numFmtId="166" fontId="15" fillId="4" borderId="1" xfId="0" applyNumberFormat="1" applyFont="1" applyFill="1" applyBorder="1" applyAlignment="1">
      <alignment horizontal="right" vertical="center"/>
    </xf>
    <xf numFmtId="0" fontId="16" fillId="4" borderId="1" xfId="0" applyFont="1" applyFill="1" applyBorder="1" applyAlignment="1">
      <alignment vertical="center"/>
    </xf>
    <xf numFmtId="0" fontId="12" fillId="4" borderId="1" xfId="0" applyNumberFormat="1" applyFont="1" applyFill="1" applyBorder="1" applyAlignment="1">
      <alignment horizontal="center" vertical="center"/>
    </xf>
    <xf numFmtId="0" fontId="15" fillId="0" borderId="1" xfId="0" applyFont="1" applyBorder="1"/>
    <xf numFmtId="4" fontId="16" fillId="0" borderId="1" xfId="0" applyNumberFormat="1" applyFont="1" applyFill="1" applyBorder="1" applyAlignment="1" applyProtection="1">
      <alignment horizontal="center" vertical="center"/>
      <protection locked="0"/>
    </xf>
    <xf numFmtId="164" fontId="15" fillId="0" borderId="3" xfId="0" applyNumberFormat="1" applyFont="1" applyFill="1" applyBorder="1"/>
    <xf numFmtId="4" fontId="22" fillId="0" borderId="1" xfId="0" applyNumberFormat="1" applyFont="1" applyFill="1" applyBorder="1" applyAlignment="1" applyProtection="1">
      <alignment horizontal="center" vertical="center"/>
      <protection locked="0"/>
    </xf>
    <xf numFmtId="4" fontId="22" fillId="0" borderId="2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0" fillId="0" borderId="1" xfId="0" applyBorder="1" applyAlignment="1">
      <alignment horizontal="center" textRotation="90"/>
    </xf>
    <xf numFmtId="0" fontId="39" fillId="4" borderId="1" xfId="0" applyNumberFormat="1" applyFont="1" applyFill="1" applyBorder="1" applyAlignment="1">
      <alignment horizontal="center" vertical="center"/>
    </xf>
    <xf numFmtId="0" fontId="39" fillId="5" borderId="1" xfId="0" applyNumberFormat="1" applyFont="1" applyFill="1" applyBorder="1" applyAlignment="1">
      <alignment horizontal="center" vertical="center"/>
    </xf>
    <xf numFmtId="0" fontId="39" fillId="0" borderId="1" xfId="0" applyFont="1" applyBorder="1" applyAlignment="1">
      <alignment horizontal="center" vertical="center"/>
    </xf>
    <xf numFmtId="0" fontId="39" fillId="0" borderId="1" xfId="0" applyNumberFormat="1" applyFont="1" applyFill="1" applyBorder="1" applyAlignment="1">
      <alignment horizontal="center" vertical="center"/>
    </xf>
    <xf numFmtId="0" fontId="39" fillId="6" borderId="1" xfId="0" applyNumberFormat="1" applyFont="1" applyFill="1" applyBorder="1" applyAlignment="1">
      <alignment horizontal="center" vertical="center"/>
    </xf>
    <xf numFmtId="0" fontId="39" fillId="7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2" fontId="19" fillId="4" borderId="2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4" borderId="2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15" fillId="4" borderId="3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3" fillId="0" borderId="1" xfId="0" applyFont="1" applyBorder="1"/>
    <xf numFmtId="164" fontId="15" fillId="0" borderId="3" xfId="0" applyNumberFormat="1" applyFont="1" applyBorder="1" applyAlignment="1">
      <alignment vertical="center"/>
    </xf>
    <xf numFmtId="0" fontId="0" fillId="0" borderId="0" xfId="0" applyFill="1" applyProtection="1"/>
    <xf numFmtId="1" fontId="0" fillId="0" borderId="0" xfId="0" applyNumberFormat="1" applyFill="1" applyProtection="1"/>
    <xf numFmtId="0" fontId="15" fillId="0" borderId="0" xfId="0" applyFont="1" applyFill="1" applyProtection="1"/>
    <xf numFmtId="0" fontId="42" fillId="9" borderId="1" xfId="0" applyFont="1" applyFill="1" applyBorder="1" applyAlignment="1" applyProtection="1">
      <alignment horizontal="center"/>
    </xf>
    <xf numFmtId="0" fontId="42" fillId="9" borderId="1" xfId="0" applyFont="1" applyFill="1" applyBorder="1" applyAlignment="1" applyProtection="1">
      <alignment wrapText="1"/>
    </xf>
    <xf numFmtId="0" fontId="42" fillId="10" borderId="1" xfId="0" applyFont="1" applyFill="1" applyBorder="1" applyAlignment="1" applyProtection="1">
      <alignment horizontal="center"/>
    </xf>
    <xf numFmtId="0" fontId="42" fillId="10" borderId="1" xfId="0" applyFont="1" applyFill="1" applyBorder="1" applyAlignment="1" applyProtection="1">
      <alignment wrapText="1"/>
    </xf>
    <xf numFmtId="1" fontId="42" fillId="9" borderId="1" xfId="0" applyNumberFormat="1" applyFont="1" applyFill="1" applyBorder="1" applyAlignment="1" applyProtection="1">
      <alignment horizontal="center"/>
    </xf>
    <xf numFmtId="1" fontId="42" fillId="10" borderId="1" xfId="0" applyNumberFormat="1" applyFont="1" applyFill="1" applyBorder="1" applyAlignment="1" applyProtection="1">
      <alignment horizontal="center"/>
    </xf>
    <xf numFmtId="0" fontId="42" fillId="9" borderId="2" xfId="0" applyFont="1" applyFill="1" applyBorder="1" applyAlignment="1" applyProtection="1">
      <alignment horizontal="center"/>
    </xf>
    <xf numFmtId="1" fontId="42" fillId="9" borderId="3" xfId="0" applyNumberFormat="1" applyFont="1" applyFill="1" applyBorder="1" applyAlignment="1" applyProtection="1">
      <alignment horizontal="right"/>
    </xf>
    <xf numFmtId="0" fontId="42" fillId="10" borderId="2" xfId="0" applyFont="1" applyFill="1" applyBorder="1" applyAlignment="1" applyProtection="1">
      <alignment horizontal="center"/>
    </xf>
    <xf numFmtId="1" fontId="42" fillId="10" borderId="3" xfId="0" applyNumberFormat="1" applyFont="1" applyFill="1" applyBorder="1" applyAlignment="1" applyProtection="1">
      <alignment horizontal="right"/>
    </xf>
    <xf numFmtId="0" fontId="42" fillId="10" borderId="3" xfId="0" applyFont="1" applyFill="1" applyBorder="1" applyAlignment="1" applyProtection="1">
      <alignment horizontal="right"/>
    </xf>
    <xf numFmtId="0" fontId="42" fillId="9" borderId="5" xfId="0" applyFont="1" applyFill="1" applyBorder="1" applyAlignment="1" applyProtection="1">
      <alignment horizontal="center"/>
    </xf>
    <xf numFmtId="0" fontId="42" fillId="9" borderId="6" xfId="0" applyFont="1" applyFill="1" applyBorder="1" applyAlignment="1" applyProtection="1">
      <alignment wrapText="1"/>
    </xf>
    <xf numFmtId="1" fontId="42" fillId="9" borderId="6" xfId="0" applyNumberFormat="1" applyFont="1" applyFill="1" applyBorder="1" applyAlignment="1" applyProtection="1">
      <alignment horizontal="center"/>
    </xf>
    <xf numFmtId="0" fontId="40" fillId="11" borderId="10" xfId="0" applyFont="1" applyFill="1" applyBorder="1" applyAlignment="1" applyProtection="1">
      <alignment horizontal="center" wrapText="1"/>
    </xf>
    <xf numFmtId="0" fontId="40" fillId="11" borderId="11" xfId="0" applyFont="1" applyFill="1" applyBorder="1" applyAlignment="1" applyProtection="1">
      <alignment horizontal="center" wrapText="1"/>
    </xf>
    <xf numFmtId="0" fontId="40" fillId="11" borderId="12" xfId="0" applyFont="1" applyFill="1" applyBorder="1" applyAlignment="1" applyProtection="1">
      <alignment horizontal="center" wrapText="1"/>
    </xf>
    <xf numFmtId="0" fontId="0" fillId="0" borderId="0" xfId="0" applyFill="1" applyBorder="1" applyProtection="1"/>
    <xf numFmtId="0" fontId="43" fillId="0" borderId="0" xfId="0" applyFont="1" applyFill="1" applyBorder="1" applyProtection="1"/>
    <xf numFmtId="0" fontId="21" fillId="0" borderId="0" xfId="0" applyFont="1" applyFill="1" applyBorder="1" applyAlignment="1" applyProtection="1"/>
    <xf numFmtId="164" fontId="0" fillId="0" borderId="0" xfId="0" applyNumberFormat="1" applyFill="1" applyBorder="1" applyProtection="1"/>
    <xf numFmtId="164" fontId="21" fillId="0" borderId="0" xfId="0" applyNumberFormat="1" applyFont="1" applyFill="1" applyBorder="1" applyProtection="1"/>
    <xf numFmtId="0" fontId="0" fillId="0" borderId="1" xfId="0" applyBorder="1"/>
    <xf numFmtId="0" fontId="12" fillId="4" borderId="1" xfId="0" applyFont="1" applyFill="1" applyBorder="1" applyAlignment="1">
      <alignment horizontal="center" vertical="center"/>
    </xf>
    <xf numFmtId="3" fontId="12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right" vertical="center"/>
    </xf>
    <xf numFmtId="164" fontId="11" fillId="4" borderId="1" xfId="0" applyNumberFormat="1" applyFont="1" applyFill="1" applyBorder="1" applyAlignment="1">
      <alignment horizontal="right" vertical="center"/>
    </xf>
    <xf numFmtId="0" fontId="22" fillId="4" borderId="1" xfId="0" applyFont="1" applyFill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0" fontId="44" fillId="0" borderId="1" xfId="0" applyFont="1" applyBorder="1"/>
    <xf numFmtId="166" fontId="10" fillId="4" borderId="1" xfId="0" applyNumberFormat="1" applyFont="1" applyFill="1" applyBorder="1" applyAlignment="1"/>
    <xf numFmtId="166" fontId="12" fillId="4" borderId="1" xfId="0" applyNumberFormat="1" applyFont="1" applyFill="1" applyBorder="1" applyAlignment="1"/>
    <xf numFmtId="164" fontId="21" fillId="0" borderId="0" xfId="0" applyNumberFormat="1" applyFont="1"/>
    <xf numFmtId="0" fontId="16" fillId="12" borderId="2" xfId="0" applyFont="1" applyFill="1" applyBorder="1" applyAlignment="1">
      <alignment horizontal="center"/>
    </xf>
    <xf numFmtId="0" fontId="16" fillId="12" borderId="1" xfId="0" applyFont="1" applyFill="1" applyBorder="1" applyAlignment="1">
      <alignment horizont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2" fontId="16" fillId="0" borderId="12" xfId="0" applyNumberFormat="1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15" fillId="0" borderId="1" xfId="0" applyNumberFormat="1" applyFont="1" applyBorder="1" applyAlignment="1">
      <alignment vertical="center"/>
    </xf>
    <xf numFmtId="0" fontId="12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/>
    </xf>
    <xf numFmtId="166" fontId="12" fillId="4" borderId="1" xfId="0" applyNumberFormat="1" applyFont="1" applyFill="1" applyBorder="1" applyAlignment="1">
      <alignment horizontal="center" vertical="center"/>
    </xf>
    <xf numFmtId="3" fontId="44" fillId="0" borderId="1" xfId="0" applyNumberFormat="1" applyFont="1" applyBorder="1" applyAlignment="1">
      <alignment horizontal="center" vertical="center"/>
    </xf>
    <xf numFmtId="166" fontId="22" fillId="4" borderId="1" xfId="0" applyNumberFormat="1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1" fontId="42" fillId="9" borderId="4" xfId="0" applyNumberFormat="1" applyFont="1" applyFill="1" applyBorder="1" applyAlignment="1" applyProtection="1">
      <alignment horizontal="right"/>
    </xf>
    <xf numFmtId="0" fontId="15" fillId="0" borderId="1" xfId="0" applyFont="1" applyBorder="1" applyAlignment="1">
      <alignment horizontal="left" vertical="center"/>
    </xf>
    <xf numFmtId="164" fontId="11" fillId="0" borderId="3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48" fillId="13" borderId="0" xfId="3" applyFill="1" applyProtection="1"/>
    <xf numFmtId="0" fontId="49" fillId="13" borderId="0" xfId="3" applyFont="1" applyFill="1" applyAlignment="1" applyProtection="1">
      <alignment vertical="center"/>
    </xf>
    <xf numFmtId="0" fontId="50" fillId="13" borderId="0" xfId="3" applyFont="1" applyFill="1" applyAlignment="1" applyProtection="1">
      <alignment horizontal="left" vertical="center"/>
    </xf>
    <xf numFmtId="0" fontId="51" fillId="13" borderId="0" xfId="4" applyFill="1" applyProtection="1"/>
    <xf numFmtId="4" fontId="48" fillId="0" borderId="47" xfId="3" applyNumberFormat="1" applyFont="1" applyBorder="1" applyAlignment="1" applyProtection="1">
      <alignment vertical="center"/>
      <protection locked="0"/>
    </xf>
    <xf numFmtId="4" fontId="69" fillId="0" borderId="47" xfId="3" applyNumberFormat="1" applyFont="1" applyBorder="1" applyAlignment="1" applyProtection="1">
      <alignment vertical="center"/>
      <protection locked="0"/>
    </xf>
    <xf numFmtId="0" fontId="52" fillId="13" borderId="0" xfId="4" applyFont="1" applyFill="1" applyAlignment="1" applyProtection="1">
      <alignment vertical="center"/>
    </xf>
    <xf numFmtId="164" fontId="16" fillId="12" borderId="3" xfId="0" applyNumberFormat="1" applyFont="1" applyFill="1" applyBorder="1" applyProtection="1">
      <protection locked="0"/>
    </xf>
    <xf numFmtId="164" fontId="16" fillId="12" borderId="3" xfId="0" applyNumberFormat="1" applyFont="1" applyFill="1" applyBorder="1" applyAlignment="1" applyProtection="1">
      <alignment vertical="center"/>
      <protection locked="0"/>
    </xf>
    <xf numFmtId="4" fontId="12" fillId="0" borderId="1" xfId="0" applyNumberFormat="1" applyFont="1" applyFill="1" applyBorder="1" applyAlignment="1" applyProtection="1">
      <alignment horizontal="center" vertical="center"/>
      <protection locked="0"/>
    </xf>
    <xf numFmtId="4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166" fontId="12" fillId="4" borderId="1" xfId="0" applyNumberFormat="1" applyFont="1" applyFill="1" applyBorder="1" applyAlignment="1" applyProtection="1">
      <alignment vertical="center"/>
      <protection locked="0"/>
    </xf>
    <xf numFmtId="166" fontId="15" fillId="0" borderId="1" xfId="0" applyNumberFormat="1" applyFont="1" applyBorder="1" applyAlignment="1" applyProtection="1">
      <protection locked="0"/>
    </xf>
    <xf numFmtId="166" fontId="15" fillId="4" borderId="1" xfId="0" applyNumberFormat="1" applyFont="1" applyFill="1" applyBorder="1" applyAlignment="1" applyProtection="1">
      <alignment horizontal="right" vertical="center"/>
      <protection locked="0"/>
    </xf>
    <xf numFmtId="164" fontId="15" fillId="4" borderId="1" xfId="0" applyNumberFormat="1" applyFont="1" applyFill="1" applyBorder="1" applyAlignment="1" applyProtection="1">
      <alignment horizontal="right" vertical="center"/>
      <protection locked="0"/>
    </xf>
    <xf numFmtId="4" fontId="11" fillId="2" borderId="1" xfId="0" applyNumberFormat="1" applyFont="1" applyFill="1" applyBorder="1" applyAlignment="1" applyProtection="1">
      <alignment horizontal="center" vertical="center"/>
      <protection locked="0"/>
    </xf>
    <xf numFmtId="2" fontId="15" fillId="4" borderId="1" xfId="0" applyNumberFormat="1" applyFont="1" applyFill="1" applyBorder="1" applyAlignment="1" applyProtection="1">
      <alignment horizontal="center" vertical="center"/>
      <protection locked="0"/>
    </xf>
    <xf numFmtId="166" fontId="11" fillId="4" borderId="1" xfId="0" applyNumberFormat="1" applyFont="1" applyFill="1" applyBorder="1" applyAlignment="1" applyProtection="1">
      <alignment vertical="center"/>
      <protection locked="0"/>
    </xf>
    <xf numFmtId="0" fontId="11" fillId="4" borderId="1" xfId="0" applyFont="1" applyFill="1" applyBorder="1" applyAlignment="1" applyProtection="1">
      <alignment vertical="center" wrapText="1"/>
      <protection locked="0"/>
    </xf>
    <xf numFmtId="4" fontId="12" fillId="4" borderId="1" xfId="0" applyNumberFormat="1" applyFont="1" applyFill="1" applyBorder="1" applyAlignment="1" applyProtection="1">
      <alignment horizontal="center" vertical="center"/>
      <protection locked="0"/>
    </xf>
    <xf numFmtId="4" fontId="11" fillId="4" borderId="1" xfId="0" applyNumberFormat="1" applyFont="1" applyFill="1" applyBorder="1" applyAlignment="1" applyProtection="1">
      <alignment horizontal="center" vertical="center"/>
      <protection locked="0"/>
    </xf>
    <xf numFmtId="4" fontId="12" fillId="4" borderId="1" xfId="0" applyNumberFormat="1" applyFont="1" applyFill="1" applyBorder="1" applyAlignment="1" applyProtection="1">
      <alignment horizontal="right" vertical="center"/>
      <protection locked="0"/>
    </xf>
    <xf numFmtId="0" fontId="15" fillId="4" borderId="1" xfId="0" applyFont="1" applyFill="1" applyBorder="1" applyAlignment="1" applyProtection="1">
      <alignment horizontal="center" vertical="center"/>
      <protection locked="0"/>
    </xf>
    <xf numFmtId="0" fontId="11" fillId="4" borderId="1" xfId="0" applyFont="1" applyFill="1" applyBorder="1" applyAlignment="1" applyProtection="1">
      <alignment horizontal="center" vertical="center"/>
      <protection locked="0"/>
    </xf>
    <xf numFmtId="4" fontId="11" fillId="4" borderId="1" xfId="0" applyNumberFormat="1" applyFont="1" applyFill="1" applyBorder="1" applyAlignment="1" applyProtection="1">
      <alignment horizontal="right" vertical="center"/>
      <protection locked="0"/>
    </xf>
    <xf numFmtId="166" fontId="12" fillId="4" borderId="1" xfId="0" applyNumberFormat="1" applyFont="1" applyFill="1" applyBorder="1" applyAlignment="1" applyProtection="1">
      <alignment horizontal="center" vertical="center"/>
      <protection locked="0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164" fontId="16" fillId="0" borderId="12" xfId="0" applyNumberFormat="1" applyFont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/>
    </xf>
    <xf numFmtId="0" fontId="16" fillId="0" borderId="1" xfId="0" applyFont="1" applyFill="1" applyBorder="1" applyAlignment="1" applyProtection="1">
      <alignment horizontal="center" vertical="center" wrapText="1"/>
    </xf>
    <xf numFmtId="2" fontId="16" fillId="0" borderId="1" xfId="0" applyNumberFormat="1" applyFont="1" applyFill="1" applyBorder="1" applyAlignment="1" applyProtection="1">
      <alignment horizontal="center" vertical="center"/>
    </xf>
    <xf numFmtId="164" fontId="16" fillId="0" borderId="3" xfId="0" applyNumberFormat="1" applyFont="1" applyFill="1" applyBorder="1" applyAlignment="1" applyProtection="1">
      <alignment horizontal="center" vertical="center"/>
    </xf>
    <xf numFmtId="0" fontId="16" fillId="0" borderId="2" xfId="0" applyFont="1" applyFill="1" applyBorder="1" applyAlignment="1" applyProtection="1">
      <alignment horizontal="left" vertical="center"/>
    </xf>
    <xf numFmtId="0" fontId="16" fillId="0" borderId="1" xfId="0" applyFont="1" applyFill="1" applyBorder="1" applyAlignment="1" applyProtection="1">
      <alignment vertical="center"/>
    </xf>
    <xf numFmtId="0" fontId="16" fillId="0" borderId="1" xfId="0" applyFont="1" applyFill="1" applyBorder="1" applyAlignment="1" applyProtection="1">
      <alignment horizontal="left" vertical="center" wrapText="1"/>
    </xf>
    <xf numFmtId="4" fontId="16" fillId="0" borderId="1" xfId="0" applyNumberFormat="1" applyFont="1" applyFill="1" applyBorder="1" applyAlignment="1" applyProtection="1">
      <alignment horizontal="center" vertical="center"/>
    </xf>
    <xf numFmtId="164" fontId="16" fillId="0" borderId="3" xfId="0" applyNumberFormat="1" applyFont="1" applyFill="1" applyBorder="1" applyAlignment="1" applyProtection="1">
      <alignment horizontal="right" vertical="center"/>
    </xf>
    <xf numFmtId="0" fontId="22" fillId="0" borderId="1" xfId="0" applyNumberFormat="1" applyFont="1" applyFill="1" applyBorder="1" applyAlignment="1" applyProtection="1">
      <alignment horizontal="center" vertical="center"/>
    </xf>
    <xf numFmtId="3" fontId="12" fillId="2" borderId="1" xfId="0" applyNumberFormat="1" applyFont="1" applyFill="1" applyBorder="1" applyAlignment="1" applyProtection="1">
      <alignment horizontal="center" vertical="center"/>
    </xf>
    <xf numFmtId="49" fontId="12" fillId="2" borderId="1" xfId="0" applyNumberFormat="1" applyFont="1" applyFill="1" applyBorder="1" applyAlignment="1" applyProtection="1">
      <alignment vertical="center" wrapText="1"/>
    </xf>
    <xf numFmtId="2" fontId="12" fillId="2" borderId="1" xfId="0" applyNumberFormat="1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horizontal="center" vertical="center"/>
    </xf>
    <xf numFmtId="164" fontId="12" fillId="2" borderId="3" xfId="0" applyNumberFormat="1" applyFont="1" applyFill="1" applyBorder="1" applyAlignment="1" applyProtection="1">
      <alignment vertical="center" wrapText="1"/>
    </xf>
    <xf numFmtId="3" fontId="12" fillId="0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2" fontId="12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/>
    </xf>
    <xf numFmtId="164" fontId="12" fillId="0" borderId="3" xfId="0" applyNumberFormat="1" applyFont="1" applyFill="1" applyBorder="1" applyAlignment="1" applyProtection="1">
      <alignment vertical="center" wrapText="1"/>
    </xf>
    <xf numFmtId="164" fontId="24" fillId="0" borderId="3" xfId="0" applyNumberFormat="1" applyFont="1" applyFill="1" applyBorder="1" applyAlignment="1" applyProtection="1">
      <alignment horizontal="right" vertical="center"/>
    </xf>
    <xf numFmtId="0" fontId="15" fillId="4" borderId="1" xfId="0" applyFont="1" applyFill="1" applyBorder="1" applyAlignment="1" applyProtection="1">
      <alignment horizontal="center" vertical="center"/>
    </xf>
    <xf numFmtId="0" fontId="16" fillId="4" borderId="1" xfId="0" applyFont="1" applyFill="1" applyBorder="1" applyAlignment="1" applyProtection="1">
      <alignment vertical="center" wrapText="1"/>
    </xf>
    <xf numFmtId="0" fontId="11" fillId="4" borderId="1" xfId="0" applyFont="1" applyFill="1" applyBorder="1" applyAlignment="1" applyProtection="1">
      <alignment horizontal="center" vertical="center"/>
    </xf>
    <xf numFmtId="164" fontId="28" fillId="4" borderId="3" xfId="0" applyNumberFormat="1" applyFont="1" applyFill="1" applyBorder="1" applyAlignment="1" applyProtection="1">
      <alignment horizontal="right" vertical="center"/>
    </xf>
    <xf numFmtId="0" fontId="22" fillId="0" borderId="2" xfId="0" applyFont="1" applyFill="1" applyBorder="1" applyAlignment="1" applyProtection="1">
      <alignment horizontal="center" vertical="center"/>
    </xf>
    <xf numFmtId="0" fontId="15" fillId="0" borderId="2" xfId="0" applyFont="1" applyFill="1" applyBorder="1" applyProtection="1"/>
    <xf numFmtId="0" fontId="15" fillId="0" borderId="1" xfId="0" applyFont="1" applyFill="1" applyBorder="1" applyProtection="1"/>
    <xf numFmtId="164" fontId="15" fillId="0" borderId="1" xfId="0" applyNumberFormat="1" applyFont="1" applyFill="1" applyBorder="1" applyProtection="1"/>
    <xf numFmtId="164" fontId="15" fillId="0" borderId="3" xfId="0" applyNumberFormat="1" applyFont="1" applyFill="1" applyBorder="1" applyProtection="1"/>
    <xf numFmtId="0" fontId="16" fillId="0" borderId="2" xfId="2" applyFont="1" applyFill="1" applyBorder="1" applyProtection="1"/>
    <xf numFmtId="0" fontId="16" fillId="0" borderId="1" xfId="2" applyFont="1" applyFill="1" applyBorder="1" applyProtection="1"/>
    <xf numFmtId="0" fontId="16" fillId="0" borderId="1" xfId="2" applyFont="1" applyFill="1" applyBorder="1" applyAlignment="1" applyProtection="1">
      <alignment horizontal="center"/>
    </xf>
    <xf numFmtId="0" fontId="16" fillId="0" borderId="2" xfId="0" applyFont="1" applyFill="1" applyBorder="1" applyAlignment="1" applyProtection="1">
      <alignment horizontal="right" vertical="center"/>
    </xf>
    <xf numFmtId="0" fontId="16" fillId="0" borderId="1" xfId="0" applyFont="1" applyFill="1" applyBorder="1" applyAlignment="1" applyProtection="1">
      <alignment horizontal="left" vertical="center"/>
    </xf>
    <xf numFmtId="0" fontId="22" fillId="0" borderId="1" xfId="0" applyFont="1" applyFill="1" applyBorder="1" applyAlignment="1" applyProtection="1">
      <alignment horizontal="center" vertical="center"/>
    </xf>
    <xf numFmtId="0" fontId="16" fillId="0" borderId="19" xfId="0" applyFont="1" applyFill="1" applyBorder="1" applyAlignment="1" applyProtection="1">
      <alignment horizontal="center" vertical="center"/>
    </xf>
    <xf numFmtId="0" fontId="16" fillId="0" borderId="20" xfId="0" applyFont="1" applyFill="1" applyBorder="1" applyAlignment="1" applyProtection="1">
      <alignment horizontal="center" vertical="center"/>
    </xf>
    <xf numFmtId="0" fontId="22" fillId="0" borderId="20" xfId="0" applyFont="1" applyFill="1" applyBorder="1" applyAlignment="1" applyProtection="1">
      <alignment horizontal="center" vertical="center"/>
    </xf>
    <xf numFmtId="164" fontId="16" fillId="0" borderId="18" xfId="0" applyNumberFormat="1" applyFont="1" applyFill="1" applyBorder="1" applyAlignment="1" applyProtection="1">
      <alignment horizontal="right" vertical="center"/>
    </xf>
    <xf numFmtId="164" fontId="24" fillId="0" borderId="4" xfId="0" applyNumberFormat="1" applyFont="1" applyFill="1" applyBorder="1" applyAlignment="1" applyProtection="1">
      <alignment horizontal="right" vertical="center"/>
    </xf>
    <xf numFmtId="0" fontId="16" fillId="2" borderId="0" xfId="0" applyFont="1" applyFill="1" applyBorder="1" applyAlignment="1" applyProtection="1">
      <alignment horizontal="left" vertical="center"/>
    </xf>
    <xf numFmtId="0" fontId="16" fillId="2" borderId="0" xfId="0" applyFont="1" applyFill="1" applyBorder="1" applyAlignment="1" applyProtection="1">
      <alignment horizontal="center" vertical="center"/>
    </xf>
    <xf numFmtId="164" fontId="16" fillId="2" borderId="0" xfId="0" applyNumberFormat="1" applyFont="1" applyFill="1" applyBorder="1" applyAlignment="1" applyProtection="1">
      <alignment horizontal="right" vertical="center"/>
    </xf>
    <xf numFmtId="0" fontId="26" fillId="2" borderId="0" xfId="0" applyFont="1" applyFill="1" applyBorder="1" applyAlignment="1" applyProtection="1">
      <alignment horizontal="left" vertical="center"/>
    </xf>
    <xf numFmtId="0" fontId="23" fillId="2" borderId="0" xfId="0" applyFont="1" applyFill="1" applyBorder="1" applyAlignment="1" applyProtection="1">
      <alignment horizontal="left" vertical="center"/>
    </xf>
    <xf numFmtId="0" fontId="23" fillId="2" borderId="0" xfId="0" applyFont="1" applyFill="1" applyBorder="1" applyAlignment="1" applyProtection="1">
      <alignment horizontal="center" vertical="center"/>
    </xf>
    <xf numFmtId="164" fontId="26" fillId="2" borderId="0" xfId="0" applyNumberFormat="1" applyFont="1" applyFill="1" applyBorder="1" applyAlignment="1" applyProtection="1">
      <alignment horizontal="right" vertical="center"/>
    </xf>
    <xf numFmtId="166" fontId="11" fillId="4" borderId="1" xfId="0" applyNumberFormat="1" applyFont="1" applyFill="1" applyBorder="1" applyAlignment="1" applyProtection="1">
      <alignment horizontal="center" vertical="center"/>
      <protection locked="0"/>
    </xf>
    <xf numFmtId="166" fontId="15" fillId="0" borderId="1" xfId="0" applyNumberFormat="1" applyFont="1" applyBorder="1" applyAlignment="1" applyProtection="1">
      <alignment horizontal="center" vertical="center"/>
      <protection locked="0"/>
    </xf>
    <xf numFmtId="166" fontId="46" fillId="0" borderId="1" xfId="0" applyNumberFormat="1" applyFont="1" applyBorder="1" applyAlignment="1" applyProtection="1">
      <alignment horizontal="center" vertical="center"/>
      <protection locked="0"/>
    </xf>
    <xf numFmtId="166" fontId="47" fillId="0" borderId="1" xfId="0" applyNumberFormat="1" applyFont="1" applyBorder="1" applyAlignment="1" applyProtection="1">
      <alignment horizontal="center" vertical="center"/>
      <protection locked="0"/>
    </xf>
    <xf numFmtId="1" fontId="42" fillId="9" borderId="1" xfId="0" applyNumberFormat="1" applyFont="1" applyFill="1" applyBorder="1" applyAlignment="1" applyProtection="1">
      <alignment horizontal="right"/>
      <protection locked="0"/>
    </xf>
    <xf numFmtId="0" fontId="42" fillId="10" borderId="1" xfId="0" applyFont="1" applyFill="1" applyBorder="1" applyAlignment="1" applyProtection="1">
      <alignment horizontal="right"/>
      <protection locked="0"/>
    </xf>
    <xf numFmtId="1" fontId="42" fillId="10" borderId="1" xfId="0" applyNumberFormat="1" applyFont="1" applyFill="1" applyBorder="1" applyAlignment="1" applyProtection="1">
      <alignment horizontal="right"/>
      <protection locked="0"/>
    </xf>
    <xf numFmtId="165" fontId="42" fillId="10" borderId="1" xfId="0" applyNumberFormat="1" applyFont="1" applyFill="1" applyBorder="1" applyAlignment="1" applyProtection="1">
      <alignment horizontal="right"/>
      <protection locked="0"/>
    </xf>
    <xf numFmtId="165" fontId="42" fillId="9" borderId="1" xfId="0" applyNumberFormat="1" applyFont="1" applyFill="1" applyBorder="1" applyAlignment="1" applyProtection="1">
      <alignment horizontal="right"/>
      <protection locked="0"/>
    </xf>
    <xf numFmtId="1" fontId="42" fillId="9" borderId="6" xfId="0" applyNumberFormat="1" applyFont="1" applyFill="1" applyBorder="1" applyAlignment="1" applyProtection="1">
      <alignment horizontal="right"/>
      <protection locked="0"/>
    </xf>
    <xf numFmtId="0" fontId="48" fillId="0" borderId="0" xfId="3" applyProtection="1"/>
    <xf numFmtId="0" fontId="48" fillId="0" borderId="0" xfId="3" applyFont="1" applyAlignment="1" applyProtection="1">
      <alignment horizontal="left" vertical="center"/>
    </xf>
    <xf numFmtId="0" fontId="48" fillId="0" borderId="26" xfId="3" applyBorder="1" applyProtection="1"/>
    <xf numFmtId="0" fontId="48" fillId="0" borderId="27" xfId="3" applyBorder="1" applyProtection="1"/>
    <xf numFmtId="0" fontId="48" fillId="0" borderId="28" xfId="3" applyBorder="1" applyProtection="1"/>
    <xf numFmtId="0" fontId="48" fillId="0" borderId="29" xfId="3" applyBorder="1" applyProtection="1"/>
    <xf numFmtId="0" fontId="48" fillId="0" borderId="0" xfId="3" applyBorder="1" applyProtection="1"/>
    <xf numFmtId="0" fontId="54" fillId="0" borderId="0" xfId="3" applyFont="1" applyBorder="1" applyAlignment="1" applyProtection="1">
      <alignment horizontal="left" vertical="center"/>
    </xf>
    <xf numFmtId="0" fontId="48" fillId="0" borderId="30" xfId="3" applyBorder="1" applyProtection="1"/>
    <xf numFmtId="0" fontId="53" fillId="0" borderId="0" xfId="3" applyFont="1" applyAlignment="1" applyProtection="1">
      <alignment horizontal="left" vertical="center"/>
    </xf>
    <xf numFmtId="0" fontId="55" fillId="0" borderId="0" xfId="3" applyFont="1" applyBorder="1" applyAlignment="1" applyProtection="1">
      <alignment horizontal="left" vertical="center"/>
    </xf>
    <xf numFmtId="0" fontId="48" fillId="0" borderId="0" xfId="3" applyFont="1" applyAlignment="1" applyProtection="1">
      <alignment vertical="center"/>
    </xf>
    <xf numFmtId="0" fontId="48" fillId="0" borderId="29" xfId="3" applyFont="1" applyBorder="1" applyAlignment="1" applyProtection="1">
      <alignment vertical="center"/>
    </xf>
    <xf numFmtId="0" fontId="48" fillId="0" borderId="0" xfId="3" applyFont="1" applyBorder="1" applyAlignment="1" applyProtection="1">
      <alignment vertical="center"/>
    </xf>
    <xf numFmtId="0" fontId="48" fillId="0" borderId="30" xfId="3" applyFont="1" applyBorder="1" applyAlignment="1" applyProtection="1">
      <alignment vertical="center"/>
    </xf>
    <xf numFmtId="0" fontId="57" fillId="0" borderId="0" xfId="3" applyFont="1" applyBorder="1" applyAlignment="1" applyProtection="1">
      <alignment horizontal="left" vertical="center"/>
    </xf>
    <xf numFmtId="167" fontId="57" fillId="0" borderId="0" xfId="3" applyNumberFormat="1" applyFont="1" applyBorder="1" applyAlignment="1" applyProtection="1">
      <alignment horizontal="left" vertical="center"/>
    </xf>
    <xf numFmtId="0" fontId="48" fillId="0" borderId="29" xfId="3" applyFont="1" applyBorder="1" applyAlignment="1" applyProtection="1">
      <alignment vertical="center" wrapText="1"/>
    </xf>
    <xf numFmtId="0" fontId="48" fillId="0" borderId="0" xfId="3" applyFont="1" applyBorder="1" applyAlignment="1" applyProtection="1">
      <alignment vertical="center" wrapText="1"/>
    </xf>
    <xf numFmtId="0" fontId="48" fillId="0" borderId="30" xfId="3" applyFont="1" applyBorder="1" applyAlignment="1" applyProtection="1">
      <alignment vertical="center" wrapText="1"/>
    </xf>
    <xf numFmtId="0" fontId="48" fillId="0" borderId="0" xfId="3" applyFont="1" applyAlignment="1" applyProtection="1">
      <alignment vertical="center" wrapText="1"/>
    </xf>
    <xf numFmtId="0" fontId="48" fillId="0" borderId="31" xfId="3" applyFont="1" applyBorder="1" applyAlignment="1" applyProtection="1">
      <alignment vertical="center"/>
    </xf>
    <xf numFmtId="0" fontId="48" fillId="0" borderId="32" xfId="3" applyFont="1" applyBorder="1" applyAlignment="1" applyProtection="1">
      <alignment vertical="center"/>
    </xf>
    <xf numFmtId="0" fontId="58" fillId="0" borderId="0" xfId="3" applyFont="1" applyBorder="1" applyAlignment="1" applyProtection="1">
      <alignment horizontal="left" vertical="center"/>
    </xf>
    <xf numFmtId="4" fontId="59" fillId="0" borderId="0" xfId="3" applyNumberFormat="1" applyFont="1" applyBorder="1" applyAlignment="1" applyProtection="1">
      <alignment vertical="center"/>
    </xf>
    <xf numFmtId="0" fontId="60" fillId="0" borderId="0" xfId="3" applyFont="1" applyBorder="1" applyAlignment="1" applyProtection="1">
      <alignment horizontal="right" vertical="center"/>
    </xf>
    <xf numFmtId="0" fontId="60" fillId="0" borderId="0" xfId="3" applyFont="1" applyBorder="1" applyAlignment="1" applyProtection="1">
      <alignment horizontal="left" vertical="center"/>
    </xf>
    <xf numFmtId="4" fontId="60" fillId="0" borderId="0" xfId="3" applyNumberFormat="1" applyFont="1" applyBorder="1" applyAlignment="1" applyProtection="1">
      <alignment vertical="center"/>
    </xf>
    <xf numFmtId="168" fontId="60" fillId="0" borderId="0" xfId="3" applyNumberFormat="1" applyFont="1" applyBorder="1" applyAlignment="1" applyProtection="1">
      <alignment horizontal="right" vertical="center"/>
    </xf>
    <xf numFmtId="0" fontId="48" fillId="15" borderId="0" xfId="3" applyFont="1" applyFill="1" applyBorder="1" applyAlignment="1" applyProtection="1">
      <alignment vertical="center"/>
    </xf>
    <xf numFmtId="0" fontId="56" fillId="15" borderId="33" xfId="3" applyFont="1" applyFill="1" applyBorder="1" applyAlignment="1" applyProtection="1">
      <alignment horizontal="left" vertical="center"/>
    </xf>
    <xf numFmtId="0" fontId="48" fillId="15" borderId="34" xfId="3" applyFont="1" applyFill="1" applyBorder="1" applyAlignment="1" applyProtection="1">
      <alignment vertical="center"/>
    </xf>
    <xf numFmtId="0" fontId="56" fillId="15" borderId="34" xfId="3" applyFont="1" applyFill="1" applyBorder="1" applyAlignment="1" applyProtection="1">
      <alignment horizontal="right" vertical="center"/>
    </xf>
    <xf numFmtId="0" fontId="56" fillId="15" borderId="34" xfId="3" applyFont="1" applyFill="1" applyBorder="1" applyAlignment="1" applyProtection="1">
      <alignment horizontal="center" vertical="center"/>
    </xf>
    <xf numFmtId="4" fontId="56" fillId="15" borderId="34" xfId="3" applyNumberFormat="1" applyFont="1" applyFill="1" applyBorder="1" applyAlignment="1" applyProtection="1">
      <alignment vertical="center"/>
    </xf>
    <xf numFmtId="0" fontId="48" fillId="15" borderId="35" xfId="3" applyFont="1" applyFill="1" applyBorder="1" applyAlignment="1" applyProtection="1">
      <alignment vertical="center"/>
    </xf>
    <xf numFmtId="0" fontId="48" fillId="0" borderId="36" xfId="3" applyFont="1" applyBorder="1" applyAlignment="1" applyProtection="1">
      <alignment vertical="center"/>
    </xf>
    <xf numFmtId="0" fontId="48" fillId="0" borderId="37" xfId="3" applyFont="1" applyBorder="1" applyAlignment="1" applyProtection="1">
      <alignment vertical="center"/>
    </xf>
    <xf numFmtId="0" fontId="48" fillId="0" borderId="38" xfId="3" applyFont="1" applyBorder="1" applyAlignment="1" applyProtection="1">
      <alignment vertical="center"/>
    </xf>
    <xf numFmtId="0" fontId="48" fillId="0" borderId="26" xfId="3" applyFont="1" applyBorder="1" applyAlignment="1" applyProtection="1">
      <alignment vertical="center"/>
    </xf>
    <xf numFmtId="0" fontId="48" fillId="0" borderId="27" xfId="3" applyFont="1" applyBorder="1" applyAlignment="1" applyProtection="1">
      <alignment vertical="center"/>
    </xf>
    <xf numFmtId="0" fontId="48" fillId="0" borderId="28" xfId="3" applyFont="1" applyBorder="1" applyAlignment="1" applyProtection="1">
      <alignment vertical="center"/>
    </xf>
    <xf numFmtId="0" fontId="57" fillId="15" borderId="0" xfId="3" applyFont="1" applyFill="1" applyBorder="1" applyAlignment="1" applyProtection="1">
      <alignment horizontal="left" vertical="center"/>
    </xf>
    <xf numFmtId="0" fontId="57" fillId="15" borderId="0" xfId="3" applyFont="1" applyFill="1" applyBorder="1" applyAlignment="1" applyProtection="1">
      <alignment horizontal="right" vertical="center"/>
    </xf>
    <xf numFmtId="0" fontId="48" fillId="15" borderId="30" xfId="3" applyFont="1" applyFill="1" applyBorder="1" applyAlignment="1" applyProtection="1">
      <alignment vertical="center"/>
    </xf>
    <xf numFmtId="0" fontId="61" fillId="0" borderId="0" xfId="3" applyFont="1" applyBorder="1" applyAlignment="1" applyProtection="1">
      <alignment horizontal="left" vertical="center"/>
    </xf>
    <xf numFmtId="0" fontId="62" fillId="0" borderId="29" xfId="3" applyFont="1" applyBorder="1" applyAlignment="1" applyProtection="1">
      <alignment vertical="center"/>
    </xf>
    <xf numFmtId="0" fontId="62" fillId="0" borderId="0" xfId="3" applyFont="1" applyBorder="1" applyAlignment="1" applyProtection="1">
      <alignment vertical="center"/>
    </xf>
    <xf numFmtId="0" fontId="62" fillId="0" borderId="39" xfId="3" applyFont="1" applyBorder="1" applyAlignment="1" applyProtection="1">
      <alignment horizontal="left" vertical="center"/>
    </xf>
    <xf numFmtId="0" fontId="62" fillId="0" borderId="39" xfId="3" applyFont="1" applyBorder="1" applyAlignment="1" applyProtection="1">
      <alignment vertical="center"/>
    </xf>
    <xf numFmtId="4" fontId="62" fillId="0" borderId="39" xfId="3" applyNumberFormat="1" applyFont="1" applyBorder="1" applyAlignment="1" applyProtection="1">
      <alignment vertical="center"/>
    </xf>
    <xf numFmtId="0" fontId="62" fillId="0" borderId="30" xfId="3" applyFont="1" applyBorder="1" applyAlignment="1" applyProtection="1">
      <alignment vertical="center"/>
    </xf>
    <xf numFmtId="0" fontId="62" fillId="0" borderId="0" xfId="3" applyFont="1" applyAlignment="1" applyProtection="1">
      <alignment vertical="center"/>
    </xf>
    <xf numFmtId="0" fontId="63" fillId="0" borderId="29" xfId="3" applyFont="1" applyBorder="1" applyAlignment="1" applyProtection="1">
      <alignment vertical="center"/>
    </xf>
    <xf numFmtId="0" fontId="63" fillId="0" borderId="0" xfId="3" applyFont="1" applyBorder="1" applyAlignment="1" applyProtection="1">
      <alignment vertical="center"/>
    </xf>
    <xf numFmtId="0" fontId="63" fillId="0" borderId="39" xfId="3" applyFont="1" applyBorder="1" applyAlignment="1" applyProtection="1">
      <alignment horizontal="left" vertical="center"/>
    </xf>
    <xf numFmtId="0" fontId="63" fillId="0" borderId="39" xfId="3" applyFont="1" applyBorder="1" applyAlignment="1" applyProtection="1">
      <alignment vertical="center"/>
    </xf>
    <xf numFmtId="4" fontId="63" fillId="0" borderId="39" xfId="3" applyNumberFormat="1" applyFont="1" applyBorder="1" applyAlignment="1" applyProtection="1">
      <alignment vertical="center"/>
    </xf>
    <xf numFmtId="0" fontId="63" fillId="0" borderId="30" xfId="3" applyFont="1" applyBorder="1" applyAlignment="1" applyProtection="1">
      <alignment vertical="center"/>
    </xf>
    <xf numFmtId="0" fontId="63" fillId="0" borderId="0" xfId="3" applyFont="1" applyAlignment="1" applyProtection="1">
      <alignment vertical="center"/>
    </xf>
    <xf numFmtId="0" fontId="54" fillId="0" borderId="0" xfId="3" applyFont="1" applyAlignment="1" applyProtection="1">
      <alignment horizontal="left" vertical="center"/>
    </xf>
    <xf numFmtId="0" fontId="55" fillId="0" borderId="0" xfId="3" applyFont="1" applyAlignment="1" applyProtection="1">
      <alignment horizontal="left" vertical="center"/>
    </xf>
    <xf numFmtId="0" fontId="57" fillId="0" borderId="0" xfId="3" applyFont="1" applyAlignment="1" applyProtection="1">
      <alignment horizontal="left" vertical="center"/>
    </xf>
    <xf numFmtId="167" fontId="57" fillId="0" borderId="0" xfId="3" applyNumberFormat="1" applyFont="1" applyAlignment="1" applyProtection="1">
      <alignment horizontal="left" vertical="center"/>
    </xf>
    <xf numFmtId="0" fontId="48" fillId="0" borderId="29" xfId="3" applyFont="1" applyBorder="1" applyAlignment="1" applyProtection="1">
      <alignment horizontal="center" vertical="center" wrapText="1"/>
    </xf>
    <xf numFmtId="0" fontId="57" fillId="15" borderId="40" xfId="3" applyFont="1" applyFill="1" applyBorder="1" applyAlignment="1" applyProtection="1">
      <alignment horizontal="center" vertical="center" wrapText="1"/>
    </xf>
    <xf numFmtId="0" fontId="57" fillId="15" borderId="41" xfId="3" applyFont="1" applyFill="1" applyBorder="1" applyAlignment="1" applyProtection="1">
      <alignment horizontal="center" vertical="center" wrapText="1"/>
    </xf>
    <xf numFmtId="0" fontId="57" fillId="15" borderId="42" xfId="3" applyFont="1" applyFill="1" applyBorder="1" applyAlignment="1" applyProtection="1">
      <alignment horizontal="center" vertical="center" wrapText="1"/>
    </xf>
    <xf numFmtId="0" fontId="55" fillId="0" borderId="40" xfId="3" applyFont="1" applyBorder="1" applyAlignment="1" applyProtection="1">
      <alignment horizontal="center" vertical="center" wrapText="1"/>
    </xf>
    <xf numFmtId="0" fontId="55" fillId="0" borderId="41" xfId="3" applyFont="1" applyBorder="1" applyAlignment="1" applyProtection="1">
      <alignment horizontal="center" vertical="center" wrapText="1"/>
    </xf>
    <xf numFmtId="0" fontId="55" fillId="0" borderId="42" xfId="3" applyFont="1" applyBorder="1" applyAlignment="1" applyProtection="1">
      <alignment horizontal="center" vertical="center" wrapText="1"/>
    </xf>
    <xf numFmtId="0" fontId="48" fillId="0" borderId="0" xfId="3" applyFont="1" applyAlignment="1" applyProtection="1">
      <alignment horizontal="center" vertical="center" wrapText="1"/>
    </xf>
    <xf numFmtId="0" fontId="59" fillId="0" borderId="0" xfId="3" applyFont="1" applyAlignment="1" applyProtection="1">
      <alignment horizontal="left" vertical="center"/>
    </xf>
    <xf numFmtId="4" fontId="59" fillId="0" borderId="0" xfId="3" applyNumberFormat="1" applyFont="1" applyAlignment="1" applyProtection="1"/>
    <xf numFmtId="0" fontId="48" fillId="0" borderId="43" xfId="3" applyFont="1" applyBorder="1" applyAlignment="1" applyProtection="1">
      <alignment vertical="center"/>
    </xf>
    <xf numFmtId="169" fontId="64" fillId="0" borderId="31" xfId="3" applyNumberFormat="1" applyFont="1" applyBorder="1" applyAlignment="1" applyProtection="1"/>
    <xf numFmtId="169" fontId="64" fillId="0" borderId="44" xfId="3" applyNumberFormat="1" applyFont="1" applyBorder="1" applyAlignment="1" applyProtection="1"/>
    <xf numFmtId="4" fontId="65" fillId="0" borderId="0" xfId="3" applyNumberFormat="1" applyFont="1" applyAlignment="1" applyProtection="1">
      <alignment vertical="center"/>
    </xf>
    <xf numFmtId="0" fontId="66" fillId="0" borderId="29" xfId="3" applyFont="1" applyBorder="1" applyAlignment="1" applyProtection="1"/>
    <xf numFmtId="0" fontId="66" fillId="0" borderId="0" xfId="3" applyFont="1" applyAlignment="1" applyProtection="1"/>
    <xf numFmtId="0" fontId="66" fillId="0" borderId="0" xfId="3" applyFont="1" applyAlignment="1" applyProtection="1">
      <alignment horizontal="left"/>
    </xf>
    <xf numFmtId="0" fontId="62" fillId="0" borderId="0" xfId="3" applyFont="1" applyAlignment="1" applyProtection="1">
      <alignment horizontal="left"/>
    </xf>
    <xf numFmtId="4" fontId="62" fillId="0" borderId="0" xfId="3" applyNumberFormat="1" applyFont="1" applyAlignment="1" applyProtection="1"/>
    <xf numFmtId="0" fontId="66" fillId="0" borderId="45" xfId="3" applyFont="1" applyBorder="1" applyAlignment="1" applyProtection="1"/>
    <xf numFmtId="0" fontId="66" fillId="0" borderId="0" xfId="3" applyFont="1" applyBorder="1" applyAlignment="1" applyProtection="1"/>
    <xf numFmtId="169" fontId="66" fillId="0" borderId="0" xfId="3" applyNumberFormat="1" applyFont="1" applyBorder="1" applyAlignment="1" applyProtection="1"/>
    <xf numFmtId="169" fontId="66" fillId="0" borderId="46" xfId="3" applyNumberFormat="1" applyFont="1" applyBorder="1" applyAlignment="1" applyProtection="1"/>
    <xf numFmtId="0" fontId="66" fillId="0" borderId="0" xfId="3" applyFont="1" applyAlignment="1" applyProtection="1">
      <alignment horizontal="center"/>
    </xf>
    <xf numFmtId="4" fontId="66" fillId="0" borderId="0" xfId="3" applyNumberFormat="1" applyFont="1" applyAlignment="1" applyProtection="1">
      <alignment vertical="center"/>
    </xf>
    <xf numFmtId="0" fontId="63" fillId="0" borderId="0" xfId="3" applyFont="1" applyAlignment="1" applyProtection="1">
      <alignment horizontal="left"/>
    </xf>
    <xf numFmtId="4" fontId="63" fillId="0" borderId="0" xfId="3" applyNumberFormat="1" applyFont="1" applyAlignment="1" applyProtection="1"/>
    <xf numFmtId="0" fontId="48" fillId="0" borderId="47" xfId="3" applyFont="1" applyBorder="1" applyAlignment="1" applyProtection="1">
      <alignment horizontal="center" vertical="center"/>
    </xf>
    <xf numFmtId="49" fontId="48" fillId="0" borderId="47" xfId="3" applyNumberFormat="1" applyFont="1" applyBorder="1" applyAlignment="1" applyProtection="1">
      <alignment horizontal="left" vertical="center" wrapText="1"/>
    </xf>
    <xf numFmtId="0" fontId="48" fillId="0" borderId="47" xfId="3" applyFont="1" applyBorder="1" applyAlignment="1" applyProtection="1">
      <alignment horizontal="left" vertical="center" wrapText="1"/>
    </xf>
    <xf numFmtId="0" fontId="48" fillId="0" borderId="47" xfId="3" applyFont="1" applyBorder="1" applyAlignment="1" applyProtection="1">
      <alignment horizontal="center" vertical="center" wrapText="1"/>
    </xf>
    <xf numFmtId="170" fontId="48" fillId="0" borderId="47" xfId="3" applyNumberFormat="1" applyFont="1" applyBorder="1" applyAlignment="1" applyProtection="1">
      <alignment vertical="center"/>
    </xf>
    <xf numFmtId="4" fontId="48" fillId="0" borderId="47" xfId="3" applyNumberFormat="1" applyFont="1" applyBorder="1" applyAlignment="1" applyProtection="1">
      <alignment vertical="center"/>
    </xf>
    <xf numFmtId="0" fontId="60" fillId="0" borderId="47" xfId="3" applyFont="1" applyBorder="1" applyAlignment="1" applyProtection="1">
      <alignment horizontal="left" vertical="center"/>
    </xf>
    <xf numFmtId="0" fontId="60" fillId="0" borderId="0" xfId="3" applyFont="1" applyBorder="1" applyAlignment="1" applyProtection="1">
      <alignment horizontal="center" vertical="center"/>
    </xf>
    <xf numFmtId="169" fontId="60" fillId="0" borderId="0" xfId="3" applyNumberFormat="1" applyFont="1" applyBorder="1" applyAlignment="1" applyProtection="1">
      <alignment vertical="center"/>
    </xf>
    <xf numFmtId="169" fontId="60" fillId="0" borderId="46" xfId="3" applyNumberFormat="1" applyFont="1" applyBorder="1" applyAlignment="1" applyProtection="1">
      <alignment vertical="center"/>
    </xf>
    <xf numFmtId="4" fontId="48" fillId="0" borderId="0" xfId="3" applyNumberFormat="1" applyFont="1" applyAlignment="1" applyProtection="1">
      <alignment vertical="center"/>
    </xf>
    <xf numFmtId="0" fontId="67" fillId="0" borderId="29" xfId="3" applyFont="1" applyBorder="1" applyAlignment="1" applyProtection="1">
      <alignment vertical="center"/>
    </xf>
    <xf numFmtId="0" fontId="67" fillId="0" borderId="0" xfId="3" applyFont="1" applyAlignment="1" applyProtection="1">
      <alignment vertical="center"/>
    </xf>
    <xf numFmtId="0" fontId="68" fillId="0" borderId="0" xfId="3" applyFont="1" applyAlignment="1" applyProtection="1">
      <alignment horizontal="left" vertical="center"/>
    </xf>
    <xf numFmtId="0" fontId="67" fillId="0" borderId="0" xfId="3" applyFont="1" applyAlignment="1" applyProtection="1">
      <alignment horizontal="left" vertical="center" wrapText="1"/>
    </xf>
    <xf numFmtId="170" fontId="67" fillId="0" borderId="0" xfId="3" applyNumberFormat="1" applyFont="1" applyAlignment="1" applyProtection="1">
      <alignment vertical="center"/>
    </xf>
    <xf numFmtId="0" fontId="67" fillId="0" borderId="45" xfId="3" applyFont="1" applyBorder="1" applyAlignment="1" applyProtection="1">
      <alignment vertical="center"/>
    </xf>
    <xf numFmtId="0" fontId="67" fillId="0" borderId="0" xfId="3" applyFont="1" applyBorder="1" applyAlignment="1" applyProtection="1">
      <alignment vertical="center"/>
    </xf>
    <xf numFmtId="0" fontId="67" fillId="0" borderId="46" xfId="3" applyFont="1" applyBorder="1" applyAlignment="1" applyProtection="1">
      <alignment vertical="center"/>
    </xf>
    <xf numFmtId="0" fontId="67" fillId="0" borderId="0" xfId="3" applyFont="1" applyAlignment="1" applyProtection="1">
      <alignment horizontal="left" vertical="center"/>
    </xf>
    <xf numFmtId="0" fontId="69" fillId="0" borderId="47" xfId="3" applyFont="1" applyBorder="1" applyAlignment="1" applyProtection="1">
      <alignment horizontal="center" vertical="center"/>
    </xf>
    <xf numFmtId="49" fontId="69" fillId="0" borderId="47" xfId="3" applyNumberFormat="1" applyFont="1" applyBorder="1" applyAlignment="1" applyProtection="1">
      <alignment horizontal="left" vertical="center" wrapText="1"/>
    </xf>
    <xf numFmtId="0" fontId="69" fillId="0" borderId="47" xfId="3" applyFont="1" applyBorder="1" applyAlignment="1" applyProtection="1">
      <alignment horizontal="left" vertical="center" wrapText="1"/>
    </xf>
    <xf numFmtId="0" fontId="69" fillId="0" borderId="47" xfId="3" applyFont="1" applyBorder="1" applyAlignment="1" applyProtection="1">
      <alignment horizontal="center" vertical="center" wrapText="1"/>
    </xf>
    <xf numFmtId="170" fontId="69" fillId="0" borderId="47" xfId="3" applyNumberFormat="1" applyFont="1" applyBorder="1" applyAlignment="1" applyProtection="1">
      <alignment vertical="center"/>
    </xf>
    <xf numFmtId="4" fontId="69" fillId="0" borderId="47" xfId="3" applyNumberFormat="1" applyFont="1" applyBorder="1" applyAlignment="1" applyProtection="1">
      <alignment vertical="center"/>
    </xf>
    <xf numFmtId="0" fontId="69" fillId="0" borderId="29" xfId="3" applyFont="1" applyBorder="1" applyAlignment="1" applyProtection="1">
      <alignment vertical="center"/>
    </xf>
    <xf numFmtId="0" fontId="69" fillId="0" borderId="47" xfId="3" applyFont="1" applyBorder="1" applyAlignment="1" applyProtection="1">
      <alignment horizontal="left" vertical="center"/>
    </xf>
    <xf numFmtId="0" fontId="69" fillId="0" borderId="0" xfId="3" applyFont="1" applyBorder="1" applyAlignment="1" applyProtection="1">
      <alignment horizontal="center" vertical="center"/>
    </xf>
    <xf numFmtId="0" fontId="60" fillId="0" borderId="39" xfId="3" applyFont="1" applyBorder="1" applyAlignment="1" applyProtection="1">
      <alignment horizontal="center" vertical="center"/>
    </xf>
    <xf numFmtId="169" fontId="60" fillId="0" borderId="39" xfId="3" applyNumberFormat="1" applyFont="1" applyBorder="1" applyAlignment="1" applyProtection="1">
      <alignment vertical="center"/>
    </xf>
    <xf numFmtId="169" fontId="60" fillId="0" borderId="48" xfId="3" applyNumberFormat="1" applyFont="1" applyBorder="1" applyAlignment="1" applyProtection="1">
      <alignment vertical="center"/>
    </xf>
    <xf numFmtId="0" fontId="48" fillId="0" borderId="0" xfId="3" applyFont="1" applyAlignment="1" applyProtection="1">
      <alignment vertical="center"/>
      <protection locked="0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Border="1" applyAlignment="1">
      <alignment horizontal="left" vertical="center" wrapText="1"/>
    </xf>
    <xf numFmtId="0" fontId="0" fillId="0" borderId="0" xfId="0" applyFill="1" applyProtection="1"/>
    <xf numFmtId="0" fontId="0" fillId="0" borderId="0" xfId="0" applyFill="1" applyProtection="1"/>
    <xf numFmtId="0" fontId="70" fillId="0" borderId="1" xfId="0" applyFont="1" applyFill="1" applyBorder="1" applyAlignment="1">
      <alignment wrapText="1"/>
    </xf>
    <xf numFmtId="1" fontId="42" fillId="0" borderId="1" xfId="0" applyNumberFormat="1" applyFont="1" applyFill="1" applyBorder="1" applyAlignment="1">
      <alignment horizontal="center"/>
    </xf>
    <xf numFmtId="1" fontId="42" fillId="0" borderId="1" xfId="0" applyNumberFormat="1" applyFont="1" applyFill="1" applyBorder="1" applyAlignment="1" applyProtection="1">
      <alignment horizontal="right"/>
      <protection locked="0"/>
    </xf>
    <xf numFmtId="1" fontId="42" fillId="0" borderId="3" xfId="0" applyNumberFormat="1" applyFont="1" applyFill="1" applyBorder="1" applyAlignment="1">
      <alignment horizontal="right"/>
    </xf>
    <xf numFmtId="0" fontId="16" fillId="12" borderId="1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15" xfId="0" applyFont="1" applyFill="1" applyBorder="1" applyAlignment="1">
      <alignment horizontal="center"/>
    </xf>
    <xf numFmtId="0" fontId="24" fillId="0" borderId="16" xfId="0" applyFont="1" applyFill="1" applyBorder="1" applyAlignment="1">
      <alignment horizontal="center"/>
    </xf>
    <xf numFmtId="0" fontId="24" fillId="0" borderId="17" xfId="0" applyFont="1" applyFill="1" applyBorder="1" applyAlignment="1">
      <alignment horizontal="center"/>
    </xf>
    <xf numFmtId="0" fontId="16" fillId="0" borderId="11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 vertical="center" wrapText="1"/>
    </xf>
    <xf numFmtId="0" fontId="11" fillId="0" borderId="13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/>
    </xf>
    <xf numFmtId="2" fontId="27" fillId="0" borderId="2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/>
    </xf>
    <xf numFmtId="0" fontId="12" fillId="4" borderId="6" xfId="0" applyFont="1" applyFill="1" applyBorder="1" applyAlignment="1">
      <alignment horizontal="left"/>
    </xf>
    <xf numFmtId="0" fontId="11" fillId="4" borderId="1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6" fillId="4" borderId="2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 wrapText="1"/>
    </xf>
    <xf numFmtId="0" fontId="0" fillId="0" borderId="1" xfId="0" applyBorder="1"/>
    <xf numFmtId="2" fontId="19" fillId="4" borderId="2" xfId="0" applyNumberFormat="1" applyFont="1" applyFill="1" applyBorder="1" applyAlignment="1">
      <alignment horizontal="center" vertical="center"/>
    </xf>
    <xf numFmtId="2" fontId="19" fillId="4" borderId="1" xfId="0" applyNumberFormat="1" applyFont="1" applyFill="1" applyBorder="1" applyAlignment="1">
      <alignment horizontal="center" vertical="center"/>
    </xf>
    <xf numFmtId="2" fontId="19" fillId="4" borderId="3" xfId="0" applyNumberFormat="1" applyFont="1" applyFill="1" applyBorder="1" applyAlignment="1">
      <alignment horizontal="center" vertical="center"/>
    </xf>
    <xf numFmtId="2" fontId="19" fillId="0" borderId="2" xfId="0" applyNumberFormat="1" applyFont="1" applyFill="1" applyBorder="1" applyAlignment="1">
      <alignment horizontal="center" vertical="center"/>
    </xf>
    <xf numFmtId="2" fontId="19" fillId="0" borderId="1" xfId="0" applyNumberFormat="1" applyFont="1" applyFill="1" applyBorder="1" applyAlignment="1">
      <alignment horizontal="center" vertical="center"/>
    </xf>
    <xf numFmtId="2" fontId="19" fillId="0" borderId="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2" fontId="15" fillId="4" borderId="1" xfId="0" applyNumberFormat="1" applyFont="1" applyFill="1" applyBorder="1" applyAlignment="1">
      <alignment horizontal="left" vertical="center"/>
    </xf>
    <xf numFmtId="0" fontId="16" fillId="4" borderId="7" xfId="0" applyFont="1" applyFill="1" applyBorder="1" applyAlignment="1">
      <alignment horizontal="left" vertical="center" wrapText="1"/>
    </xf>
    <xf numFmtId="0" fontId="16" fillId="4" borderId="8" xfId="0" applyFont="1" applyFill="1" applyBorder="1" applyAlignment="1">
      <alignment horizontal="left" vertical="center" wrapText="1"/>
    </xf>
    <xf numFmtId="0" fontId="16" fillId="4" borderId="14" xfId="0" applyFont="1" applyFill="1" applyBorder="1" applyAlignment="1">
      <alignment horizontal="left" vertical="center" wrapText="1"/>
    </xf>
    <xf numFmtId="0" fontId="12" fillId="4" borderId="13" xfId="0" applyFont="1" applyFill="1" applyBorder="1" applyAlignment="1">
      <alignment horizontal="left" vertical="center" wrapText="1"/>
    </xf>
    <xf numFmtId="0" fontId="12" fillId="4" borderId="14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center"/>
    </xf>
    <xf numFmtId="2" fontId="19" fillId="4" borderId="7" xfId="0" applyNumberFormat="1" applyFont="1" applyFill="1" applyBorder="1" applyAlignment="1">
      <alignment horizontal="center" vertical="center"/>
    </xf>
    <xf numFmtId="2" fontId="19" fillId="4" borderId="8" xfId="0" applyNumberFormat="1" applyFont="1" applyFill="1" applyBorder="1" applyAlignment="1">
      <alignment horizontal="center" vertical="center"/>
    </xf>
    <xf numFmtId="2" fontId="19" fillId="4" borderId="9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left" vertical="center"/>
    </xf>
    <xf numFmtId="0" fontId="11" fillId="4" borderId="1" xfId="0" applyFont="1" applyFill="1" applyBorder="1" applyAlignment="1">
      <alignment horizontal="left" vertical="center"/>
    </xf>
    <xf numFmtId="0" fontId="24" fillId="2" borderId="15" xfId="0" applyFont="1" applyFill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5" fillId="0" borderId="7" xfId="0" applyFont="1" applyFill="1" applyBorder="1" applyAlignment="1" applyProtection="1">
      <alignment horizontal="center" vertical="center"/>
    </xf>
    <xf numFmtId="0" fontId="25" fillId="0" borderId="8" xfId="0" applyFont="1" applyFill="1" applyBorder="1" applyAlignment="1" applyProtection="1">
      <alignment horizontal="center" vertical="center"/>
    </xf>
    <xf numFmtId="0" fontId="25" fillId="0" borderId="9" xfId="0" applyFont="1" applyFill="1" applyBorder="1" applyAlignment="1" applyProtection="1">
      <alignment horizontal="center" vertical="center"/>
    </xf>
    <xf numFmtId="0" fontId="22" fillId="0" borderId="2" xfId="0" applyFont="1" applyFill="1" applyBorder="1" applyAlignment="1" applyProtection="1">
      <alignment horizontal="left" vertical="center"/>
    </xf>
    <xf numFmtId="0" fontId="16" fillId="0" borderId="1" xfId="0" applyFont="1" applyFill="1" applyBorder="1" applyAlignment="1" applyProtection="1">
      <alignment horizontal="left" vertical="center"/>
    </xf>
    <xf numFmtId="2" fontId="25" fillId="0" borderId="2" xfId="0" applyNumberFormat="1" applyFont="1" applyFill="1" applyBorder="1" applyAlignment="1" applyProtection="1">
      <alignment horizontal="center" vertical="center"/>
    </xf>
    <xf numFmtId="2" fontId="25" fillId="0" borderId="1" xfId="0" applyNumberFormat="1" applyFont="1" applyFill="1" applyBorder="1" applyAlignment="1" applyProtection="1">
      <alignment horizontal="center" vertical="center"/>
    </xf>
    <xf numFmtId="2" fontId="25" fillId="0" borderId="3" xfId="0" applyNumberFormat="1" applyFont="1" applyFill="1" applyBorder="1" applyAlignment="1" applyProtection="1">
      <alignment horizontal="center" vertical="center"/>
    </xf>
    <xf numFmtId="0" fontId="16" fillId="0" borderId="7" xfId="0" applyFont="1" applyFill="1" applyBorder="1" applyAlignment="1" applyProtection="1">
      <alignment horizontal="left" vertical="center"/>
    </xf>
    <xf numFmtId="0" fontId="16" fillId="0" borderId="8" xfId="0" applyFont="1" applyFill="1" applyBorder="1" applyAlignment="1" applyProtection="1">
      <alignment horizontal="left" vertical="center"/>
    </xf>
    <xf numFmtId="0" fontId="16" fillId="0" borderId="14" xfId="0" applyFont="1" applyFill="1" applyBorder="1" applyAlignment="1" applyProtection="1">
      <alignment horizontal="left" vertical="center"/>
    </xf>
    <xf numFmtId="0" fontId="16" fillId="0" borderId="2" xfId="0" applyFont="1" applyFill="1" applyBorder="1" applyAlignment="1" applyProtection="1">
      <alignment horizontal="left" vertical="center"/>
    </xf>
    <xf numFmtId="0" fontId="16" fillId="0" borderId="1" xfId="0" applyFont="1" applyFill="1" applyBorder="1" applyAlignment="1" applyProtection="1">
      <alignment horizontal="left" vertical="center" wrapText="1"/>
    </xf>
    <xf numFmtId="0" fontId="16" fillId="0" borderId="1" xfId="0" applyFont="1" applyFill="1" applyBorder="1" applyAlignment="1" applyProtection="1">
      <alignment vertical="center" wrapText="1"/>
    </xf>
    <xf numFmtId="0" fontId="16" fillId="0" borderId="1" xfId="0" applyFont="1" applyFill="1" applyBorder="1" applyAlignment="1" applyProtection="1">
      <alignment horizontal="center" vertical="center"/>
    </xf>
    <xf numFmtId="0" fontId="22" fillId="0" borderId="1" xfId="0" applyFont="1" applyFill="1" applyBorder="1" applyAlignment="1" applyProtection="1">
      <alignment horizontal="left" vertical="center" wrapText="1"/>
    </xf>
    <xf numFmtId="0" fontId="16" fillId="0" borderId="13" xfId="0" applyFont="1" applyFill="1" applyBorder="1" applyAlignment="1" applyProtection="1">
      <alignment horizontal="left" vertical="center" wrapText="1"/>
    </xf>
    <xf numFmtId="0" fontId="16" fillId="0" borderId="14" xfId="0" applyFont="1" applyFill="1" applyBorder="1" applyAlignment="1" applyProtection="1">
      <alignment horizontal="left" vertical="center" wrapText="1"/>
    </xf>
    <xf numFmtId="0" fontId="16" fillId="0" borderId="5" xfId="0" applyFont="1" applyFill="1" applyBorder="1" applyAlignment="1" applyProtection="1">
      <alignment horizontal="left" vertical="center"/>
    </xf>
    <xf numFmtId="0" fontId="16" fillId="0" borderId="6" xfId="0" applyFont="1" applyFill="1" applyBorder="1" applyAlignment="1" applyProtection="1">
      <alignment horizontal="left" vertical="center"/>
    </xf>
    <xf numFmtId="0" fontId="12" fillId="4" borderId="13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19" fillId="4" borderId="13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center" vertical="center"/>
    </xf>
    <xf numFmtId="0" fontId="19" fillId="4" borderId="14" xfId="0" applyFont="1" applyFill="1" applyBorder="1" applyAlignment="1">
      <alignment horizontal="center" vertical="center"/>
    </xf>
    <xf numFmtId="0" fontId="41" fillId="8" borderId="2" xfId="0" applyFont="1" applyFill="1" applyBorder="1" applyProtection="1"/>
    <xf numFmtId="0" fontId="0" fillId="0" borderId="1" xfId="0" applyFill="1" applyBorder="1" applyProtection="1"/>
    <xf numFmtId="0" fontId="0" fillId="0" borderId="3" xfId="0" applyFill="1" applyBorder="1" applyProtection="1"/>
    <xf numFmtId="0" fontId="5" fillId="0" borderId="23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vertical="center"/>
    </xf>
    <xf numFmtId="0" fontId="5" fillId="0" borderId="25" xfId="0" applyFont="1" applyFill="1" applyBorder="1" applyAlignment="1" applyProtection="1">
      <alignment vertical="center"/>
    </xf>
    <xf numFmtId="0" fontId="0" fillId="0" borderId="0" xfId="0" applyFill="1" applyProtection="1"/>
    <xf numFmtId="0" fontId="56" fillId="0" borderId="0" xfId="3" applyFont="1" applyBorder="1" applyAlignment="1" applyProtection="1">
      <alignment horizontal="left" vertical="center" wrapText="1"/>
    </xf>
    <xf numFmtId="0" fontId="48" fillId="0" borderId="0" xfId="3" applyFont="1" applyBorder="1" applyAlignment="1" applyProtection="1">
      <alignment vertical="center"/>
    </xf>
    <xf numFmtId="0" fontId="57" fillId="0" borderId="0" xfId="3" applyFont="1" applyBorder="1" applyAlignment="1" applyProtection="1">
      <alignment horizontal="left" vertical="center" wrapText="1"/>
    </xf>
    <xf numFmtId="0" fontId="48" fillId="0" borderId="0" xfId="3" applyFont="1" applyBorder="1" applyAlignment="1" applyProtection="1">
      <alignment horizontal="left" vertical="center"/>
    </xf>
    <xf numFmtId="0" fontId="55" fillId="0" borderId="0" xfId="3" applyFont="1" applyAlignment="1" applyProtection="1">
      <alignment horizontal="left" vertical="center" wrapText="1"/>
    </xf>
    <xf numFmtId="0" fontId="55" fillId="0" borderId="0" xfId="3" applyFont="1" applyAlignment="1" applyProtection="1">
      <alignment horizontal="left" vertical="center"/>
    </xf>
    <xf numFmtId="0" fontId="56" fillId="0" borderId="0" xfId="3" applyFont="1" applyAlignment="1" applyProtection="1">
      <alignment horizontal="left" vertical="center" wrapText="1"/>
    </xf>
    <xf numFmtId="0" fontId="48" fillId="0" borderId="0" xfId="3" applyFont="1" applyAlignment="1" applyProtection="1">
      <alignment vertical="center"/>
    </xf>
    <xf numFmtId="0" fontId="52" fillId="13" borderId="0" xfId="4" applyFont="1" applyFill="1" applyAlignment="1" applyProtection="1">
      <alignment vertical="center"/>
    </xf>
    <xf numFmtId="0" fontId="53" fillId="14" borderId="0" xfId="3" applyFont="1" applyFill="1" applyAlignment="1" applyProtection="1">
      <alignment horizontal="center" vertical="center"/>
    </xf>
    <xf numFmtId="0" fontId="48" fillId="0" borderId="0" xfId="3" applyProtection="1"/>
    <xf numFmtId="0" fontId="55" fillId="0" borderId="0" xfId="3" applyFont="1" applyBorder="1" applyAlignment="1" applyProtection="1">
      <alignment horizontal="left" vertical="center" wrapText="1"/>
    </xf>
    <xf numFmtId="0" fontId="55" fillId="0" borderId="0" xfId="3" applyFont="1" applyBorder="1" applyAlignment="1" applyProtection="1">
      <alignment horizontal="left" vertical="center"/>
    </xf>
    <xf numFmtId="0" fontId="0" fillId="0" borderId="0" xfId="0" applyAlignment="1">
      <alignment horizontal="left"/>
    </xf>
    <xf numFmtId="0" fontId="38" fillId="0" borderId="13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left" vertical="center"/>
    </xf>
    <xf numFmtId="0" fontId="36" fillId="0" borderId="13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5" borderId="20" xfId="0" applyFont="1" applyFill="1" applyBorder="1" applyAlignment="1">
      <alignment horizontal="center" textRotation="90" wrapText="1"/>
    </xf>
    <xf numFmtId="0" fontId="37" fillId="5" borderId="11" xfId="0" applyFont="1" applyFill="1" applyBorder="1" applyAlignment="1">
      <alignment horizontal="center" textRotation="90" wrapText="1"/>
    </xf>
    <xf numFmtId="0" fontId="37" fillId="6" borderId="20" xfId="0" applyFont="1" applyFill="1" applyBorder="1" applyAlignment="1">
      <alignment horizontal="center" textRotation="90" wrapText="1"/>
    </xf>
    <xf numFmtId="0" fontId="37" fillId="6" borderId="11" xfId="0" applyFont="1" applyFill="1" applyBorder="1" applyAlignment="1">
      <alignment horizontal="center" textRotation="90" wrapText="1"/>
    </xf>
  </cellXfs>
  <cellStyles count="5">
    <cellStyle name="Hypertextový odkaz" xfId="4" builtinId="8"/>
    <cellStyle name="Normální" xfId="0" builtinId="0"/>
    <cellStyle name="Normální 2" xfId="3"/>
    <cellStyle name="normální_Výsadba_keře" xfId="1"/>
    <cellStyle name="normální_Výsadby_stromů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860" cy="27686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9"/>
  <sheetViews>
    <sheetView tabSelected="1" view="pageBreakPreview" zoomScaleNormal="100" zoomScaleSheetLayoutView="100" workbookViewId="0">
      <selection activeCell="E8" sqref="E8"/>
    </sheetView>
  </sheetViews>
  <sheetFormatPr defaultRowHeight="13.2" x14ac:dyDescent="0.25"/>
  <cols>
    <col min="1" max="1" width="7" customWidth="1"/>
    <col min="2" max="2" width="14.109375" customWidth="1"/>
    <col min="3" max="3" width="56.88671875" customWidth="1"/>
    <col min="4" max="4" width="9.88671875" customWidth="1"/>
    <col min="5" max="5" width="12.88671875" customWidth="1"/>
    <col min="6" max="6" width="19.109375" customWidth="1"/>
    <col min="7" max="7" width="18.33203125" customWidth="1"/>
    <col min="8" max="8" width="17.44140625" customWidth="1"/>
    <col min="9" max="9" width="7.5546875" customWidth="1"/>
    <col min="10" max="10" width="23.6640625" customWidth="1"/>
    <col min="11" max="11" width="14.88671875" bestFit="1" customWidth="1"/>
  </cols>
  <sheetData>
    <row r="1" spans="1:16" ht="33" customHeight="1" thickBot="1" x14ac:dyDescent="0.35">
      <c r="A1" s="486" t="s">
        <v>488</v>
      </c>
      <c r="B1" s="487"/>
      <c r="C1" s="487"/>
      <c r="D1" s="487"/>
      <c r="E1" s="487"/>
      <c r="F1" s="488"/>
    </row>
    <row r="2" spans="1:16" ht="21" customHeight="1" x14ac:dyDescent="0.25">
      <c r="A2" s="241" t="s">
        <v>2</v>
      </c>
      <c r="B2" s="489" t="s">
        <v>34</v>
      </c>
      <c r="C2" s="489"/>
      <c r="D2" s="242" t="s">
        <v>5</v>
      </c>
      <c r="E2" s="242" t="s">
        <v>6</v>
      </c>
      <c r="F2" s="243" t="s">
        <v>47</v>
      </c>
    </row>
    <row r="3" spans="1:16" ht="21" customHeight="1" x14ac:dyDescent="0.3">
      <c r="A3" s="82"/>
      <c r="B3" s="83"/>
      <c r="C3" s="83"/>
      <c r="D3" s="30"/>
      <c r="E3" s="30"/>
      <c r="F3" s="84"/>
    </row>
    <row r="4" spans="1:16" ht="21" customHeight="1" x14ac:dyDescent="0.25">
      <c r="A4" s="239" t="s">
        <v>57</v>
      </c>
      <c r="B4" s="483" t="s">
        <v>56</v>
      </c>
      <c r="C4" s="483"/>
      <c r="D4" s="240" t="s">
        <v>65</v>
      </c>
      <c r="E4" s="240">
        <f>'Parkový trávník'!E7</f>
        <v>381</v>
      </c>
      <c r="F4" s="267">
        <f>'Parkový trávník'!G37</f>
        <v>0</v>
      </c>
    </row>
    <row r="5" spans="1:16" ht="21" customHeight="1" x14ac:dyDescent="0.25">
      <c r="A5" s="239" t="s">
        <v>58</v>
      </c>
      <c r="B5" s="483" t="s">
        <v>303</v>
      </c>
      <c r="C5" s="483"/>
      <c r="D5" s="240" t="s">
        <v>65</v>
      </c>
      <c r="E5" s="244">
        <f>Trvalky_intenzivní!E6</f>
        <v>87</v>
      </c>
      <c r="F5" s="268">
        <f>Trvalky_intenzivní!G92</f>
        <v>0</v>
      </c>
    </row>
    <row r="6" spans="1:16" ht="21" customHeight="1" x14ac:dyDescent="0.25">
      <c r="A6" s="239" t="s">
        <v>71</v>
      </c>
      <c r="B6" s="483" t="s">
        <v>266</v>
      </c>
      <c r="C6" s="483"/>
      <c r="D6" s="240" t="s">
        <v>65</v>
      </c>
      <c r="E6" s="240">
        <f>Výsadba_keře!E6</f>
        <v>35</v>
      </c>
      <c r="F6" s="268">
        <f>Výsadba_keře!G40</f>
        <v>0</v>
      </c>
    </row>
    <row r="7" spans="1:16" ht="21" customHeight="1" x14ac:dyDescent="0.25">
      <c r="A7" s="239" t="s">
        <v>64</v>
      </c>
      <c r="B7" s="483" t="s">
        <v>267</v>
      </c>
      <c r="C7" s="483"/>
      <c r="D7" s="240" t="s">
        <v>0</v>
      </c>
      <c r="E7" s="240">
        <f>'Listnáč Vk'!E35</f>
        <v>30</v>
      </c>
      <c r="F7" s="267">
        <f>'Listnáč Vk'!G58</f>
        <v>0</v>
      </c>
    </row>
    <row r="8" spans="1:16" ht="21" customHeight="1" x14ac:dyDescent="0.25">
      <c r="A8" s="239" t="s">
        <v>304</v>
      </c>
      <c r="B8" s="483" t="s">
        <v>476</v>
      </c>
      <c r="C8" s="483"/>
      <c r="D8" s="240" t="s">
        <v>0</v>
      </c>
      <c r="E8" s="240"/>
      <c r="F8" s="267">
        <f>'Zahradní vybavení'!G57</f>
        <v>0</v>
      </c>
    </row>
    <row r="9" spans="1:16" ht="21" customHeight="1" x14ac:dyDescent="0.25">
      <c r="A9" s="239" t="s">
        <v>305</v>
      </c>
      <c r="B9" s="245" t="s">
        <v>268</v>
      </c>
      <c r="C9" s="245"/>
      <c r="D9" s="240" t="s">
        <v>0</v>
      </c>
      <c r="E9" s="240">
        <v>1</v>
      </c>
      <c r="F9" s="267">
        <f>Závlaha!F124</f>
        <v>0</v>
      </c>
    </row>
    <row r="10" spans="1:16" ht="21" customHeight="1" x14ac:dyDescent="0.25">
      <c r="A10" s="239" t="s">
        <v>306</v>
      </c>
      <c r="B10" s="483" t="s">
        <v>475</v>
      </c>
      <c r="C10" s="483"/>
      <c r="D10" s="240" t="s">
        <v>65</v>
      </c>
      <c r="E10" s="240"/>
      <c r="F10" s="267">
        <f>Demolice!J27</f>
        <v>0</v>
      </c>
    </row>
    <row r="11" spans="1:16" ht="21" customHeight="1" x14ac:dyDescent="0.25"/>
    <row r="12" spans="1:16" ht="21" customHeight="1" x14ac:dyDescent="0.25">
      <c r="A12" s="58"/>
      <c r="B12" s="91"/>
      <c r="C12" s="91"/>
      <c r="D12" s="58"/>
      <c r="E12" s="95"/>
      <c r="F12" s="61"/>
    </row>
    <row r="13" spans="1:16" ht="21" customHeight="1" x14ac:dyDescent="0.3">
      <c r="A13" s="85"/>
      <c r="B13" s="484" t="s">
        <v>61</v>
      </c>
      <c r="C13" s="484"/>
      <c r="D13" s="484"/>
      <c r="E13" s="86"/>
      <c r="F13" s="81">
        <f>SUM(F4:F10)</f>
        <v>0</v>
      </c>
    </row>
    <row r="14" spans="1:16" ht="21" customHeight="1" x14ac:dyDescent="0.25">
      <c r="A14" s="85"/>
      <c r="B14" s="88" t="s">
        <v>62</v>
      </c>
      <c r="C14" s="86"/>
      <c r="D14" s="86"/>
      <c r="E14" s="86"/>
      <c r="F14" s="87">
        <f>PRODUCT(F13,0.21)</f>
        <v>0</v>
      </c>
    </row>
    <row r="15" spans="1:16" ht="21" customHeight="1" x14ac:dyDescent="0.3">
      <c r="A15" s="85"/>
      <c r="B15" s="485" t="s">
        <v>66</v>
      </c>
      <c r="C15" s="485"/>
      <c r="D15" s="89"/>
      <c r="E15" s="89"/>
      <c r="F15" s="90">
        <f>SUM(F13:F14)</f>
        <v>0</v>
      </c>
      <c r="P15" s="12"/>
    </row>
    <row r="16" spans="1:16" ht="21" customHeight="1" x14ac:dyDescent="0.25">
      <c r="P16" s="12"/>
    </row>
    <row r="17" spans="1:5" ht="21" customHeight="1" x14ac:dyDescent="0.25"/>
    <row r="18" spans="1:5" ht="21" customHeight="1" x14ac:dyDescent="0.25"/>
    <row r="19" spans="1:5" ht="21" customHeight="1" x14ac:dyDescent="0.25"/>
    <row r="20" spans="1:5" ht="21" customHeight="1" x14ac:dyDescent="0.25"/>
    <row r="21" spans="1:5" ht="21" customHeight="1" x14ac:dyDescent="0.25">
      <c r="A21" s="58"/>
      <c r="B21" s="490"/>
      <c r="C21" s="490"/>
      <c r="D21" s="58"/>
      <c r="E21" s="79"/>
    </row>
    <row r="22" spans="1:5" ht="21" customHeight="1" x14ac:dyDescent="0.25">
      <c r="A22" s="58"/>
      <c r="B22" s="490"/>
      <c r="C22" s="490"/>
      <c r="D22" s="58"/>
      <c r="E22" s="58"/>
    </row>
    <row r="23" spans="1:5" ht="21" customHeight="1" x14ac:dyDescent="0.25">
      <c r="A23" s="58"/>
      <c r="B23" s="490"/>
      <c r="C23" s="490"/>
      <c r="D23" s="58"/>
      <c r="E23" s="58"/>
    </row>
    <row r="24" spans="1:5" ht="21" customHeight="1" x14ac:dyDescent="0.25">
      <c r="A24" s="58"/>
      <c r="B24" s="78"/>
      <c r="C24" s="78"/>
      <c r="D24" s="58"/>
      <c r="E24" s="58"/>
    </row>
    <row r="25" spans="1:5" ht="21" customHeight="1" x14ac:dyDescent="0.25">
      <c r="A25" s="58"/>
      <c r="B25" s="490"/>
      <c r="C25" s="490"/>
      <c r="D25" s="58"/>
      <c r="E25" s="58"/>
    </row>
    <row r="26" spans="1:5" ht="21" customHeight="1" x14ac:dyDescent="0.25">
      <c r="A26" s="58"/>
      <c r="B26" s="490"/>
      <c r="C26" s="490"/>
      <c r="D26" s="58"/>
      <c r="E26" s="58"/>
    </row>
    <row r="27" spans="1:5" ht="21" customHeight="1" x14ac:dyDescent="0.25">
      <c r="A27" s="58"/>
      <c r="B27" s="78"/>
      <c r="C27" s="78"/>
      <c r="D27" s="58"/>
      <c r="E27" s="58"/>
    </row>
    <row r="28" spans="1:5" ht="21" customHeight="1" x14ac:dyDescent="0.25">
      <c r="A28" s="58"/>
      <c r="B28" s="490"/>
      <c r="C28" s="490"/>
      <c r="D28" s="58"/>
      <c r="E28" s="58"/>
    </row>
    <row r="29" spans="1:5" ht="21" customHeight="1" x14ac:dyDescent="0.25">
      <c r="A29" s="58"/>
      <c r="B29" s="490"/>
      <c r="C29" s="490"/>
      <c r="D29" s="58"/>
      <c r="E29" s="58"/>
    </row>
  </sheetData>
  <sheetProtection password="E39C" sheet="1" objects="1" scenarios="1"/>
  <mergeCells count="17">
    <mergeCell ref="B29:C29"/>
    <mergeCell ref="B21:C21"/>
    <mergeCell ref="B22:C22"/>
    <mergeCell ref="B23:C23"/>
    <mergeCell ref="B25:C25"/>
    <mergeCell ref="B26:C26"/>
    <mergeCell ref="B28:C28"/>
    <mergeCell ref="B8:C8"/>
    <mergeCell ref="B10:C10"/>
    <mergeCell ref="B13:D13"/>
    <mergeCell ref="B15:C15"/>
    <mergeCell ref="A1:F1"/>
    <mergeCell ref="B2:C2"/>
    <mergeCell ref="B4:C4"/>
    <mergeCell ref="B7:C7"/>
    <mergeCell ref="B6:C6"/>
    <mergeCell ref="B5:C5"/>
  </mergeCells>
  <phoneticPr fontId="7" type="noConversion"/>
  <pageMargins left="0.78740157480314965" right="0.78740157480314965" top="0.98425196850393704" bottom="0.98425196850393704" header="0.51181102362204722" footer="0.51181102362204722"/>
  <pageSetup paperSize="9" scale="72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view="pageBreakPreview" topLeftCell="A20" zoomScaleNormal="80" zoomScaleSheetLayoutView="100" workbookViewId="0">
      <selection activeCell="G26" sqref="G26"/>
    </sheetView>
  </sheetViews>
  <sheetFormatPr defaultRowHeight="13.2" x14ac:dyDescent="0.25"/>
  <cols>
    <col min="1" max="1" width="6" customWidth="1"/>
    <col min="2" max="2" width="19" customWidth="1"/>
    <col min="3" max="3" width="59.109375" customWidth="1"/>
    <col min="4" max="4" width="8.44140625" customWidth="1"/>
    <col min="5" max="5" width="15" customWidth="1"/>
    <col min="6" max="6" width="15.5546875" style="64" customWidth="1"/>
    <col min="7" max="7" width="20.33203125" style="15" customWidth="1"/>
    <col min="9" max="9" width="11" bestFit="1" customWidth="1"/>
    <col min="10" max="10" width="12.6640625" bestFit="1" customWidth="1"/>
  </cols>
  <sheetData>
    <row r="1" spans="1:17" ht="21" customHeight="1" thickBot="1" x14ac:dyDescent="0.3">
      <c r="A1" s="496" t="s">
        <v>72</v>
      </c>
      <c r="B1" s="497"/>
      <c r="C1" s="497"/>
      <c r="D1" s="497"/>
      <c r="E1" s="497"/>
      <c r="F1" s="497"/>
      <c r="G1" s="498"/>
    </row>
    <row r="2" spans="1:17" ht="21" customHeight="1" x14ac:dyDescent="0.25">
      <c r="A2" s="55"/>
      <c r="B2" s="56"/>
      <c r="C2" s="56"/>
      <c r="D2" s="56"/>
      <c r="E2" s="56"/>
      <c r="F2" s="56"/>
      <c r="G2" s="57"/>
    </row>
    <row r="3" spans="1:17" s="1" customFormat="1" ht="21" customHeight="1" x14ac:dyDescent="0.25">
      <c r="A3" s="499" t="s">
        <v>48</v>
      </c>
      <c r="B3" s="500"/>
      <c r="C3" s="500"/>
      <c r="D3" s="500"/>
      <c r="E3" s="500"/>
      <c r="F3" s="500"/>
      <c r="G3" s="501"/>
    </row>
    <row r="4" spans="1:17" s="1" customFormat="1" ht="21" customHeight="1" x14ac:dyDescent="0.25">
      <c r="A4" s="49"/>
      <c r="B4" s="48"/>
      <c r="C4" s="48"/>
      <c r="D4" s="48"/>
      <c r="E4" s="48"/>
      <c r="F4" s="48"/>
      <c r="G4" s="50"/>
    </row>
    <row r="5" spans="1:17" s="2" customFormat="1" ht="21" customHeight="1" x14ac:dyDescent="0.25">
      <c r="A5" s="39" t="s">
        <v>2</v>
      </c>
      <c r="B5" s="17" t="s">
        <v>3</v>
      </c>
      <c r="C5" s="17" t="s">
        <v>4</v>
      </c>
      <c r="D5" s="17" t="s">
        <v>5</v>
      </c>
      <c r="E5" s="17" t="s">
        <v>6</v>
      </c>
      <c r="F5" s="17" t="s">
        <v>7</v>
      </c>
      <c r="G5" s="46" t="s">
        <v>26</v>
      </c>
    </row>
    <row r="6" spans="1:17" s="1" customFormat="1" ht="21" customHeight="1" x14ac:dyDescent="0.25">
      <c r="A6" s="40" t="s">
        <v>9</v>
      </c>
      <c r="B6" s="18"/>
      <c r="C6" s="18"/>
      <c r="D6" s="17"/>
      <c r="E6" s="17"/>
      <c r="F6" s="17"/>
      <c r="G6" s="47"/>
    </row>
    <row r="7" spans="1:17" s="1" customFormat="1" ht="33" customHeight="1" x14ac:dyDescent="0.25">
      <c r="A7" s="37">
        <v>1</v>
      </c>
      <c r="B7" s="20">
        <v>184802111</v>
      </c>
      <c r="C7" s="21" t="s">
        <v>75</v>
      </c>
      <c r="D7" s="22" t="s">
        <v>11</v>
      </c>
      <c r="E7" s="44">
        <v>381</v>
      </c>
      <c r="F7" s="269"/>
      <c r="G7" s="38">
        <f>E7*F7</f>
        <v>0</v>
      </c>
    </row>
    <row r="8" spans="1:17" s="1" customFormat="1" ht="21" customHeight="1" x14ac:dyDescent="0.25">
      <c r="A8" s="37">
        <v>2</v>
      </c>
      <c r="B8" s="99">
        <v>183403141</v>
      </c>
      <c r="C8" s="197" t="s">
        <v>78</v>
      </c>
      <c r="D8" s="22" t="s">
        <v>11</v>
      </c>
      <c r="E8" s="44">
        <f>E7</f>
        <v>381</v>
      </c>
      <c r="F8" s="269"/>
      <c r="G8" s="38">
        <f>E8*F8</f>
        <v>0</v>
      </c>
      <c r="P8" s="11"/>
      <c r="Q8" s="11"/>
    </row>
    <row r="9" spans="1:17" s="60" customFormat="1" ht="21" customHeight="1" x14ac:dyDescent="0.25">
      <c r="A9" s="37">
        <v>3</v>
      </c>
      <c r="B9" s="133">
        <v>185802112</v>
      </c>
      <c r="C9" s="97" t="s">
        <v>287</v>
      </c>
      <c r="D9" s="22" t="s">
        <v>10</v>
      </c>
      <c r="E9" s="44">
        <f>PRODUCT(E7,0.02*1.5)</f>
        <v>11.43</v>
      </c>
      <c r="F9" s="269"/>
      <c r="G9" s="38">
        <f>E9*F9</f>
        <v>0</v>
      </c>
    </row>
    <row r="10" spans="1:17" s="1" customFormat="1" ht="33" customHeight="1" x14ac:dyDescent="0.25">
      <c r="A10" s="37">
        <v>4</v>
      </c>
      <c r="B10" s="133">
        <v>183403111</v>
      </c>
      <c r="C10" s="21" t="s">
        <v>49</v>
      </c>
      <c r="D10" s="22" t="s">
        <v>11</v>
      </c>
      <c r="E10" s="44">
        <f>PRODUCT(E7,1)</f>
        <v>381</v>
      </c>
      <c r="F10" s="269"/>
      <c r="G10" s="38">
        <f>E10*F10</f>
        <v>0</v>
      </c>
    </row>
    <row r="11" spans="1:17" s="1" customFormat="1" ht="33" customHeight="1" x14ac:dyDescent="0.25">
      <c r="A11" s="37">
        <v>5</v>
      </c>
      <c r="B11" s="20">
        <v>18340311</v>
      </c>
      <c r="C11" s="21" t="s">
        <v>76</v>
      </c>
      <c r="D11" s="22" t="s">
        <v>11</v>
      </c>
      <c r="E11" s="44">
        <f>2*E7</f>
        <v>762</v>
      </c>
      <c r="F11" s="269"/>
      <c r="G11" s="38">
        <f>E11*F11</f>
        <v>0</v>
      </c>
    </row>
    <row r="12" spans="1:17" s="1" customFormat="1" ht="21" customHeight="1" x14ac:dyDescent="0.25">
      <c r="A12" s="37">
        <v>6</v>
      </c>
      <c r="B12" s="24">
        <v>183403152</v>
      </c>
      <c r="C12" s="23" t="s">
        <v>77</v>
      </c>
      <c r="D12" s="24" t="s">
        <v>11</v>
      </c>
      <c r="E12" s="44">
        <f>E7*2</f>
        <v>762</v>
      </c>
      <c r="F12" s="270"/>
      <c r="G12" s="59">
        <f t="shared" ref="G12:G17" si="0">E12*F12</f>
        <v>0</v>
      </c>
    </row>
    <row r="13" spans="1:17" s="1" customFormat="1" ht="21" customHeight="1" x14ac:dyDescent="0.25">
      <c r="A13" s="37">
        <v>7</v>
      </c>
      <c r="B13" s="24">
        <v>183403161</v>
      </c>
      <c r="C13" s="23" t="s">
        <v>30</v>
      </c>
      <c r="D13" s="24" t="s">
        <v>11</v>
      </c>
      <c r="E13" s="44">
        <f>E7</f>
        <v>381</v>
      </c>
      <c r="F13" s="270"/>
      <c r="G13" s="59">
        <f t="shared" si="0"/>
        <v>0</v>
      </c>
    </row>
    <row r="14" spans="1:17" s="1" customFormat="1" ht="21" customHeight="1" x14ac:dyDescent="0.25">
      <c r="A14" s="37">
        <v>8</v>
      </c>
      <c r="B14" s="24">
        <v>185802113</v>
      </c>
      <c r="C14" s="23" t="s">
        <v>31</v>
      </c>
      <c r="D14" s="24" t="s">
        <v>10</v>
      </c>
      <c r="E14" s="44">
        <f>0.00002*E7</f>
        <v>7.6200000000000009E-3</v>
      </c>
      <c r="F14" s="269"/>
      <c r="G14" s="59">
        <f t="shared" si="0"/>
        <v>0</v>
      </c>
    </row>
    <row r="15" spans="1:17" s="1" customFormat="1" ht="21" customHeight="1" x14ac:dyDescent="0.25">
      <c r="A15" s="37">
        <v>9</v>
      </c>
      <c r="B15" s="24">
        <v>183403153</v>
      </c>
      <c r="C15" s="23" t="s">
        <v>32</v>
      </c>
      <c r="D15" s="24" t="s">
        <v>11</v>
      </c>
      <c r="E15" s="44">
        <f>2*E7</f>
        <v>762</v>
      </c>
      <c r="F15" s="270"/>
      <c r="G15" s="59">
        <f>E15*F15</f>
        <v>0</v>
      </c>
    </row>
    <row r="16" spans="1:17" s="1" customFormat="1" ht="21" customHeight="1" x14ac:dyDescent="0.25">
      <c r="A16" s="37">
        <v>10</v>
      </c>
      <c r="B16" s="24">
        <v>181411131</v>
      </c>
      <c r="C16" s="23" t="s">
        <v>73</v>
      </c>
      <c r="D16" s="24" t="s">
        <v>11</v>
      </c>
      <c r="E16" s="44">
        <f>E7</f>
        <v>381</v>
      </c>
      <c r="F16" s="270"/>
      <c r="G16" s="59">
        <f>E16*F16</f>
        <v>0</v>
      </c>
    </row>
    <row r="17" spans="1:10" s="60" customFormat="1" ht="33" customHeight="1" x14ac:dyDescent="0.25">
      <c r="A17" s="37">
        <v>11</v>
      </c>
      <c r="B17" s="24">
        <v>184802613</v>
      </c>
      <c r="C17" s="23" t="s">
        <v>79</v>
      </c>
      <c r="D17" s="24" t="s">
        <v>11</v>
      </c>
      <c r="E17" s="44">
        <f>E7*0.2</f>
        <v>76.2</v>
      </c>
      <c r="F17" s="270"/>
      <c r="G17" s="59">
        <f t="shared" si="0"/>
        <v>0</v>
      </c>
    </row>
    <row r="18" spans="1:10" s="1" customFormat="1" ht="21" customHeight="1" x14ac:dyDescent="0.25">
      <c r="A18" s="92" t="s">
        <v>29</v>
      </c>
      <c r="B18" s="62"/>
      <c r="C18" s="21"/>
      <c r="D18" s="20"/>
      <c r="E18" s="31"/>
      <c r="F18" s="31"/>
      <c r="G18" s="38"/>
    </row>
    <row r="19" spans="1:10" s="4" customFormat="1" ht="21" customHeight="1" x14ac:dyDescent="0.25">
      <c r="A19" s="43">
        <v>12</v>
      </c>
      <c r="B19" s="24">
        <v>185803111</v>
      </c>
      <c r="C19" s="23" t="s">
        <v>84</v>
      </c>
      <c r="D19" s="24" t="s">
        <v>11</v>
      </c>
      <c r="E19" s="44">
        <f>PRODUCT(E7,2)</f>
        <v>762</v>
      </c>
      <c r="F19" s="270"/>
      <c r="G19" s="59">
        <f>E19*F19</f>
        <v>0</v>
      </c>
    </row>
    <row r="20" spans="1:10" s="4" customFormat="1" ht="33" customHeight="1" x14ac:dyDescent="0.25">
      <c r="A20" s="43">
        <v>13</v>
      </c>
      <c r="B20" s="24">
        <v>185803211</v>
      </c>
      <c r="C20" s="23" t="s">
        <v>116</v>
      </c>
      <c r="D20" s="24" t="s">
        <v>11</v>
      </c>
      <c r="E20" s="44">
        <f>E7</f>
        <v>381</v>
      </c>
      <c r="F20" s="270"/>
      <c r="G20" s="59">
        <f t="shared" ref="G20" si="1">E20*F20</f>
        <v>0</v>
      </c>
    </row>
    <row r="21" spans="1:10" s="2" customFormat="1" ht="21" customHeight="1" x14ac:dyDescent="0.25">
      <c r="A21" s="502" t="s">
        <v>33</v>
      </c>
      <c r="B21" s="503"/>
      <c r="C21" s="503"/>
      <c r="D21" s="503"/>
      <c r="E21" s="503"/>
      <c r="F21" s="503"/>
      <c r="G21" s="100">
        <f>SUM(G7:G20)</f>
        <v>0</v>
      </c>
      <c r="J21"/>
    </row>
    <row r="22" spans="1:10" s="2" customFormat="1" ht="21" customHeight="1" x14ac:dyDescent="0.25">
      <c r="A22" s="96"/>
      <c r="B22" s="93"/>
      <c r="C22" s="93"/>
      <c r="D22" s="93"/>
      <c r="E22" s="93"/>
      <c r="F22" s="20"/>
      <c r="G22" s="100"/>
      <c r="J22"/>
    </row>
    <row r="23" spans="1:10" s="1" customFormat="1" ht="21" customHeight="1" x14ac:dyDescent="0.25">
      <c r="A23" s="504" t="s">
        <v>21</v>
      </c>
      <c r="B23" s="505"/>
      <c r="C23" s="505"/>
      <c r="D23" s="505"/>
      <c r="E23" s="505"/>
      <c r="F23" s="505"/>
      <c r="G23" s="506"/>
    </row>
    <row r="24" spans="1:10" s="1" customFormat="1" ht="21" customHeight="1" x14ac:dyDescent="0.25">
      <c r="A24" s="43" t="s">
        <v>2</v>
      </c>
      <c r="B24" s="24" t="s">
        <v>34</v>
      </c>
      <c r="C24" s="24"/>
      <c r="D24" s="24" t="s">
        <v>19</v>
      </c>
      <c r="E24" s="24" t="s">
        <v>6</v>
      </c>
      <c r="F24" s="24" t="s">
        <v>7</v>
      </c>
      <c r="G24" s="102" t="s">
        <v>26</v>
      </c>
    </row>
    <row r="25" spans="1:10" s="1" customFormat="1" ht="21" customHeight="1" x14ac:dyDescent="0.25">
      <c r="A25" s="43">
        <v>1</v>
      </c>
      <c r="B25" s="492" t="s">
        <v>80</v>
      </c>
      <c r="C25" s="493"/>
      <c r="D25" s="24" t="s">
        <v>35</v>
      </c>
      <c r="E25" s="24">
        <v>10</v>
      </c>
      <c r="F25" s="270"/>
      <c r="G25" s="59">
        <f>E25*F25</f>
        <v>0</v>
      </c>
    </row>
    <row r="26" spans="1:10" s="1" customFormat="1" ht="21" customHeight="1" x14ac:dyDescent="0.25">
      <c r="A26" s="43"/>
      <c r="B26" s="101" t="s">
        <v>68</v>
      </c>
      <c r="C26" s="101"/>
      <c r="D26" s="24"/>
      <c r="E26" s="24"/>
      <c r="F26" s="270"/>
      <c r="G26" s="59">
        <f>G25*0.1</f>
        <v>0</v>
      </c>
    </row>
    <row r="27" spans="1:10" s="1" customFormat="1" ht="21" customHeight="1" x14ac:dyDescent="0.25">
      <c r="A27" s="43"/>
      <c r="B27" s="101" t="s">
        <v>37</v>
      </c>
      <c r="C27" s="101"/>
      <c r="D27" s="24"/>
      <c r="E27" s="24"/>
      <c r="F27" s="270"/>
      <c r="G27" s="59">
        <f>(G25+G26)*0.03</f>
        <v>0</v>
      </c>
    </row>
    <row r="28" spans="1:10" s="1" customFormat="1" ht="21" customHeight="1" x14ac:dyDescent="0.25">
      <c r="A28" s="37">
        <v>2</v>
      </c>
      <c r="B28" s="491" t="s">
        <v>81</v>
      </c>
      <c r="C28" s="491"/>
      <c r="D28" s="20" t="s">
        <v>51</v>
      </c>
      <c r="E28" s="20">
        <v>6.95</v>
      </c>
      <c r="F28" s="271"/>
      <c r="G28" s="42">
        <f>E28*F28</f>
        <v>0</v>
      </c>
    </row>
    <row r="29" spans="1:10" s="1" customFormat="1" ht="21" customHeight="1" x14ac:dyDescent="0.25">
      <c r="A29" s="37"/>
      <c r="B29" s="491" t="s">
        <v>39</v>
      </c>
      <c r="C29" s="491"/>
      <c r="D29" s="31"/>
      <c r="E29" s="24"/>
      <c r="F29" s="271"/>
      <c r="G29" s="42">
        <f>G28*0.1</f>
        <v>0</v>
      </c>
    </row>
    <row r="30" spans="1:10" s="1" customFormat="1" ht="21" customHeight="1" x14ac:dyDescent="0.25">
      <c r="A30" s="37"/>
      <c r="B30" s="491" t="s">
        <v>37</v>
      </c>
      <c r="C30" s="491"/>
      <c r="D30" s="31"/>
      <c r="E30" s="24"/>
      <c r="F30" s="271"/>
      <c r="G30" s="42">
        <f>(G28+G29)*0.03</f>
        <v>0</v>
      </c>
    </row>
    <row r="31" spans="1:10" s="1" customFormat="1" ht="21" customHeight="1" x14ac:dyDescent="0.25">
      <c r="A31" s="43">
        <v>3</v>
      </c>
      <c r="B31" s="494" t="s">
        <v>82</v>
      </c>
      <c r="C31" s="494"/>
      <c r="D31" s="24" t="s">
        <v>35</v>
      </c>
      <c r="E31" s="24">
        <f>E7*0.02</f>
        <v>7.62</v>
      </c>
      <c r="F31" s="270"/>
      <c r="G31" s="59">
        <f>E31*F31</f>
        <v>0</v>
      </c>
    </row>
    <row r="32" spans="1:10" s="1" customFormat="1" ht="21" customHeight="1" x14ac:dyDescent="0.25">
      <c r="A32" s="43">
        <v>4</v>
      </c>
      <c r="B32" s="491" t="s">
        <v>291</v>
      </c>
      <c r="C32" s="491"/>
      <c r="D32" s="24" t="s">
        <v>12</v>
      </c>
      <c r="E32" s="24">
        <f>0.04*E7</f>
        <v>15.24</v>
      </c>
      <c r="F32" s="270">
        <v>0</v>
      </c>
      <c r="G32" s="59">
        <f>E32*F32</f>
        <v>0</v>
      </c>
    </row>
    <row r="33" spans="1:9" s="1" customFormat="1" ht="21" customHeight="1" x14ac:dyDescent="0.25">
      <c r="A33" s="43"/>
      <c r="B33" s="491" t="s">
        <v>274</v>
      </c>
      <c r="C33" s="491"/>
      <c r="D33" s="24"/>
      <c r="E33" s="24"/>
      <c r="F33" s="270"/>
      <c r="G33" s="59">
        <f>PRODUCT(G32,0.4)</f>
        <v>0</v>
      </c>
    </row>
    <row r="34" spans="1:9" s="1" customFormat="1" ht="21" customHeight="1" x14ac:dyDescent="0.25">
      <c r="A34" s="43"/>
      <c r="B34" s="491" t="s">
        <v>43</v>
      </c>
      <c r="C34" s="491"/>
      <c r="D34" s="24"/>
      <c r="E34" s="24"/>
      <c r="F34" s="270"/>
      <c r="G34" s="59">
        <f>(G32+G33)*0.05</f>
        <v>0</v>
      </c>
    </row>
    <row r="35" spans="1:9" s="1" customFormat="1" ht="21" customHeight="1" thickBot="1" x14ac:dyDescent="0.3">
      <c r="A35" s="103" t="s">
        <v>25</v>
      </c>
      <c r="B35" s="104"/>
      <c r="C35" s="104"/>
      <c r="D35" s="105"/>
      <c r="E35" s="105"/>
      <c r="F35" s="105"/>
      <c r="G35" s="106">
        <f>SUM(G25:G34)</f>
        <v>0</v>
      </c>
      <c r="I35"/>
    </row>
    <row r="36" spans="1:9" s="1" customFormat="1" ht="12.75" customHeight="1" x14ac:dyDescent="0.25">
      <c r="A36" s="495"/>
      <c r="B36" s="495"/>
      <c r="C36" s="495"/>
      <c r="D36" s="495"/>
      <c r="E36" s="495"/>
      <c r="F36" s="495"/>
      <c r="G36" s="495"/>
      <c r="I36"/>
    </row>
    <row r="37" spans="1:9" s="1" customFormat="1" ht="14.25" customHeight="1" x14ac:dyDescent="0.25">
      <c r="A37" s="53"/>
      <c r="B37" s="53"/>
      <c r="C37" s="51" t="s">
        <v>40</v>
      </c>
      <c r="D37" s="53"/>
      <c r="E37" s="53"/>
      <c r="F37" s="68"/>
      <c r="G37" s="52">
        <f>G21+G35</f>
        <v>0</v>
      </c>
    </row>
    <row r="38" spans="1:9" s="1" customFormat="1" ht="12.75" customHeight="1" x14ac:dyDescent="0.25">
      <c r="F38" s="2"/>
      <c r="G38" s="16"/>
    </row>
    <row r="39" spans="1:9" s="1" customFormat="1" ht="21" customHeight="1" x14ac:dyDescent="0.25">
      <c r="A39" s="98" t="s">
        <v>289</v>
      </c>
      <c r="B39" s="98"/>
      <c r="C39" s="98"/>
      <c r="D39" s="98"/>
      <c r="E39" s="98"/>
      <c r="F39" s="99"/>
      <c r="G39" s="16"/>
    </row>
  </sheetData>
  <sheetProtection password="E39C" sheet="1" objects="1" scenarios="1"/>
  <mergeCells count="13">
    <mergeCell ref="A1:G1"/>
    <mergeCell ref="A3:G3"/>
    <mergeCell ref="A21:F21"/>
    <mergeCell ref="A23:G23"/>
    <mergeCell ref="B28:C28"/>
    <mergeCell ref="B29:C29"/>
    <mergeCell ref="B25:C25"/>
    <mergeCell ref="B30:C30"/>
    <mergeCell ref="B31:C31"/>
    <mergeCell ref="A36:G36"/>
    <mergeCell ref="B32:C32"/>
    <mergeCell ref="B33:C33"/>
    <mergeCell ref="B34:C34"/>
  </mergeCells>
  <phoneticPr fontId="7" type="noConversion"/>
  <pageMargins left="0.78740157480314965" right="0.78740157480314965" top="0.98425196850393704" bottom="0.98425196850393704" header="0.51181102362204722" footer="0.51181102362204722"/>
  <pageSetup paperSize="9" scale="6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2"/>
  <sheetViews>
    <sheetView view="pageBreakPreview" topLeftCell="A67" zoomScaleNormal="100" zoomScaleSheetLayoutView="100" workbookViewId="0">
      <selection activeCell="F75" sqref="F75"/>
    </sheetView>
  </sheetViews>
  <sheetFormatPr defaultRowHeight="13.2" x14ac:dyDescent="0.25"/>
  <cols>
    <col min="1" max="1" width="6" customWidth="1"/>
    <col min="2" max="2" width="19" customWidth="1"/>
    <col min="3" max="3" width="54.109375" customWidth="1"/>
    <col min="4" max="4" width="8.44140625" customWidth="1"/>
    <col min="5" max="5" width="15" style="64" customWidth="1"/>
    <col min="6" max="6" width="14.33203125" style="63" customWidth="1"/>
    <col min="7" max="7" width="22.6640625" style="15" customWidth="1"/>
    <col min="9" max="9" width="13.109375" bestFit="1" customWidth="1"/>
  </cols>
  <sheetData>
    <row r="1" spans="1:10" ht="21" customHeight="1" thickBot="1" x14ac:dyDescent="0.3">
      <c r="A1" s="511" t="s">
        <v>489</v>
      </c>
      <c r="B1" s="512"/>
      <c r="C1" s="512"/>
      <c r="D1" s="512"/>
      <c r="E1" s="512"/>
      <c r="F1" s="512"/>
      <c r="G1" s="513"/>
    </row>
    <row r="2" spans="1:10" ht="21" customHeight="1" x14ac:dyDescent="0.25">
      <c r="A2" s="114"/>
      <c r="B2" s="115"/>
      <c r="C2" s="115"/>
      <c r="D2" s="115"/>
      <c r="E2" s="115"/>
      <c r="F2" s="116"/>
      <c r="G2" s="117"/>
    </row>
    <row r="3" spans="1:10" ht="21" customHeight="1" x14ac:dyDescent="0.25">
      <c r="A3" s="514" t="s">
        <v>1</v>
      </c>
      <c r="B3" s="515"/>
      <c r="C3" s="515"/>
      <c r="D3" s="515"/>
      <c r="E3" s="515"/>
      <c r="F3" s="515"/>
      <c r="G3" s="516"/>
    </row>
    <row r="4" spans="1:10" ht="21" customHeight="1" x14ac:dyDescent="0.25">
      <c r="A4" s="107" t="s">
        <v>2</v>
      </c>
      <c r="B4" s="193" t="s">
        <v>3</v>
      </c>
      <c r="C4" s="118" t="s">
        <v>4</v>
      </c>
      <c r="D4" s="110" t="s">
        <v>5</v>
      </c>
      <c r="E4" s="110" t="s">
        <v>6</v>
      </c>
      <c r="F4" s="252" t="s">
        <v>7</v>
      </c>
      <c r="G4" s="119" t="s">
        <v>26</v>
      </c>
    </row>
    <row r="5" spans="1:10" ht="21" customHeight="1" x14ac:dyDescent="0.25">
      <c r="A5" s="191" t="s">
        <v>9</v>
      </c>
      <c r="B5" s="121"/>
      <c r="C5" s="192"/>
      <c r="D5" s="110"/>
      <c r="E5" s="110"/>
      <c r="F5" s="112"/>
      <c r="G5" s="113"/>
    </row>
    <row r="6" spans="1:10" ht="33" customHeight="1" x14ac:dyDescent="0.25">
      <c r="A6" s="107">
        <v>1</v>
      </c>
      <c r="B6" s="190">
        <v>184802111</v>
      </c>
      <c r="C6" s="186" t="s">
        <v>75</v>
      </c>
      <c r="D6" s="22" t="s">
        <v>11</v>
      </c>
      <c r="E6" s="44">
        <v>87</v>
      </c>
      <c r="F6" s="269"/>
      <c r="G6" s="38">
        <f>E6*F6</f>
        <v>0</v>
      </c>
      <c r="J6" s="3"/>
    </row>
    <row r="7" spans="1:10" ht="33" customHeight="1" x14ac:dyDescent="0.25">
      <c r="A7" s="37">
        <v>2</v>
      </c>
      <c r="B7" s="196">
        <v>183403131</v>
      </c>
      <c r="C7" s="197" t="s">
        <v>85</v>
      </c>
      <c r="D7" s="196" t="s">
        <v>11</v>
      </c>
      <c r="E7" s="196">
        <f>E6</f>
        <v>87</v>
      </c>
      <c r="F7" s="272"/>
      <c r="G7" s="199">
        <f>E7*F7</f>
        <v>0</v>
      </c>
      <c r="J7" s="65"/>
    </row>
    <row r="8" spans="1:10" ht="33" customHeight="1" x14ac:dyDescent="0.25">
      <c r="A8" s="37">
        <v>3</v>
      </c>
      <c r="B8" s="133">
        <v>185802112</v>
      </c>
      <c r="C8" s="186" t="s">
        <v>74</v>
      </c>
      <c r="D8" s="22" t="s">
        <v>10</v>
      </c>
      <c r="E8" s="44">
        <f>PRODUCT(E6,0.02*1.5)</f>
        <v>2.61</v>
      </c>
      <c r="F8" s="269"/>
      <c r="G8" s="38">
        <f>E8*F8</f>
        <v>0</v>
      </c>
      <c r="J8" s="3"/>
    </row>
    <row r="9" spans="1:10" ht="33" customHeight="1" x14ac:dyDescent="0.25">
      <c r="A9" s="107">
        <v>4</v>
      </c>
      <c r="B9" s="227">
        <v>183403111</v>
      </c>
      <c r="C9" s="192" t="s">
        <v>86</v>
      </c>
      <c r="D9" s="110" t="s">
        <v>11</v>
      </c>
      <c r="E9" s="111">
        <f>PRODUCT(E6)</f>
        <v>87</v>
      </c>
      <c r="F9" s="273"/>
      <c r="G9" s="113">
        <f t="shared" ref="G9:G14" si="0">E9*F9</f>
        <v>0</v>
      </c>
      <c r="J9" s="3"/>
    </row>
    <row r="10" spans="1:10" ht="33" customHeight="1" x14ac:dyDescent="0.25">
      <c r="A10" s="37">
        <v>5</v>
      </c>
      <c r="B10" s="190">
        <v>18340311</v>
      </c>
      <c r="C10" s="186" t="s">
        <v>76</v>
      </c>
      <c r="D10" s="22" t="s">
        <v>11</v>
      </c>
      <c r="E10" s="44">
        <f>2*E6</f>
        <v>174</v>
      </c>
      <c r="F10" s="269"/>
      <c r="G10" s="38">
        <f>E10*F10</f>
        <v>0</v>
      </c>
      <c r="J10" s="3"/>
    </row>
    <row r="11" spans="1:10" ht="21" customHeight="1" x14ac:dyDescent="0.25">
      <c r="A11" s="107">
        <v>6</v>
      </c>
      <c r="B11" s="227">
        <v>183403153</v>
      </c>
      <c r="C11" s="192" t="s">
        <v>42</v>
      </c>
      <c r="D11" s="110" t="s">
        <v>11</v>
      </c>
      <c r="E11" s="111">
        <f>PRODUCT(E6,1)</f>
        <v>87</v>
      </c>
      <c r="F11" s="273"/>
      <c r="G11" s="113">
        <f t="shared" si="0"/>
        <v>0</v>
      </c>
      <c r="J11" s="14"/>
    </row>
    <row r="12" spans="1:10" ht="21" customHeight="1" x14ac:dyDescent="0.25">
      <c r="A12" s="522" t="s">
        <v>299</v>
      </c>
      <c r="B12" s="507"/>
      <c r="C12" s="507"/>
      <c r="D12" s="110"/>
      <c r="E12" s="111"/>
      <c r="F12" s="112"/>
      <c r="G12" s="113"/>
      <c r="J12" s="14"/>
    </row>
    <row r="13" spans="1:10" ht="33" customHeight="1" x14ac:dyDescent="0.25">
      <c r="A13" s="159">
        <v>7</v>
      </c>
      <c r="B13" s="227">
        <v>183111111</v>
      </c>
      <c r="C13" s="192" t="s">
        <v>278</v>
      </c>
      <c r="D13" s="110" t="s">
        <v>0</v>
      </c>
      <c r="E13" s="111">
        <v>179</v>
      </c>
      <c r="F13" s="273"/>
      <c r="G13" s="113">
        <f t="shared" si="0"/>
        <v>0</v>
      </c>
      <c r="J13" s="14"/>
    </row>
    <row r="14" spans="1:10" ht="33" customHeight="1" x14ac:dyDescent="0.25">
      <c r="A14" s="37">
        <v>8</v>
      </c>
      <c r="B14" s="193">
        <v>184102110</v>
      </c>
      <c r="C14" s="192" t="s">
        <v>269</v>
      </c>
      <c r="D14" s="110" t="s">
        <v>0</v>
      </c>
      <c r="E14" s="111">
        <v>179</v>
      </c>
      <c r="F14" s="273"/>
      <c r="G14" s="113">
        <f t="shared" si="0"/>
        <v>0</v>
      </c>
      <c r="J14" s="14"/>
    </row>
    <row r="15" spans="1:10" ht="33" customHeight="1" x14ac:dyDescent="0.25">
      <c r="A15" s="107">
        <v>7</v>
      </c>
      <c r="B15" s="227">
        <v>183111111</v>
      </c>
      <c r="C15" s="192" t="s">
        <v>490</v>
      </c>
      <c r="D15" s="110" t="s">
        <v>0</v>
      </c>
      <c r="E15" s="111">
        <v>179</v>
      </c>
      <c r="F15" s="273"/>
      <c r="G15" s="113">
        <f t="shared" ref="G15:G16" si="1">E15*F15</f>
        <v>0</v>
      </c>
      <c r="J15" s="14"/>
    </row>
    <row r="16" spans="1:10" ht="33" customHeight="1" x14ac:dyDescent="0.25">
      <c r="A16" s="107">
        <v>9</v>
      </c>
      <c r="B16" s="227">
        <v>183111111</v>
      </c>
      <c r="C16" s="192" t="s">
        <v>491</v>
      </c>
      <c r="D16" s="110" t="s">
        <v>0</v>
      </c>
      <c r="E16" s="111">
        <v>179</v>
      </c>
      <c r="F16" s="273"/>
      <c r="G16" s="113">
        <f t="shared" si="1"/>
        <v>0</v>
      </c>
      <c r="J16" s="14"/>
    </row>
    <row r="17" spans="1:10" ht="33" customHeight="1" x14ac:dyDescent="0.25">
      <c r="A17" s="107">
        <v>10</v>
      </c>
      <c r="B17" s="193">
        <v>184102110</v>
      </c>
      <c r="C17" s="192" t="s">
        <v>492</v>
      </c>
      <c r="D17" s="110" t="s">
        <v>0</v>
      </c>
      <c r="E17" s="111">
        <v>179</v>
      </c>
      <c r="F17" s="273"/>
      <c r="G17" s="113">
        <f t="shared" ref="G17:G18" si="2">E17*F17</f>
        <v>0</v>
      </c>
      <c r="H17" s="13"/>
      <c r="J17" s="14"/>
    </row>
    <row r="18" spans="1:10" ht="33" customHeight="1" x14ac:dyDescent="0.25">
      <c r="A18" s="107">
        <v>11</v>
      </c>
      <c r="B18" s="193">
        <v>184102180</v>
      </c>
      <c r="C18" s="192" t="s">
        <v>89</v>
      </c>
      <c r="D18" s="110" t="s">
        <v>0</v>
      </c>
      <c r="E18" s="111">
        <v>92</v>
      </c>
      <c r="F18" s="273"/>
      <c r="G18" s="113">
        <f t="shared" si="2"/>
        <v>0</v>
      </c>
      <c r="J18" s="3"/>
    </row>
    <row r="19" spans="1:10" ht="33" customHeight="1" x14ac:dyDescent="0.25">
      <c r="A19" s="159">
        <v>12</v>
      </c>
      <c r="B19" s="227">
        <v>183111112</v>
      </c>
      <c r="C19" s="192" t="s">
        <v>279</v>
      </c>
      <c r="D19" s="110" t="s">
        <v>0</v>
      </c>
      <c r="E19" s="111">
        <v>343</v>
      </c>
      <c r="F19" s="273"/>
      <c r="G19" s="113">
        <f t="shared" ref="G19:G24" si="3">E19*F19</f>
        <v>0</v>
      </c>
      <c r="J19" s="3"/>
    </row>
    <row r="20" spans="1:10" ht="21" customHeight="1" x14ac:dyDescent="0.25">
      <c r="A20" s="107">
        <v>13</v>
      </c>
      <c r="B20" s="193">
        <v>184102111</v>
      </c>
      <c r="C20" s="192" t="s">
        <v>90</v>
      </c>
      <c r="D20" s="110" t="s">
        <v>0</v>
      </c>
      <c r="E20" s="111">
        <v>343</v>
      </c>
      <c r="F20" s="273"/>
      <c r="G20" s="113">
        <f t="shared" si="3"/>
        <v>0</v>
      </c>
      <c r="J20" s="3"/>
    </row>
    <row r="21" spans="1:10" ht="33" customHeight="1" x14ac:dyDescent="0.25">
      <c r="A21" s="107">
        <v>14</v>
      </c>
      <c r="B21" s="227">
        <v>183111112</v>
      </c>
      <c r="C21" s="192" t="s">
        <v>91</v>
      </c>
      <c r="D21" s="110" t="s">
        <v>0</v>
      </c>
      <c r="E21" s="111">
        <v>343</v>
      </c>
      <c r="F21" s="273"/>
      <c r="G21" s="113">
        <f t="shared" si="3"/>
        <v>0</v>
      </c>
      <c r="J21" s="3"/>
    </row>
    <row r="22" spans="1:10" ht="33" customHeight="1" x14ac:dyDescent="0.25">
      <c r="A22" s="107">
        <v>15</v>
      </c>
      <c r="B22" s="227">
        <v>183111112</v>
      </c>
      <c r="C22" s="192" t="s">
        <v>97</v>
      </c>
      <c r="D22" s="110" t="s">
        <v>0</v>
      </c>
      <c r="E22" s="111">
        <v>343</v>
      </c>
      <c r="F22" s="273"/>
      <c r="G22" s="113">
        <f t="shared" si="3"/>
        <v>0</v>
      </c>
      <c r="J22" s="3"/>
    </row>
    <row r="23" spans="1:10" ht="21" customHeight="1" x14ac:dyDescent="0.25">
      <c r="A23" s="107">
        <v>16</v>
      </c>
      <c r="B23" s="193">
        <v>184102111</v>
      </c>
      <c r="C23" s="192" t="s">
        <v>92</v>
      </c>
      <c r="D23" s="110" t="s">
        <v>0</v>
      </c>
      <c r="E23" s="111">
        <v>343</v>
      </c>
      <c r="F23" s="273"/>
      <c r="G23" s="113">
        <f t="shared" si="3"/>
        <v>0</v>
      </c>
      <c r="J23" s="14"/>
    </row>
    <row r="24" spans="1:10" ht="33" customHeight="1" x14ac:dyDescent="0.25">
      <c r="A24" s="107">
        <v>17</v>
      </c>
      <c r="B24" s="193">
        <v>184102182</v>
      </c>
      <c r="C24" s="192" t="s">
        <v>89</v>
      </c>
      <c r="D24" s="110" t="s">
        <v>0</v>
      </c>
      <c r="E24" s="111">
        <v>193</v>
      </c>
      <c r="F24" s="273"/>
      <c r="G24" s="113">
        <f t="shared" si="3"/>
        <v>0</v>
      </c>
      <c r="J24" s="14"/>
    </row>
    <row r="25" spans="1:10" ht="33" customHeight="1" x14ac:dyDescent="0.25">
      <c r="A25" s="159">
        <v>18</v>
      </c>
      <c r="B25" s="227">
        <v>183111113</v>
      </c>
      <c r="C25" s="192" t="s">
        <v>280</v>
      </c>
      <c r="D25" s="110" t="s">
        <v>0</v>
      </c>
      <c r="E25" s="111">
        <v>46</v>
      </c>
      <c r="F25" s="273"/>
      <c r="G25" s="113">
        <f t="shared" ref="G25:G30" si="4">E25*F25</f>
        <v>0</v>
      </c>
      <c r="J25" s="14"/>
    </row>
    <row r="26" spans="1:10" ht="21" customHeight="1" x14ac:dyDescent="0.25">
      <c r="A26" s="107">
        <v>19</v>
      </c>
      <c r="B26" s="193">
        <v>184102112</v>
      </c>
      <c r="C26" s="192" t="s">
        <v>98</v>
      </c>
      <c r="D26" s="110" t="s">
        <v>0</v>
      </c>
      <c r="E26" s="111">
        <v>46</v>
      </c>
      <c r="F26" s="273"/>
      <c r="G26" s="113">
        <f t="shared" si="4"/>
        <v>0</v>
      </c>
      <c r="J26" s="14"/>
    </row>
    <row r="27" spans="1:10" ht="33" customHeight="1" x14ac:dyDescent="0.25">
      <c r="A27" s="107">
        <v>20</v>
      </c>
      <c r="B27" s="227">
        <v>183111113</v>
      </c>
      <c r="C27" s="192" t="s">
        <v>95</v>
      </c>
      <c r="D27" s="110" t="s">
        <v>0</v>
      </c>
      <c r="E27" s="111">
        <v>46</v>
      </c>
      <c r="F27" s="273"/>
      <c r="G27" s="113">
        <f t="shared" si="4"/>
        <v>0</v>
      </c>
      <c r="J27" s="14"/>
    </row>
    <row r="28" spans="1:10" ht="33" customHeight="1" x14ac:dyDescent="0.25">
      <c r="A28" s="107">
        <v>21</v>
      </c>
      <c r="B28" s="227">
        <v>183111113</v>
      </c>
      <c r="C28" s="192" t="s">
        <v>96</v>
      </c>
      <c r="D28" s="110" t="s">
        <v>0</v>
      </c>
      <c r="E28" s="111">
        <v>46</v>
      </c>
      <c r="F28" s="273"/>
      <c r="G28" s="113">
        <f t="shared" si="4"/>
        <v>0</v>
      </c>
      <c r="J28" s="14"/>
    </row>
    <row r="29" spans="1:10" ht="21" customHeight="1" x14ac:dyDescent="0.25">
      <c r="A29" s="107">
        <v>22</v>
      </c>
      <c r="B29" s="193">
        <v>184102112</v>
      </c>
      <c r="C29" s="192" t="s">
        <v>92</v>
      </c>
      <c r="D29" s="110" t="s">
        <v>0</v>
      </c>
      <c r="E29" s="111">
        <v>46</v>
      </c>
      <c r="F29" s="273"/>
      <c r="G29" s="113">
        <f t="shared" si="4"/>
        <v>0</v>
      </c>
      <c r="J29" s="14"/>
    </row>
    <row r="30" spans="1:10" ht="33" customHeight="1" x14ac:dyDescent="0.25">
      <c r="A30" s="107">
        <v>23</v>
      </c>
      <c r="B30" s="193">
        <v>184102182</v>
      </c>
      <c r="C30" s="192" t="s">
        <v>89</v>
      </c>
      <c r="D30" s="110" t="s">
        <v>0</v>
      </c>
      <c r="E30" s="111">
        <v>46</v>
      </c>
      <c r="F30" s="273"/>
      <c r="G30" s="113">
        <f t="shared" si="4"/>
        <v>0</v>
      </c>
    </row>
    <row r="31" spans="1:10" ht="33" customHeight="1" x14ac:dyDescent="0.25">
      <c r="A31" s="159">
        <v>24</v>
      </c>
      <c r="B31" s="193" t="s">
        <v>109</v>
      </c>
      <c r="C31" s="192" t="s">
        <v>281</v>
      </c>
      <c r="D31" s="110" t="s">
        <v>0</v>
      </c>
      <c r="E31" s="111">
        <v>107</v>
      </c>
      <c r="F31" s="273"/>
      <c r="G31" s="113">
        <f t="shared" ref="G31:G36" si="5">E31*F31</f>
        <v>0</v>
      </c>
      <c r="J31" s="14"/>
    </row>
    <row r="32" spans="1:10" ht="21" customHeight="1" x14ac:dyDescent="0.25">
      <c r="A32" s="107">
        <v>25</v>
      </c>
      <c r="B32" s="193">
        <v>184102113</v>
      </c>
      <c r="C32" s="192" t="s">
        <v>94</v>
      </c>
      <c r="D32" s="110" t="s">
        <v>0</v>
      </c>
      <c r="E32" s="111">
        <v>107</v>
      </c>
      <c r="F32" s="273"/>
      <c r="G32" s="113">
        <f t="shared" si="5"/>
        <v>0</v>
      </c>
      <c r="J32" s="14"/>
    </row>
    <row r="33" spans="1:10" ht="33" customHeight="1" x14ac:dyDescent="0.25">
      <c r="A33" s="107">
        <v>26</v>
      </c>
      <c r="B33" s="227">
        <v>183111114</v>
      </c>
      <c r="C33" s="192" t="s">
        <v>102</v>
      </c>
      <c r="D33" s="110" t="s">
        <v>0</v>
      </c>
      <c r="E33" s="111">
        <v>107</v>
      </c>
      <c r="F33" s="273"/>
      <c r="G33" s="113">
        <f t="shared" si="5"/>
        <v>0</v>
      </c>
      <c r="J33" s="14"/>
    </row>
    <row r="34" spans="1:10" ht="33" customHeight="1" x14ac:dyDescent="0.25">
      <c r="A34" s="107">
        <v>27</v>
      </c>
      <c r="B34" s="227">
        <v>183111114</v>
      </c>
      <c r="C34" s="192" t="s">
        <v>103</v>
      </c>
      <c r="D34" s="110" t="s">
        <v>0</v>
      </c>
      <c r="E34" s="111">
        <v>107</v>
      </c>
      <c r="F34" s="273"/>
      <c r="G34" s="113">
        <f t="shared" si="5"/>
        <v>0</v>
      </c>
      <c r="J34" s="14"/>
    </row>
    <row r="35" spans="1:10" ht="21" customHeight="1" x14ac:dyDescent="0.25">
      <c r="A35" s="107">
        <v>28</v>
      </c>
      <c r="B35" s="193">
        <v>184102113</v>
      </c>
      <c r="C35" s="192" t="s">
        <v>93</v>
      </c>
      <c r="D35" s="110" t="s">
        <v>0</v>
      </c>
      <c r="E35" s="111">
        <v>107</v>
      </c>
      <c r="F35" s="273"/>
      <c r="G35" s="113">
        <f t="shared" si="5"/>
        <v>0</v>
      </c>
      <c r="J35" s="14"/>
    </row>
    <row r="36" spans="1:10" ht="33" customHeight="1" x14ac:dyDescent="0.25">
      <c r="A36" s="107">
        <v>29</v>
      </c>
      <c r="B36" s="193">
        <v>184102183</v>
      </c>
      <c r="C36" s="192" t="s">
        <v>89</v>
      </c>
      <c r="D36" s="110" t="s">
        <v>0</v>
      </c>
      <c r="E36" s="111">
        <v>39</v>
      </c>
      <c r="F36" s="273"/>
      <c r="G36" s="113">
        <f t="shared" si="5"/>
        <v>0</v>
      </c>
    </row>
    <row r="37" spans="1:10" ht="33" customHeight="1" x14ac:dyDescent="0.25">
      <c r="A37" s="159">
        <v>30</v>
      </c>
      <c r="B37" s="227">
        <v>183101113</v>
      </c>
      <c r="C37" s="192" t="s">
        <v>99</v>
      </c>
      <c r="D37" s="110" t="s">
        <v>0</v>
      </c>
      <c r="E37" s="111">
        <v>6</v>
      </c>
      <c r="F37" s="273"/>
      <c r="G37" s="113">
        <f t="shared" ref="G37:G42" si="6">E37*F37</f>
        <v>0</v>
      </c>
    </row>
    <row r="38" spans="1:10" ht="21" customHeight="1" x14ac:dyDescent="0.25">
      <c r="A38" s="107">
        <v>31</v>
      </c>
      <c r="B38" s="193">
        <v>184102113</v>
      </c>
      <c r="C38" s="192" t="s">
        <v>94</v>
      </c>
      <c r="D38" s="110" t="s">
        <v>0</v>
      </c>
      <c r="E38" s="111">
        <v>6</v>
      </c>
      <c r="F38" s="273"/>
      <c r="G38" s="113">
        <f t="shared" si="6"/>
        <v>0</v>
      </c>
    </row>
    <row r="39" spans="1:10" ht="33" customHeight="1" x14ac:dyDescent="0.25">
      <c r="A39" s="107">
        <v>32</v>
      </c>
      <c r="B39" s="227">
        <v>183101113</v>
      </c>
      <c r="C39" s="192" t="s">
        <v>100</v>
      </c>
      <c r="D39" s="110" t="s">
        <v>0</v>
      </c>
      <c r="E39" s="111">
        <v>6</v>
      </c>
      <c r="F39" s="273"/>
      <c r="G39" s="113">
        <f t="shared" si="6"/>
        <v>0</v>
      </c>
    </row>
    <row r="40" spans="1:10" ht="33" customHeight="1" x14ac:dyDescent="0.25">
      <c r="A40" s="107">
        <v>33</v>
      </c>
      <c r="B40" s="227">
        <v>183101113</v>
      </c>
      <c r="C40" s="192" t="s">
        <v>101</v>
      </c>
      <c r="D40" s="110" t="s">
        <v>0</v>
      </c>
      <c r="E40" s="111">
        <v>6</v>
      </c>
      <c r="F40" s="273"/>
      <c r="G40" s="113">
        <f t="shared" si="6"/>
        <v>0</v>
      </c>
    </row>
    <row r="41" spans="1:10" ht="21" customHeight="1" x14ac:dyDescent="0.25">
      <c r="A41" s="107">
        <v>34</v>
      </c>
      <c r="B41" s="193">
        <v>184102113</v>
      </c>
      <c r="C41" s="192" t="s">
        <v>93</v>
      </c>
      <c r="D41" s="110" t="s">
        <v>0</v>
      </c>
      <c r="E41" s="111">
        <v>6</v>
      </c>
      <c r="F41" s="273"/>
      <c r="G41" s="113">
        <f t="shared" si="6"/>
        <v>0</v>
      </c>
      <c r="I41" s="80"/>
    </row>
    <row r="42" spans="1:10" ht="33" customHeight="1" x14ac:dyDescent="0.25">
      <c r="A42" s="107">
        <v>35</v>
      </c>
      <c r="B42" s="193">
        <v>184102183</v>
      </c>
      <c r="C42" s="192" t="s">
        <v>89</v>
      </c>
      <c r="D42" s="110" t="s">
        <v>0</v>
      </c>
      <c r="E42" s="111">
        <v>0</v>
      </c>
      <c r="F42" s="273"/>
      <c r="G42" s="113">
        <f t="shared" si="6"/>
        <v>0</v>
      </c>
      <c r="I42" s="80"/>
    </row>
    <row r="43" spans="1:10" ht="33" customHeight="1" x14ac:dyDescent="0.25">
      <c r="A43" s="159">
        <v>36</v>
      </c>
      <c r="B43" s="193" t="s">
        <v>108</v>
      </c>
      <c r="C43" s="192" t="s">
        <v>282</v>
      </c>
      <c r="D43" s="110" t="s">
        <v>0</v>
      </c>
      <c r="E43" s="111">
        <v>32</v>
      </c>
      <c r="F43" s="274"/>
      <c r="G43" s="113">
        <f>E43*F44</f>
        <v>0</v>
      </c>
      <c r="I43" s="80"/>
    </row>
    <row r="44" spans="1:10" ht="21" customHeight="1" x14ac:dyDescent="0.25">
      <c r="A44" s="107">
        <v>37</v>
      </c>
      <c r="B44" s="193">
        <v>184102114</v>
      </c>
      <c r="C44" s="192" t="s">
        <v>106</v>
      </c>
      <c r="D44" s="110" t="s">
        <v>0</v>
      </c>
      <c r="E44" s="111">
        <v>32</v>
      </c>
      <c r="F44" s="273"/>
      <c r="G44" s="113">
        <f>E44*F44</f>
        <v>0</v>
      </c>
      <c r="I44" s="80"/>
    </row>
    <row r="45" spans="1:10" ht="33" customHeight="1" x14ac:dyDescent="0.25">
      <c r="A45" s="107">
        <v>38</v>
      </c>
      <c r="B45" s="227">
        <v>183101114</v>
      </c>
      <c r="C45" s="192" t="s">
        <v>104</v>
      </c>
      <c r="D45" s="110" t="s">
        <v>0</v>
      </c>
      <c r="E45" s="111">
        <v>32</v>
      </c>
      <c r="F45" s="273"/>
      <c r="G45" s="113">
        <f t="shared" ref="G45:G48" si="7">E45*F45</f>
        <v>0</v>
      </c>
      <c r="I45" s="80"/>
    </row>
    <row r="46" spans="1:10" ht="33" customHeight="1" x14ac:dyDescent="0.25">
      <c r="A46" s="107">
        <v>39</v>
      </c>
      <c r="B46" s="227">
        <v>183101114</v>
      </c>
      <c r="C46" s="192" t="s">
        <v>105</v>
      </c>
      <c r="D46" s="110" t="s">
        <v>0</v>
      </c>
      <c r="E46" s="111">
        <v>32</v>
      </c>
      <c r="F46" s="273"/>
      <c r="G46" s="113">
        <f t="shared" si="7"/>
        <v>0</v>
      </c>
      <c r="I46" s="80"/>
    </row>
    <row r="47" spans="1:10" ht="21" customHeight="1" x14ac:dyDescent="0.25">
      <c r="A47" s="107">
        <v>40</v>
      </c>
      <c r="B47" s="193">
        <v>184102114</v>
      </c>
      <c r="C47" s="192" t="s">
        <v>107</v>
      </c>
      <c r="D47" s="110" t="s">
        <v>0</v>
      </c>
      <c r="E47" s="111">
        <v>32</v>
      </c>
      <c r="F47" s="273"/>
      <c r="G47" s="113">
        <f t="shared" si="7"/>
        <v>0</v>
      </c>
      <c r="I47" s="80"/>
    </row>
    <row r="48" spans="1:10" ht="33" customHeight="1" x14ac:dyDescent="0.25">
      <c r="A48" s="107">
        <v>41</v>
      </c>
      <c r="B48" s="193">
        <v>184102184</v>
      </c>
      <c r="C48" s="192" t="s">
        <v>89</v>
      </c>
      <c r="D48" s="110" t="s">
        <v>0</v>
      </c>
      <c r="E48" s="111">
        <v>8</v>
      </c>
      <c r="F48" s="273"/>
      <c r="G48" s="113">
        <f t="shared" si="7"/>
        <v>0</v>
      </c>
      <c r="I48" s="80"/>
    </row>
    <row r="49" spans="1:9" s="1" customFormat="1" ht="21" customHeight="1" x14ac:dyDescent="0.25">
      <c r="A49" s="161"/>
      <c r="B49" s="123"/>
      <c r="C49" s="167" t="s">
        <v>277</v>
      </c>
      <c r="D49" s="126"/>
      <c r="E49" s="111">
        <f>E14+E19+E25+E31+E37+E43</f>
        <v>713</v>
      </c>
      <c r="F49" s="163"/>
      <c r="G49" s="127"/>
      <c r="I49" s="164"/>
    </row>
    <row r="50" spans="1:9" ht="21" customHeight="1" x14ac:dyDescent="0.25">
      <c r="A50" s="532" t="s">
        <v>300</v>
      </c>
      <c r="B50" s="533"/>
      <c r="C50" s="534"/>
      <c r="D50" s="126"/>
      <c r="E50" s="111"/>
      <c r="F50" s="166"/>
      <c r="G50" s="127"/>
      <c r="I50" s="80"/>
    </row>
    <row r="51" spans="1:9" ht="45" customHeight="1" x14ac:dyDescent="0.25">
      <c r="A51" s="162">
        <v>42</v>
      </c>
      <c r="B51" s="111">
        <v>183901112</v>
      </c>
      <c r="C51" s="160" t="s">
        <v>283</v>
      </c>
      <c r="D51" s="126" t="s">
        <v>120</v>
      </c>
      <c r="E51" s="111">
        <v>21</v>
      </c>
      <c r="F51" s="275"/>
      <c r="G51" s="127">
        <f>E51*F51</f>
        <v>0</v>
      </c>
      <c r="I51" s="80"/>
    </row>
    <row r="52" spans="1:9" ht="45" customHeight="1" x14ac:dyDescent="0.25">
      <c r="A52" s="162">
        <v>43</v>
      </c>
      <c r="B52" s="111">
        <v>183901111</v>
      </c>
      <c r="C52" s="165" t="s">
        <v>284</v>
      </c>
      <c r="D52" s="126" t="s">
        <v>120</v>
      </c>
      <c r="E52" s="111">
        <v>40</v>
      </c>
      <c r="F52" s="276"/>
      <c r="G52" s="127">
        <f>E52*F52</f>
        <v>0</v>
      </c>
      <c r="I52" s="80"/>
    </row>
    <row r="53" spans="1:9" ht="45" customHeight="1" x14ac:dyDescent="0.25">
      <c r="A53" s="162">
        <v>44</v>
      </c>
      <c r="B53" s="111">
        <v>183901111</v>
      </c>
      <c r="C53" s="165" t="s">
        <v>285</v>
      </c>
      <c r="D53" s="126" t="s">
        <v>120</v>
      </c>
      <c r="E53" s="111">
        <v>40</v>
      </c>
      <c r="F53" s="276"/>
      <c r="G53" s="127">
        <f>E53*F53</f>
        <v>0</v>
      </c>
      <c r="I53" s="80"/>
    </row>
    <row r="54" spans="1:9" ht="45" customHeight="1" x14ac:dyDescent="0.25">
      <c r="A54" s="162">
        <v>45</v>
      </c>
      <c r="B54" s="111">
        <v>183901111</v>
      </c>
      <c r="C54" s="165" t="s">
        <v>286</v>
      </c>
      <c r="D54" s="126" t="s">
        <v>120</v>
      </c>
      <c r="E54" s="111">
        <v>15</v>
      </c>
      <c r="F54" s="276"/>
      <c r="G54" s="127">
        <f>E54*F54</f>
        <v>0</v>
      </c>
      <c r="I54" s="80"/>
    </row>
    <row r="55" spans="1:9" ht="45" customHeight="1" x14ac:dyDescent="0.25">
      <c r="A55" s="162">
        <v>46</v>
      </c>
      <c r="B55" s="111">
        <v>183901114</v>
      </c>
      <c r="C55" s="165" t="s">
        <v>494</v>
      </c>
      <c r="D55" s="126" t="s">
        <v>120</v>
      </c>
      <c r="E55" s="111">
        <v>5</v>
      </c>
      <c r="F55" s="276"/>
      <c r="G55" s="127">
        <f>E55*F55</f>
        <v>0</v>
      </c>
      <c r="I55" s="80"/>
    </row>
    <row r="56" spans="1:9" ht="21" customHeight="1" x14ac:dyDescent="0.25">
      <c r="A56" s="520" t="s">
        <v>301</v>
      </c>
      <c r="B56" s="521"/>
      <c r="C56" s="521"/>
      <c r="D56" s="126"/>
      <c r="E56" s="111"/>
      <c r="F56" s="163"/>
      <c r="G56" s="127"/>
      <c r="I56" s="80"/>
    </row>
    <row r="57" spans="1:9" ht="32.4" x14ac:dyDescent="0.25">
      <c r="A57" s="162">
        <v>47</v>
      </c>
      <c r="B57" s="111">
        <v>122921111</v>
      </c>
      <c r="C57" s="165" t="s">
        <v>493</v>
      </c>
      <c r="D57" s="126" t="s">
        <v>292</v>
      </c>
      <c r="E57" s="111">
        <f>5*5*2*0.3</f>
        <v>15</v>
      </c>
      <c r="F57" s="276"/>
      <c r="G57" s="127">
        <f t="shared" ref="G57:G62" si="8">F57*E57</f>
        <v>0</v>
      </c>
      <c r="I57" s="80"/>
    </row>
    <row r="58" spans="1:9" ht="21" customHeight="1" x14ac:dyDescent="0.25">
      <c r="A58" s="162">
        <v>48</v>
      </c>
      <c r="B58" s="111">
        <v>171203111</v>
      </c>
      <c r="C58" s="165" t="s">
        <v>293</v>
      </c>
      <c r="D58" s="126" t="s">
        <v>292</v>
      </c>
      <c r="E58" s="111">
        <f>E57</f>
        <v>15</v>
      </c>
      <c r="F58" s="276"/>
      <c r="G58" s="127">
        <f t="shared" si="8"/>
        <v>0</v>
      </c>
      <c r="I58" s="80"/>
    </row>
    <row r="59" spans="1:9" ht="21" customHeight="1" x14ac:dyDescent="0.25">
      <c r="A59" s="162">
        <v>49</v>
      </c>
      <c r="B59" s="111">
        <v>184911311</v>
      </c>
      <c r="C59" s="165" t="s">
        <v>294</v>
      </c>
      <c r="D59" s="126" t="s">
        <v>295</v>
      </c>
      <c r="E59" s="111">
        <f>E57*1.2</f>
        <v>18</v>
      </c>
      <c r="F59" s="276"/>
      <c r="G59" s="127">
        <f t="shared" si="8"/>
        <v>0</v>
      </c>
      <c r="I59" s="80"/>
    </row>
    <row r="60" spans="1:9" ht="33" customHeight="1" x14ac:dyDescent="0.25">
      <c r="A60" s="162">
        <v>50</v>
      </c>
      <c r="B60" s="111">
        <v>181006114</v>
      </c>
      <c r="C60" s="165" t="s">
        <v>296</v>
      </c>
      <c r="D60" s="126" t="s">
        <v>292</v>
      </c>
      <c r="E60" s="111">
        <f>E57</f>
        <v>15</v>
      </c>
      <c r="F60" s="276"/>
      <c r="G60" s="127">
        <f t="shared" si="8"/>
        <v>0</v>
      </c>
      <c r="I60" s="80"/>
    </row>
    <row r="61" spans="1:9" ht="33" customHeight="1" x14ac:dyDescent="0.25">
      <c r="A61" s="162">
        <v>51</v>
      </c>
      <c r="B61" s="111">
        <v>181006114</v>
      </c>
      <c r="C61" s="165" t="s">
        <v>297</v>
      </c>
      <c r="D61" s="126" t="s">
        <v>292</v>
      </c>
      <c r="E61" s="111">
        <f>E58</f>
        <v>15</v>
      </c>
      <c r="F61" s="276"/>
      <c r="G61" s="127">
        <f t="shared" si="8"/>
        <v>0</v>
      </c>
      <c r="I61" s="80"/>
    </row>
    <row r="62" spans="1:9" ht="33" customHeight="1" x14ac:dyDescent="0.25">
      <c r="A62" s="162">
        <v>52</v>
      </c>
      <c r="B62" s="111">
        <v>181006114</v>
      </c>
      <c r="C62" s="165" t="s">
        <v>298</v>
      </c>
      <c r="D62" s="126" t="s">
        <v>292</v>
      </c>
      <c r="E62" s="111">
        <f>E57</f>
        <v>15</v>
      </c>
      <c r="F62" s="276"/>
      <c r="G62" s="127">
        <f t="shared" si="8"/>
        <v>0</v>
      </c>
      <c r="I62" s="80"/>
    </row>
    <row r="63" spans="1:9" ht="30" x14ac:dyDescent="0.25">
      <c r="A63" s="36">
        <v>53</v>
      </c>
      <c r="B63" s="132">
        <v>184911151</v>
      </c>
      <c r="C63" s="27" t="s">
        <v>115</v>
      </c>
      <c r="D63" s="19" t="s">
        <v>11</v>
      </c>
      <c r="E63" s="45">
        <f>PRODUCT(E40,0.05)</f>
        <v>0.30000000000000004</v>
      </c>
      <c r="F63" s="277"/>
      <c r="G63" s="129">
        <f>E63*F63</f>
        <v>0</v>
      </c>
      <c r="I63" s="80"/>
    </row>
    <row r="64" spans="1:9" ht="21" customHeight="1" x14ac:dyDescent="0.25">
      <c r="A64" s="517" t="s">
        <v>29</v>
      </c>
      <c r="B64" s="518"/>
      <c r="C64" s="518"/>
      <c r="D64" s="518"/>
      <c r="E64" s="518"/>
      <c r="F64" s="518"/>
      <c r="G64" s="519"/>
    </row>
    <row r="65" spans="1:8" ht="33" customHeight="1" x14ac:dyDescent="0.25">
      <c r="A65" s="37">
        <v>54</v>
      </c>
      <c r="B65" s="133">
        <v>185804211</v>
      </c>
      <c r="C65" s="186" t="s">
        <v>118</v>
      </c>
      <c r="D65" s="22" t="s">
        <v>11</v>
      </c>
      <c r="E65" s="69">
        <v>155</v>
      </c>
      <c r="F65" s="269"/>
      <c r="G65" s="130">
        <f>E65*F65</f>
        <v>0</v>
      </c>
    </row>
    <row r="66" spans="1:8" ht="33" customHeight="1" x14ac:dyDescent="0.25">
      <c r="A66" s="37">
        <v>55</v>
      </c>
      <c r="B66" s="190">
        <v>183211312</v>
      </c>
      <c r="C66" s="186" t="s">
        <v>119</v>
      </c>
      <c r="D66" s="190" t="s">
        <v>120</v>
      </c>
      <c r="E66" s="69">
        <v>240</v>
      </c>
      <c r="F66" s="270"/>
      <c r="G66" s="130">
        <f>E66*F66</f>
        <v>0</v>
      </c>
    </row>
    <row r="67" spans="1:8" ht="21" customHeight="1" x14ac:dyDescent="0.25">
      <c r="A67" s="517" t="s">
        <v>117</v>
      </c>
      <c r="B67" s="523"/>
      <c r="C67" s="523"/>
      <c r="D67" s="523"/>
      <c r="E67" s="523"/>
      <c r="F67" s="523"/>
      <c r="G67" s="138">
        <f>SUM(G6:G66)</f>
        <v>0</v>
      </c>
      <c r="H67" s="12"/>
    </row>
    <row r="68" spans="1:8" ht="21" customHeight="1" x14ac:dyDescent="0.25">
      <c r="A68" s="524" t="s">
        <v>354</v>
      </c>
      <c r="B68" s="525"/>
      <c r="C68" s="525"/>
      <c r="D68" s="525"/>
      <c r="E68" s="525"/>
      <c r="F68" s="525"/>
      <c r="G68" s="526"/>
      <c r="H68" s="12"/>
    </row>
    <row r="69" spans="1:8" ht="21" customHeight="1" x14ac:dyDescent="0.25">
      <c r="A69" s="187" t="s">
        <v>151</v>
      </c>
      <c r="B69" s="188" t="s">
        <v>27</v>
      </c>
      <c r="C69" s="188" t="s">
        <v>152</v>
      </c>
      <c r="D69" s="188"/>
      <c r="E69" s="188"/>
      <c r="F69" s="188"/>
      <c r="G69" s="130" t="s">
        <v>270</v>
      </c>
      <c r="H69" s="12"/>
    </row>
    <row r="70" spans="1:8" ht="21" customHeight="1" x14ac:dyDescent="0.3">
      <c r="A70" s="189"/>
      <c r="B70" s="140" t="s">
        <v>273</v>
      </c>
      <c r="C70" s="198" t="s">
        <v>272</v>
      </c>
      <c r="D70" s="140" t="s">
        <v>0</v>
      </c>
      <c r="E70" s="140">
        <v>240</v>
      </c>
      <c r="F70" s="278"/>
      <c r="G70" s="195">
        <f>E70*F70</f>
        <v>0</v>
      </c>
    </row>
    <row r="71" spans="1:8" ht="21" customHeight="1" x14ac:dyDescent="0.3">
      <c r="A71" s="189"/>
      <c r="B71" s="140" t="s">
        <v>273</v>
      </c>
      <c r="C71" s="198" t="s">
        <v>467</v>
      </c>
      <c r="D71" s="140" t="s">
        <v>0</v>
      </c>
      <c r="E71" s="140">
        <v>70</v>
      </c>
      <c r="F71" s="278"/>
      <c r="G71" s="195">
        <f>E71*F71</f>
        <v>0</v>
      </c>
    </row>
    <row r="72" spans="1:8" ht="21" customHeight="1" x14ac:dyDescent="0.25">
      <c r="A72" s="189"/>
      <c r="B72" s="531" t="s">
        <v>407</v>
      </c>
      <c r="C72" s="531"/>
      <c r="D72" s="140"/>
      <c r="E72" s="140"/>
      <c r="F72" s="140"/>
      <c r="G72" s="194">
        <f>SUM(G70:G71)</f>
        <v>0</v>
      </c>
    </row>
    <row r="73" spans="1:8" ht="21" customHeight="1" x14ac:dyDescent="0.25">
      <c r="A73" s="527" t="s">
        <v>21</v>
      </c>
      <c r="B73" s="528"/>
      <c r="C73" s="528"/>
      <c r="D73" s="528"/>
      <c r="E73" s="528"/>
      <c r="F73" s="528"/>
      <c r="G73" s="529"/>
    </row>
    <row r="74" spans="1:8" ht="21" customHeight="1" x14ac:dyDescent="0.25">
      <c r="A74" s="37" t="s">
        <v>2</v>
      </c>
      <c r="B74" s="530" t="s">
        <v>22</v>
      </c>
      <c r="C74" s="530"/>
      <c r="D74" s="190" t="s">
        <v>5</v>
      </c>
      <c r="E74" s="190" t="s">
        <v>6</v>
      </c>
      <c r="F74" s="190" t="s">
        <v>7</v>
      </c>
      <c r="G74" s="41" t="s">
        <v>26</v>
      </c>
    </row>
    <row r="75" spans="1:8" ht="33" customHeight="1" x14ac:dyDescent="0.25">
      <c r="A75" s="37">
        <v>1</v>
      </c>
      <c r="B75" s="491" t="s">
        <v>261</v>
      </c>
      <c r="C75" s="491"/>
      <c r="D75" s="190" t="s">
        <v>51</v>
      </c>
      <c r="E75" s="190">
        <v>2.4</v>
      </c>
      <c r="F75" s="269"/>
      <c r="G75" s="94">
        <f>E75*F75</f>
        <v>0</v>
      </c>
    </row>
    <row r="76" spans="1:8" ht="21" customHeight="1" x14ac:dyDescent="0.25">
      <c r="A76" s="37"/>
      <c r="B76" s="491" t="s">
        <v>39</v>
      </c>
      <c r="C76" s="491"/>
      <c r="D76" s="31"/>
      <c r="E76" s="24"/>
      <c r="F76" s="269"/>
      <c r="G76" s="94">
        <f>G75*0.1</f>
        <v>0</v>
      </c>
    </row>
    <row r="77" spans="1:8" ht="21" customHeight="1" x14ac:dyDescent="0.25">
      <c r="A77" s="37"/>
      <c r="B77" s="491" t="s">
        <v>37</v>
      </c>
      <c r="C77" s="491"/>
      <c r="D77" s="31"/>
      <c r="E77" s="24"/>
      <c r="F77" s="269"/>
      <c r="G77" s="94">
        <f>(G75+G76)*0.03</f>
        <v>0</v>
      </c>
    </row>
    <row r="78" spans="1:8" ht="21" customHeight="1" x14ac:dyDescent="0.25">
      <c r="A78" s="107">
        <v>2</v>
      </c>
      <c r="B78" s="507" t="s">
        <v>290</v>
      </c>
      <c r="C78" s="507"/>
      <c r="D78" s="193" t="s">
        <v>12</v>
      </c>
      <c r="E78" s="110">
        <f>E8+9.16</f>
        <v>11.77</v>
      </c>
      <c r="F78" s="273"/>
      <c r="G78" s="113">
        <f>E78*F78</f>
        <v>0</v>
      </c>
    </row>
    <row r="79" spans="1:8" ht="21" customHeight="1" x14ac:dyDescent="0.25">
      <c r="A79" s="107"/>
      <c r="B79" s="507" t="s">
        <v>274</v>
      </c>
      <c r="C79" s="507"/>
      <c r="D79" s="193"/>
      <c r="E79" s="135"/>
      <c r="F79" s="273"/>
      <c r="G79" s="113">
        <f>PRODUCT(G78,0.4)</f>
        <v>0</v>
      </c>
    </row>
    <row r="80" spans="1:8" ht="21" customHeight="1" x14ac:dyDescent="0.25">
      <c r="A80" s="107"/>
      <c r="B80" s="507" t="s">
        <v>43</v>
      </c>
      <c r="C80" s="507"/>
      <c r="D80" s="134"/>
      <c r="E80" s="135"/>
      <c r="F80" s="273"/>
      <c r="G80" s="113">
        <f>(G78+G79)*0.05</f>
        <v>0</v>
      </c>
    </row>
    <row r="81" spans="1:7" ht="33" customHeight="1" x14ac:dyDescent="0.25">
      <c r="A81" s="136">
        <v>3</v>
      </c>
      <c r="B81" s="510" t="s">
        <v>271</v>
      </c>
      <c r="C81" s="510"/>
      <c r="D81" s="126" t="s">
        <v>12</v>
      </c>
      <c r="E81" s="126">
        <f>E6*0.05</f>
        <v>4.3500000000000005</v>
      </c>
      <c r="F81" s="279"/>
      <c r="G81" s="128">
        <f>E81*F81</f>
        <v>0</v>
      </c>
    </row>
    <row r="82" spans="1:7" ht="21" customHeight="1" x14ac:dyDescent="0.25">
      <c r="A82" s="136"/>
      <c r="B82" s="510" t="s">
        <v>275</v>
      </c>
      <c r="C82" s="510"/>
      <c r="D82" s="126" t="s">
        <v>67</v>
      </c>
      <c r="E82" s="126">
        <v>102</v>
      </c>
      <c r="F82" s="279"/>
      <c r="G82" s="128">
        <f>E82*F82</f>
        <v>0</v>
      </c>
    </row>
    <row r="83" spans="1:7" ht="21" customHeight="1" x14ac:dyDescent="0.25">
      <c r="A83" s="136"/>
      <c r="B83" s="510" t="s">
        <v>43</v>
      </c>
      <c r="C83" s="510"/>
      <c r="D83" s="126"/>
      <c r="E83" s="126"/>
      <c r="F83" s="279"/>
      <c r="G83" s="258">
        <f>(G81+G82)*0.05</f>
        <v>0</v>
      </c>
    </row>
    <row r="84" spans="1:7" ht="21" customHeight="1" x14ac:dyDescent="0.25">
      <c r="A84" s="136">
        <v>4</v>
      </c>
      <c r="B84" s="510" t="s">
        <v>302</v>
      </c>
      <c r="C84" s="510"/>
      <c r="D84" s="126" t="s">
        <v>12</v>
      </c>
      <c r="E84" s="126">
        <v>3</v>
      </c>
      <c r="F84" s="279"/>
      <c r="G84" s="128">
        <f>E84*F84</f>
        <v>0</v>
      </c>
    </row>
    <row r="85" spans="1:7" ht="21" customHeight="1" x14ac:dyDescent="0.25">
      <c r="A85" s="136"/>
      <c r="B85" s="510" t="s">
        <v>276</v>
      </c>
      <c r="C85" s="510"/>
      <c r="D85" s="126" t="s">
        <v>0</v>
      </c>
      <c r="E85" s="126">
        <v>1</v>
      </c>
      <c r="F85" s="279"/>
      <c r="G85" s="128">
        <f>E85*F85</f>
        <v>0</v>
      </c>
    </row>
    <row r="86" spans="1:7" ht="21" customHeight="1" x14ac:dyDescent="0.25">
      <c r="A86" s="136"/>
      <c r="B86" s="507" t="s">
        <v>43</v>
      </c>
      <c r="C86" s="507"/>
      <c r="D86" s="158"/>
      <c r="E86" s="158"/>
      <c r="F86" s="280"/>
      <c r="G86" s="128">
        <f>(G84+G85)*0.05</f>
        <v>0</v>
      </c>
    </row>
    <row r="87" spans="1:7" ht="21" customHeight="1" x14ac:dyDescent="0.25">
      <c r="A87" s="43">
        <v>5</v>
      </c>
      <c r="B87" s="491" t="s">
        <v>288</v>
      </c>
      <c r="C87" s="491"/>
      <c r="D87" s="24" t="s">
        <v>12</v>
      </c>
      <c r="E87" s="24">
        <v>15</v>
      </c>
      <c r="F87" s="270"/>
      <c r="G87" s="59">
        <f>E87*F87</f>
        <v>0</v>
      </c>
    </row>
    <row r="88" spans="1:7" ht="21" customHeight="1" x14ac:dyDescent="0.25">
      <c r="A88" s="43"/>
      <c r="B88" s="491" t="s">
        <v>274</v>
      </c>
      <c r="C88" s="491"/>
      <c r="D88" s="24"/>
      <c r="E88" s="24"/>
      <c r="F88" s="270"/>
      <c r="G88" s="59">
        <f>PRODUCT(G87,0.4)</f>
        <v>0</v>
      </c>
    </row>
    <row r="89" spans="1:7" ht="21" customHeight="1" x14ac:dyDescent="0.25">
      <c r="A89" s="43"/>
      <c r="B89" s="491" t="s">
        <v>43</v>
      </c>
      <c r="C89" s="491"/>
      <c r="D89" s="24"/>
      <c r="E89" s="24"/>
      <c r="F89" s="270"/>
      <c r="G89" s="59">
        <f>(G87+G88)*0.05</f>
        <v>0</v>
      </c>
    </row>
    <row r="90" spans="1:7" ht="21" customHeight="1" thickBot="1" x14ac:dyDescent="0.35">
      <c r="A90" s="508" t="s">
        <v>25</v>
      </c>
      <c r="B90" s="509"/>
      <c r="C90" s="509"/>
      <c r="D90" s="509"/>
      <c r="E90" s="509"/>
      <c r="F90" s="509"/>
      <c r="G90" s="137">
        <f>SUM(G75:G89)</f>
        <v>0</v>
      </c>
    </row>
    <row r="91" spans="1:7" ht="21" customHeight="1" x14ac:dyDescent="0.25">
      <c r="A91" s="32"/>
      <c r="B91" s="32"/>
      <c r="C91" s="32"/>
      <c r="D91" s="32"/>
      <c r="E91" s="70"/>
      <c r="F91" s="66"/>
      <c r="G91" s="33"/>
    </row>
    <row r="92" spans="1:7" ht="15.6" x14ac:dyDescent="0.25">
      <c r="A92" s="32"/>
      <c r="B92" s="25"/>
      <c r="C92" s="34" t="s">
        <v>52</v>
      </c>
      <c r="D92" s="26"/>
      <c r="E92" s="71"/>
      <c r="F92" s="67"/>
      <c r="G92" s="35">
        <f>SUM(G90,G67+G72)</f>
        <v>0</v>
      </c>
    </row>
  </sheetData>
  <sheetProtection password="E39C" sheet="1" objects="1" scenarios="1"/>
  <mergeCells count="27">
    <mergeCell ref="A1:G1"/>
    <mergeCell ref="A3:G3"/>
    <mergeCell ref="A64:G64"/>
    <mergeCell ref="B78:C78"/>
    <mergeCell ref="B76:C76"/>
    <mergeCell ref="B77:C77"/>
    <mergeCell ref="A56:C56"/>
    <mergeCell ref="A12:C12"/>
    <mergeCell ref="A67:F67"/>
    <mergeCell ref="A68:G68"/>
    <mergeCell ref="A73:G73"/>
    <mergeCell ref="B74:C74"/>
    <mergeCell ref="B75:C75"/>
    <mergeCell ref="B72:C72"/>
    <mergeCell ref="A50:C50"/>
    <mergeCell ref="B79:C79"/>
    <mergeCell ref="A90:F90"/>
    <mergeCell ref="B80:C80"/>
    <mergeCell ref="B81:C81"/>
    <mergeCell ref="B82:C82"/>
    <mergeCell ref="B83:C83"/>
    <mergeCell ref="B86:C86"/>
    <mergeCell ref="B84:C84"/>
    <mergeCell ref="B85:C85"/>
    <mergeCell ref="B87:C87"/>
    <mergeCell ref="B88:C88"/>
    <mergeCell ref="B89:C89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62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8"/>
  <sheetViews>
    <sheetView view="pageBreakPreview" zoomScaleNormal="100" zoomScaleSheetLayoutView="100" workbookViewId="0">
      <selection activeCell="F6" sqref="F6"/>
    </sheetView>
  </sheetViews>
  <sheetFormatPr defaultRowHeight="13.2" x14ac:dyDescent="0.25"/>
  <cols>
    <col min="1" max="1" width="6" customWidth="1"/>
    <col min="2" max="2" width="22.109375" customWidth="1"/>
    <col min="3" max="3" width="63.6640625" customWidth="1"/>
    <col min="4" max="4" width="6.44140625" customWidth="1"/>
    <col min="5" max="5" width="12.6640625" customWidth="1"/>
    <col min="6" max="6" width="12.88671875" customWidth="1"/>
    <col min="7" max="7" width="18" style="15" customWidth="1"/>
    <col min="9" max="9" width="36.88671875" customWidth="1"/>
  </cols>
  <sheetData>
    <row r="1" spans="1:10" s="1" customFormat="1" ht="21" customHeight="1" thickBot="1" x14ac:dyDescent="0.3">
      <c r="A1" s="546" t="s">
        <v>88</v>
      </c>
      <c r="B1" s="512"/>
      <c r="C1" s="512"/>
      <c r="D1" s="512"/>
      <c r="E1" s="512"/>
      <c r="F1" s="512"/>
      <c r="G1" s="513"/>
    </row>
    <row r="2" spans="1:10" s="1" customFormat="1" ht="21" customHeight="1" x14ac:dyDescent="0.25">
      <c r="A2" s="114"/>
      <c r="B2" s="115"/>
      <c r="C2" s="115"/>
      <c r="D2" s="115"/>
      <c r="E2" s="115"/>
      <c r="F2" s="115"/>
      <c r="G2" s="117"/>
    </row>
    <row r="3" spans="1:10" s="1" customFormat="1" ht="21" customHeight="1" x14ac:dyDescent="0.25">
      <c r="A3" s="514" t="s">
        <v>1</v>
      </c>
      <c r="B3" s="515"/>
      <c r="C3" s="515"/>
      <c r="D3" s="515"/>
      <c r="E3" s="515"/>
      <c r="F3" s="515"/>
      <c r="G3" s="516"/>
    </row>
    <row r="4" spans="1:10" s="1" customFormat="1" ht="21" customHeight="1" x14ac:dyDescent="0.25">
      <c r="A4" s="107" t="s">
        <v>2</v>
      </c>
      <c r="B4" s="108" t="s">
        <v>3</v>
      </c>
      <c r="C4" s="118" t="s">
        <v>4</v>
      </c>
      <c r="D4" s="110" t="s">
        <v>5</v>
      </c>
      <c r="E4" s="110" t="s">
        <v>6</v>
      </c>
      <c r="F4" s="110" t="s">
        <v>7</v>
      </c>
      <c r="G4" s="119" t="s">
        <v>26</v>
      </c>
    </row>
    <row r="5" spans="1:10" s="1" customFormat="1" ht="21" customHeight="1" x14ac:dyDescent="0.25">
      <c r="A5" s="120" t="s">
        <v>9</v>
      </c>
      <c r="B5" s="121"/>
      <c r="C5" s="109"/>
      <c r="D5" s="110"/>
      <c r="E5" s="110"/>
      <c r="F5" s="108"/>
      <c r="G5" s="113"/>
    </row>
    <row r="6" spans="1:10" s="1" customFormat="1" ht="33" customHeight="1" x14ac:dyDescent="0.25">
      <c r="A6" s="37">
        <v>1</v>
      </c>
      <c r="B6" s="20">
        <v>184802111</v>
      </c>
      <c r="C6" s="21" t="s">
        <v>486</v>
      </c>
      <c r="D6" s="22" t="s">
        <v>11</v>
      </c>
      <c r="E6" s="44">
        <v>35</v>
      </c>
      <c r="F6" s="269"/>
      <c r="G6" s="38">
        <f>E6*F6</f>
        <v>0</v>
      </c>
      <c r="J6" s="3"/>
    </row>
    <row r="7" spans="1:10" s="1" customFormat="1" ht="21" customHeight="1" x14ac:dyDescent="0.25">
      <c r="A7" s="246">
        <v>2</v>
      </c>
      <c r="B7" s="196">
        <v>183403131</v>
      </c>
      <c r="C7" s="197" t="s">
        <v>485</v>
      </c>
      <c r="D7" s="196" t="s">
        <v>11</v>
      </c>
      <c r="E7" s="196">
        <f>E6</f>
        <v>35</v>
      </c>
      <c r="F7" s="272"/>
      <c r="G7" s="248">
        <f>E7*F7</f>
        <v>0</v>
      </c>
      <c r="J7" s="3"/>
    </row>
    <row r="8" spans="1:10" s="1" customFormat="1" ht="33" customHeight="1" x14ac:dyDescent="0.25">
      <c r="A8" s="37">
        <v>3</v>
      </c>
      <c r="B8" s="133">
        <v>185802112</v>
      </c>
      <c r="C8" s="21" t="s">
        <v>74</v>
      </c>
      <c r="D8" s="22" t="s">
        <v>10</v>
      </c>
      <c r="E8" s="44">
        <f>PRODUCT(E6,0.02*1.5)</f>
        <v>1.05</v>
      </c>
      <c r="F8" s="269"/>
      <c r="G8" s="38">
        <f>E8*F8</f>
        <v>0</v>
      </c>
      <c r="J8" s="3"/>
    </row>
    <row r="9" spans="1:10" s="1" customFormat="1" ht="33" customHeight="1" x14ac:dyDescent="0.25">
      <c r="A9" s="107">
        <v>4</v>
      </c>
      <c r="B9" s="227">
        <v>183403111</v>
      </c>
      <c r="C9" s="109" t="s">
        <v>86</v>
      </c>
      <c r="D9" s="110" t="s">
        <v>11</v>
      </c>
      <c r="E9" s="111">
        <f>PRODUCT(E6)</f>
        <v>35</v>
      </c>
      <c r="F9" s="273"/>
      <c r="G9" s="113">
        <f t="shared" ref="G9" si="0">E9*F9</f>
        <v>0</v>
      </c>
      <c r="J9" s="3"/>
    </row>
    <row r="10" spans="1:10" s="1" customFormat="1" ht="21" customHeight="1" x14ac:dyDescent="0.25">
      <c r="A10" s="37">
        <v>5</v>
      </c>
      <c r="B10" s="20">
        <v>18340311</v>
      </c>
      <c r="C10" s="21" t="s">
        <v>76</v>
      </c>
      <c r="D10" s="22" t="s">
        <v>11</v>
      </c>
      <c r="E10" s="44">
        <f>2*E6</f>
        <v>70</v>
      </c>
      <c r="F10" s="269"/>
      <c r="G10" s="38">
        <f>E10*F10</f>
        <v>0</v>
      </c>
      <c r="J10" s="3"/>
    </row>
    <row r="11" spans="1:10" s="1" customFormat="1" ht="21" customHeight="1" x14ac:dyDescent="0.25">
      <c r="A11" s="107">
        <v>6</v>
      </c>
      <c r="B11" s="227">
        <v>183403153</v>
      </c>
      <c r="C11" s="109" t="s">
        <v>42</v>
      </c>
      <c r="D11" s="110" t="s">
        <v>11</v>
      </c>
      <c r="E11" s="111">
        <f>PRODUCT(E6,1)</f>
        <v>35</v>
      </c>
      <c r="F11" s="273"/>
      <c r="G11" s="113">
        <f t="shared" ref="G11" si="1">E11*F11</f>
        <v>0</v>
      </c>
      <c r="J11" s="14"/>
    </row>
    <row r="12" spans="1:10" s="1" customFormat="1" ht="33" customHeight="1" x14ac:dyDescent="0.25">
      <c r="A12" s="107">
        <v>7</v>
      </c>
      <c r="B12" s="108">
        <v>184701112</v>
      </c>
      <c r="C12" s="109" t="s">
        <v>111</v>
      </c>
      <c r="D12" s="110" t="s">
        <v>0</v>
      </c>
      <c r="E12" s="111">
        <f>E21</f>
        <v>140</v>
      </c>
      <c r="F12" s="281"/>
      <c r="G12" s="113">
        <f>E12*F12</f>
        <v>0</v>
      </c>
      <c r="J12" s="3"/>
    </row>
    <row r="13" spans="1:10" s="1" customFormat="1" ht="21" customHeight="1" x14ac:dyDescent="0.25">
      <c r="A13" s="36">
        <v>8</v>
      </c>
      <c r="B13" s="132">
        <v>184911151</v>
      </c>
      <c r="C13" s="27" t="s">
        <v>262</v>
      </c>
      <c r="D13" s="19" t="s">
        <v>11</v>
      </c>
      <c r="E13" s="45">
        <f>E6</f>
        <v>35</v>
      </c>
      <c r="F13" s="277"/>
      <c r="G13" s="129">
        <f>E13*F13</f>
        <v>0</v>
      </c>
      <c r="J13" s="3"/>
    </row>
    <row r="14" spans="1:10" s="1" customFormat="1" ht="33" customHeight="1" x14ac:dyDescent="0.25">
      <c r="A14" s="107">
        <v>11</v>
      </c>
      <c r="B14" s="108">
        <v>184803112</v>
      </c>
      <c r="C14" s="122" t="s">
        <v>87</v>
      </c>
      <c r="D14" s="110" t="s">
        <v>11</v>
      </c>
      <c r="E14" s="111">
        <v>14</v>
      </c>
      <c r="F14" s="282"/>
      <c r="G14" s="113">
        <f>E14*F14</f>
        <v>0</v>
      </c>
      <c r="J14" s="3"/>
    </row>
    <row r="15" spans="1:10" ht="21" customHeight="1" x14ac:dyDescent="0.25">
      <c r="A15" s="537" t="s">
        <v>29</v>
      </c>
      <c r="B15" s="538"/>
      <c r="C15" s="538"/>
      <c r="D15" s="538"/>
      <c r="E15" s="538"/>
      <c r="F15" s="538"/>
      <c r="G15" s="545"/>
      <c r="H15" s="6"/>
      <c r="I15" s="6"/>
    </row>
    <row r="16" spans="1:10" ht="33" customHeight="1" x14ac:dyDescent="0.25">
      <c r="A16" s="107">
        <v>11</v>
      </c>
      <c r="B16" s="227">
        <v>185804214</v>
      </c>
      <c r="C16" s="109" t="s">
        <v>487</v>
      </c>
      <c r="D16" s="110" t="s">
        <v>11</v>
      </c>
      <c r="E16" s="168">
        <f>(E6+14)</f>
        <v>49</v>
      </c>
      <c r="F16" s="283"/>
      <c r="G16" s="113">
        <f>E16*F16</f>
        <v>0</v>
      </c>
      <c r="H16" s="7"/>
      <c r="I16" s="7"/>
    </row>
    <row r="17" spans="1:10" ht="21" customHeight="1" x14ac:dyDescent="0.25">
      <c r="A17" s="537" t="s">
        <v>15</v>
      </c>
      <c r="B17" s="538"/>
      <c r="C17" s="538"/>
      <c r="D17" s="538"/>
      <c r="E17" s="538"/>
      <c r="F17" s="538"/>
      <c r="G17" s="141">
        <f>SUM(G16,G6:G14)</f>
        <v>0</v>
      </c>
      <c r="H17" s="6"/>
      <c r="I17" s="247"/>
    </row>
    <row r="18" spans="1:10" ht="21" customHeight="1" x14ac:dyDescent="0.25">
      <c r="A18" s="539" t="s">
        <v>16</v>
      </c>
      <c r="B18" s="540"/>
      <c r="C18" s="540"/>
      <c r="D18" s="540"/>
      <c r="E18" s="540"/>
      <c r="F18" s="540"/>
      <c r="G18" s="541"/>
      <c r="H18" s="6"/>
      <c r="I18" s="6"/>
    </row>
    <row r="19" spans="1:10" ht="21" customHeight="1" x14ac:dyDescent="0.25">
      <c r="A19" s="136" t="s">
        <v>2</v>
      </c>
      <c r="B19" s="126" t="s">
        <v>27</v>
      </c>
      <c r="C19" s="126" t="s">
        <v>41</v>
      </c>
      <c r="D19" s="126" t="s">
        <v>19</v>
      </c>
      <c r="E19" s="126" t="s">
        <v>6</v>
      </c>
      <c r="F19" s="126" t="s">
        <v>7</v>
      </c>
      <c r="G19" s="142" t="s">
        <v>26</v>
      </c>
      <c r="H19" s="6"/>
      <c r="I19" s="6"/>
    </row>
    <row r="20" spans="1:10" ht="21" customHeight="1" x14ac:dyDescent="0.25">
      <c r="A20" s="124"/>
      <c r="B20" s="125" t="s">
        <v>113</v>
      </c>
      <c r="C20" s="125" t="s">
        <v>112</v>
      </c>
      <c r="D20" s="111" t="s">
        <v>0</v>
      </c>
      <c r="E20" s="111">
        <v>140</v>
      </c>
      <c r="F20" s="284"/>
      <c r="G20" s="258">
        <f>E20*F20</f>
        <v>0</v>
      </c>
      <c r="H20" s="6"/>
      <c r="I20" s="13"/>
      <c r="J20" s="80"/>
    </row>
    <row r="21" spans="1:10" ht="21" customHeight="1" x14ac:dyDescent="0.25">
      <c r="A21" s="136"/>
      <c r="B21" s="126"/>
      <c r="C21" s="143" t="s">
        <v>60</v>
      </c>
      <c r="D21" s="126"/>
      <c r="E21" s="144">
        <f>SUM(E20:E20)</f>
        <v>140</v>
      </c>
      <c r="F21" s="285"/>
      <c r="G21" s="259"/>
      <c r="H21" s="6"/>
      <c r="I21" s="13"/>
      <c r="J21" s="13"/>
    </row>
    <row r="22" spans="1:10" ht="21" customHeight="1" x14ac:dyDescent="0.25">
      <c r="A22" s="145"/>
      <c r="B22" s="146"/>
      <c r="C22" s="147" t="s">
        <v>28</v>
      </c>
      <c r="D22" s="126"/>
      <c r="E22" s="125"/>
      <c r="F22" s="286"/>
      <c r="G22" s="171">
        <f>SUM(G20:G21)</f>
        <v>0</v>
      </c>
      <c r="H22" s="6"/>
      <c r="I22" s="13"/>
      <c r="J22" s="80"/>
    </row>
    <row r="23" spans="1:10" s="1" customFormat="1" ht="21" customHeight="1" x14ac:dyDescent="0.25">
      <c r="A23" s="145"/>
      <c r="B23" s="146"/>
      <c r="C23" s="147" t="s">
        <v>114</v>
      </c>
      <c r="D23" s="126"/>
      <c r="E23" s="148"/>
      <c r="F23" s="286"/>
      <c r="G23" s="171">
        <f>PRODUCT(G22,0.1)</f>
        <v>0</v>
      </c>
      <c r="I23" s="13"/>
      <c r="J23" s="80"/>
    </row>
    <row r="24" spans="1:10" s="1" customFormat="1" ht="21" customHeight="1" x14ac:dyDescent="0.25">
      <c r="A24" s="136"/>
      <c r="B24" s="149"/>
      <c r="C24" s="147" t="s">
        <v>59</v>
      </c>
      <c r="D24" s="126"/>
      <c r="E24" s="150"/>
      <c r="F24" s="286"/>
      <c r="G24" s="258">
        <f>PRODUCT(G22,0.05)</f>
        <v>0</v>
      </c>
      <c r="I24" s="13"/>
      <c r="J24" s="80"/>
    </row>
    <row r="25" spans="1:10" s="1" customFormat="1" ht="21" customHeight="1" x14ac:dyDescent="0.25">
      <c r="A25" s="547" t="s">
        <v>20</v>
      </c>
      <c r="B25" s="548"/>
      <c r="C25" s="548"/>
      <c r="D25" s="548"/>
      <c r="E25" s="548"/>
      <c r="F25" s="548"/>
      <c r="G25" s="151">
        <f>SUM(G22:G24)</f>
        <v>0</v>
      </c>
      <c r="I25"/>
    </row>
    <row r="26" spans="1:10" s="1" customFormat="1" ht="21" customHeight="1" x14ac:dyDescent="0.25">
      <c r="A26" s="152"/>
      <c r="B26" s="153"/>
      <c r="C26" s="153"/>
      <c r="D26" s="153"/>
      <c r="E26" s="153"/>
      <c r="F26" s="153"/>
      <c r="G26" s="154"/>
      <c r="I26"/>
    </row>
    <row r="27" spans="1:10" s="1" customFormat="1" ht="21" customHeight="1" x14ac:dyDescent="0.25">
      <c r="A27" s="539" t="s">
        <v>21</v>
      </c>
      <c r="B27" s="540"/>
      <c r="C27" s="540"/>
      <c r="D27" s="540"/>
      <c r="E27" s="540"/>
      <c r="F27" s="540"/>
      <c r="G27" s="541"/>
    </row>
    <row r="28" spans="1:10" s="1" customFormat="1" ht="21" customHeight="1" x14ac:dyDescent="0.25">
      <c r="A28" s="107"/>
      <c r="B28" s="542" t="s">
        <v>22</v>
      </c>
      <c r="C28" s="542"/>
      <c r="D28" s="108" t="s">
        <v>5</v>
      </c>
      <c r="E28" s="108" t="s">
        <v>6</v>
      </c>
      <c r="F28" s="108" t="s">
        <v>7</v>
      </c>
      <c r="G28" s="119" t="s">
        <v>26</v>
      </c>
    </row>
    <row r="29" spans="1:10" s="1" customFormat="1" ht="21" customHeight="1" x14ac:dyDescent="0.25">
      <c r="A29" s="107">
        <v>1</v>
      </c>
      <c r="B29" s="507" t="s">
        <v>110</v>
      </c>
      <c r="C29" s="507"/>
      <c r="D29" s="108" t="s">
        <v>51</v>
      </c>
      <c r="E29" s="108">
        <v>0.6</v>
      </c>
      <c r="F29" s="281"/>
      <c r="G29" s="131">
        <f>E29*F29</f>
        <v>0</v>
      </c>
    </row>
    <row r="30" spans="1:10" s="3" customFormat="1" ht="21" customHeight="1" x14ac:dyDescent="0.25">
      <c r="A30" s="107"/>
      <c r="B30" s="507" t="s">
        <v>39</v>
      </c>
      <c r="C30" s="507"/>
      <c r="D30" s="134"/>
      <c r="E30" s="126"/>
      <c r="F30" s="283"/>
      <c r="G30" s="131">
        <f>G29*0.1</f>
        <v>0</v>
      </c>
      <c r="H30" s="1"/>
      <c r="I30" s="1"/>
    </row>
    <row r="31" spans="1:10" s="2" customFormat="1" ht="21" customHeight="1" x14ac:dyDescent="0.25">
      <c r="A31" s="107"/>
      <c r="B31" s="507" t="s">
        <v>37</v>
      </c>
      <c r="C31" s="507"/>
      <c r="D31" s="134"/>
      <c r="E31" s="126"/>
      <c r="F31" s="283"/>
      <c r="G31" s="131">
        <f>(G29+G30)*0.03</f>
        <v>0</v>
      </c>
      <c r="H31" s="1"/>
      <c r="I31" s="1"/>
    </row>
    <row r="32" spans="1:10" s="1" customFormat="1" ht="21" customHeight="1" x14ac:dyDescent="0.25">
      <c r="A32" s="107">
        <v>2</v>
      </c>
      <c r="B32" s="535" t="s">
        <v>121</v>
      </c>
      <c r="C32" s="536"/>
      <c r="D32" s="108" t="s">
        <v>10</v>
      </c>
      <c r="E32" s="110">
        <f>E6*0.02*1.5</f>
        <v>1.05</v>
      </c>
      <c r="F32" s="287"/>
      <c r="G32" s="113">
        <f>E32*F32</f>
        <v>0</v>
      </c>
    </row>
    <row r="33" spans="1:8" s="1" customFormat="1" ht="21" customHeight="1" x14ac:dyDescent="0.25">
      <c r="A33" s="107"/>
      <c r="B33" s="535" t="s">
        <v>263</v>
      </c>
      <c r="C33" s="536"/>
      <c r="D33" s="108" t="s">
        <v>67</v>
      </c>
      <c r="E33" s="249">
        <v>15</v>
      </c>
      <c r="F33" s="287"/>
      <c r="G33" s="113">
        <f>E33*F33</f>
        <v>0</v>
      </c>
    </row>
    <row r="34" spans="1:8" s="1" customFormat="1" ht="21" customHeight="1" x14ac:dyDescent="0.25">
      <c r="A34" s="107"/>
      <c r="B34" s="535" t="s">
        <v>43</v>
      </c>
      <c r="C34" s="536"/>
      <c r="D34" s="134"/>
      <c r="E34" s="135"/>
      <c r="F34" s="273"/>
      <c r="G34" s="113">
        <f>(G32+G33)*0.05</f>
        <v>0</v>
      </c>
    </row>
    <row r="35" spans="1:8" ht="21" customHeight="1" x14ac:dyDescent="0.25">
      <c r="A35" s="136">
        <v>3</v>
      </c>
      <c r="B35" s="510" t="s">
        <v>264</v>
      </c>
      <c r="C35" s="510"/>
      <c r="D35" s="126" t="s">
        <v>12</v>
      </c>
      <c r="E35" s="155">
        <f>E6*0.07</f>
        <v>2.4500000000000002</v>
      </c>
      <c r="F35" s="282"/>
      <c r="G35" s="128">
        <f>E35*F35</f>
        <v>0</v>
      </c>
    </row>
    <row r="36" spans="1:8" ht="21" customHeight="1" x14ac:dyDescent="0.25">
      <c r="A36" s="136"/>
      <c r="B36" s="543" t="s">
        <v>265</v>
      </c>
      <c r="C36" s="544"/>
      <c r="D36" s="126" t="s">
        <v>67</v>
      </c>
      <c r="E36" s="126">
        <v>46</v>
      </c>
      <c r="F36" s="279"/>
      <c r="G36" s="128">
        <f>E36*F36</f>
        <v>0</v>
      </c>
    </row>
    <row r="37" spans="1:8" ht="21" customHeight="1" x14ac:dyDescent="0.25">
      <c r="A37" s="136"/>
      <c r="B37" s="510" t="s">
        <v>43</v>
      </c>
      <c r="C37" s="510"/>
      <c r="D37" s="126"/>
      <c r="E37" s="126"/>
      <c r="F37" s="286"/>
      <c r="G37" s="128">
        <f>(G35+G36)*0.05</f>
        <v>0</v>
      </c>
      <c r="H37" s="156"/>
    </row>
    <row r="38" spans="1:8" ht="21" customHeight="1" thickBot="1" x14ac:dyDescent="0.35">
      <c r="A38" s="508" t="s">
        <v>25</v>
      </c>
      <c r="B38" s="509"/>
      <c r="C38" s="509"/>
      <c r="D38" s="509"/>
      <c r="E38" s="509"/>
      <c r="F38" s="509"/>
      <c r="G38" s="137">
        <f>SUM(G29:G37)</f>
        <v>0</v>
      </c>
      <c r="H38" s="156"/>
    </row>
    <row r="39" spans="1:8" ht="15" x14ac:dyDescent="0.25">
      <c r="A39" s="32"/>
      <c r="B39" s="32"/>
      <c r="C39" s="32"/>
      <c r="D39" s="32"/>
      <c r="E39" s="32"/>
      <c r="F39" s="32"/>
      <c r="G39" s="33"/>
    </row>
    <row r="40" spans="1:8" ht="15.6" x14ac:dyDescent="0.25">
      <c r="A40" s="32"/>
      <c r="B40" s="25"/>
      <c r="C40" s="34" t="s">
        <v>69</v>
      </c>
      <c r="D40" s="26"/>
      <c r="E40" s="26"/>
      <c r="F40" s="26"/>
      <c r="G40" s="35">
        <f>G17+G38+G25</f>
        <v>0</v>
      </c>
    </row>
    <row r="41" spans="1:8" ht="15" x14ac:dyDescent="0.25">
      <c r="A41" s="28"/>
      <c r="B41" s="28"/>
      <c r="C41" s="28"/>
      <c r="D41" s="28"/>
      <c r="E41" s="28"/>
      <c r="F41" s="28"/>
      <c r="G41" s="29"/>
    </row>
    <row r="130" ht="12.75" customHeight="1" x14ac:dyDescent="0.25"/>
    <row r="131" ht="12.75" customHeight="1" x14ac:dyDescent="0.25"/>
    <row r="132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</sheetData>
  <sheetProtection password="E39C" sheet="1" objects="1" scenarios="1"/>
  <mergeCells count="18">
    <mergeCell ref="A15:G15"/>
    <mergeCell ref="A3:G3"/>
    <mergeCell ref="A1:G1"/>
    <mergeCell ref="B34:C34"/>
    <mergeCell ref="B30:C30"/>
    <mergeCell ref="B31:C31"/>
    <mergeCell ref="B32:C32"/>
    <mergeCell ref="A18:G18"/>
    <mergeCell ref="A25:F25"/>
    <mergeCell ref="A38:F38"/>
    <mergeCell ref="B33:C33"/>
    <mergeCell ref="A17:F17"/>
    <mergeCell ref="A27:G27"/>
    <mergeCell ref="B28:C28"/>
    <mergeCell ref="B29:C29"/>
    <mergeCell ref="B35:C35"/>
    <mergeCell ref="B36:C36"/>
    <mergeCell ref="B37:C3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61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4"/>
  <sheetViews>
    <sheetView view="pageBreakPreview" topLeftCell="A49" zoomScaleNormal="100" zoomScaleSheetLayoutView="100" workbookViewId="0">
      <selection activeCell="F44" sqref="F44"/>
    </sheetView>
  </sheetViews>
  <sheetFormatPr defaultRowHeight="13.2" x14ac:dyDescent="0.25"/>
  <cols>
    <col min="1" max="1" width="6" customWidth="1"/>
    <col min="2" max="2" width="30" customWidth="1"/>
    <col min="3" max="3" width="54.33203125" customWidth="1"/>
    <col min="4" max="4" width="6.44140625" customWidth="1"/>
    <col min="5" max="5" width="12.33203125" style="64" customWidth="1"/>
    <col min="6" max="6" width="13.44140625" style="64" customWidth="1"/>
    <col min="7" max="7" width="20.33203125" style="15" customWidth="1"/>
    <col min="9" max="9" width="12" bestFit="1" customWidth="1"/>
    <col min="10" max="10" width="30.88671875" customWidth="1"/>
    <col min="14" max="14" width="11.44140625" bestFit="1" customWidth="1"/>
  </cols>
  <sheetData>
    <row r="1" spans="1:7" ht="21" customHeight="1" thickBot="1" x14ac:dyDescent="0.3">
      <c r="A1" s="549" t="s">
        <v>83</v>
      </c>
      <c r="B1" s="550"/>
      <c r="C1" s="550"/>
      <c r="D1" s="550"/>
      <c r="E1" s="550"/>
      <c r="F1" s="550"/>
      <c r="G1" s="551"/>
    </row>
    <row r="2" spans="1:7" s="2" customFormat="1" ht="21" customHeight="1" x14ac:dyDescent="0.25">
      <c r="A2" s="288"/>
      <c r="B2" s="289"/>
      <c r="C2" s="289"/>
      <c r="D2" s="289"/>
      <c r="E2" s="289"/>
      <c r="F2" s="289"/>
      <c r="G2" s="290"/>
    </row>
    <row r="3" spans="1:7" s="2" customFormat="1" ht="21" customHeight="1" x14ac:dyDescent="0.25">
      <c r="A3" s="552" t="s">
        <v>1</v>
      </c>
      <c r="B3" s="553"/>
      <c r="C3" s="553"/>
      <c r="D3" s="553"/>
      <c r="E3" s="553"/>
      <c r="F3" s="553"/>
      <c r="G3" s="554"/>
    </row>
    <row r="4" spans="1:7" s="2" customFormat="1" ht="21" customHeight="1" x14ac:dyDescent="0.25">
      <c r="A4" s="291" t="s">
        <v>2</v>
      </c>
      <c r="B4" s="292" t="s">
        <v>3</v>
      </c>
      <c r="C4" s="293" t="s">
        <v>4</v>
      </c>
      <c r="D4" s="292" t="s">
        <v>5</v>
      </c>
      <c r="E4" s="294" t="s">
        <v>6</v>
      </c>
      <c r="F4" s="294" t="s">
        <v>7</v>
      </c>
      <c r="G4" s="295" t="s">
        <v>8</v>
      </c>
    </row>
    <row r="5" spans="1:7" s="1" customFormat="1" ht="21" customHeight="1" x14ac:dyDescent="0.25">
      <c r="A5" s="296" t="s">
        <v>9</v>
      </c>
      <c r="B5" s="297"/>
      <c r="C5" s="298"/>
      <c r="D5" s="292"/>
      <c r="E5" s="294"/>
      <c r="F5" s="299"/>
      <c r="G5" s="300"/>
    </row>
    <row r="6" spans="1:7" s="1" customFormat="1" ht="33" customHeight="1" x14ac:dyDescent="0.25">
      <c r="A6" s="291">
        <v>1</v>
      </c>
      <c r="B6" s="292">
        <v>183101215</v>
      </c>
      <c r="C6" s="298" t="s">
        <v>331</v>
      </c>
      <c r="D6" s="292" t="s">
        <v>0</v>
      </c>
      <c r="E6" s="301">
        <v>30</v>
      </c>
      <c r="F6" s="170"/>
      <c r="G6" s="300">
        <f>E6*F6</f>
        <v>0</v>
      </c>
    </row>
    <row r="7" spans="1:7" s="1" customFormat="1" ht="21" customHeight="1" x14ac:dyDescent="0.25">
      <c r="A7" s="291">
        <v>2</v>
      </c>
      <c r="B7" s="292">
        <v>184102116</v>
      </c>
      <c r="C7" s="298" t="s">
        <v>332</v>
      </c>
      <c r="D7" s="292" t="s">
        <v>0</v>
      </c>
      <c r="E7" s="301">
        <f>PRODUCT(E6,1)</f>
        <v>30</v>
      </c>
      <c r="F7" s="170"/>
      <c r="G7" s="300">
        <f>E7*F7</f>
        <v>0</v>
      </c>
    </row>
    <row r="8" spans="1:7" s="1" customFormat="1" ht="33" customHeight="1" x14ac:dyDescent="0.25">
      <c r="A8" s="291">
        <v>3</v>
      </c>
      <c r="B8" s="292">
        <v>184215122</v>
      </c>
      <c r="C8" s="298" t="s">
        <v>333</v>
      </c>
      <c r="D8" s="292" t="s">
        <v>0</v>
      </c>
      <c r="E8" s="301">
        <f>PRODUCT(E6,1)</f>
        <v>30</v>
      </c>
      <c r="F8" s="170"/>
      <c r="G8" s="300">
        <f>E8*F8</f>
        <v>0</v>
      </c>
    </row>
    <row r="9" spans="1:7" s="1" customFormat="1" ht="33" customHeight="1" x14ac:dyDescent="0.25">
      <c r="A9" s="291">
        <v>4</v>
      </c>
      <c r="B9" s="292">
        <v>184501114</v>
      </c>
      <c r="C9" s="298" t="s">
        <v>334</v>
      </c>
      <c r="D9" s="292" t="s">
        <v>11</v>
      </c>
      <c r="E9" s="301">
        <f>PRODUCT(E6)</f>
        <v>30</v>
      </c>
      <c r="F9" s="170"/>
      <c r="G9" s="300">
        <f t="shared" ref="G9:G15" si="0">E9*F9</f>
        <v>0</v>
      </c>
    </row>
    <row r="10" spans="1:7" s="1" customFormat="1" ht="21" customHeight="1" x14ac:dyDescent="0.25">
      <c r="A10" s="291">
        <v>5</v>
      </c>
      <c r="B10" s="302">
        <v>184911151</v>
      </c>
      <c r="C10" s="303" t="s">
        <v>262</v>
      </c>
      <c r="D10" s="304" t="s">
        <v>11</v>
      </c>
      <c r="E10" s="305">
        <f>E6</f>
        <v>30</v>
      </c>
      <c r="F10" s="277"/>
      <c r="G10" s="306">
        <f>E10*F10</f>
        <v>0</v>
      </c>
    </row>
    <row r="11" spans="1:7" s="1" customFormat="1" ht="21" customHeight="1" x14ac:dyDescent="0.25">
      <c r="A11" s="291">
        <v>6</v>
      </c>
      <c r="B11" s="302">
        <v>184215411</v>
      </c>
      <c r="C11" s="303" t="s">
        <v>336</v>
      </c>
      <c r="D11" s="304" t="s">
        <v>0</v>
      </c>
      <c r="E11" s="305">
        <f>E6</f>
        <v>30</v>
      </c>
      <c r="F11" s="277"/>
      <c r="G11" s="306">
        <f>E11*F11</f>
        <v>0</v>
      </c>
    </row>
    <row r="12" spans="1:7" s="1" customFormat="1" ht="33" customHeight="1" x14ac:dyDescent="0.25">
      <c r="A12" s="291">
        <v>7</v>
      </c>
      <c r="B12" s="292">
        <v>185804311</v>
      </c>
      <c r="C12" s="298" t="s">
        <v>53</v>
      </c>
      <c r="D12" s="292" t="s">
        <v>12</v>
      </c>
      <c r="E12" s="301">
        <f>E7*0.1</f>
        <v>3</v>
      </c>
      <c r="F12" s="170"/>
      <c r="G12" s="300">
        <f t="shared" si="0"/>
        <v>0</v>
      </c>
    </row>
    <row r="13" spans="1:7" s="1" customFormat="1" ht="33" customHeight="1" x14ac:dyDescent="0.25">
      <c r="A13" s="291">
        <v>8</v>
      </c>
      <c r="B13" s="307">
        <v>185804211</v>
      </c>
      <c r="C13" s="308" t="s">
        <v>335</v>
      </c>
      <c r="D13" s="309" t="s">
        <v>11</v>
      </c>
      <c r="E13" s="310">
        <f>E6</f>
        <v>30</v>
      </c>
      <c r="F13" s="269"/>
      <c r="G13" s="311">
        <f>E13*F13</f>
        <v>0</v>
      </c>
    </row>
    <row r="14" spans="1:7" s="1" customFormat="1" ht="33" customHeight="1" x14ac:dyDescent="0.25">
      <c r="A14" s="291">
        <v>9</v>
      </c>
      <c r="B14" s="292">
        <v>185803511</v>
      </c>
      <c r="C14" s="298" t="s">
        <v>13</v>
      </c>
      <c r="D14" s="292" t="s">
        <v>14</v>
      </c>
      <c r="E14" s="301">
        <f>E7*4</f>
        <v>120</v>
      </c>
      <c r="F14" s="170"/>
      <c r="G14" s="300">
        <f t="shared" si="0"/>
        <v>0</v>
      </c>
    </row>
    <row r="15" spans="1:7" s="1" customFormat="1" ht="33" customHeight="1" x14ac:dyDescent="0.25">
      <c r="A15" s="291">
        <v>10</v>
      </c>
      <c r="B15" s="292">
        <v>184911111</v>
      </c>
      <c r="C15" s="298" t="s">
        <v>337</v>
      </c>
      <c r="D15" s="292" t="s">
        <v>0</v>
      </c>
      <c r="E15" s="301">
        <f>E6</f>
        <v>30</v>
      </c>
      <c r="F15" s="170"/>
      <c r="G15" s="300">
        <f t="shared" si="0"/>
        <v>0</v>
      </c>
    </row>
    <row r="16" spans="1:7" s="1" customFormat="1" ht="21" customHeight="1" x14ac:dyDescent="0.25">
      <c r="A16" s="291">
        <v>11</v>
      </c>
      <c r="B16" s="292">
        <v>187852312</v>
      </c>
      <c r="C16" s="298" t="s">
        <v>36</v>
      </c>
      <c r="D16" s="292" t="s">
        <v>0</v>
      </c>
      <c r="E16" s="301">
        <f>E7</f>
        <v>30</v>
      </c>
      <c r="F16" s="170"/>
      <c r="G16" s="300">
        <f>E16*F16</f>
        <v>0</v>
      </c>
    </row>
    <row r="17" spans="1:7" s="1" customFormat="1" ht="21" customHeight="1" x14ac:dyDescent="0.25">
      <c r="A17" s="555" t="s">
        <v>15</v>
      </c>
      <c r="B17" s="556"/>
      <c r="C17" s="556"/>
      <c r="D17" s="556"/>
      <c r="E17" s="556"/>
      <c r="F17" s="556"/>
      <c r="G17" s="312">
        <f>SUM(G6:G16)</f>
        <v>0</v>
      </c>
    </row>
    <row r="18" spans="1:7" s="1" customFormat="1" ht="21" customHeight="1" x14ac:dyDescent="0.25">
      <c r="A18" s="552" t="s">
        <v>341</v>
      </c>
      <c r="B18" s="553"/>
      <c r="C18" s="553"/>
      <c r="D18" s="553"/>
      <c r="E18" s="553"/>
      <c r="F18" s="553"/>
      <c r="G18" s="554"/>
    </row>
    <row r="19" spans="1:7" s="1" customFormat="1" ht="21" customHeight="1" x14ac:dyDescent="0.25">
      <c r="A19" s="291" t="s">
        <v>2</v>
      </c>
      <c r="B19" s="292" t="s">
        <v>3</v>
      </c>
      <c r="C19" s="293" t="s">
        <v>4</v>
      </c>
      <c r="D19" s="292" t="s">
        <v>5</v>
      </c>
      <c r="E19" s="294" t="s">
        <v>6</v>
      </c>
      <c r="F19" s="294" t="s">
        <v>7</v>
      </c>
      <c r="G19" s="295" t="s">
        <v>8</v>
      </c>
    </row>
    <row r="20" spans="1:7" s="1" customFormat="1" ht="21" customHeight="1" x14ac:dyDescent="0.25">
      <c r="A20" s="296" t="s">
        <v>9</v>
      </c>
      <c r="B20" s="297"/>
      <c r="C20" s="298"/>
      <c r="D20" s="292"/>
      <c r="E20" s="294"/>
      <c r="F20" s="299"/>
      <c r="G20" s="300"/>
    </row>
    <row r="21" spans="1:7" s="1" customFormat="1" ht="33" customHeight="1" x14ac:dyDescent="0.25">
      <c r="A21" s="291">
        <v>12</v>
      </c>
      <c r="B21" s="292">
        <v>1844011</v>
      </c>
      <c r="C21" s="298" t="s">
        <v>342</v>
      </c>
      <c r="D21" s="292" t="s">
        <v>0</v>
      </c>
      <c r="E21" s="301">
        <v>30</v>
      </c>
      <c r="F21" s="170"/>
      <c r="G21" s="300">
        <f>E21*F21</f>
        <v>0</v>
      </c>
    </row>
    <row r="22" spans="1:7" s="1" customFormat="1" ht="33" customHeight="1" x14ac:dyDescent="0.25">
      <c r="A22" s="291">
        <v>13</v>
      </c>
      <c r="B22" s="292" t="s">
        <v>343</v>
      </c>
      <c r="C22" s="298" t="s">
        <v>344</v>
      </c>
      <c r="D22" s="292" t="s">
        <v>0</v>
      </c>
      <c r="E22" s="301">
        <f>PRODUCT(E21,1)</f>
        <v>30</v>
      </c>
      <c r="F22" s="170"/>
      <c r="G22" s="300">
        <f>E22*F22</f>
        <v>0</v>
      </c>
    </row>
    <row r="23" spans="1:7" s="1" customFormat="1" ht="33" customHeight="1" x14ac:dyDescent="0.25">
      <c r="A23" s="291"/>
      <c r="B23" s="313">
        <v>183901111</v>
      </c>
      <c r="C23" s="314" t="s">
        <v>345</v>
      </c>
      <c r="D23" s="315" t="s">
        <v>120</v>
      </c>
      <c r="E23" s="313">
        <f>E21</f>
        <v>30</v>
      </c>
      <c r="F23" s="276"/>
      <c r="G23" s="316">
        <f>E23*F23</f>
        <v>0</v>
      </c>
    </row>
    <row r="24" spans="1:7" s="1" customFormat="1" ht="33" customHeight="1" x14ac:dyDescent="0.25">
      <c r="A24" s="291">
        <v>14</v>
      </c>
      <c r="B24" s="292">
        <v>184215122</v>
      </c>
      <c r="C24" s="298" t="s">
        <v>333</v>
      </c>
      <c r="D24" s="292" t="s">
        <v>0</v>
      </c>
      <c r="E24" s="301">
        <f>PRODUCT(E21,1)</f>
        <v>30</v>
      </c>
      <c r="F24" s="170"/>
      <c r="G24" s="300">
        <f>E24*F24</f>
        <v>0</v>
      </c>
    </row>
    <row r="25" spans="1:7" s="1" customFormat="1" ht="45" customHeight="1" x14ac:dyDescent="0.25">
      <c r="A25" s="291">
        <v>15</v>
      </c>
      <c r="B25" s="292">
        <v>184502114</v>
      </c>
      <c r="C25" s="298" t="s">
        <v>349</v>
      </c>
      <c r="D25" s="292" t="s">
        <v>11</v>
      </c>
      <c r="E25" s="301">
        <f>PRODUCT(E21)</f>
        <v>30</v>
      </c>
      <c r="F25" s="170"/>
      <c r="G25" s="300">
        <f t="shared" ref="G25" si="1">E25*F25</f>
        <v>0</v>
      </c>
    </row>
    <row r="26" spans="1:7" s="1" customFormat="1" ht="33" customHeight="1" x14ac:dyDescent="0.25">
      <c r="A26" s="291">
        <v>16</v>
      </c>
      <c r="B26" s="292">
        <v>187852312</v>
      </c>
      <c r="C26" s="298" t="s">
        <v>346</v>
      </c>
      <c r="D26" s="292" t="s">
        <v>0</v>
      </c>
      <c r="E26" s="301">
        <f>E6</f>
        <v>30</v>
      </c>
      <c r="F26" s="170"/>
      <c r="G26" s="300">
        <f>E26*F26</f>
        <v>0</v>
      </c>
    </row>
    <row r="27" spans="1:7" s="1" customFormat="1" ht="33" customHeight="1" x14ac:dyDescent="0.25">
      <c r="A27" s="291">
        <v>17</v>
      </c>
      <c r="B27" s="292">
        <v>184102116</v>
      </c>
      <c r="C27" s="298" t="s">
        <v>347</v>
      </c>
      <c r="D27" s="292" t="s">
        <v>0</v>
      </c>
      <c r="E27" s="301">
        <f>PRODUCT(E26,1)</f>
        <v>30</v>
      </c>
      <c r="F27" s="170"/>
      <c r="G27" s="300">
        <f>E27*F27</f>
        <v>0</v>
      </c>
    </row>
    <row r="28" spans="1:7" s="1" customFormat="1" ht="33" customHeight="1" x14ac:dyDescent="0.25">
      <c r="A28" s="291">
        <v>18</v>
      </c>
      <c r="B28" s="292">
        <v>184215122</v>
      </c>
      <c r="C28" s="298" t="s">
        <v>348</v>
      </c>
      <c r="D28" s="292" t="s">
        <v>0</v>
      </c>
      <c r="E28" s="301">
        <f>PRODUCT(E25,1)</f>
        <v>30</v>
      </c>
      <c r="F28" s="170"/>
      <c r="G28" s="300">
        <f>E28*F28</f>
        <v>0</v>
      </c>
    </row>
    <row r="29" spans="1:7" s="1" customFormat="1" ht="33" customHeight="1" x14ac:dyDescent="0.25">
      <c r="A29" s="291">
        <v>19</v>
      </c>
      <c r="B29" s="292">
        <v>184512113</v>
      </c>
      <c r="C29" s="298" t="s">
        <v>484</v>
      </c>
      <c r="D29" s="292" t="s">
        <v>11</v>
      </c>
      <c r="E29" s="301">
        <f>PRODUCT(E25)</f>
        <v>30</v>
      </c>
      <c r="F29" s="170"/>
      <c r="G29" s="300">
        <f t="shared" ref="G29:G30" si="2">E29*F29</f>
        <v>0</v>
      </c>
    </row>
    <row r="30" spans="1:7" s="1" customFormat="1" ht="33" customHeight="1" x14ac:dyDescent="0.25">
      <c r="A30" s="291">
        <v>18</v>
      </c>
      <c r="B30" s="292">
        <v>183104143</v>
      </c>
      <c r="C30" s="298" t="s">
        <v>471</v>
      </c>
      <c r="D30" s="292" t="s">
        <v>14</v>
      </c>
      <c r="E30" s="301">
        <v>30</v>
      </c>
      <c r="F30" s="170"/>
      <c r="G30" s="300">
        <f t="shared" si="2"/>
        <v>0</v>
      </c>
    </row>
    <row r="31" spans="1:7" s="1" customFormat="1" ht="21" customHeight="1" x14ac:dyDescent="0.25">
      <c r="A31" s="560" t="s">
        <v>352</v>
      </c>
      <c r="B31" s="561"/>
      <c r="C31" s="561"/>
      <c r="D31" s="561"/>
      <c r="E31" s="561"/>
      <c r="F31" s="562"/>
      <c r="G31" s="312">
        <f>SUM(G21:G30)</f>
        <v>0</v>
      </c>
    </row>
    <row r="32" spans="1:7" s="2" customFormat="1" ht="21" customHeight="1" x14ac:dyDescent="0.25">
      <c r="A32" s="557" t="s">
        <v>16</v>
      </c>
      <c r="B32" s="558"/>
      <c r="C32" s="558"/>
      <c r="D32" s="558"/>
      <c r="E32" s="558"/>
      <c r="F32" s="558"/>
      <c r="G32" s="559"/>
    </row>
    <row r="33" spans="1:7" s="2" customFormat="1" ht="21" customHeight="1" x14ac:dyDescent="0.25">
      <c r="A33" s="317" t="s">
        <v>17</v>
      </c>
      <c r="B33" s="292" t="s">
        <v>50</v>
      </c>
      <c r="C33" s="292" t="s">
        <v>18</v>
      </c>
      <c r="D33" s="292" t="s">
        <v>19</v>
      </c>
      <c r="E33" s="292" t="s">
        <v>6</v>
      </c>
      <c r="F33" s="292" t="s">
        <v>7</v>
      </c>
      <c r="G33" s="295" t="s">
        <v>8</v>
      </c>
    </row>
    <row r="34" spans="1:7" s="2" customFormat="1" ht="21" customHeight="1" x14ac:dyDescent="0.25">
      <c r="A34" s="318">
        <v>1</v>
      </c>
      <c r="B34" s="319" t="s">
        <v>353</v>
      </c>
      <c r="C34" s="319" t="s">
        <v>338</v>
      </c>
      <c r="D34" s="305" t="s">
        <v>0</v>
      </c>
      <c r="E34" s="305">
        <v>30</v>
      </c>
      <c r="F34" s="320"/>
      <c r="G34" s="321"/>
    </row>
    <row r="35" spans="1:7" s="1" customFormat="1" ht="21" customHeight="1" x14ac:dyDescent="0.25">
      <c r="A35" s="322"/>
      <c r="B35" s="323"/>
      <c r="C35" s="323"/>
      <c r="D35" s="292"/>
      <c r="E35" s="324">
        <f>SUM(E34:E34)</f>
        <v>30</v>
      </c>
      <c r="F35" s="324"/>
      <c r="G35" s="300">
        <f>SUM(G34:G34)</f>
        <v>0</v>
      </c>
    </row>
    <row r="36" spans="1:7" s="1" customFormat="1" ht="21" customHeight="1" x14ac:dyDescent="0.25">
      <c r="A36" s="325"/>
      <c r="B36" s="297"/>
      <c r="C36" s="326" t="s">
        <v>70</v>
      </c>
      <c r="D36" s="292"/>
      <c r="E36" s="292"/>
      <c r="F36" s="299"/>
      <c r="G36" s="300">
        <f>PRODUCT(G35,0.1)</f>
        <v>0</v>
      </c>
    </row>
    <row r="37" spans="1:7" s="1" customFormat="1" ht="21" customHeight="1" x14ac:dyDescent="0.25">
      <c r="A37" s="325"/>
      <c r="B37" s="297"/>
      <c r="C37" s="326" t="s">
        <v>54</v>
      </c>
      <c r="D37" s="292"/>
      <c r="E37" s="292"/>
      <c r="F37" s="299"/>
      <c r="G37" s="300">
        <f>PRODUCT(G35,0.05)</f>
        <v>0</v>
      </c>
    </row>
    <row r="38" spans="1:7" s="1" customFormat="1" ht="21" customHeight="1" x14ac:dyDescent="0.25">
      <c r="A38" s="563" t="s">
        <v>20</v>
      </c>
      <c r="B38" s="556"/>
      <c r="C38" s="556"/>
      <c r="D38" s="556"/>
      <c r="E38" s="556"/>
      <c r="F38" s="556"/>
      <c r="G38" s="312">
        <f>SUM(G35:G37)</f>
        <v>0</v>
      </c>
    </row>
    <row r="39" spans="1:7" s="1" customFormat="1" ht="21" customHeight="1" x14ac:dyDescent="0.25">
      <c r="A39" s="557" t="s">
        <v>21</v>
      </c>
      <c r="B39" s="558"/>
      <c r="C39" s="558"/>
      <c r="D39" s="558"/>
      <c r="E39" s="558"/>
      <c r="F39" s="558"/>
      <c r="G39" s="559"/>
    </row>
    <row r="40" spans="1:7" s="1" customFormat="1" ht="21" customHeight="1" x14ac:dyDescent="0.25">
      <c r="A40" s="291" t="s">
        <v>2</v>
      </c>
      <c r="B40" s="566" t="s">
        <v>22</v>
      </c>
      <c r="C40" s="566"/>
      <c r="D40" s="292" t="s">
        <v>5</v>
      </c>
      <c r="E40" s="292" t="s">
        <v>6</v>
      </c>
      <c r="F40" s="292" t="s">
        <v>7</v>
      </c>
      <c r="G40" s="300" t="s">
        <v>8</v>
      </c>
    </row>
    <row r="41" spans="1:7" s="1" customFormat="1" ht="21" customHeight="1" x14ac:dyDescent="0.25">
      <c r="A41" s="291">
        <v>1</v>
      </c>
      <c r="B41" s="564" t="s">
        <v>350</v>
      </c>
      <c r="C41" s="564"/>
      <c r="D41" s="292" t="s">
        <v>12</v>
      </c>
      <c r="E41" s="327">
        <f>E6*0.2</f>
        <v>6</v>
      </c>
      <c r="F41" s="172"/>
      <c r="G41" s="300">
        <f>E41*F41</f>
        <v>0</v>
      </c>
    </row>
    <row r="42" spans="1:7" s="1" customFormat="1" ht="21" customHeight="1" x14ac:dyDescent="0.25">
      <c r="A42" s="291"/>
      <c r="B42" s="564" t="s">
        <v>339</v>
      </c>
      <c r="C42" s="564"/>
      <c r="D42" s="292"/>
      <c r="E42" s="327"/>
      <c r="F42" s="172"/>
      <c r="G42" s="300">
        <f>G41*0.2</f>
        <v>0</v>
      </c>
    </row>
    <row r="43" spans="1:7" s="1" customFormat="1" ht="21" customHeight="1" x14ac:dyDescent="0.25">
      <c r="A43" s="291"/>
      <c r="B43" s="564" t="s">
        <v>43</v>
      </c>
      <c r="C43" s="564"/>
      <c r="D43" s="299"/>
      <c r="E43" s="327"/>
      <c r="F43" s="172"/>
      <c r="G43" s="300">
        <f>(G41+G42)*0.05</f>
        <v>0</v>
      </c>
    </row>
    <row r="44" spans="1:7" s="1" customFormat="1" ht="33" customHeight="1" x14ac:dyDescent="0.25">
      <c r="A44" s="291">
        <v>2</v>
      </c>
      <c r="B44" s="565" t="s">
        <v>340</v>
      </c>
      <c r="C44" s="565"/>
      <c r="D44" s="292" t="s">
        <v>0</v>
      </c>
      <c r="E44" s="327">
        <f>E7*2</f>
        <v>60</v>
      </c>
      <c r="F44" s="172"/>
      <c r="G44" s="300">
        <f>E44*F44</f>
        <v>0</v>
      </c>
    </row>
    <row r="45" spans="1:7" s="1" customFormat="1" ht="21" customHeight="1" x14ac:dyDescent="0.25">
      <c r="A45" s="291">
        <v>5</v>
      </c>
      <c r="B45" s="564" t="s">
        <v>23</v>
      </c>
      <c r="C45" s="564"/>
      <c r="D45" s="292" t="s">
        <v>12</v>
      </c>
      <c r="E45" s="292">
        <f>E7*0.1</f>
        <v>3</v>
      </c>
      <c r="F45" s="172"/>
      <c r="G45" s="300">
        <f>E45*F45</f>
        <v>0</v>
      </c>
    </row>
    <row r="46" spans="1:7" s="1" customFormat="1" ht="21" customHeight="1" x14ac:dyDescent="0.25">
      <c r="A46" s="291"/>
      <c r="B46" s="567" t="s">
        <v>39</v>
      </c>
      <c r="C46" s="567"/>
      <c r="D46" s="292"/>
      <c r="E46" s="292"/>
      <c r="F46" s="172"/>
      <c r="G46" s="300">
        <f>G45*0.1</f>
        <v>0</v>
      </c>
    </row>
    <row r="47" spans="1:7" s="1" customFormat="1" ht="21" customHeight="1" x14ac:dyDescent="0.25">
      <c r="A47" s="291"/>
      <c r="B47" s="564" t="s">
        <v>43</v>
      </c>
      <c r="C47" s="564"/>
      <c r="D47" s="292"/>
      <c r="E47" s="292"/>
      <c r="F47" s="172"/>
      <c r="G47" s="300">
        <f>(G45+G46)*0.05</f>
        <v>0</v>
      </c>
    </row>
    <row r="48" spans="1:7" s="1" customFormat="1" ht="21" customHeight="1" x14ac:dyDescent="0.25">
      <c r="A48" s="291">
        <v>6</v>
      </c>
      <c r="B48" s="564" t="s">
        <v>44</v>
      </c>
      <c r="C48" s="564"/>
      <c r="D48" s="292" t="s">
        <v>24</v>
      </c>
      <c r="E48" s="327">
        <f>PRODUCT(E6)</f>
        <v>30</v>
      </c>
      <c r="F48" s="172"/>
      <c r="G48" s="300">
        <f>E48*F48</f>
        <v>0</v>
      </c>
    </row>
    <row r="49" spans="1:10" s="1" customFormat="1" ht="21" customHeight="1" x14ac:dyDescent="0.25">
      <c r="A49" s="291"/>
      <c r="B49" s="564" t="s">
        <v>45</v>
      </c>
      <c r="C49" s="564"/>
      <c r="D49" s="292" t="s">
        <v>24</v>
      </c>
      <c r="E49" s="327">
        <f>E7*2</f>
        <v>60</v>
      </c>
      <c r="F49" s="172"/>
      <c r="G49" s="300">
        <f>E49*F49</f>
        <v>0</v>
      </c>
    </row>
    <row r="50" spans="1:10" s="1" customFormat="1" ht="21" customHeight="1" x14ac:dyDescent="0.25">
      <c r="A50" s="291"/>
      <c r="B50" s="564" t="s">
        <v>38</v>
      </c>
      <c r="C50" s="564"/>
      <c r="D50" s="292"/>
      <c r="E50" s="327"/>
      <c r="F50" s="172"/>
      <c r="G50" s="300">
        <f>(G48+G49)*0.01</f>
        <v>0</v>
      </c>
    </row>
    <row r="51" spans="1:10" s="1" customFormat="1" ht="21" customHeight="1" x14ac:dyDescent="0.25">
      <c r="A51" s="291"/>
      <c r="B51" s="564" t="s">
        <v>37</v>
      </c>
      <c r="C51" s="564"/>
      <c r="D51" s="292"/>
      <c r="E51" s="327"/>
      <c r="F51" s="172"/>
      <c r="G51" s="300">
        <f>(G48+G49+G50)*0.03</f>
        <v>0</v>
      </c>
    </row>
    <row r="52" spans="1:10" s="1" customFormat="1" ht="21" customHeight="1" x14ac:dyDescent="0.25">
      <c r="A52" s="291">
        <v>7</v>
      </c>
      <c r="B52" s="564" t="s">
        <v>55</v>
      </c>
      <c r="C52" s="564"/>
      <c r="D52" s="292" t="s">
        <v>12</v>
      </c>
      <c r="E52" s="327">
        <v>0</v>
      </c>
      <c r="F52" s="172"/>
      <c r="G52" s="300">
        <f>E52*F52</f>
        <v>0</v>
      </c>
    </row>
    <row r="53" spans="1:10" s="1" customFormat="1" ht="21" customHeight="1" x14ac:dyDescent="0.25">
      <c r="A53" s="328">
        <v>8</v>
      </c>
      <c r="B53" s="568" t="s">
        <v>351</v>
      </c>
      <c r="C53" s="569"/>
      <c r="D53" s="329" t="s">
        <v>0</v>
      </c>
      <c r="E53" s="330">
        <f>E6</f>
        <v>30</v>
      </c>
      <c r="F53" s="173"/>
      <c r="G53" s="331">
        <f>E53*F53</f>
        <v>0</v>
      </c>
    </row>
    <row r="54" spans="1:10" s="1" customFormat="1" ht="21" customHeight="1" x14ac:dyDescent="0.25">
      <c r="A54" s="328">
        <v>9</v>
      </c>
      <c r="B54" s="568" t="s">
        <v>470</v>
      </c>
      <c r="C54" s="569"/>
      <c r="D54" s="329" t="s">
        <v>0</v>
      </c>
      <c r="E54" s="330">
        <v>30</v>
      </c>
      <c r="F54" s="173"/>
      <c r="G54" s="331">
        <f>E54*F54</f>
        <v>0</v>
      </c>
    </row>
    <row r="55" spans="1:10" s="1" customFormat="1" ht="21" customHeight="1" x14ac:dyDescent="0.25">
      <c r="A55" s="328"/>
      <c r="B55" s="568" t="s">
        <v>315</v>
      </c>
      <c r="C55" s="569"/>
      <c r="D55" s="329" t="s">
        <v>0</v>
      </c>
      <c r="E55" s="330">
        <v>1</v>
      </c>
      <c r="F55" s="173"/>
      <c r="G55" s="331">
        <f>E55*F55</f>
        <v>0</v>
      </c>
    </row>
    <row r="56" spans="1:10" s="1" customFormat="1" ht="21" customHeight="1" thickBot="1" x14ac:dyDescent="0.3">
      <c r="A56" s="570" t="s">
        <v>63</v>
      </c>
      <c r="B56" s="571"/>
      <c r="C56" s="571"/>
      <c r="D56" s="571"/>
      <c r="E56" s="571"/>
      <c r="F56" s="571"/>
      <c r="G56" s="332">
        <f>SUM(G41:G55)</f>
        <v>0</v>
      </c>
      <c r="I56" s="5"/>
    </row>
    <row r="57" spans="1:10" s="1" customFormat="1" ht="21" customHeight="1" x14ac:dyDescent="0.25">
      <c r="A57" s="333"/>
      <c r="B57" s="333"/>
      <c r="C57" s="333"/>
      <c r="D57" s="333"/>
      <c r="E57" s="334"/>
      <c r="F57" s="334"/>
      <c r="G57" s="335"/>
    </row>
    <row r="58" spans="1:10" s="8" customFormat="1" ht="21" customHeight="1" x14ac:dyDescent="0.25">
      <c r="A58" s="333"/>
      <c r="B58" s="333"/>
      <c r="C58" s="336" t="s">
        <v>46</v>
      </c>
      <c r="D58" s="337"/>
      <c r="E58" s="338"/>
      <c r="F58" s="338"/>
      <c r="G58" s="339">
        <f>G17+G38+G56+G31</f>
        <v>0</v>
      </c>
      <c r="J58"/>
    </row>
    <row r="59" spans="1:10" s="1" customFormat="1" ht="12.75" customHeight="1" x14ac:dyDescent="0.25">
      <c r="E59" s="2"/>
      <c r="F59" s="2"/>
      <c r="G59" s="16"/>
    </row>
    <row r="60" spans="1:10" s="1" customFormat="1" ht="13.5" customHeight="1" x14ac:dyDescent="0.25">
      <c r="E60" s="2"/>
      <c r="F60" s="2"/>
      <c r="G60" s="16"/>
    </row>
    <row r="61" spans="1:10" s="4" customFormat="1" ht="13.5" customHeight="1" x14ac:dyDescent="0.25">
      <c r="G61" s="72"/>
    </row>
    <row r="62" spans="1:10" s="2" customFormat="1" ht="12.75" customHeight="1" x14ac:dyDescent="0.25">
      <c r="G62" s="73"/>
    </row>
    <row r="63" spans="1:10" s="1" customFormat="1" ht="12.75" customHeight="1" x14ac:dyDescent="0.25">
      <c r="E63" s="2"/>
      <c r="F63" s="2"/>
      <c r="G63" s="16"/>
    </row>
    <row r="64" spans="1:10" s="1" customFormat="1" x14ac:dyDescent="0.25">
      <c r="E64" s="2"/>
      <c r="F64" s="2"/>
      <c r="G64" s="16"/>
    </row>
    <row r="65" spans="5:7" s="1" customFormat="1" ht="19.5" customHeight="1" x14ac:dyDescent="0.25">
      <c r="E65" s="2"/>
      <c r="F65" s="2"/>
      <c r="G65" s="16"/>
    </row>
    <row r="66" spans="5:7" s="1" customFormat="1" ht="23.4" customHeight="1" x14ac:dyDescent="0.25">
      <c r="E66" s="2"/>
      <c r="F66" s="2"/>
      <c r="G66" s="16"/>
    </row>
    <row r="67" spans="5:7" s="1" customFormat="1" ht="12.75" customHeight="1" x14ac:dyDescent="0.25">
      <c r="E67" s="2"/>
      <c r="F67" s="2"/>
      <c r="G67" s="16"/>
    </row>
    <row r="68" spans="5:7" s="1" customFormat="1" ht="12.75" customHeight="1" x14ac:dyDescent="0.25">
      <c r="E68" s="2"/>
      <c r="F68" s="2"/>
      <c r="G68" s="16"/>
    </row>
    <row r="69" spans="5:7" s="2" customFormat="1" ht="12.75" customHeight="1" x14ac:dyDescent="0.25">
      <c r="G69" s="73"/>
    </row>
    <row r="70" spans="5:7" s="1" customFormat="1" ht="12.75" customHeight="1" x14ac:dyDescent="0.25">
      <c r="E70" s="2"/>
      <c r="F70" s="2"/>
      <c r="G70" s="16"/>
    </row>
    <row r="71" spans="5:7" s="1" customFormat="1" ht="12.75" customHeight="1" x14ac:dyDescent="0.25">
      <c r="E71" s="2"/>
      <c r="F71" s="2"/>
      <c r="G71" s="16"/>
    </row>
    <row r="72" spans="5:7" s="1" customFormat="1" ht="12.75" customHeight="1" x14ac:dyDescent="0.25">
      <c r="E72" s="2"/>
      <c r="F72" s="2"/>
      <c r="G72" s="16"/>
    </row>
    <row r="73" spans="5:7" s="1" customFormat="1" ht="12.75" customHeight="1" x14ac:dyDescent="0.25">
      <c r="E73" s="2"/>
      <c r="F73" s="2"/>
      <c r="G73" s="16"/>
    </row>
    <row r="74" spans="5:7" s="1" customFormat="1" ht="12.75" customHeight="1" x14ac:dyDescent="0.25">
      <c r="E74" s="2"/>
      <c r="F74" s="2"/>
      <c r="G74" s="16"/>
    </row>
    <row r="75" spans="5:7" s="1" customFormat="1" ht="12.75" customHeight="1" x14ac:dyDescent="0.25">
      <c r="E75" s="2"/>
      <c r="F75" s="2"/>
      <c r="G75" s="16"/>
    </row>
    <row r="76" spans="5:7" s="1" customFormat="1" ht="12.75" customHeight="1" x14ac:dyDescent="0.25">
      <c r="E76" s="2"/>
      <c r="F76" s="2"/>
      <c r="G76" s="16"/>
    </row>
    <row r="77" spans="5:7" s="1" customFormat="1" ht="12.75" customHeight="1" x14ac:dyDescent="0.25">
      <c r="E77" s="2"/>
      <c r="F77" s="2"/>
      <c r="G77" s="16"/>
    </row>
    <row r="78" spans="5:7" s="1" customFormat="1" ht="12.75" customHeight="1" x14ac:dyDescent="0.25">
      <c r="E78" s="2"/>
      <c r="F78" s="2"/>
      <c r="G78" s="16"/>
    </row>
    <row r="79" spans="5:7" s="1" customFormat="1" ht="13.5" customHeight="1" x14ac:dyDescent="0.25">
      <c r="E79" s="2"/>
      <c r="F79" s="2"/>
      <c r="G79" s="16"/>
    </row>
    <row r="80" spans="5:7" s="2" customFormat="1" ht="12.75" customHeight="1" x14ac:dyDescent="0.25">
      <c r="G80" s="73"/>
    </row>
    <row r="81" spans="5:7" s="1" customFormat="1" ht="12.75" customHeight="1" x14ac:dyDescent="0.25">
      <c r="E81" s="2"/>
      <c r="F81" s="2"/>
      <c r="G81" s="16"/>
    </row>
    <row r="82" spans="5:7" s="1" customFormat="1" ht="12.75" customHeight="1" x14ac:dyDescent="0.25">
      <c r="E82" s="2"/>
      <c r="F82" s="2"/>
      <c r="G82" s="16"/>
    </row>
    <row r="83" spans="5:7" s="1" customFormat="1" ht="12.75" customHeight="1" x14ac:dyDescent="0.25">
      <c r="E83" s="2"/>
      <c r="F83" s="2"/>
      <c r="G83" s="16"/>
    </row>
    <row r="84" spans="5:7" s="1" customFormat="1" ht="12.75" customHeight="1" x14ac:dyDescent="0.25">
      <c r="E84" s="2"/>
      <c r="F84" s="2"/>
      <c r="G84" s="16"/>
    </row>
    <row r="85" spans="5:7" s="1" customFormat="1" ht="12.75" customHeight="1" x14ac:dyDescent="0.25">
      <c r="E85" s="2"/>
      <c r="F85" s="2"/>
      <c r="G85" s="16"/>
    </row>
    <row r="86" spans="5:7" s="1" customFormat="1" ht="12.75" customHeight="1" x14ac:dyDescent="0.25">
      <c r="E86" s="2"/>
      <c r="F86" s="2"/>
      <c r="G86" s="16"/>
    </row>
    <row r="87" spans="5:7" s="1" customFormat="1" ht="12.75" customHeight="1" x14ac:dyDescent="0.25">
      <c r="E87" s="2"/>
      <c r="F87" s="2"/>
      <c r="G87" s="16"/>
    </row>
    <row r="88" spans="5:7" s="2" customFormat="1" ht="12.75" customHeight="1" x14ac:dyDescent="0.25">
      <c r="G88" s="73"/>
    </row>
    <row r="89" spans="5:7" s="2" customFormat="1" ht="12.75" customHeight="1" x14ac:dyDescent="0.25">
      <c r="G89" s="73"/>
    </row>
    <row r="90" spans="5:7" s="1" customFormat="1" ht="12.75" customHeight="1" x14ac:dyDescent="0.25">
      <c r="E90" s="2"/>
      <c r="F90" s="2"/>
      <c r="G90" s="16"/>
    </row>
    <row r="91" spans="5:7" s="1" customFormat="1" ht="12.75" customHeight="1" x14ac:dyDescent="0.25">
      <c r="E91" s="2"/>
      <c r="F91" s="2"/>
      <c r="G91" s="16"/>
    </row>
    <row r="92" spans="5:7" s="1" customFormat="1" ht="12.75" customHeight="1" x14ac:dyDescent="0.25">
      <c r="E92" s="2"/>
      <c r="F92" s="2"/>
      <c r="G92" s="16"/>
    </row>
    <row r="93" spans="5:7" s="1" customFormat="1" ht="12.75" customHeight="1" x14ac:dyDescent="0.25">
      <c r="E93" s="2"/>
      <c r="F93" s="2"/>
      <c r="G93" s="16"/>
    </row>
    <row r="94" spans="5:7" s="1" customFormat="1" ht="12.75" customHeight="1" x14ac:dyDescent="0.25">
      <c r="E94" s="2"/>
      <c r="F94" s="2"/>
      <c r="G94" s="16"/>
    </row>
    <row r="95" spans="5:7" s="1" customFormat="1" ht="12.75" customHeight="1" x14ac:dyDescent="0.25">
      <c r="E95" s="2"/>
      <c r="F95" s="2"/>
      <c r="G95" s="16"/>
    </row>
    <row r="96" spans="5:7" s="1" customFormat="1" ht="12.75" customHeight="1" x14ac:dyDescent="0.25">
      <c r="E96" s="2"/>
      <c r="F96" s="2"/>
      <c r="G96" s="16"/>
    </row>
    <row r="97" spans="5:7" s="1" customFormat="1" ht="12.75" customHeight="1" x14ac:dyDescent="0.25">
      <c r="E97" s="2"/>
      <c r="F97" s="2"/>
      <c r="G97" s="16"/>
    </row>
    <row r="98" spans="5:7" s="1" customFormat="1" ht="12.75" customHeight="1" x14ac:dyDescent="0.25">
      <c r="E98" s="2"/>
      <c r="F98" s="2"/>
      <c r="G98" s="16"/>
    </row>
    <row r="99" spans="5:7" s="1" customFormat="1" ht="12.75" customHeight="1" x14ac:dyDescent="0.25">
      <c r="E99" s="2"/>
      <c r="F99" s="2"/>
      <c r="G99" s="16"/>
    </row>
    <row r="100" spans="5:7" s="1" customFormat="1" ht="12.75" customHeight="1" x14ac:dyDescent="0.25">
      <c r="E100" s="2"/>
      <c r="F100" s="2"/>
      <c r="G100" s="16"/>
    </row>
    <row r="101" spans="5:7" s="1" customFormat="1" ht="12.75" customHeight="1" x14ac:dyDescent="0.25">
      <c r="E101" s="2"/>
      <c r="F101" s="2"/>
      <c r="G101" s="16"/>
    </row>
    <row r="103" spans="5:7" s="9" customFormat="1" x14ac:dyDescent="0.25">
      <c r="E103" s="76"/>
      <c r="F103" s="76"/>
      <c r="G103" s="74"/>
    </row>
    <row r="105" spans="5:7" ht="12.75" customHeight="1" x14ac:dyDescent="0.25"/>
    <row r="107" spans="5:7" ht="12.75" customHeight="1" x14ac:dyDescent="0.25"/>
    <row r="108" spans="5:7" ht="12.75" customHeight="1" x14ac:dyDescent="0.25"/>
    <row r="109" spans="5:7" ht="12.75" customHeight="1" x14ac:dyDescent="0.25"/>
    <row r="111" spans="5:7" ht="12.75" customHeight="1" x14ac:dyDescent="0.25"/>
    <row r="112" spans="5:7" ht="12.75" customHeight="1" x14ac:dyDescent="0.25"/>
    <row r="113" spans="7:7" ht="12.75" customHeight="1" x14ac:dyDescent="0.25"/>
    <row r="115" spans="7:7" ht="12.75" customHeight="1" x14ac:dyDescent="0.25"/>
    <row r="116" spans="7:7" ht="12.75" customHeight="1" x14ac:dyDescent="0.25"/>
    <row r="117" spans="7:7" ht="12.75" customHeight="1" x14ac:dyDescent="0.25"/>
    <row r="127" spans="7:7" s="2" customFormat="1" ht="13.5" customHeight="1" x14ac:dyDescent="0.25">
      <c r="G127" s="73"/>
    </row>
    <row r="128" spans="7:7" s="2" customFormat="1" ht="13.5" customHeight="1" x14ac:dyDescent="0.25">
      <c r="G128" s="73"/>
    </row>
    <row r="129" spans="5:7" s="2" customFormat="1" ht="12.75" customHeight="1" x14ac:dyDescent="0.25">
      <c r="G129" s="73"/>
    </row>
    <row r="130" spans="5:7" s="1" customFormat="1" ht="12.75" customHeight="1" x14ac:dyDescent="0.25">
      <c r="E130" s="2"/>
      <c r="F130" s="2"/>
      <c r="G130" s="16"/>
    </row>
    <row r="131" spans="5:7" s="1" customFormat="1" ht="12.75" customHeight="1" x14ac:dyDescent="0.25">
      <c r="E131" s="2"/>
      <c r="F131" s="2"/>
      <c r="G131" s="16"/>
    </row>
    <row r="132" spans="5:7" s="1" customFormat="1" ht="23.4" customHeight="1" x14ac:dyDescent="0.25">
      <c r="E132" s="2"/>
      <c r="F132" s="2"/>
      <c r="G132" s="16"/>
    </row>
    <row r="133" spans="5:7" s="1" customFormat="1" ht="23.4" customHeight="1" x14ac:dyDescent="0.25">
      <c r="E133" s="2"/>
      <c r="F133" s="2"/>
      <c r="G133" s="16"/>
    </row>
    <row r="134" spans="5:7" s="1" customFormat="1" ht="23.4" customHeight="1" x14ac:dyDescent="0.25">
      <c r="E134" s="2"/>
      <c r="F134" s="2"/>
      <c r="G134" s="16"/>
    </row>
    <row r="135" spans="5:7" s="1" customFormat="1" ht="23.4" customHeight="1" x14ac:dyDescent="0.25">
      <c r="E135" s="2"/>
      <c r="F135" s="2"/>
      <c r="G135" s="16"/>
    </row>
    <row r="136" spans="5:7" s="1" customFormat="1" ht="12.75" customHeight="1" x14ac:dyDescent="0.25">
      <c r="E136" s="2"/>
      <c r="F136" s="2"/>
      <c r="G136" s="16"/>
    </row>
    <row r="137" spans="5:7" s="1" customFormat="1" ht="12.75" customHeight="1" x14ac:dyDescent="0.25">
      <c r="E137" s="2"/>
      <c r="F137" s="2"/>
      <c r="G137" s="16"/>
    </row>
    <row r="138" spans="5:7" s="1" customFormat="1" ht="12.75" customHeight="1" x14ac:dyDescent="0.25">
      <c r="E138" s="2"/>
      <c r="F138" s="2"/>
      <c r="G138" s="16"/>
    </row>
    <row r="139" spans="5:7" s="1" customFormat="1" ht="12.75" customHeight="1" x14ac:dyDescent="0.25">
      <c r="E139" s="2"/>
      <c r="F139" s="2"/>
      <c r="G139" s="16"/>
    </row>
    <row r="140" spans="5:7" s="1" customFormat="1" ht="12.75" customHeight="1" x14ac:dyDescent="0.25">
      <c r="E140" s="2"/>
      <c r="F140" s="2"/>
      <c r="G140" s="16"/>
    </row>
    <row r="141" spans="5:7" s="1" customFormat="1" ht="12.75" customHeight="1" x14ac:dyDescent="0.25">
      <c r="E141" s="2"/>
      <c r="F141" s="2"/>
      <c r="G141" s="16"/>
    </row>
    <row r="142" spans="5:7" s="1" customFormat="1" ht="12.75" customHeight="1" x14ac:dyDescent="0.25">
      <c r="E142" s="2"/>
      <c r="F142" s="2"/>
      <c r="G142" s="16"/>
    </row>
    <row r="143" spans="5:7" s="1" customFormat="1" ht="23.4" customHeight="1" x14ac:dyDescent="0.25">
      <c r="E143" s="2"/>
      <c r="F143" s="2"/>
      <c r="G143" s="16"/>
    </row>
    <row r="144" spans="5:7" s="1" customFormat="1" ht="12.75" customHeight="1" x14ac:dyDescent="0.25">
      <c r="E144" s="2"/>
      <c r="F144" s="2"/>
      <c r="G144" s="16"/>
    </row>
    <row r="145" spans="5:7" s="1" customFormat="1" ht="12.75" customHeight="1" x14ac:dyDescent="0.25">
      <c r="E145" s="2"/>
      <c r="F145" s="2"/>
      <c r="G145" s="16"/>
    </row>
    <row r="146" spans="5:7" s="1" customFormat="1" ht="12.75" customHeight="1" x14ac:dyDescent="0.25">
      <c r="E146" s="2"/>
      <c r="F146" s="2"/>
      <c r="G146" s="16"/>
    </row>
    <row r="147" spans="5:7" s="1" customFormat="1" ht="12.75" customHeight="1" x14ac:dyDescent="0.25">
      <c r="E147" s="2"/>
      <c r="F147" s="2"/>
      <c r="G147" s="16"/>
    </row>
    <row r="161" spans="5:7" s="1" customFormat="1" ht="13.5" customHeight="1" x14ac:dyDescent="0.25">
      <c r="E161" s="2"/>
      <c r="F161" s="2"/>
      <c r="G161" s="16"/>
    </row>
    <row r="162" spans="5:7" s="1" customFormat="1" ht="12.75" customHeight="1" x14ac:dyDescent="0.25">
      <c r="E162" s="2"/>
      <c r="F162" s="2"/>
      <c r="G162" s="16"/>
    </row>
    <row r="163" spans="5:7" s="1" customFormat="1" ht="12.75" customHeight="1" x14ac:dyDescent="0.25">
      <c r="E163" s="2"/>
      <c r="F163" s="2"/>
      <c r="G163" s="16"/>
    </row>
    <row r="164" spans="5:7" s="1" customFormat="1" ht="12.75" customHeight="1" x14ac:dyDescent="0.25">
      <c r="E164" s="2"/>
      <c r="F164" s="2"/>
      <c r="G164" s="16"/>
    </row>
    <row r="165" spans="5:7" s="1" customFormat="1" ht="12.75" customHeight="1" x14ac:dyDescent="0.25">
      <c r="E165" s="2"/>
      <c r="F165" s="2"/>
      <c r="G165" s="16"/>
    </row>
    <row r="166" spans="5:7" s="1" customFormat="1" ht="12.75" customHeight="1" x14ac:dyDescent="0.25">
      <c r="E166" s="2"/>
      <c r="F166" s="2"/>
      <c r="G166" s="16"/>
    </row>
    <row r="167" spans="5:7" s="1" customFormat="1" ht="12.75" customHeight="1" x14ac:dyDescent="0.25">
      <c r="E167" s="2"/>
      <c r="F167" s="2"/>
      <c r="G167" s="16"/>
    </row>
    <row r="168" spans="5:7" s="2" customFormat="1" ht="12.75" customHeight="1" x14ac:dyDescent="0.25">
      <c r="G168" s="73"/>
    </row>
    <row r="169" spans="5:7" s="1" customFormat="1" ht="12.75" customHeight="1" x14ac:dyDescent="0.25">
      <c r="E169" s="2"/>
      <c r="F169" s="2"/>
      <c r="G169" s="16"/>
    </row>
    <row r="170" spans="5:7" s="1" customFormat="1" ht="12.75" customHeight="1" x14ac:dyDescent="0.25">
      <c r="E170" s="2"/>
      <c r="F170" s="2"/>
      <c r="G170" s="16"/>
    </row>
    <row r="171" spans="5:7" s="1" customFormat="1" ht="12.75" customHeight="1" x14ac:dyDescent="0.25">
      <c r="E171" s="2"/>
      <c r="F171" s="2"/>
      <c r="G171" s="16"/>
    </row>
    <row r="172" spans="5:7" s="1" customFormat="1" ht="12.75" customHeight="1" x14ac:dyDescent="0.25">
      <c r="E172" s="2"/>
      <c r="F172" s="2"/>
      <c r="G172" s="16"/>
    </row>
    <row r="173" spans="5:7" s="1" customFormat="1" ht="12.75" customHeight="1" x14ac:dyDescent="0.25">
      <c r="E173" s="2"/>
      <c r="F173" s="2"/>
      <c r="G173" s="16"/>
    </row>
    <row r="174" spans="5:7" s="1" customFormat="1" ht="12.75" customHeight="1" x14ac:dyDescent="0.25">
      <c r="E174" s="2"/>
      <c r="F174" s="2"/>
      <c r="G174" s="16"/>
    </row>
    <row r="175" spans="5:7" s="1" customFormat="1" ht="12.75" customHeight="1" x14ac:dyDescent="0.25">
      <c r="E175" s="2"/>
      <c r="F175" s="2"/>
      <c r="G175" s="16"/>
    </row>
    <row r="176" spans="5:7" s="1" customFormat="1" ht="12.75" customHeight="1" x14ac:dyDescent="0.25">
      <c r="E176" s="2"/>
      <c r="F176" s="2"/>
      <c r="G176" s="16"/>
    </row>
    <row r="177" spans="5:7" s="1" customFormat="1" ht="12.75" customHeight="1" x14ac:dyDescent="0.25">
      <c r="E177" s="2"/>
      <c r="F177" s="2"/>
      <c r="G177" s="16"/>
    </row>
    <row r="178" spans="5:7" s="1" customFormat="1" ht="12.75" customHeight="1" x14ac:dyDescent="0.25">
      <c r="E178" s="2"/>
      <c r="F178" s="2"/>
      <c r="G178" s="16"/>
    </row>
    <row r="179" spans="5:7" s="1" customFormat="1" ht="12.75" customHeight="1" x14ac:dyDescent="0.25">
      <c r="E179" s="2"/>
      <c r="F179" s="2"/>
      <c r="G179" s="16"/>
    </row>
    <row r="181" spans="5:7" s="10" customFormat="1" ht="12" customHeight="1" x14ac:dyDescent="0.25">
      <c r="E181" s="77"/>
      <c r="F181" s="77"/>
      <c r="G181" s="75"/>
    </row>
    <row r="215" ht="12.75" customHeight="1" x14ac:dyDescent="0.25"/>
    <row r="216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3" ht="12.75" customHeight="1" x14ac:dyDescent="0.25"/>
    <row r="224" ht="12.75" customHeight="1" x14ac:dyDescent="0.25"/>
  </sheetData>
  <sheetProtection password="E39C" sheet="1" objects="1" scenarios="1"/>
  <mergeCells count="25">
    <mergeCell ref="B55:C55"/>
    <mergeCell ref="A56:F56"/>
    <mergeCell ref="B49:C49"/>
    <mergeCell ref="B50:C50"/>
    <mergeCell ref="B51:C51"/>
    <mergeCell ref="B52:C52"/>
    <mergeCell ref="B54:C54"/>
    <mergeCell ref="B46:C46"/>
    <mergeCell ref="B47:C47"/>
    <mergeCell ref="B48:C48"/>
    <mergeCell ref="B45:C45"/>
    <mergeCell ref="B53:C53"/>
    <mergeCell ref="A38:F38"/>
    <mergeCell ref="B42:C42"/>
    <mergeCell ref="B43:C43"/>
    <mergeCell ref="B44:C44"/>
    <mergeCell ref="A39:G39"/>
    <mergeCell ref="B40:C40"/>
    <mergeCell ref="B41:C41"/>
    <mergeCell ref="A1:G1"/>
    <mergeCell ref="A3:G3"/>
    <mergeCell ref="A17:F17"/>
    <mergeCell ref="A32:G32"/>
    <mergeCell ref="A18:G18"/>
    <mergeCell ref="A31:F3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60" fitToHeight="2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view="pageBreakPreview" topLeftCell="A31" zoomScaleNormal="100" zoomScaleSheetLayoutView="100" workbookViewId="0">
      <selection activeCell="F16" sqref="F16"/>
    </sheetView>
  </sheetViews>
  <sheetFormatPr defaultRowHeight="13.2" x14ac:dyDescent="0.25"/>
  <cols>
    <col min="1" max="1" width="6" customWidth="1"/>
    <col min="2" max="2" width="43.33203125" customWidth="1"/>
    <col min="3" max="3" width="58.5546875" customWidth="1"/>
    <col min="4" max="4" width="6.44140625" customWidth="1"/>
    <col min="5" max="5" width="11.5546875" customWidth="1"/>
    <col min="6" max="6" width="13.88671875" style="63" customWidth="1"/>
    <col min="7" max="7" width="18" style="15" customWidth="1"/>
    <col min="9" max="9" width="36.88671875" customWidth="1"/>
  </cols>
  <sheetData>
    <row r="1" spans="1:9" s="1" customFormat="1" ht="21" customHeight="1" x14ac:dyDescent="0.25">
      <c r="A1" s="574" t="s">
        <v>307</v>
      </c>
      <c r="B1" s="575"/>
      <c r="C1" s="575"/>
      <c r="D1" s="575"/>
      <c r="E1" s="575"/>
      <c r="F1" s="575"/>
      <c r="G1" s="576"/>
    </row>
    <row r="2" spans="1:9" s="1" customFormat="1" ht="21" customHeight="1" x14ac:dyDescent="0.3">
      <c r="A2" s="228"/>
      <c r="B2" s="228"/>
      <c r="C2" s="228"/>
      <c r="D2" s="228"/>
      <c r="E2" s="228"/>
      <c r="F2" s="236"/>
      <c r="G2" s="229"/>
    </row>
    <row r="3" spans="1:9" s="1" customFormat="1" ht="21" customHeight="1" x14ac:dyDescent="0.25">
      <c r="A3" s="577" t="s">
        <v>309</v>
      </c>
      <c r="B3" s="578"/>
      <c r="C3" s="578"/>
      <c r="D3" s="578"/>
      <c r="E3" s="578"/>
      <c r="F3" s="578"/>
      <c r="G3" s="579"/>
    </row>
    <row r="4" spans="1:9" s="1" customFormat="1" ht="21" customHeight="1" x14ac:dyDescent="0.25">
      <c r="A4" s="226" t="s">
        <v>2</v>
      </c>
      <c r="B4" s="226" t="s">
        <v>27</v>
      </c>
      <c r="C4" s="118" t="s">
        <v>473</v>
      </c>
      <c r="D4" s="110" t="s">
        <v>5</v>
      </c>
      <c r="E4" s="110" t="s">
        <v>6</v>
      </c>
      <c r="F4" s="252" t="s">
        <v>7</v>
      </c>
      <c r="G4" s="230" t="s">
        <v>26</v>
      </c>
    </row>
    <row r="5" spans="1:9" s="1" customFormat="1" ht="21" customHeight="1" x14ac:dyDescent="0.25">
      <c r="A5" s="226"/>
      <c r="B5" s="572" t="s">
        <v>22</v>
      </c>
      <c r="C5" s="573"/>
      <c r="D5" s="226"/>
      <c r="E5" s="226"/>
      <c r="F5" s="237"/>
      <c r="G5" s="230"/>
    </row>
    <row r="6" spans="1:9" s="1" customFormat="1" ht="21" customHeight="1" x14ac:dyDescent="0.25">
      <c r="A6" s="226">
        <v>1</v>
      </c>
      <c r="B6" s="169" t="s">
        <v>308</v>
      </c>
      <c r="C6" s="169" t="s">
        <v>398</v>
      </c>
      <c r="D6" s="226" t="s">
        <v>0</v>
      </c>
      <c r="E6" s="249">
        <v>120</v>
      </c>
      <c r="F6" s="287"/>
      <c r="G6" s="231">
        <f>E6*F6</f>
        <v>0</v>
      </c>
    </row>
    <row r="7" spans="1:9" s="3" customFormat="1" ht="21" customHeight="1" x14ac:dyDescent="0.25">
      <c r="A7" s="226">
        <v>2</v>
      </c>
      <c r="B7" s="169" t="s">
        <v>311</v>
      </c>
      <c r="C7" s="169" t="s">
        <v>399</v>
      </c>
      <c r="D7" s="134" t="s">
        <v>0</v>
      </c>
      <c r="E7" s="126">
        <v>60</v>
      </c>
      <c r="F7" s="287"/>
      <c r="G7" s="231">
        <f t="shared" ref="G7:G12" si="0">E7*F7</f>
        <v>0</v>
      </c>
      <c r="H7" s="1"/>
      <c r="I7" s="1"/>
    </row>
    <row r="8" spans="1:9" s="2" customFormat="1" ht="21" customHeight="1" x14ac:dyDescent="0.25">
      <c r="A8" s="226">
        <v>3</v>
      </c>
      <c r="B8" s="169" t="s">
        <v>310</v>
      </c>
      <c r="C8" s="169" t="s">
        <v>400</v>
      </c>
      <c r="D8" s="134" t="s">
        <v>0</v>
      </c>
      <c r="E8" s="126">
        <v>200</v>
      </c>
      <c r="F8" s="287"/>
      <c r="G8" s="231">
        <f t="shared" si="0"/>
        <v>0</v>
      </c>
      <c r="H8" s="1"/>
      <c r="I8" s="1"/>
    </row>
    <row r="9" spans="1:9" s="1" customFormat="1" ht="21" customHeight="1" x14ac:dyDescent="0.25">
      <c r="A9" s="226">
        <v>4</v>
      </c>
      <c r="B9" s="169" t="s">
        <v>312</v>
      </c>
      <c r="C9" s="169" t="s">
        <v>401</v>
      </c>
      <c r="D9" s="134" t="s">
        <v>0</v>
      </c>
      <c r="E9" s="168">
        <v>70</v>
      </c>
      <c r="F9" s="287"/>
      <c r="G9" s="231">
        <f t="shared" si="0"/>
        <v>0</v>
      </c>
    </row>
    <row r="10" spans="1:9" s="1" customFormat="1" ht="21" customHeight="1" x14ac:dyDescent="0.25">
      <c r="A10" s="226">
        <v>5</v>
      </c>
      <c r="B10" s="169" t="s">
        <v>313</v>
      </c>
      <c r="C10" s="169" t="s">
        <v>402</v>
      </c>
      <c r="D10" s="134" t="s">
        <v>0</v>
      </c>
      <c r="E10" s="249">
        <v>60</v>
      </c>
      <c r="F10" s="287"/>
      <c r="G10" s="231">
        <f t="shared" si="0"/>
        <v>0</v>
      </c>
    </row>
    <row r="11" spans="1:9" s="1" customFormat="1" ht="21" customHeight="1" x14ac:dyDescent="0.25">
      <c r="A11" s="226">
        <v>6</v>
      </c>
      <c r="B11" s="169" t="s">
        <v>314</v>
      </c>
      <c r="C11" s="169" t="s">
        <v>403</v>
      </c>
      <c r="D11" s="134" t="s">
        <v>0</v>
      </c>
      <c r="E11" s="249">
        <v>15</v>
      </c>
      <c r="F11" s="287"/>
      <c r="G11" s="231">
        <f t="shared" si="0"/>
        <v>0</v>
      </c>
    </row>
    <row r="12" spans="1:9" ht="21" customHeight="1" x14ac:dyDescent="0.25">
      <c r="A12" s="126"/>
      <c r="B12" s="158"/>
      <c r="C12" s="197" t="s">
        <v>316</v>
      </c>
      <c r="D12" s="126" t="s">
        <v>0</v>
      </c>
      <c r="E12" s="251">
        <v>1</v>
      </c>
      <c r="F12" s="340"/>
      <c r="G12" s="231">
        <f t="shared" si="0"/>
        <v>0</v>
      </c>
    </row>
    <row r="13" spans="1:9" ht="21" customHeight="1" x14ac:dyDescent="0.25">
      <c r="A13" s="126">
        <v>7</v>
      </c>
      <c r="B13" s="158" t="s">
        <v>319</v>
      </c>
      <c r="C13" s="158" t="s">
        <v>317</v>
      </c>
      <c r="D13" s="126" t="s">
        <v>0</v>
      </c>
      <c r="E13" s="126">
        <v>21</v>
      </c>
      <c r="F13" s="340"/>
      <c r="G13" s="232">
        <f>E13*F13</f>
        <v>0</v>
      </c>
    </row>
    <row r="14" spans="1:9" ht="21" customHeight="1" x14ac:dyDescent="0.25">
      <c r="A14" s="126"/>
      <c r="B14" s="158"/>
      <c r="C14" s="197" t="s">
        <v>318</v>
      </c>
      <c r="D14" s="126" t="s">
        <v>0</v>
      </c>
      <c r="E14" s="126">
        <v>1</v>
      </c>
      <c r="F14" s="340"/>
      <c r="G14" s="232">
        <f>E14*F14</f>
        <v>0</v>
      </c>
    </row>
    <row r="15" spans="1:9" ht="21" customHeight="1" x14ac:dyDescent="0.25">
      <c r="A15" s="126">
        <v>8</v>
      </c>
      <c r="B15" s="158" t="s">
        <v>325</v>
      </c>
      <c r="C15" s="158" t="s">
        <v>321</v>
      </c>
      <c r="D15" s="126" t="s">
        <v>320</v>
      </c>
      <c r="E15" s="126">
        <v>1</v>
      </c>
      <c r="F15" s="341"/>
      <c r="G15" s="232">
        <f>E15*F15</f>
        <v>0</v>
      </c>
    </row>
    <row r="16" spans="1:9" ht="21" customHeight="1" x14ac:dyDescent="0.25">
      <c r="A16" s="126"/>
      <c r="B16" s="158"/>
      <c r="C16" s="158" t="s">
        <v>322</v>
      </c>
      <c r="D16" s="126" t="s">
        <v>0</v>
      </c>
      <c r="E16" s="126">
        <v>1</v>
      </c>
      <c r="F16" s="340"/>
      <c r="G16" s="232">
        <f>E16*F16</f>
        <v>0</v>
      </c>
    </row>
    <row r="17" spans="1:8" ht="21" customHeight="1" x14ac:dyDescent="0.25">
      <c r="A17" s="126">
        <v>9</v>
      </c>
      <c r="B17" s="158" t="s">
        <v>323</v>
      </c>
      <c r="C17" s="158" t="s">
        <v>324</v>
      </c>
      <c r="D17" s="126" t="s">
        <v>0</v>
      </c>
      <c r="E17" s="126">
        <v>3</v>
      </c>
      <c r="F17" s="340"/>
      <c r="G17" s="232">
        <f t="shared" ref="G17:G55" si="1">E17*F17</f>
        <v>0</v>
      </c>
    </row>
    <row r="18" spans="1:8" ht="33" customHeight="1" x14ac:dyDescent="0.25">
      <c r="A18" s="126">
        <v>10</v>
      </c>
      <c r="B18" s="158" t="s">
        <v>326</v>
      </c>
      <c r="C18" s="158" t="s">
        <v>477</v>
      </c>
      <c r="D18" s="126" t="s">
        <v>0</v>
      </c>
      <c r="E18" s="126">
        <v>3</v>
      </c>
      <c r="F18" s="340"/>
      <c r="G18" s="232">
        <f t="shared" si="1"/>
        <v>0</v>
      </c>
    </row>
    <row r="19" spans="1:8" ht="21" customHeight="1" x14ac:dyDescent="0.25">
      <c r="A19" s="126"/>
      <c r="B19" s="158"/>
      <c r="C19" s="158" t="s">
        <v>404</v>
      </c>
      <c r="D19" s="126" t="s">
        <v>0</v>
      </c>
      <c r="E19" s="126">
        <v>1</v>
      </c>
      <c r="F19" s="340"/>
      <c r="G19" s="232">
        <f t="shared" si="1"/>
        <v>0</v>
      </c>
    </row>
    <row r="20" spans="1:8" ht="45" x14ac:dyDescent="0.25">
      <c r="A20" s="126">
        <v>11</v>
      </c>
      <c r="B20" s="158" t="s">
        <v>807</v>
      </c>
      <c r="C20" s="158" t="s">
        <v>806</v>
      </c>
      <c r="D20" s="126" t="s">
        <v>0</v>
      </c>
      <c r="E20" s="126">
        <v>4</v>
      </c>
      <c r="F20" s="340"/>
      <c r="G20" s="232">
        <f t="shared" si="1"/>
        <v>0</v>
      </c>
      <c r="H20" s="156"/>
    </row>
    <row r="21" spans="1:8" ht="21" customHeight="1" x14ac:dyDescent="0.25">
      <c r="A21" s="126"/>
      <c r="B21" s="158"/>
      <c r="C21" s="158" t="s">
        <v>405</v>
      </c>
      <c r="D21" s="126" t="s">
        <v>0</v>
      </c>
      <c r="E21" s="126">
        <v>1</v>
      </c>
      <c r="F21" s="340"/>
      <c r="G21" s="232">
        <f t="shared" si="1"/>
        <v>0</v>
      </c>
      <c r="H21" s="156"/>
    </row>
    <row r="22" spans="1:8" ht="21" customHeight="1" x14ac:dyDescent="0.25">
      <c r="A22" s="126">
        <v>12</v>
      </c>
      <c r="B22" s="250" t="s">
        <v>406</v>
      </c>
      <c r="C22" s="158" t="s">
        <v>330</v>
      </c>
      <c r="D22" s="126" t="s">
        <v>0</v>
      </c>
      <c r="E22" s="126">
        <v>100</v>
      </c>
      <c r="F22" s="340"/>
      <c r="G22" s="232">
        <f t="shared" si="1"/>
        <v>0</v>
      </c>
      <c r="H22" s="156"/>
    </row>
    <row r="23" spans="1:8" ht="21" customHeight="1" x14ac:dyDescent="0.25">
      <c r="A23" s="126">
        <v>13</v>
      </c>
      <c r="B23" s="257" t="s">
        <v>327</v>
      </c>
      <c r="C23" s="158" t="s">
        <v>330</v>
      </c>
      <c r="D23" s="126" t="s">
        <v>0</v>
      </c>
      <c r="E23" s="126">
        <v>250</v>
      </c>
      <c r="F23" s="340"/>
      <c r="G23" s="232">
        <f t="shared" si="1"/>
        <v>0</v>
      </c>
      <c r="H23" s="156"/>
    </row>
    <row r="24" spans="1:8" ht="21" customHeight="1" x14ac:dyDescent="0.25">
      <c r="A24" s="126">
        <v>14</v>
      </c>
      <c r="B24" s="257" t="s">
        <v>328</v>
      </c>
      <c r="C24" s="158" t="s">
        <v>330</v>
      </c>
      <c r="D24" s="126" t="s">
        <v>0</v>
      </c>
      <c r="E24" s="126">
        <v>170</v>
      </c>
      <c r="F24" s="340"/>
      <c r="G24" s="232">
        <f t="shared" si="1"/>
        <v>0</v>
      </c>
      <c r="H24" s="156"/>
    </row>
    <row r="25" spans="1:8" ht="21" customHeight="1" x14ac:dyDescent="0.25">
      <c r="A25" s="126">
        <v>15</v>
      </c>
      <c r="B25" s="257" t="s">
        <v>329</v>
      </c>
      <c r="C25" s="158" t="s">
        <v>330</v>
      </c>
      <c r="D25" s="126" t="s">
        <v>0</v>
      </c>
      <c r="E25" s="126">
        <v>50</v>
      </c>
      <c r="F25" s="340"/>
      <c r="G25" s="232">
        <f t="shared" si="1"/>
        <v>0</v>
      </c>
      <c r="H25" s="156"/>
    </row>
    <row r="26" spans="1:8" ht="21" customHeight="1" x14ac:dyDescent="0.25">
      <c r="A26" s="233"/>
      <c r="B26" s="225"/>
      <c r="C26" s="234" t="s">
        <v>472</v>
      </c>
      <c r="D26" s="235"/>
      <c r="E26" s="253"/>
      <c r="F26" s="254"/>
      <c r="G26" s="232"/>
      <c r="H26" s="156"/>
    </row>
    <row r="27" spans="1:8" ht="45" x14ac:dyDescent="0.25">
      <c r="A27" s="233">
        <v>16</v>
      </c>
      <c r="B27" s="474" t="s">
        <v>808</v>
      </c>
      <c r="C27" s="476" t="s">
        <v>832</v>
      </c>
      <c r="D27" s="233" t="s">
        <v>0</v>
      </c>
      <c r="E27" s="255">
        <v>1</v>
      </c>
      <c r="F27" s="342"/>
      <c r="G27" s="232">
        <f t="shared" si="1"/>
        <v>0</v>
      </c>
      <c r="H27" s="156"/>
    </row>
    <row r="28" spans="1:8" ht="45" x14ac:dyDescent="0.25">
      <c r="A28" s="233">
        <v>17</v>
      </c>
      <c r="B28" s="474" t="s">
        <v>809</v>
      </c>
      <c r="C28" s="476" t="s">
        <v>833</v>
      </c>
      <c r="D28" s="233" t="s">
        <v>0</v>
      </c>
      <c r="E28" s="255">
        <v>2</v>
      </c>
      <c r="F28" s="342"/>
      <c r="G28" s="232">
        <f t="shared" si="1"/>
        <v>0</v>
      </c>
      <c r="H28" s="156"/>
    </row>
    <row r="29" spans="1:8" ht="30" x14ac:dyDescent="0.25">
      <c r="A29" s="233">
        <v>18</v>
      </c>
      <c r="B29" s="474" t="s">
        <v>810</v>
      </c>
      <c r="C29" s="476" t="s">
        <v>834</v>
      </c>
      <c r="D29" s="233" t="s">
        <v>0</v>
      </c>
      <c r="E29" s="255">
        <v>2</v>
      </c>
      <c r="F29" s="342"/>
      <c r="G29" s="232">
        <f t="shared" si="1"/>
        <v>0</v>
      </c>
      <c r="H29" s="156"/>
    </row>
    <row r="30" spans="1:8" ht="30" x14ac:dyDescent="0.25">
      <c r="A30" s="233">
        <v>19</v>
      </c>
      <c r="B30" s="474" t="s">
        <v>811</v>
      </c>
      <c r="C30" s="476" t="s">
        <v>835</v>
      </c>
      <c r="D30" s="233" t="s">
        <v>0</v>
      </c>
      <c r="E30" s="255">
        <v>2</v>
      </c>
      <c r="F30" s="342"/>
      <c r="G30" s="232">
        <f t="shared" si="1"/>
        <v>0</v>
      </c>
      <c r="H30" s="156"/>
    </row>
    <row r="31" spans="1:8" ht="45" x14ac:dyDescent="0.25">
      <c r="A31" s="233">
        <v>20</v>
      </c>
      <c r="B31" s="474" t="s">
        <v>812</v>
      </c>
      <c r="C31" s="476" t="s">
        <v>836</v>
      </c>
      <c r="D31" s="233" t="s">
        <v>0</v>
      </c>
      <c r="E31" s="255">
        <v>1</v>
      </c>
      <c r="F31" s="342"/>
      <c r="G31" s="232">
        <f t="shared" si="1"/>
        <v>0</v>
      </c>
      <c r="H31" s="156"/>
    </row>
    <row r="32" spans="1:8" ht="45" x14ac:dyDescent="0.25">
      <c r="A32" s="233">
        <v>21</v>
      </c>
      <c r="B32" s="474" t="s">
        <v>812</v>
      </c>
      <c r="C32" s="476" t="s">
        <v>837</v>
      </c>
      <c r="D32" s="233" t="s">
        <v>0</v>
      </c>
      <c r="E32" s="255">
        <v>1</v>
      </c>
      <c r="F32" s="342"/>
      <c r="G32" s="232">
        <f t="shared" si="1"/>
        <v>0</v>
      </c>
      <c r="H32" s="156"/>
    </row>
    <row r="33" spans="1:7" ht="45" x14ac:dyDescent="0.25">
      <c r="A33" s="233">
        <v>22</v>
      </c>
      <c r="B33" s="474" t="s">
        <v>813</v>
      </c>
      <c r="C33" s="476" t="s">
        <v>838</v>
      </c>
      <c r="D33" s="233" t="s">
        <v>0</v>
      </c>
      <c r="E33" s="255">
        <v>1</v>
      </c>
      <c r="F33" s="342"/>
      <c r="G33" s="232">
        <f t="shared" si="1"/>
        <v>0</v>
      </c>
    </row>
    <row r="34" spans="1:7" ht="30" x14ac:dyDescent="0.25">
      <c r="A34" s="233">
        <v>23</v>
      </c>
      <c r="B34" s="474" t="s">
        <v>814</v>
      </c>
      <c r="C34" s="476" t="s">
        <v>839</v>
      </c>
      <c r="D34" s="233" t="s">
        <v>0</v>
      </c>
      <c r="E34" s="255">
        <v>1</v>
      </c>
      <c r="F34" s="342"/>
      <c r="G34" s="232">
        <f t="shared" si="1"/>
        <v>0</v>
      </c>
    </row>
    <row r="35" spans="1:7" ht="45" x14ac:dyDescent="0.25">
      <c r="A35" s="233">
        <v>24</v>
      </c>
      <c r="B35" s="474" t="s">
        <v>815</v>
      </c>
      <c r="C35" s="476" t="s">
        <v>840</v>
      </c>
      <c r="D35" s="233" t="s">
        <v>0</v>
      </c>
      <c r="E35" s="255">
        <v>1</v>
      </c>
      <c r="F35" s="342"/>
      <c r="G35" s="232">
        <f t="shared" si="1"/>
        <v>0</v>
      </c>
    </row>
    <row r="36" spans="1:7" ht="30" x14ac:dyDescent="0.25">
      <c r="A36" s="233">
        <v>25</v>
      </c>
      <c r="B36" s="474" t="s">
        <v>816</v>
      </c>
      <c r="C36" s="476" t="s">
        <v>841</v>
      </c>
      <c r="D36" s="233" t="s">
        <v>0</v>
      </c>
      <c r="E36" s="255">
        <v>1</v>
      </c>
      <c r="F36" s="342"/>
      <c r="G36" s="232">
        <f t="shared" si="1"/>
        <v>0</v>
      </c>
    </row>
    <row r="37" spans="1:7" ht="30" x14ac:dyDescent="0.25">
      <c r="A37" s="233">
        <v>26</v>
      </c>
      <c r="B37" s="474" t="s">
        <v>817</v>
      </c>
      <c r="C37" s="476" t="s">
        <v>842</v>
      </c>
      <c r="D37" s="233" t="s">
        <v>0</v>
      </c>
      <c r="E37" s="255">
        <v>3</v>
      </c>
      <c r="F37" s="342"/>
      <c r="G37" s="232">
        <f t="shared" si="1"/>
        <v>0</v>
      </c>
    </row>
    <row r="38" spans="1:7" ht="45" x14ac:dyDescent="0.25">
      <c r="A38" s="233">
        <v>27</v>
      </c>
      <c r="B38" s="474" t="s">
        <v>818</v>
      </c>
      <c r="C38" s="476" t="s">
        <v>843</v>
      </c>
      <c r="D38" s="233" t="s">
        <v>0</v>
      </c>
      <c r="E38" s="255">
        <v>2</v>
      </c>
      <c r="F38" s="342"/>
      <c r="G38" s="232">
        <f t="shared" si="1"/>
        <v>0</v>
      </c>
    </row>
    <row r="39" spans="1:7" ht="30" x14ac:dyDescent="0.25">
      <c r="A39" s="233">
        <v>28</v>
      </c>
      <c r="B39" s="474" t="s">
        <v>819</v>
      </c>
      <c r="C39" s="476" t="s">
        <v>844</v>
      </c>
      <c r="D39" s="233" t="s">
        <v>0</v>
      </c>
      <c r="E39" s="255">
        <v>1</v>
      </c>
      <c r="F39" s="343"/>
      <c r="G39" s="232">
        <f t="shared" si="1"/>
        <v>0</v>
      </c>
    </row>
    <row r="40" spans="1:7" ht="30" x14ac:dyDescent="0.25">
      <c r="A40" s="233">
        <v>29</v>
      </c>
      <c r="B40" s="474" t="s">
        <v>820</v>
      </c>
      <c r="C40" s="476" t="s">
        <v>845</v>
      </c>
      <c r="D40" s="233" t="s">
        <v>0</v>
      </c>
      <c r="E40" s="255">
        <v>1</v>
      </c>
      <c r="F40" s="342"/>
      <c r="G40" s="232">
        <f t="shared" si="1"/>
        <v>0</v>
      </c>
    </row>
    <row r="41" spans="1:7" ht="30" x14ac:dyDescent="0.25">
      <c r="A41" s="233">
        <v>30</v>
      </c>
      <c r="B41" s="474" t="s">
        <v>821</v>
      </c>
      <c r="C41" s="476" t="s">
        <v>846</v>
      </c>
      <c r="D41" s="233" t="s">
        <v>0</v>
      </c>
      <c r="E41" s="255">
        <v>2</v>
      </c>
      <c r="F41" s="342"/>
      <c r="G41" s="232">
        <f t="shared" si="1"/>
        <v>0</v>
      </c>
    </row>
    <row r="42" spans="1:7" ht="30" x14ac:dyDescent="0.25">
      <c r="A42" s="233">
        <v>31</v>
      </c>
      <c r="B42" s="474" t="s">
        <v>822</v>
      </c>
      <c r="C42" s="476" t="s">
        <v>847</v>
      </c>
      <c r="D42" s="233" t="s">
        <v>0</v>
      </c>
      <c r="E42" s="255">
        <v>1</v>
      </c>
      <c r="F42" s="342"/>
      <c r="G42" s="232">
        <f t="shared" si="1"/>
        <v>0</v>
      </c>
    </row>
    <row r="43" spans="1:7" ht="30" x14ac:dyDescent="0.25">
      <c r="A43" s="233">
        <v>32</v>
      </c>
      <c r="B43" s="474" t="s">
        <v>823</v>
      </c>
      <c r="C43" s="476" t="s">
        <v>848</v>
      </c>
      <c r="D43" s="233" t="s">
        <v>0</v>
      </c>
      <c r="E43" s="255">
        <v>1</v>
      </c>
      <c r="F43" s="342"/>
      <c r="G43" s="232">
        <f t="shared" si="1"/>
        <v>0</v>
      </c>
    </row>
    <row r="44" spans="1:7" ht="45" x14ac:dyDescent="0.25">
      <c r="A44" s="233">
        <v>33</v>
      </c>
      <c r="B44" s="474" t="s">
        <v>824</v>
      </c>
      <c r="C44" s="476" t="s">
        <v>849</v>
      </c>
      <c r="D44" s="233" t="s">
        <v>0</v>
      </c>
      <c r="E44" s="255">
        <v>1</v>
      </c>
      <c r="F44" s="342"/>
      <c r="G44" s="232">
        <f t="shared" si="1"/>
        <v>0</v>
      </c>
    </row>
    <row r="45" spans="1:7" ht="30" x14ac:dyDescent="0.25">
      <c r="A45" s="233">
        <v>34</v>
      </c>
      <c r="B45" s="474" t="s">
        <v>825</v>
      </c>
      <c r="C45" s="476" t="s">
        <v>850</v>
      </c>
      <c r="D45" s="233" t="s">
        <v>0</v>
      </c>
      <c r="E45" s="255">
        <v>1</v>
      </c>
      <c r="F45" s="342"/>
      <c r="G45" s="232">
        <f t="shared" si="1"/>
        <v>0</v>
      </c>
    </row>
    <row r="46" spans="1:7" ht="21" customHeight="1" x14ac:dyDescent="0.25">
      <c r="A46" s="233">
        <v>35</v>
      </c>
      <c r="B46" s="475" t="s">
        <v>826</v>
      </c>
      <c r="C46" s="476" t="s">
        <v>852</v>
      </c>
      <c r="D46" s="233" t="s">
        <v>0</v>
      </c>
      <c r="E46" s="255">
        <v>1</v>
      </c>
      <c r="F46" s="342"/>
      <c r="G46" s="232">
        <f t="shared" si="1"/>
        <v>0</v>
      </c>
    </row>
    <row r="47" spans="1:7" ht="21" customHeight="1" x14ac:dyDescent="0.25">
      <c r="A47" s="233">
        <v>36</v>
      </c>
      <c r="B47" s="475" t="s">
        <v>827</v>
      </c>
      <c r="C47" s="476" t="s">
        <v>851</v>
      </c>
      <c r="D47" s="233" t="s">
        <v>0</v>
      </c>
      <c r="E47" s="255">
        <v>2</v>
      </c>
      <c r="F47" s="342"/>
      <c r="G47" s="232">
        <f t="shared" si="1"/>
        <v>0</v>
      </c>
    </row>
    <row r="48" spans="1:7" ht="21" customHeight="1" x14ac:dyDescent="0.25">
      <c r="A48" s="233">
        <v>37</v>
      </c>
      <c r="B48" s="475" t="s">
        <v>828</v>
      </c>
      <c r="C48" s="476" t="s">
        <v>853</v>
      </c>
      <c r="D48" s="233" t="s">
        <v>0</v>
      </c>
      <c r="E48" s="255">
        <v>2</v>
      </c>
      <c r="F48" s="342"/>
      <c r="G48" s="232">
        <f t="shared" si="1"/>
        <v>0</v>
      </c>
    </row>
    <row r="49" spans="1:7" ht="21" customHeight="1" x14ac:dyDescent="0.25">
      <c r="A49" s="233">
        <v>38</v>
      </c>
      <c r="B49" s="474" t="s">
        <v>829</v>
      </c>
      <c r="C49" s="476"/>
      <c r="D49" s="233" t="s">
        <v>0</v>
      </c>
      <c r="E49" s="255">
        <v>2</v>
      </c>
      <c r="F49" s="342"/>
      <c r="G49" s="232">
        <f t="shared" si="1"/>
        <v>0</v>
      </c>
    </row>
    <row r="50" spans="1:7" ht="30" x14ac:dyDescent="0.25">
      <c r="A50" s="233">
        <v>39</v>
      </c>
      <c r="B50" s="475" t="s">
        <v>830</v>
      </c>
      <c r="C50" s="476" t="s">
        <v>854</v>
      </c>
      <c r="D50" s="233" t="s">
        <v>0</v>
      </c>
      <c r="E50" s="255">
        <v>1</v>
      </c>
      <c r="F50" s="342"/>
      <c r="G50" s="232">
        <f t="shared" si="1"/>
        <v>0</v>
      </c>
    </row>
    <row r="51" spans="1:7" ht="21" customHeight="1" x14ac:dyDescent="0.25">
      <c r="A51" s="233">
        <v>40</v>
      </c>
      <c r="B51" s="475" t="s">
        <v>831</v>
      </c>
      <c r="C51" s="476" t="s">
        <v>855</v>
      </c>
      <c r="D51" s="233" t="s">
        <v>0</v>
      </c>
      <c r="E51" s="255">
        <v>1</v>
      </c>
      <c r="F51" s="342"/>
      <c r="G51" s="232">
        <f t="shared" si="1"/>
        <v>0</v>
      </c>
    </row>
    <row r="52" spans="1:7" ht="21" customHeight="1" x14ac:dyDescent="0.25">
      <c r="A52" s="233">
        <v>41</v>
      </c>
      <c r="B52" s="475" t="s">
        <v>856</v>
      </c>
      <c r="C52" s="476" t="s">
        <v>857</v>
      </c>
      <c r="D52" s="233" t="s">
        <v>0</v>
      </c>
      <c r="E52" s="255">
        <v>1</v>
      </c>
      <c r="F52" s="342"/>
      <c r="G52" s="232">
        <f t="shared" si="1"/>
        <v>0</v>
      </c>
    </row>
    <row r="53" spans="1:7" ht="60" x14ac:dyDescent="0.25">
      <c r="A53" s="233">
        <v>42</v>
      </c>
      <c r="B53" s="475" t="s">
        <v>858</v>
      </c>
      <c r="C53" s="476" t="s">
        <v>859</v>
      </c>
      <c r="D53" s="233" t="s">
        <v>0</v>
      </c>
      <c r="E53" s="255">
        <v>1</v>
      </c>
      <c r="F53" s="342"/>
      <c r="G53" s="232">
        <f t="shared" si="1"/>
        <v>0</v>
      </c>
    </row>
    <row r="54" spans="1:7" ht="21" customHeight="1" x14ac:dyDescent="0.25">
      <c r="A54" s="233">
        <v>43</v>
      </c>
      <c r="B54" s="475" t="s">
        <v>860</v>
      </c>
      <c r="C54" s="476" t="s">
        <v>861</v>
      </c>
      <c r="D54" s="233" t="s">
        <v>0</v>
      </c>
      <c r="E54" s="255">
        <v>80</v>
      </c>
      <c r="F54" s="342"/>
      <c r="G54" s="232">
        <f t="shared" si="1"/>
        <v>0</v>
      </c>
    </row>
    <row r="55" spans="1:7" ht="21" customHeight="1" x14ac:dyDescent="0.25">
      <c r="A55" s="233">
        <v>44</v>
      </c>
      <c r="B55" s="475" t="s">
        <v>862</v>
      </c>
      <c r="C55" s="476" t="s">
        <v>863</v>
      </c>
      <c r="D55" s="233" t="s">
        <v>0</v>
      </c>
      <c r="E55" s="255">
        <v>30</v>
      </c>
      <c r="F55" s="342"/>
      <c r="G55" s="232">
        <f t="shared" si="1"/>
        <v>0</v>
      </c>
    </row>
    <row r="56" spans="1:7" ht="21" customHeight="1" x14ac:dyDescent="0.25"/>
    <row r="57" spans="1:7" ht="21" customHeight="1" x14ac:dyDescent="0.3">
      <c r="C57" s="54" t="s">
        <v>474</v>
      </c>
      <c r="G57" s="238">
        <f>SUM(G6:G56)</f>
        <v>0</v>
      </c>
    </row>
  </sheetData>
  <sheetProtection algorithmName="SHA-512" hashValue="aOtRnW96q/oueSd2uSU+pNez3G2HhNQpwsNxxJC4s4gkSyvxk4g1ZdWJopyw7B790ci5buMW88mvKxmiraqlYw==" saltValue="7Zx0hCrnCjXcT3MUzn1PYA==" spinCount="100000" sheet="1" objects="1" scenarios="1"/>
  <mergeCells count="3">
    <mergeCell ref="B5:C5"/>
    <mergeCell ref="A1:G1"/>
    <mergeCell ref="A3:G3"/>
  </mergeCells>
  <pageMargins left="0.70866141732283472" right="0.70866141732283472" top="0.78740157480314965" bottom="0.78740157480314965" header="0.31496062992125984" footer="0.31496062992125984"/>
  <pageSetup paperSize="9" scale="5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view="pageBreakPreview" topLeftCell="A4" zoomScaleNormal="100" zoomScaleSheetLayoutView="100" workbookViewId="0">
      <selection activeCell="E14" sqref="E14"/>
    </sheetView>
  </sheetViews>
  <sheetFormatPr defaultColWidth="9.109375" defaultRowHeight="13.2" x14ac:dyDescent="0.25"/>
  <cols>
    <col min="1" max="1" width="9.109375" style="200"/>
    <col min="2" max="2" width="80" style="200" customWidth="1"/>
    <col min="3" max="4" width="9.109375" style="200"/>
    <col min="5" max="5" width="12" style="200" customWidth="1"/>
    <col min="6" max="6" width="16.5546875" style="200" customWidth="1"/>
    <col min="7" max="16384" width="9.109375" style="200"/>
  </cols>
  <sheetData>
    <row r="1" spans="1:6" s="202" customFormat="1" ht="33" customHeight="1" thickBot="1" x14ac:dyDescent="0.3">
      <c r="A1" s="583" t="s">
        <v>466</v>
      </c>
      <c r="B1" s="584"/>
      <c r="C1" s="584"/>
      <c r="D1" s="584"/>
      <c r="E1" s="584"/>
      <c r="F1" s="585"/>
    </row>
    <row r="2" spans="1:6" ht="45" customHeight="1" x14ac:dyDescent="0.25">
      <c r="A2" s="217" t="s">
        <v>864</v>
      </c>
      <c r="B2" s="218" t="s">
        <v>408</v>
      </c>
      <c r="C2" s="218" t="s">
        <v>409</v>
      </c>
      <c r="D2" s="218" t="s">
        <v>410</v>
      </c>
      <c r="E2" s="218" t="s">
        <v>478</v>
      </c>
      <c r="F2" s="219" t="s">
        <v>26</v>
      </c>
    </row>
    <row r="3" spans="1:6" x14ac:dyDescent="0.25">
      <c r="A3" s="580" t="s">
        <v>411</v>
      </c>
      <c r="B3" s="581"/>
      <c r="C3" s="581"/>
      <c r="D3" s="581"/>
      <c r="E3" s="581"/>
      <c r="F3" s="582"/>
    </row>
    <row r="4" spans="1:6" ht="26.4" x14ac:dyDescent="0.25">
      <c r="A4" s="209">
        <v>1</v>
      </c>
      <c r="B4" s="204" t="s">
        <v>865</v>
      </c>
      <c r="C4" s="203">
        <v>1</v>
      </c>
      <c r="D4" s="203" t="s">
        <v>0</v>
      </c>
      <c r="E4" s="344"/>
      <c r="F4" s="210">
        <f t="shared" ref="F4:F11" si="0">C4*E4</f>
        <v>0</v>
      </c>
    </row>
    <row r="5" spans="1:6" x14ac:dyDescent="0.25">
      <c r="A5" s="209">
        <v>2</v>
      </c>
      <c r="B5" s="204" t="s">
        <v>866</v>
      </c>
      <c r="C5" s="203">
        <v>1</v>
      </c>
      <c r="D5" s="203" t="s">
        <v>0</v>
      </c>
      <c r="E5" s="344"/>
      <c r="F5" s="210">
        <f t="shared" si="0"/>
        <v>0</v>
      </c>
    </row>
    <row r="6" spans="1:6" x14ac:dyDescent="0.25">
      <c r="A6" s="209">
        <v>3</v>
      </c>
      <c r="B6" s="204" t="s">
        <v>867</v>
      </c>
      <c r="C6" s="203">
        <v>2</v>
      </c>
      <c r="D6" s="203" t="s">
        <v>0</v>
      </c>
      <c r="E6" s="344"/>
      <c r="F6" s="210">
        <f t="shared" si="0"/>
        <v>0</v>
      </c>
    </row>
    <row r="7" spans="1:6" x14ac:dyDescent="0.25">
      <c r="A7" s="209">
        <v>4</v>
      </c>
      <c r="B7" s="204" t="s">
        <v>868</v>
      </c>
      <c r="C7" s="203">
        <v>1</v>
      </c>
      <c r="D7" s="203" t="s">
        <v>0</v>
      </c>
      <c r="E7" s="344"/>
      <c r="F7" s="210">
        <f t="shared" si="0"/>
        <v>0</v>
      </c>
    </row>
    <row r="8" spans="1:6" x14ac:dyDescent="0.25">
      <c r="A8" s="209">
        <v>5</v>
      </c>
      <c r="B8" s="204" t="s">
        <v>869</v>
      </c>
      <c r="C8" s="203">
        <v>1</v>
      </c>
      <c r="D8" s="203" t="s">
        <v>0</v>
      </c>
      <c r="E8" s="344"/>
      <c r="F8" s="210">
        <f t="shared" si="0"/>
        <v>0</v>
      </c>
    </row>
    <row r="9" spans="1:6" x14ac:dyDescent="0.25">
      <c r="A9" s="211">
        <v>6</v>
      </c>
      <c r="B9" s="206" t="s">
        <v>870</v>
      </c>
      <c r="C9" s="205">
        <v>1</v>
      </c>
      <c r="D9" s="205" t="s">
        <v>0</v>
      </c>
      <c r="E9" s="345"/>
      <c r="F9" s="212">
        <f t="shared" si="0"/>
        <v>0</v>
      </c>
    </row>
    <row r="10" spans="1:6" x14ac:dyDescent="0.25">
      <c r="A10" s="211">
        <v>7</v>
      </c>
      <c r="B10" s="206" t="s">
        <v>871</v>
      </c>
      <c r="C10" s="205">
        <v>3</v>
      </c>
      <c r="D10" s="205" t="s">
        <v>0</v>
      </c>
      <c r="E10" s="345"/>
      <c r="F10" s="212">
        <f t="shared" si="0"/>
        <v>0</v>
      </c>
    </row>
    <row r="11" spans="1:6" x14ac:dyDescent="0.25">
      <c r="A11" s="211">
        <v>8</v>
      </c>
      <c r="B11" s="206" t="s">
        <v>872</v>
      </c>
      <c r="C11" s="205">
        <v>1</v>
      </c>
      <c r="D11" s="205" t="s">
        <v>0</v>
      </c>
      <c r="E11" s="345"/>
      <c r="F11" s="212">
        <f t="shared" si="0"/>
        <v>0</v>
      </c>
    </row>
    <row r="12" spans="1:6" x14ac:dyDescent="0.25">
      <c r="A12" s="580" t="s">
        <v>412</v>
      </c>
      <c r="B12" s="581"/>
      <c r="C12" s="581"/>
      <c r="D12" s="581"/>
      <c r="E12" s="581"/>
      <c r="F12" s="582"/>
    </row>
    <row r="13" spans="1:6" ht="26.4" x14ac:dyDescent="0.25">
      <c r="A13" s="209">
        <v>9</v>
      </c>
      <c r="B13" s="204" t="s">
        <v>873</v>
      </c>
      <c r="C13" s="207">
        <v>6</v>
      </c>
      <c r="D13" s="207" t="s">
        <v>0</v>
      </c>
      <c r="E13" s="344"/>
      <c r="F13" s="210">
        <f t="shared" ref="F13:F33" si="1">C13*E13</f>
        <v>0</v>
      </c>
    </row>
    <row r="14" spans="1:6" s="478" customFormat="1" x14ac:dyDescent="0.25">
      <c r="A14" s="209">
        <v>10</v>
      </c>
      <c r="B14" s="479" t="s">
        <v>922</v>
      </c>
      <c r="C14" s="480">
        <v>17</v>
      </c>
      <c r="D14" s="480" t="s">
        <v>0</v>
      </c>
      <c r="E14" s="481"/>
      <c r="F14" s="482">
        <f t="shared" si="1"/>
        <v>0</v>
      </c>
    </row>
    <row r="15" spans="1:6" x14ac:dyDescent="0.25">
      <c r="A15" s="209">
        <v>11</v>
      </c>
      <c r="B15" s="204" t="s">
        <v>413</v>
      </c>
      <c r="C15" s="207">
        <v>6</v>
      </c>
      <c r="D15" s="207" t="s">
        <v>0</v>
      </c>
      <c r="E15" s="344"/>
      <c r="F15" s="210">
        <f t="shared" si="1"/>
        <v>0</v>
      </c>
    </row>
    <row r="16" spans="1:6" x14ac:dyDescent="0.25">
      <c r="A16" s="209">
        <v>12</v>
      </c>
      <c r="B16" s="204" t="s">
        <v>414</v>
      </c>
      <c r="C16" s="207">
        <v>6</v>
      </c>
      <c r="D16" s="207" t="s">
        <v>0</v>
      </c>
      <c r="E16" s="344"/>
      <c r="F16" s="210">
        <f t="shared" si="1"/>
        <v>0</v>
      </c>
    </row>
    <row r="17" spans="1:6" x14ac:dyDescent="0.25">
      <c r="A17" s="209">
        <v>13</v>
      </c>
      <c r="B17" s="204" t="s">
        <v>874</v>
      </c>
      <c r="C17" s="207">
        <v>17</v>
      </c>
      <c r="D17" s="207" t="s">
        <v>0</v>
      </c>
      <c r="E17" s="344"/>
      <c r="F17" s="210">
        <f t="shared" si="1"/>
        <v>0</v>
      </c>
    </row>
    <row r="18" spans="1:6" x14ac:dyDescent="0.25">
      <c r="A18" s="209">
        <v>14</v>
      </c>
      <c r="B18" s="204" t="s">
        <v>875</v>
      </c>
      <c r="C18" s="207">
        <v>6</v>
      </c>
      <c r="D18" s="207" t="s">
        <v>0</v>
      </c>
      <c r="E18" s="344"/>
      <c r="F18" s="210">
        <f t="shared" si="1"/>
        <v>0</v>
      </c>
    </row>
    <row r="19" spans="1:6" x14ac:dyDescent="0.25">
      <c r="A19" s="209">
        <v>15</v>
      </c>
      <c r="B19" s="204" t="s">
        <v>875</v>
      </c>
      <c r="C19" s="207">
        <v>1</v>
      </c>
      <c r="D19" s="207" t="s">
        <v>0</v>
      </c>
      <c r="E19" s="344"/>
      <c r="F19" s="210">
        <f t="shared" si="1"/>
        <v>0</v>
      </c>
    </row>
    <row r="20" spans="1:6" x14ac:dyDescent="0.25">
      <c r="A20" s="209">
        <v>16</v>
      </c>
      <c r="B20" s="204" t="s">
        <v>876</v>
      </c>
      <c r="C20" s="207">
        <v>6</v>
      </c>
      <c r="D20" s="207" t="s">
        <v>0</v>
      </c>
      <c r="E20" s="344"/>
      <c r="F20" s="210">
        <f t="shared" si="1"/>
        <v>0</v>
      </c>
    </row>
    <row r="21" spans="1:6" x14ac:dyDescent="0.25">
      <c r="A21" s="209">
        <v>17</v>
      </c>
      <c r="B21" s="204" t="s">
        <v>415</v>
      </c>
      <c r="C21" s="207">
        <v>6</v>
      </c>
      <c r="D21" s="207" t="s">
        <v>416</v>
      </c>
      <c r="E21" s="344"/>
      <c r="F21" s="210">
        <f t="shared" si="1"/>
        <v>0</v>
      </c>
    </row>
    <row r="22" spans="1:6" ht="26.4" x14ac:dyDescent="0.25">
      <c r="A22" s="209">
        <v>18</v>
      </c>
      <c r="B22" s="204" t="s">
        <v>877</v>
      </c>
      <c r="C22" s="207">
        <v>26</v>
      </c>
      <c r="D22" s="207" t="s">
        <v>0</v>
      </c>
      <c r="E22" s="344"/>
      <c r="F22" s="210">
        <f t="shared" si="1"/>
        <v>0</v>
      </c>
    </row>
    <row r="23" spans="1:6" ht="26.4" x14ac:dyDescent="0.25">
      <c r="A23" s="209">
        <v>19</v>
      </c>
      <c r="B23" s="204" t="s">
        <v>878</v>
      </c>
      <c r="C23" s="207">
        <v>8</v>
      </c>
      <c r="D23" s="207" t="s">
        <v>0</v>
      </c>
      <c r="E23" s="344"/>
      <c r="F23" s="210">
        <f t="shared" si="1"/>
        <v>0</v>
      </c>
    </row>
    <row r="24" spans="1:6" ht="26.4" x14ac:dyDescent="0.25">
      <c r="A24" s="209">
        <v>20</v>
      </c>
      <c r="B24" s="204" t="s">
        <v>417</v>
      </c>
      <c r="C24" s="207">
        <v>80</v>
      </c>
      <c r="D24" s="207" t="s">
        <v>14</v>
      </c>
      <c r="E24" s="344"/>
      <c r="F24" s="210">
        <f t="shared" si="1"/>
        <v>0</v>
      </c>
    </row>
    <row r="25" spans="1:6" ht="26.4" x14ac:dyDescent="0.25">
      <c r="A25" s="209">
        <v>21</v>
      </c>
      <c r="B25" s="204" t="s">
        <v>479</v>
      </c>
      <c r="C25" s="207">
        <v>15</v>
      </c>
      <c r="D25" s="207" t="s">
        <v>14</v>
      </c>
      <c r="E25" s="344"/>
      <c r="F25" s="210">
        <f t="shared" si="1"/>
        <v>0</v>
      </c>
    </row>
    <row r="26" spans="1:6" ht="26.4" x14ac:dyDescent="0.25">
      <c r="A26" s="209">
        <v>22</v>
      </c>
      <c r="B26" s="204" t="s">
        <v>480</v>
      </c>
      <c r="C26" s="207">
        <v>125</v>
      </c>
      <c r="D26" s="207" t="s">
        <v>14</v>
      </c>
      <c r="E26" s="344"/>
      <c r="F26" s="210">
        <f t="shared" si="1"/>
        <v>0</v>
      </c>
    </row>
    <row r="27" spans="1:6" x14ac:dyDescent="0.25">
      <c r="A27" s="211">
        <v>23</v>
      </c>
      <c r="B27" s="206" t="s">
        <v>418</v>
      </c>
      <c r="C27" s="208">
        <v>17</v>
      </c>
      <c r="D27" s="208" t="s">
        <v>0</v>
      </c>
      <c r="E27" s="346"/>
      <c r="F27" s="212">
        <f t="shared" si="1"/>
        <v>0</v>
      </c>
    </row>
    <row r="28" spans="1:6" x14ac:dyDescent="0.25">
      <c r="A28" s="211">
        <v>24</v>
      </c>
      <c r="B28" s="206" t="s">
        <v>879</v>
      </c>
      <c r="C28" s="208">
        <v>220</v>
      </c>
      <c r="D28" s="208" t="s">
        <v>14</v>
      </c>
      <c r="E28" s="346"/>
      <c r="F28" s="212">
        <f t="shared" si="1"/>
        <v>0</v>
      </c>
    </row>
    <row r="29" spans="1:6" x14ac:dyDescent="0.25">
      <c r="A29" s="211">
        <v>25</v>
      </c>
      <c r="B29" s="206" t="s">
        <v>419</v>
      </c>
      <c r="C29" s="208">
        <v>220</v>
      </c>
      <c r="D29" s="208" t="s">
        <v>14</v>
      </c>
      <c r="E29" s="347"/>
      <c r="F29" s="212">
        <f t="shared" si="1"/>
        <v>0</v>
      </c>
    </row>
    <row r="30" spans="1:6" x14ac:dyDescent="0.25">
      <c r="A30" s="211">
        <v>26</v>
      </c>
      <c r="B30" s="206" t="s">
        <v>420</v>
      </c>
      <c r="C30" s="208">
        <v>32</v>
      </c>
      <c r="D30" s="208" t="s">
        <v>0</v>
      </c>
      <c r="E30" s="346"/>
      <c r="F30" s="212">
        <f t="shared" si="1"/>
        <v>0</v>
      </c>
    </row>
    <row r="31" spans="1:6" x14ac:dyDescent="0.25">
      <c r="A31" s="211">
        <v>27</v>
      </c>
      <c r="B31" s="206" t="s">
        <v>421</v>
      </c>
      <c r="C31" s="208">
        <v>6</v>
      </c>
      <c r="D31" s="208" t="s">
        <v>0</v>
      </c>
      <c r="E31" s="346"/>
      <c r="F31" s="212">
        <f t="shared" si="1"/>
        <v>0</v>
      </c>
    </row>
    <row r="32" spans="1:6" x14ac:dyDescent="0.25">
      <c r="A32" s="211">
        <v>28</v>
      </c>
      <c r="B32" s="206" t="s">
        <v>422</v>
      </c>
      <c r="C32" s="208">
        <v>6</v>
      </c>
      <c r="D32" s="208" t="s">
        <v>0</v>
      </c>
      <c r="E32" s="346"/>
      <c r="F32" s="212">
        <f t="shared" si="1"/>
        <v>0</v>
      </c>
    </row>
    <row r="33" spans="1:6" x14ac:dyDescent="0.25">
      <c r="A33" s="211">
        <v>29</v>
      </c>
      <c r="B33" s="206" t="s">
        <v>423</v>
      </c>
      <c r="C33" s="208">
        <v>6</v>
      </c>
      <c r="D33" s="208" t="s">
        <v>0</v>
      </c>
      <c r="E33" s="346"/>
      <c r="F33" s="212">
        <f t="shared" si="1"/>
        <v>0</v>
      </c>
    </row>
    <row r="34" spans="1:6" x14ac:dyDescent="0.25">
      <c r="A34" s="580" t="s">
        <v>424</v>
      </c>
      <c r="B34" s="581"/>
      <c r="C34" s="581"/>
      <c r="D34" s="581"/>
      <c r="E34" s="581"/>
      <c r="F34" s="582"/>
    </row>
    <row r="35" spans="1:6" x14ac:dyDescent="0.25">
      <c r="A35" s="209">
        <v>30</v>
      </c>
      <c r="B35" s="204" t="s">
        <v>880</v>
      </c>
      <c r="C35" s="207">
        <v>175</v>
      </c>
      <c r="D35" s="207" t="s">
        <v>14</v>
      </c>
      <c r="E35" s="344"/>
      <c r="F35" s="210">
        <f t="shared" ref="F35:F42" si="2">C35*E35</f>
        <v>0</v>
      </c>
    </row>
    <row r="36" spans="1:6" x14ac:dyDescent="0.25">
      <c r="A36" s="209">
        <v>31</v>
      </c>
      <c r="B36" s="204" t="s">
        <v>881</v>
      </c>
      <c r="C36" s="207">
        <v>50</v>
      </c>
      <c r="D36" s="207" t="s">
        <v>14</v>
      </c>
      <c r="E36" s="344"/>
      <c r="F36" s="210">
        <f t="shared" si="2"/>
        <v>0</v>
      </c>
    </row>
    <row r="37" spans="1:6" x14ac:dyDescent="0.25">
      <c r="A37" s="209">
        <v>32</v>
      </c>
      <c r="B37" s="204" t="s">
        <v>882</v>
      </c>
      <c r="C37" s="207">
        <v>20</v>
      </c>
      <c r="D37" s="207" t="s">
        <v>0</v>
      </c>
      <c r="E37" s="344"/>
      <c r="F37" s="210">
        <f t="shared" si="2"/>
        <v>0</v>
      </c>
    </row>
    <row r="38" spans="1:6" x14ac:dyDescent="0.25">
      <c r="A38" s="209">
        <v>33</v>
      </c>
      <c r="B38" s="204" t="s">
        <v>883</v>
      </c>
      <c r="C38" s="207">
        <v>45</v>
      </c>
      <c r="D38" s="207" t="s">
        <v>0</v>
      </c>
      <c r="E38" s="344"/>
      <c r="F38" s="210">
        <f t="shared" si="2"/>
        <v>0</v>
      </c>
    </row>
    <row r="39" spans="1:6" x14ac:dyDescent="0.25">
      <c r="A39" s="209">
        <v>34</v>
      </c>
      <c r="B39" s="204" t="s">
        <v>884</v>
      </c>
      <c r="C39" s="207">
        <v>2</v>
      </c>
      <c r="D39" s="207" t="s">
        <v>0</v>
      </c>
      <c r="E39" s="344"/>
      <c r="F39" s="210">
        <f t="shared" si="2"/>
        <v>0</v>
      </c>
    </row>
    <row r="40" spans="1:6" x14ac:dyDescent="0.25">
      <c r="A40" s="209">
        <v>35</v>
      </c>
      <c r="B40" s="204" t="s">
        <v>885</v>
      </c>
      <c r="C40" s="207">
        <v>20</v>
      </c>
      <c r="D40" s="207" t="s">
        <v>0</v>
      </c>
      <c r="E40" s="344"/>
      <c r="F40" s="210">
        <f t="shared" si="2"/>
        <v>0</v>
      </c>
    </row>
    <row r="41" spans="1:6" x14ac:dyDescent="0.25">
      <c r="A41" s="211">
        <v>36</v>
      </c>
      <c r="B41" s="206" t="s">
        <v>425</v>
      </c>
      <c r="C41" s="208">
        <v>225</v>
      </c>
      <c r="D41" s="208" t="s">
        <v>14</v>
      </c>
      <c r="E41" s="346"/>
      <c r="F41" s="212">
        <f t="shared" si="2"/>
        <v>0</v>
      </c>
    </row>
    <row r="42" spans="1:6" x14ac:dyDescent="0.25">
      <c r="A42" s="211">
        <v>37</v>
      </c>
      <c r="B42" s="206" t="s">
        <v>426</v>
      </c>
      <c r="C42" s="208">
        <v>225</v>
      </c>
      <c r="D42" s="208" t="s">
        <v>14</v>
      </c>
      <c r="E42" s="346"/>
      <c r="F42" s="212">
        <f t="shared" si="2"/>
        <v>0</v>
      </c>
    </row>
    <row r="43" spans="1:6" x14ac:dyDescent="0.25">
      <c r="A43" s="580" t="s">
        <v>427</v>
      </c>
      <c r="B43" s="581"/>
      <c r="C43" s="581"/>
      <c r="D43" s="581"/>
      <c r="E43" s="581"/>
      <c r="F43" s="582"/>
    </row>
    <row r="44" spans="1:6" x14ac:dyDescent="0.25">
      <c r="A44" s="209">
        <v>38</v>
      </c>
      <c r="B44" s="204" t="s">
        <v>886</v>
      </c>
      <c r="C44" s="207">
        <v>2</v>
      </c>
      <c r="D44" s="207" t="s">
        <v>0</v>
      </c>
      <c r="E44" s="344"/>
      <c r="F44" s="210">
        <f t="shared" ref="F44:F66" si="3">C44*E44</f>
        <v>0</v>
      </c>
    </row>
    <row r="45" spans="1:6" x14ac:dyDescent="0.25">
      <c r="A45" s="209">
        <v>39</v>
      </c>
      <c r="B45" s="204" t="s">
        <v>887</v>
      </c>
      <c r="C45" s="207">
        <v>16</v>
      </c>
      <c r="D45" s="207" t="s">
        <v>0</v>
      </c>
      <c r="E45" s="344"/>
      <c r="F45" s="210">
        <f t="shared" si="3"/>
        <v>0</v>
      </c>
    </row>
    <row r="46" spans="1:6" x14ac:dyDescent="0.25">
      <c r="A46" s="209">
        <v>40</v>
      </c>
      <c r="B46" s="204" t="s">
        <v>428</v>
      </c>
      <c r="C46" s="207">
        <v>4</v>
      </c>
      <c r="D46" s="207" t="s">
        <v>0</v>
      </c>
      <c r="E46" s="344"/>
      <c r="F46" s="210">
        <f t="shared" si="3"/>
        <v>0</v>
      </c>
    </row>
    <row r="47" spans="1:6" ht="26.4" x14ac:dyDescent="0.25">
      <c r="A47" s="209">
        <v>41</v>
      </c>
      <c r="B47" s="204" t="s">
        <v>888</v>
      </c>
      <c r="C47" s="207">
        <v>26</v>
      </c>
      <c r="D47" s="207" t="s">
        <v>0</v>
      </c>
      <c r="E47" s="344"/>
      <c r="F47" s="210">
        <f t="shared" si="3"/>
        <v>0</v>
      </c>
    </row>
    <row r="48" spans="1:6" ht="26.4" x14ac:dyDescent="0.25">
      <c r="A48" s="209">
        <v>42</v>
      </c>
      <c r="B48" s="204" t="s">
        <v>889</v>
      </c>
      <c r="C48" s="207">
        <v>24</v>
      </c>
      <c r="D48" s="207" t="s">
        <v>0</v>
      </c>
      <c r="E48" s="344"/>
      <c r="F48" s="210">
        <f t="shared" si="3"/>
        <v>0</v>
      </c>
    </row>
    <row r="49" spans="1:6" x14ac:dyDescent="0.25">
      <c r="A49" s="209">
        <v>43</v>
      </c>
      <c r="B49" s="204" t="s">
        <v>890</v>
      </c>
      <c r="C49" s="207">
        <v>60</v>
      </c>
      <c r="D49" s="207" t="s">
        <v>0</v>
      </c>
      <c r="E49" s="344"/>
      <c r="F49" s="210">
        <f t="shared" si="3"/>
        <v>0</v>
      </c>
    </row>
    <row r="50" spans="1:6" x14ac:dyDescent="0.25">
      <c r="A50" s="209">
        <v>44</v>
      </c>
      <c r="B50" s="204" t="s">
        <v>902</v>
      </c>
      <c r="C50" s="207">
        <v>20</v>
      </c>
      <c r="D50" s="207" t="s">
        <v>0</v>
      </c>
      <c r="E50" s="344"/>
      <c r="F50" s="210">
        <f t="shared" si="3"/>
        <v>0</v>
      </c>
    </row>
    <row r="51" spans="1:6" x14ac:dyDescent="0.25">
      <c r="A51" s="209">
        <v>45</v>
      </c>
      <c r="B51" s="204" t="s">
        <v>891</v>
      </c>
      <c r="C51" s="207">
        <v>4</v>
      </c>
      <c r="D51" s="207" t="s">
        <v>0</v>
      </c>
      <c r="E51" s="344"/>
      <c r="F51" s="210">
        <f t="shared" si="3"/>
        <v>0</v>
      </c>
    </row>
    <row r="52" spans="1:6" x14ac:dyDescent="0.25">
      <c r="A52" s="209">
        <v>46</v>
      </c>
      <c r="B52" s="204" t="s">
        <v>892</v>
      </c>
      <c r="C52" s="207">
        <v>10</v>
      </c>
      <c r="D52" s="207" t="s">
        <v>0</v>
      </c>
      <c r="E52" s="344"/>
      <c r="F52" s="210">
        <f t="shared" si="3"/>
        <v>0</v>
      </c>
    </row>
    <row r="53" spans="1:6" x14ac:dyDescent="0.25">
      <c r="A53" s="209">
        <v>47</v>
      </c>
      <c r="B53" s="204" t="s">
        <v>893</v>
      </c>
      <c r="C53" s="207">
        <v>7</v>
      </c>
      <c r="D53" s="207" t="s">
        <v>0</v>
      </c>
      <c r="E53" s="344"/>
      <c r="F53" s="210">
        <f t="shared" si="3"/>
        <v>0</v>
      </c>
    </row>
    <row r="54" spans="1:6" x14ac:dyDescent="0.25">
      <c r="A54" s="209">
        <v>48</v>
      </c>
      <c r="B54" s="204" t="s">
        <v>894</v>
      </c>
      <c r="C54" s="207">
        <v>7</v>
      </c>
      <c r="D54" s="207" t="s">
        <v>0</v>
      </c>
      <c r="E54" s="344"/>
      <c r="F54" s="210">
        <f t="shared" si="3"/>
        <v>0</v>
      </c>
    </row>
    <row r="55" spans="1:6" x14ac:dyDescent="0.25">
      <c r="A55" s="209">
        <v>49</v>
      </c>
      <c r="B55" s="204" t="s">
        <v>895</v>
      </c>
      <c r="C55" s="207">
        <v>6</v>
      </c>
      <c r="D55" s="207" t="s">
        <v>0</v>
      </c>
      <c r="E55" s="344"/>
      <c r="F55" s="210">
        <f t="shared" si="3"/>
        <v>0</v>
      </c>
    </row>
    <row r="56" spans="1:6" x14ac:dyDescent="0.25">
      <c r="A56" s="209">
        <v>50</v>
      </c>
      <c r="B56" s="204" t="s">
        <v>896</v>
      </c>
      <c r="C56" s="207">
        <v>6</v>
      </c>
      <c r="D56" s="207" t="s">
        <v>0</v>
      </c>
      <c r="E56" s="344"/>
      <c r="F56" s="210">
        <f t="shared" si="3"/>
        <v>0</v>
      </c>
    </row>
    <row r="57" spans="1:6" x14ac:dyDescent="0.25">
      <c r="A57" s="209">
        <v>51</v>
      </c>
      <c r="B57" s="204" t="s">
        <v>897</v>
      </c>
      <c r="C57" s="207">
        <v>4</v>
      </c>
      <c r="D57" s="207" t="s">
        <v>0</v>
      </c>
      <c r="E57" s="344"/>
      <c r="F57" s="210">
        <f t="shared" si="3"/>
        <v>0</v>
      </c>
    </row>
    <row r="58" spans="1:6" x14ac:dyDescent="0.25">
      <c r="A58" s="209">
        <v>52</v>
      </c>
      <c r="B58" s="204" t="s">
        <v>898</v>
      </c>
      <c r="C58" s="207">
        <v>2</v>
      </c>
      <c r="D58" s="207" t="s">
        <v>0</v>
      </c>
      <c r="E58" s="344"/>
      <c r="F58" s="210">
        <f t="shared" si="3"/>
        <v>0</v>
      </c>
    </row>
    <row r="59" spans="1:6" x14ac:dyDescent="0.25">
      <c r="A59" s="209">
        <v>53</v>
      </c>
      <c r="B59" s="204" t="s">
        <v>899</v>
      </c>
      <c r="C59" s="207">
        <v>4</v>
      </c>
      <c r="D59" s="207" t="s">
        <v>0</v>
      </c>
      <c r="E59" s="344"/>
      <c r="F59" s="210">
        <f t="shared" si="3"/>
        <v>0</v>
      </c>
    </row>
    <row r="60" spans="1:6" x14ac:dyDescent="0.25">
      <c r="A60" s="209">
        <v>54</v>
      </c>
      <c r="B60" s="204" t="s">
        <v>900</v>
      </c>
      <c r="C60" s="207">
        <v>1</v>
      </c>
      <c r="D60" s="207" t="s">
        <v>0</v>
      </c>
      <c r="E60" s="344"/>
      <c r="F60" s="210">
        <f t="shared" si="3"/>
        <v>0</v>
      </c>
    </row>
    <row r="61" spans="1:6" x14ac:dyDescent="0.25">
      <c r="A61" s="211">
        <v>55</v>
      </c>
      <c r="B61" s="206" t="s">
        <v>901</v>
      </c>
      <c r="C61" s="208">
        <v>50</v>
      </c>
      <c r="D61" s="208" t="s">
        <v>0</v>
      </c>
      <c r="E61" s="346"/>
      <c r="F61" s="212">
        <f t="shared" si="3"/>
        <v>0</v>
      </c>
    </row>
    <row r="62" spans="1:6" x14ac:dyDescent="0.25">
      <c r="A62" s="211">
        <v>56</v>
      </c>
      <c r="B62" s="206" t="s">
        <v>903</v>
      </c>
      <c r="C62" s="208">
        <v>50</v>
      </c>
      <c r="D62" s="208" t="s">
        <v>0</v>
      </c>
      <c r="E62" s="346"/>
      <c r="F62" s="212">
        <f t="shared" si="3"/>
        <v>0</v>
      </c>
    </row>
    <row r="63" spans="1:6" x14ac:dyDescent="0.25">
      <c r="A63" s="211">
        <v>57</v>
      </c>
      <c r="B63" s="206" t="s">
        <v>904</v>
      </c>
      <c r="C63" s="208">
        <v>50</v>
      </c>
      <c r="D63" s="208" t="s">
        <v>0</v>
      </c>
      <c r="E63" s="346"/>
      <c r="F63" s="212">
        <f t="shared" si="3"/>
        <v>0</v>
      </c>
    </row>
    <row r="64" spans="1:6" x14ac:dyDescent="0.25">
      <c r="A64" s="211">
        <v>58</v>
      </c>
      <c r="B64" s="206" t="s">
        <v>429</v>
      </c>
      <c r="C64" s="208">
        <v>5</v>
      </c>
      <c r="D64" s="208" t="s">
        <v>0</v>
      </c>
      <c r="E64" s="346"/>
      <c r="F64" s="212">
        <f t="shared" si="3"/>
        <v>0</v>
      </c>
    </row>
    <row r="65" spans="1:6" x14ac:dyDescent="0.25">
      <c r="A65" s="211">
        <v>59</v>
      </c>
      <c r="B65" s="206" t="s">
        <v>430</v>
      </c>
      <c r="C65" s="208">
        <v>50</v>
      </c>
      <c r="D65" s="208" t="s">
        <v>0</v>
      </c>
      <c r="E65" s="346"/>
      <c r="F65" s="212">
        <f t="shared" si="3"/>
        <v>0</v>
      </c>
    </row>
    <row r="66" spans="1:6" x14ac:dyDescent="0.25">
      <c r="A66" s="211">
        <v>60</v>
      </c>
      <c r="B66" s="206" t="s">
        <v>905</v>
      </c>
      <c r="C66" s="208">
        <v>50</v>
      </c>
      <c r="D66" s="208" t="s">
        <v>0</v>
      </c>
      <c r="E66" s="346"/>
      <c r="F66" s="212">
        <f t="shared" si="3"/>
        <v>0</v>
      </c>
    </row>
    <row r="67" spans="1:6" x14ac:dyDescent="0.25">
      <c r="A67" s="580" t="s">
        <v>431</v>
      </c>
      <c r="B67" s="581"/>
      <c r="C67" s="581"/>
      <c r="D67" s="581"/>
      <c r="E67" s="581"/>
      <c r="F67" s="582"/>
    </row>
    <row r="68" spans="1:6" x14ac:dyDescent="0.25">
      <c r="A68" s="209">
        <v>61</v>
      </c>
      <c r="B68" s="204" t="s">
        <v>906</v>
      </c>
      <c r="C68" s="207">
        <v>30</v>
      </c>
      <c r="D68" s="207" t="s">
        <v>14</v>
      </c>
      <c r="E68" s="344"/>
      <c r="F68" s="210">
        <f t="shared" ref="F68:F74" si="4">C68*E68</f>
        <v>0</v>
      </c>
    </row>
    <row r="69" spans="1:6" x14ac:dyDescent="0.25">
      <c r="A69" s="209">
        <v>62</v>
      </c>
      <c r="B69" s="204" t="s">
        <v>907</v>
      </c>
      <c r="C69" s="207">
        <v>45</v>
      </c>
      <c r="D69" s="207" t="s">
        <v>0</v>
      </c>
      <c r="E69" s="344"/>
      <c r="F69" s="210">
        <f t="shared" si="4"/>
        <v>0</v>
      </c>
    </row>
    <row r="70" spans="1:6" x14ac:dyDescent="0.25">
      <c r="A70" s="209">
        <v>63</v>
      </c>
      <c r="B70" s="204" t="s">
        <v>908</v>
      </c>
      <c r="C70" s="207">
        <v>15</v>
      </c>
      <c r="D70" s="207" t="s">
        <v>0</v>
      </c>
      <c r="E70" s="344"/>
      <c r="F70" s="210">
        <f t="shared" si="4"/>
        <v>0</v>
      </c>
    </row>
    <row r="71" spans="1:6" x14ac:dyDescent="0.25">
      <c r="A71" s="209">
        <v>64</v>
      </c>
      <c r="B71" s="204" t="s">
        <v>909</v>
      </c>
      <c r="C71" s="207">
        <v>1</v>
      </c>
      <c r="D71" s="207" t="s">
        <v>0</v>
      </c>
      <c r="E71" s="344"/>
      <c r="F71" s="210">
        <f t="shared" si="4"/>
        <v>0</v>
      </c>
    </row>
    <row r="72" spans="1:6" x14ac:dyDescent="0.25">
      <c r="A72" s="209">
        <v>65</v>
      </c>
      <c r="B72" s="204" t="s">
        <v>910</v>
      </c>
      <c r="C72" s="207">
        <v>4</v>
      </c>
      <c r="D72" s="207" t="s">
        <v>0</v>
      </c>
      <c r="E72" s="344"/>
      <c r="F72" s="210">
        <f t="shared" si="4"/>
        <v>0</v>
      </c>
    </row>
    <row r="73" spans="1:6" x14ac:dyDescent="0.25">
      <c r="A73" s="211">
        <v>66</v>
      </c>
      <c r="B73" s="206" t="s">
        <v>432</v>
      </c>
      <c r="C73" s="208">
        <v>30</v>
      </c>
      <c r="D73" s="208" t="s">
        <v>14</v>
      </c>
      <c r="E73" s="346"/>
      <c r="F73" s="212">
        <f t="shared" si="4"/>
        <v>0</v>
      </c>
    </row>
    <row r="74" spans="1:6" x14ac:dyDescent="0.25">
      <c r="A74" s="211">
        <v>67</v>
      </c>
      <c r="B74" s="206" t="s">
        <v>433</v>
      </c>
      <c r="C74" s="208">
        <v>45</v>
      </c>
      <c r="D74" s="208" t="s">
        <v>0</v>
      </c>
      <c r="E74" s="346"/>
      <c r="F74" s="212">
        <f t="shared" si="4"/>
        <v>0</v>
      </c>
    </row>
    <row r="75" spans="1:6" x14ac:dyDescent="0.25">
      <c r="A75" s="580" t="s">
        <v>434</v>
      </c>
      <c r="B75" s="581"/>
      <c r="C75" s="581"/>
      <c r="D75" s="581"/>
      <c r="E75" s="581"/>
      <c r="F75" s="582"/>
    </row>
    <row r="76" spans="1:6" ht="26.4" x14ac:dyDescent="0.25">
      <c r="A76" s="209">
        <v>68</v>
      </c>
      <c r="B76" s="204" t="s">
        <v>435</v>
      </c>
      <c r="C76" s="207">
        <v>2</v>
      </c>
      <c r="D76" s="207" t="s">
        <v>0</v>
      </c>
      <c r="E76" s="344"/>
      <c r="F76" s="210">
        <f>C76*E76</f>
        <v>0</v>
      </c>
    </row>
    <row r="77" spans="1:6" x14ac:dyDescent="0.25">
      <c r="A77" s="209">
        <v>69</v>
      </c>
      <c r="B77" s="204" t="s">
        <v>911</v>
      </c>
      <c r="C77" s="207">
        <v>2</v>
      </c>
      <c r="D77" s="207" t="s">
        <v>0</v>
      </c>
      <c r="E77" s="344"/>
      <c r="F77" s="210">
        <f>C77*E77</f>
        <v>0</v>
      </c>
    </row>
    <row r="78" spans="1:6" x14ac:dyDescent="0.25">
      <c r="A78" s="211">
        <v>70</v>
      </c>
      <c r="B78" s="206" t="s">
        <v>436</v>
      </c>
      <c r="C78" s="208">
        <v>2</v>
      </c>
      <c r="D78" s="208" t="s">
        <v>0</v>
      </c>
      <c r="E78" s="346"/>
      <c r="F78" s="212">
        <f>C78*E78</f>
        <v>0</v>
      </c>
    </row>
    <row r="79" spans="1:6" x14ac:dyDescent="0.25">
      <c r="A79" s="580" t="s">
        <v>437</v>
      </c>
      <c r="B79" s="581"/>
      <c r="C79" s="581"/>
      <c r="D79" s="581"/>
      <c r="E79" s="581"/>
      <c r="F79" s="582"/>
    </row>
    <row r="80" spans="1:6" ht="26.4" x14ac:dyDescent="0.25">
      <c r="A80" s="209">
        <v>71</v>
      </c>
      <c r="B80" s="204" t="s">
        <v>912</v>
      </c>
      <c r="C80" s="207">
        <v>1</v>
      </c>
      <c r="D80" s="207" t="s">
        <v>0</v>
      </c>
      <c r="E80" s="344"/>
      <c r="F80" s="210">
        <f t="shared" ref="F80:F90" si="5">C80*E80</f>
        <v>0</v>
      </c>
    </row>
    <row r="81" spans="1:6" x14ac:dyDescent="0.25">
      <c r="A81" s="209">
        <v>72</v>
      </c>
      <c r="B81" s="204" t="s">
        <v>913</v>
      </c>
      <c r="C81" s="207">
        <v>1</v>
      </c>
      <c r="D81" s="207" t="s">
        <v>0</v>
      </c>
      <c r="E81" s="344"/>
      <c r="F81" s="210">
        <f t="shared" si="5"/>
        <v>0</v>
      </c>
    </row>
    <row r="82" spans="1:6" x14ac:dyDescent="0.25">
      <c r="A82" s="209">
        <v>73</v>
      </c>
      <c r="B82" s="204" t="s">
        <v>875</v>
      </c>
      <c r="C82" s="207">
        <v>2</v>
      </c>
      <c r="D82" s="207" t="s">
        <v>0</v>
      </c>
      <c r="E82" s="344"/>
      <c r="F82" s="210">
        <f t="shared" si="5"/>
        <v>0</v>
      </c>
    </row>
    <row r="83" spans="1:6" x14ac:dyDescent="0.25">
      <c r="A83" s="209">
        <v>74</v>
      </c>
      <c r="B83" s="204" t="s">
        <v>438</v>
      </c>
      <c r="C83" s="207">
        <v>1</v>
      </c>
      <c r="D83" s="207" t="s">
        <v>0</v>
      </c>
      <c r="E83" s="344"/>
      <c r="F83" s="210">
        <f t="shared" si="5"/>
        <v>0</v>
      </c>
    </row>
    <row r="84" spans="1:6" x14ac:dyDescent="0.25">
      <c r="A84" s="209">
        <v>75</v>
      </c>
      <c r="B84" s="204" t="s">
        <v>914</v>
      </c>
      <c r="C84" s="207">
        <v>1</v>
      </c>
      <c r="D84" s="207" t="s">
        <v>0</v>
      </c>
      <c r="E84" s="344"/>
      <c r="F84" s="210">
        <f t="shared" si="5"/>
        <v>0</v>
      </c>
    </row>
    <row r="85" spans="1:6" x14ac:dyDescent="0.25">
      <c r="A85" s="209">
        <v>76</v>
      </c>
      <c r="B85" s="204" t="s">
        <v>439</v>
      </c>
      <c r="C85" s="207">
        <v>1</v>
      </c>
      <c r="D85" s="207" t="s">
        <v>0</v>
      </c>
      <c r="E85" s="344"/>
      <c r="F85" s="210">
        <f t="shared" si="5"/>
        <v>0</v>
      </c>
    </row>
    <row r="86" spans="1:6" x14ac:dyDescent="0.25">
      <c r="A86" s="209">
        <v>77</v>
      </c>
      <c r="B86" s="204" t="s">
        <v>440</v>
      </c>
      <c r="C86" s="207">
        <v>1</v>
      </c>
      <c r="D86" s="207" t="s">
        <v>0</v>
      </c>
      <c r="E86" s="344"/>
      <c r="F86" s="210">
        <f t="shared" si="5"/>
        <v>0</v>
      </c>
    </row>
    <row r="87" spans="1:6" x14ac:dyDescent="0.25">
      <c r="A87" s="211">
        <v>78</v>
      </c>
      <c r="B87" s="206" t="s">
        <v>441</v>
      </c>
      <c r="C87" s="208">
        <v>7</v>
      </c>
      <c r="D87" s="208" t="s">
        <v>0</v>
      </c>
      <c r="E87" s="346"/>
      <c r="F87" s="212">
        <f t="shared" si="5"/>
        <v>0</v>
      </c>
    </row>
    <row r="88" spans="1:6" x14ac:dyDescent="0.25">
      <c r="A88" s="211">
        <v>79</v>
      </c>
      <c r="B88" s="206" t="s">
        <v>442</v>
      </c>
      <c r="C88" s="208">
        <v>1</v>
      </c>
      <c r="D88" s="208" t="s">
        <v>443</v>
      </c>
      <c r="E88" s="346"/>
      <c r="F88" s="212">
        <f t="shared" si="5"/>
        <v>0</v>
      </c>
    </row>
    <row r="89" spans="1:6" x14ac:dyDescent="0.25">
      <c r="A89" s="211">
        <v>80</v>
      </c>
      <c r="B89" s="206" t="s">
        <v>444</v>
      </c>
      <c r="C89" s="208">
        <v>1</v>
      </c>
      <c r="D89" s="208" t="s">
        <v>0</v>
      </c>
      <c r="E89" s="346"/>
      <c r="F89" s="212">
        <f t="shared" si="5"/>
        <v>0</v>
      </c>
    </row>
    <row r="90" spans="1:6" x14ac:dyDescent="0.25">
      <c r="A90" s="211">
        <v>81</v>
      </c>
      <c r="B90" s="206" t="s">
        <v>445</v>
      </c>
      <c r="C90" s="208">
        <v>1</v>
      </c>
      <c r="D90" s="208" t="s">
        <v>0</v>
      </c>
      <c r="E90" s="346"/>
      <c r="F90" s="212">
        <f t="shared" si="5"/>
        <v>0</v>
      </c>
    </row>
    <row r="91" spans="1:6" x14ac:dyDescent="0.25">
      <c r="A91" s="580" t="s">
        <v>446</v>
      </c>
      <c r="B91" s="581"/>
      <c r="C91" s="581"/>
      <c r="D91" s="581"/>
      <c r="E91" s="581"/>
      <c r="F91" s="582"/>
    </row>
    <row r="92" spans="1:6" x14ac:dyDescent="0.25">
      <c r="A92" s="211">
        <v>82</v>
      </c>
      <c r="B92" s="206" t="s">
        <v>447</v>
      </c>
      <c r="C92" s="205">
        <v>1</v>
      </c>
      <c r="D92" s="205" t="s">
        <v>443</v>
      </c>
      <c r="E92" s="345"/>
      <c r="F92" s="213">
        <f>E92</f>
        <v>0</v>
      </c>
    </row>
    <row r="93" spans="1:6" x14ac:dyDescent="0.25">
      <c r="A93" s="580" t="s">
        <v>448</v>
      </c>
      <c r="B93" s="581"/>
      <c r="C93" s="581"/>
      <c r="D93" s="581"/>
      <c r="E93" s="581"/>
      <c r="F93" s="582"/>
    </row>
    <row r="94" spans="1:6" ht="26.4" x14ac:dyDescent="0.25">
      <c r="A94" s="209">
        <v>83</v>
      </c>
      <c r="B94" s="204" t="s">
        <v>915</v>
      </c>
      <c r="C94" s="207">
        <v>5</v>
      </c>
      <c r="D94" s="207" t="s">
        <v>0</v>
      </c>
      <c r="E94" s="344"/>
      <c r="F94" s="210">
        <f>C94*E94</f>
        <v>0</v>
      </c>
    </row>
    <row r="95" spans="1:6" x14ac:dyDescent="0.25">
      <c r="A95" s="209">
        <v>84</v>
      </c>
      <c r="B95" s="204" t="s">
        <v>916</v>
      </c>
      <c r="C95" s="207">
        <v>5</v>
      </c>
      <c r="D95" s="207" t="s">
        <v>0</v>
      </c>
      <c r="E95" s="344"/>
      <c r="F95" s="210">
        <f>C95*E95</f>
        <v>0</v>
      </c>
    </row>
    <row r="96" spans="1:6" x14ac:dyDescent="0.25">
      <c r="A96" s="211">
        <v>85</v>
      </c>
      <c r="B96" s="206" t="s">
        <v>449</v>
      </c>
      <c r="C96" s="208">
        <v>5</v>
      </c>
      <c r="D96" s="208" t="s">
        <v>0</v>
      </c>
      <c r="E96" s="346"/>
      <c r="F96" s="212">
        <f>C96*E96</f>
        <v>0</v>
      </c>
    </row>
    <row r="97" spans="1:6" x14ac:dyDescent="0.25">
      <c r="A97" s="580" t="s">
        <v>450</v>
      </c>
      <c r="B97" s="581"/>
      <c r="C97" s="581"/>
      <c r="D97" s="581"/>
      <c r="E97" s="581"/>
      <c r="F97" s="582"/>
    </row>
    <row r="98" spans="1:6" ht="26.4" x14ac:dyDescent="0.25">
      <c r="A98" s="209">
        <v>86</v>
      </c>
      <c r="B98" s="204" t="s">
        <v>451</v>
      </c>
      <c r="C98" s="207">
        <v>1</v>
      </c>
      <c r="D98" s="207" t="s">
        <v>0</v>
      </c>
      <c r="E98" s="344"/>
      <c r="F98" s="210">
        <f t="shared" ref="F98:F108" si="6">C98*E98</f>
        <v>0</v>
      </c>
    </row>
    <row r="99" spans="1:6" x14ac:dyDescent="0.25">
      <c r="A99" s="209">
        <v>87</v>
      </c>
      <c r="B99" s="204" t="s">
        <v>452</v>
      </c>
      <c r="C99" s="207">
        <v>1</v>
      </c>
      <c r="D99" s="207" t="s">
        <v>0</v>
      </c>
      <c r="E99" s="344"/>
      <c r="F99" s="210">
        <f t="shared" si="6"/>
        <v>0</v>
      </c>
    </row>
    <row r="100" spans="1:6" x14ac:dyDescent="0.25">
      <c r="A100" s="209">
        <v>88</v>
      </c>
      <c r="B100" s="204" t="s">
        <v>481</v>
      </c>
      <c r="C100" s="207">
        <v>1</v>
      </c>
      <c r="D100" s="207" t="s">
        <v>0</v>
      </c>
      <c r="E100" s="344"/>
      <c r="F100" s="210">
        <f t="shared" si="6"/>
        <v>0</v>
      </c>
    </row>
    <row r="101" spans="1:6" x14ac:dyDescent="0.25">
      <c r="A101" s="209">
        <v>89</v>
      </c>
      <c r="B101" s="204" t="s">
        <v>453</v>
      </c>
      <c r="C101" s="207">
        <v>1</v>
      </c>
      <c r="D101" s="207" t="s">
        <v>0</v>
      </c>
      <c r="E101" s="344"/>
      <c r="F101" s="210">
        <f t="shared" si="6"/>
        <v>0</v>
      </c>
    </row>
    <row r="102" spans="1:6" x14ac:dyDescent="0.25">
      <c r="A102" s="209">
        <v>90</v>
      </c>
      <c r="B102" s="204" t="s">
        <v>454</v>
      </c>
      <c r="C102" s="207">
        <v>1</v>
      </c>
      <c r="D102" s="207" t="s">
        <v>0</v>
      </c>
      <c r="E102" s="344"/>
      <c r="F102" s="210">
        <f t="shared" si="6"/>
        <v>0</v>
      </c>
    </row>
    <row r="103" spans="1:6" x14ac:dyDescent="0.25">
      <c r="A103" s="209">
        <v>91</v>
      </c>
      <c r="B103" s="204" t="s">
        <v>455</v>
      </c>
      <c r="C103" s="207">
        <v>1</v>
      </c>
      <c r="D103" s="207" t="s">
        <v>0</v>
      </c>
      <c r="E103" s="344"/>
      <c r="F103" s="210">
        <f t="shared" si="6"/>
        <v>0</v>
      </c>
    </row>
    <row r="104" spans="1:6" x14ac:dyDescent="0.25">
      <c r="A104" s="209">
        <v>92</v>
      </c>
      <c r="B104" s="204" t="s">
        <v>456</v>
      </c>
      <c r="C104" s="207">
        <v>1</v>
      </c>
      <c r="D104" s="207" t="s">
        <v>0</v>
      </c>
      <c r="E104" s="344"/>
      <c r="F104" s="210">
        <f t="shared" si="6"/>
        <v>0</v>
      </c>
    </row>
    <row r="105" spans="1:6" x14ac:dyDescent="0.25">
      <c r="A105" s="209">
        <v>93</v>
      </c>
      <c r="B105" s="204" t="s">
        <v>917</v>
      </c>
      <c r="C105" s="207">
        <v>1</v>
      </c>
      <c r="D105" s="207" t="s">
        <v>14</v>
      </c>
      <c r="E105" s="344"/>
      <c r="F105" s="210">
        <f t="shared" si="6"/>
        <v>0</v>
      </c>
    </row>
    <row r="106" spans="1:6" x14ac:dyDescent="0.25">
      <c r="A106" s="211">
        <v>94</v>
      </c>
      <c r="B106" s="206" t="s">
        <v>482</v>
      </c>
      <c r="C106" s="208">
        <v>1</v>
      </c>
      <c r="D106" s="208" t="s">
        <v>0</v>
      </c>
      <c r="E106" s="346"/>
      <c r="F106" s="212">
        <f t="shared" si="6"/>
        <v>0</v>
      </c>
    </row>
    <row r="107" spans="1:6" x14ac:dyDescent="0.25">
      <c r="A107" s="211">
        <v>95</v>
      </c>
      <c r="B107" s="206" t="s">
        <v>457</v>
      </c>
      <c r="C107" s="208">
        <v>1</v>
      </c>
      <c r="D107" s="208" t="s">
        <v>0</v>
      </c>
      <c r="E107" s="346"/>
      <c r="F107" s="212">
        <f t="shared" si="6"/>
        <v>0</v>
      </c>
    </row>
    <row r="108" spans="1:6" x14ac:dyDescent="0.25">
      <c r="A108" s="211">
        <v>96</v>
      </c>
      <c r="B108" s="206" t="s">
        <v>458</v>
      </c>
      <c r="C108" s="208">
        <v>1</v>
      </c>
      <c r="D108" s="208" t="s">
        <v>0</v>
      </c>
      <c r="E108" s="346"/>
      <c r="F108" s="212">
        <f t="shared" si="6"/>
        <v>0</v>
      </c>
    </row>
    <row r="109" spans="1:6" x14ac:dyDescent="0.25">
      <c r="A109" s="580" t="s">
        <v>459</v>
      </c>
      <c r="B109" s="581"/>
      <c r="C109" s="581"/>
      <c r="D109" s="581"/>
      <c r="E109" s="581"/>
      <c r="F109" s="582"/>
    </row>
    <row r="110" spans="1:6" x14ac:dyDescent="0.25">
      <c r="A110" s="209">
        <v>97</v>
      </c>
      <c r="B110" s="204" t="s">
        <v>918</v>
      </c>
      <c r="C110" s="207">
        <v>2</v>
      </c>
      <c r="D110" s="207" t="s">
        <v>0</v>
      </c>
      <c r="E110" s="344"/>
      <c r="F110" s="210">
        <f t="shared" ref="F110:F115" si="7">C110*E110</f>
        <v>0</v>
      </c>
    </row>
    <row r="111" spans="1:6" x14ac:dyDescent="0.25">
      <c r="A111" s="209">
        <v>98</v>
      </c>
      <c r="B111" s="204" t="s">
        <v>919</v>
      </c>
      <c r="C111" s="207">
        <v>80</v>
      </c>
      <c r="D111" s="207" t="s">
        <v>14</v>
      </c>
      <c r="E111" s="344"/>
      <c r="F111" s="210">
        <f t="shared" si="7"/>
        <v>0</v>
      </c>
    </row>
    <row r="112" spans="1:6" x14ac:dyDescent="0.25">
      <c r="A112" s="209">
        <v>99</v>
      </c>
      <c r="B112" s="204" t="s">
        <v>920</v>
      </c>
      <c r="C112" s="207">
        <v>50</v>
      </c>
      <c r="D112" s="207" t="s">
        <v>14</v>
      </c>
      <c r="E112" s="344"/>
      <c r="F112" s="210">
        <f t="shared" si="7"/>
        <v>0</v>
      </c>
    </row>
    <row r="113" spans="1:9" x14ac:dyDescent="0.25">
      <c r="A113" s="211">
        <v>100</v>
      </c>
      <c r="B113" s="206" t="s">
        <v>460</v>
      </c>
      <c r="C113" s="208">
        <v>4</v>
      </c>
      <c r="D113" s="208" t="s">
        <v>14</v>
      </c>
      <c r="E113" s="346"/>
      <c r="F113" s="212">
        <f t="shared" si="7"/>
        <v>0</v>
      </c>
    </row>
    <row r="114" spans="1:9" x14ac:dyDescent="0.25">
      <c r="A114" s="211">
        <v>101</v>
      </c>
      <c r="B114" s="206" t="s">
        <v>461</v>
      </c>
      <c r="C114" s="208">
        <v>1</v>
      </c>
      <c r="D114" s="208" t="s">
        <v>443</v>
      </c>
      <c r="E114" s="346"/>
      <c r="F114" s="212">
        <f t="shared" si="7"/>
        <v>0</v>
      </c>
    </row>
    <row r="115" spans="1:9" x14ac:dyDescent="0.25">
      <c r="A115" s="211">
        <v>102</v>
      </c>
      <c r="B115" s="206" t="s">
        <v>462</v>
      </c>
      <c r="C115" s="208">
        <v>1</v>
      </c>
      <c r="D115" s="208" t="s">
        <v>0</v>
      </c>
      <c r="E115" s="346"/>
      <c r="F115" s="212">
        <f t="shared" si="7"/>
        <v>0</v>
      </c>
    </row>
    <row r="116" spans="1:9" x14ac:dyDescent="0.25">
      <c r="A116" s="580" t="s">
        <v>463</v>
      </c>
      <c r="B116" s="581"/>
      <c r="C116" s="581"/>
      <c r="D116" s="581"/>
      <c r="E116" s="581"/>
      <c r="F116" s="582"/>
    </row>
    <row r="117" spans="1:9" ht="26.4" x14ac:dyDescent="0.25">
      <c r="A117" s="209">
        <v>103</v>
      </c>
      <c r="B117" s="204" t="s">
        <v>464</v>
      </c>
      <c r="C117" s="207">
        <v>2</v>
      </c>
      <c r="D117" s="207" t="s">
        <v>0</v>
      </c>
      <c r="E117" s="348"/>
      <c r="F117" s="210">
        <f>C117*E117</f>
        <v>0</v>
      </c>
    </row>
    <row r="118" spans="1:9" ht="13.8" thickBot="1" x14ac:dyDescent="0.3">
      <c r="A118" s="214">
        <v>104</v>
      </c>
      <c r="B118" s="215" t="s">
        <v>921</v>
      </c>
      <c r="C118" s="216">
        <v>1</v>
      </c>
      <c r="D118" s="216" t="s">
        <v>0</v>
      </c>
      <c r="E118" s="349"/>
      <c r="F118" s="256">
        <f>C118*E118</f>
        <v>0</v>
      </c>
    </row>
    <row r="120" spans="1:9" x14ac:dyDescent="0.25">
      <c r="B120" s="220" t="s">
        <v>465</v>
      </c>
      <c r="C120" s="220"/>
      <c r="D120" s="220"/>
      <c r="E120" s="220"/>
      <c r="F120" s="220"/>
    </row>
    <row r="121" spans="1:9" x14ac:dyDescent="0.25">
      <c r="B121" s="220" t="s">
        <v>468</v>
      </c>
      <c r="C121" s="220"/>
      <c r="D121" s="220"/>
      <c r="E121" s="220"/>
      <c r="F121" s="223">
        <f>F4+F5+F6+F7+F8+F13+F14+F15+F16+F17+F18+F19+F20+F21+F22+F23+F24+F25+F26+F35+F36+F37+F38+F39+F40+F44+F45+F46+F47+F48+F49+F50+F51+F52+F53+F54+F55+F56+F57+F58+F59+F60+F68+F69+F70+F71+F72+F76+F77+F80+F81+F82+F83+F84+F85+F86+F94+F95+F98+F99+F100+F101+F102+F103+F104+F105+F110+F111+F112+F117+F118</f>
        <v>0</v>
      </c>
    </row>
    <row r="122" spans="1:9" x14ac:dyDescent="0.25">
      <c r="B122" s="220" t="s">
        <v>469</v>
      </c>
      <c r="C122" s="220"/>
      <c r="D122" s="220"/>
      <c r="E122" s="220"/>
      <c r="F122" s="223">
        <f>F9+F10+F11+F27+F28+F29+F30+F31+F32+F33+F41+F42+F61+F62+F63+F64+F65+F66+F73+F74+F78+F87+F88+F89+F90+F92+F96+F106+F107+F108+F113+F114+F115</f>
        <v>0</v>
      </c>
      <c r="I122"/>
    </row>
    <row r="123" spans="1:9" x14ac:dyDescent="0.25">
      <c r="A123" s="220"/>
      <c r="B123" s="220"/>
      <c r="C123" s="220"/>
      <c r="D123" s="220"/>
      <c r="E123" s="220"/>
      <c r="F123" s="223"/>
    </row>
    <row r="124" spans="1:9" ht="15.6" x14ac:dyDescent="0.3">
      <c r="B124" s="222" t="s">
        <v>483</v>
      </c>
      <c r="C124" s="222"/>
      <c r="D124" s="221"/>
      <c r="E124" s="221"/>
      <c r="F124" s="224">
        <f>F121+F122</f>
        <v>0</v>
      </c>
    </row>
    <row r="125" spans="1:9" x14ac:dyDescent="0.25">
      <c r="F125" s="201"/>
    </row>
    <row r="126" spans="1:9" x14ac:dyDescent="0.25">
      <c r="A126" s="477"/>
      <c r="B126" s="586"/>
      <c r="C126" s="586"/>
      <c r="D126" s="586"/>
      <c r="E126" s="586"/>
      <c r="F126" s="586"/>
    </row>
    <row r="127" spans="1:9" x14ac:dyDescent="0.25">
      <c r="A127" s="477"/>
      <c r="B127" s="586"/>
      <c r="C127" s="586"/>
      <c r="D127" s="586"/>
      <c r="E127" s="586"/>
      <c r="F127" s="586"/>
    </row>
    <row r="128" spans="1:9" x14ac:dyDescent="0.25">
      <c r="A128" s="586"/>
      <c r="B128" s="586"/>
      <c r="C128" s="586"/>
      <c r="D128" s="586"/>
      <c r="E128" s="586"/>
      <c r="F128" s="586"/>
    </row>
    <row r="129" spans="1:6" x14ac:dyDescent="0.25">
      <c r="A129" s="586"/>
      <c r="B129" s="586"/>
      <c r="C129" s="586"/>
      <c r="D129" s="586"/>
      <c r="E129" s="586"/>
      <c r="F129" s="586"/>
    </row>
  </sheetData>
  <sheetProtection algorithmName="SHA-512" hashValue="JF+d2cHDy8O4eSOIQJvAo9jVGuI17xKO4d/NCH0DKd2TtuQUwqj/Z3AKNGBzf9kOIT02kvXlit7/yfJccb8t/Q==" saltValue="73dgd1ssMdXNWPLMiPeZLg==" spinCount="100000" sheet="1" objects="1" scenarios="1"/>
  <mergeCells count="17">
    <mergeCell ref="A129:F129"/>
    <mergeCell ref="A79:F79"/>
    <mergeCell ref="A91:F91"/>
    <mergeCell ref="A93:F93"/>
    <mergeCell ref="A97:F97"/>
    <mergeCell ref="A109:F109"/>
    <mergeCell ref="A116:F116"/>
    <mergeCell ref="B126:F126"/>
    <mergeCell ref="B127:F127"/>
    <mergeCell ref="A128:F128"/>
    <mergeCell ref="A75:F75"/>
    <mergeCell ref="A1:F1"/>
    <mergeCell ref="A3:F3"/>
    <mergeCell ref="A12:F12"/>
    <mergeCell ref="A34:F34"/>
    <mergeCell ref="A43:F43"/>
    <mergeCell ref="A67:F67"/>
  </mergeCells>
  <pageMargins left="0.70866141732283472" right="0.70866141732283472" top="0.78740157480314965" bottom="0.78740157480314965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0"/>
  <sheetViews>
    <sheetView showGridLines="0" view="pageBreakPreview" zoomScaleNormal="100" zoomScaleSheetLayoutView="100" workbookViewId="0">
      <pane ySplit="1" topLeftCell="A124" activePane="bottomLeft" state="frozen"/>
      <selection pane="bottomLeft" activeCell="I139" sqref="I139"/>
    </sheetView>
  </sheetViews>
  <sheetFormatPr defaultColWidth="9.109375" defaultRowHeight="12" x14ac:dyDescent="0.3"/>
  <cols>
    <col min="1" max="1" width="7.109375" style="350" customWidth="1"/>
    <col min="2" max="2" width="1.44140625" style="350" customWidth="1"/>
    <col min="3" max="3" width="3.5546875" style="350" customWidth="1"/>
    <col min="4" max="4" width="3.6640625" style="350" customWidth="1"/>
    <col min="5" max="5" width="14.6640625" style="350" customWidth="1"/>
    <col min="6" max="6" width="64.33203125" style="350" customWidth="1"/>
    <col min="7" max="7" width="7.44140625" style="350" customWidth="1"/>
    <col min="8" max="8" width="9.5546875" style="350" customWidth="1"/>
    <col min="9" max="9" width="10.88671875" style="350" customWidth="1"/>
    <col min="10" max="10" width="20.109375" style="350" customWidth="1"/>
    <col min="11" max="11" width="13.33203125" style="350" customWidth="1"/>
    <col min="12" max="12" width="9.109375" style="350"/>
    <col min="13" max="18" width="0" style="350" hidden="1" customWidth="1"/>
    <col min="19" max="19" width="7" style="350" hidden="1" customWidth="1"/>
    <col min="20" max="20" width="25.44140625" style="350" hidden="1" customWidth="1"/>
    <col min="21" max="21" width="14" style="350" hidden="1" customWidth="1"/>
    <col min="22" max="22" width="10.5546875" style="350" customWidth="1"/>
    <col min="23" max="23" width="14" style="350" customWidth="1"/>
    <col min="24" max="24" width="10.5546875" style="350" customWidth="1"/>
    <col min="25" max="25" width="12.88671875" style="350" customWidth="1"/>
    <col min="26" max="26" width="9.44140625" style="350" customWidth="1"/>
    <col min="27" max="27" width="12.88671875" style="350" customWidth="1"/>
    <col min="28" max="28" width="14" style="350" customWidth="1"/>
    <col min="29" max="29" width="9.44140625" style="350" customWidth="1"/>
    <col min="30" max="30" width="12.88671875" style="350" customWidth="1"/>
    <col min="31" max="31" width="14" style="350" customWidth="1"/>
    <col min="32" max="42" width="9.109375" style="350"/>
    <col min="43" max="67" width="0" style="350" hidden="1" customWidth="1"/>
    <col min="68" max="16384" width="9.109375" style="350"/>
  </cols>
  <sheetData>
    <row r="1" spans="1:70" ht="21.75" customHeight="1" x14ac:dyDescent="0.3">
      <c r="A1" s="260"/>
      <c r="B1" s="261"/>
      <c r="C1" s="261"/>
      <c r="D1" s="262" t="s">
        <v>495</v>
      </c>
      <c r="E1" s="261"/>
      <c r="F1" s="266" t="s">
        <v>496</v>
      </c>
      <c r="G1" s="595" t="s">
        <v>497</v>
      </c>
      <c r="H1" s="595"/>
      <c r="I1" s="261"/>
      <c r="J1" s="266" t="s">
        <v>498</v>
      </c>
      <c r="K1" s="262" t="s">
        <v>499</v>
      </c>
      <c r="L1" s="266" t="s">
        <v>500</v>
      </c>
      <c r="M1" s="266"/>
      <c r="N1" s="266"/>
      <c r="O1" s="266"/>
      <c r="P1" s="266"/>
      <c r="Q1" s="266"/>
      <c r="R1" s="266"/>
      <c r="S1" s="266"/>
      <c r="T1" s="266"/>
      <c r="U1" s="263"/>
      <c r="V1" s="263"/>
      <c r="W1" s="260"/>
      <c r="X1" s="260"/>
      <c r="Y1" s="260"/>
      <c r="Z1" s="260"/>
      <c r="AA1" s="260"/>
      <c r="AB1" s="260"/>
      <c r="AC1" s="260"/>
      <c r="AD1" s="260"/>
      <c r="AE1" s="260"/>
      <c r="AF1" s="260"/>
      <c r="AG1" s="260"/>
      <c r="AH1" s="260"/>
      <c r="AI1" s="260"/>
      <c r="AJ1" s="260"/>
      <c r="AK1" s="260"/>
      <c r="AL1" s="260"/>
      <c r="AM1" s="260"/>
      <c r="AN1" s="260"/>
      <c r="AO1" s="260"/>
      <c r="AP1" s="260"/>
      <c r="AQ1" s="260"/>
      <c r="AR1" s="260"/>
      <c r="AS1" s="260"/>
      <c r="AT1" s="260"/>
      <c r="AU1" s="260"/>
      <c r="AV1" s="260"/>
      <c r="AW1" s="260"/>
      <c r="AX1" s="260"/>
      <c r="AY1" s="260"/>
      <c r="AZ1" s="260"/>
      <c r="BA1" s="260"/>
      <c r="BB1" s="260"/>
      <c r="BC1" s="260"/>
      <c r="BD1" s="260"/>
      <c r="BE1" s="260"/>
      <c r="BF1" s="260"/>
      <c r="BG1" s="260"/>
      <c r="BH1" s="260"/>
      <c r="BI1" s="260"/>
      <c r="BJ1" s="260"/>
      <c r="BK1" s="260"/>
      <c r="BL1" s="260"/>
      <c r="BM1" s="260"/>
      <c r="BN1" s="260"/>
      <c r="BO1" s="260"/>
      <c r="BP1" s="260"/>
      <c r="BQ1" s="260"/>
      <c r="BR1" s="260"/>
    </row>
    <row r="2" spans="1:70" ht="36.9" customHeight="1" x14ac:dyDescent="0.3">
      <c r="L2" s="596" t="s">
        <v>501</v>
      </c>
      <c r="M2" s="597"/>
      <c r="N2" s="597"/>
      <c r="O2" s="597"/>
      <c r="P2" s="597"/>
      <c r="Q2" s="597"/>
      <c r="R2" s="597"/>
      <c r="S2" s="597"/>
      <c r="T2" s="597"/>
      <c r="U2" s="597"/>
      <c r="V2" s="597"/>
      <c r="AT2" s="351" t="s">
        <v>502</v>
      </c>
    </row>
    <row r="3" spans="1:70" ht="6.9" customHeight="1" x14ac:dyDescent="0.3">
      <c r="B3" s="352"/>
      <c r="C3" s="353"/>
      <c r="D3" s="353"/>
      <c r="E3" s="353"/>
      <c r="F3" s="353"/>
      <c r="G3" s="353"/>
      <c r="H3" s="353"/>
      <c r="I3" s="353"/>
      <c r="J3" s="353"/>
      <c r="K3" s="354"/>
      <c r="AT3" s="351" t="s">
        <v>503</v>
      </c>
    </row>
    <row r="4" spans="1:70" ht="36.9" customHeight="1" x14ac:dyDescent="0.3">
      <c r="B4" s="355"/>
      <c r="C4" s="356"/>
      <c r="D4" s="357" t="s">
        <v>504</v>
      </c>
      <c r="E4" s="356"/>
      <c r="F4" s="356"/>
      <c r="G4" s="356"/>
      <c r="H4" s="356"/>
      <c r="I4" s="356"/>
      <c r="J4" s="356"/>
      <c r="K4" s="358"/>
      <c r="M4" s="359" t="s">
        <v>505</v>
      </c>
      <c r="AT4" s="351" t="s">
        <v>506</v>
      </c>
    </row>
    <row r="5" spans="1:70" ht="6.9" customHeight="1" x14ac:dyDescent="0.3">
      <c r="B5" s="355"/>
      <c r="C5" s="356"/>
      <c r="D5" s="356"/>
      <c r="E5" s="356"/>
      <c r="F5" s="356"/>
      <c r="G5" s="356"/>
      <c r="H5" s="356"/>
      <c r="I5" s="356"/>
      <c r="J5" s="356"/>
      <c r="K5" s="358"/>
    </row>
    <row r="6" spans="1:70" ht="13.2" x14ac:dyDescent="0.3">
      <c r="B6" s="355"/>
      <c r="C6" s="356"/>
      <c r="D6" s="360" t="s">
        <v>507</v>
      </c>
      <c r="E6" s="356"/>
      <c r="F6" s="356"/>
      <c r="G6" s="356"/>
      <c r="H6" s="356"/>
      <c r="I6" s="356"/>
      <c r="J6" s="356"/>
      <c r="K6" s="358"/>
    </row>
    <row r="7" spans="1:70" ht="16.5" customHeight="1" x14ac:dyDescent="0.3">
      <c r="B7" s="355"/>
      <c r="C7" s="356"/>
      <c r="D7" s="356"/>
      <c r="E7" s="598" t="s">
        <v>508</v>
      </c>
      <c r="F7" s="599"/>
      <c r="G7" s="599"/>
      <c r="H7" s="599"/>
      <c r="I7" s="356"/>
      <c r="J7" s="356"/>
      <c r="K7" s="358"/>
    </row>
    <row r="8" spans="1:70" s="361" customFormat="1" ht="13.2" x14ac:dyDescent="0.25">
      <c r="B8" s="362"/>
      <c r="C8" s="363"/>
      <c r="D8" s="360" t="s">
        <v>509</v>
      </c>
      <c r="E8" s="363"/>
      <c r="F8" s="363"/>
      <c r="G8" s="363"/>
      <c r="H8" s="363"/>
      <c r="I8" s="363"/>
      <c r="J8" s="363"/>
      <c r="K8" s="364"/>
    </row>
    <row r="9" spans="1:70" s="361" customFormat="1" ht="36.9" customHeight="1" x14ac:dyDescent="0.25">
      <c r="B9" s="362"/>
      <c r="C9" s="363"/>
      <c r="D9" s="363"/>
      <c r="E9" s="587" t="s">
        <v>510</v>
      </c>
      <c r="F9" s="588"/>
      <c r="G9" s="588"/>
      <c r="H9" s="588"/>
      <c r="I9" s="363"/>
      <c r="J9" s="363"/>
      <c r="K9" s="364"/>
    </row>
    <row r="10" spans="1:70" s="361" customFormat="1" x14ac:dyDescent="0.25">
      <c r="B10" s="362"/>
      <c r="C10" s="363"/>
      <c r="D10" s="363"/>
      <c r="E10" s="363"/>
      <c r="F10" s="363"/>
      <c r="G10" s="363"/>
      <c r="H10" s="363"/>
      <c r="I10" s="363"/>
      <c r="J10" s="363"/>
      <c r="K10" s="364"/>
    </row>
    <row r="11" spans="1:70" s="361" customFormat="1" ht="14.4" customHeight="1" x14ac:dyDescent="0.25">
      <c r="B11" s="362"/>
      <c r="C11" s="363"/>
      <c r="D11" s="360" t="s">
        <v>511</v>
      </c>
      <c r="E11" s="363"/>
      <c r="F11" s="365" t="s">
        <v>512</v>
      </c>
      <c r="G11" s="363"/>
      <c r="H11" s="363"/>
      <c r="I11" s="360" t="s">
        <v>513</v>
      </c>
      <c r="J11" s="365" t="s">
        <v>512</v>
      </c>
      <c r="K11" s="364"/>
    </row>
    <row r="12" spans="1:70" s="361" customFormat="1" ht="14.4" customHeight="1" x14ac:dyDescent="0.25">
      <c r="B12" s="362"/>
      <c r="C12" s="363"/>
      <c r="D12" s="360" t="s">
        <v>514</v>
      </c>
      <c r="E12" s="363"/>
      <c r="F12" s="365" t="s">
        <v>515</v>
      </c>
      <c r="G12" s="363"/>
      <c r="H12" s="363"/>
      <c r="I12" s="360" t="s">
        <v>516</v>
      </c>
      <c r="J12" s="366" t="s">
        <v>517</v>
      </c>
      <c r="K12" s="364"/>
    </row>
    <row r="13" spans="1:70" s="361" customFormat="1" ht="10.95" customHeight="1" x14ac:dyDescent="0.25">
      <c r="B13" s="362"/>
      <c r="C13" s="363"/>
      <c r="D13" s="363"/>
      <c r="E13" s="363"/>
      <c r="F13" s="363"/>
      <c r="G13" s="363"/>
      <c r="H13" s="363"/>
      <c r="I13" s="363"/>
      <c r="J13" s="363"/>
      <c r="K13" s="364"/>
    </row>
    <row r="14" spans="1:70" s="361" customFormat="1" ht="14.4" customHeight="1" x14ac:dyDescent="0.25">
      <c r="B14" s="362"/>
      <c r="C14" s="363"/>
      <c r="D14" s="360" t="s">
        <v>518</v>
      </c>
      <c r="E14" s="363"/>
      <c r="F14" s="363"/>
      <c r="G14" s="363"/>
      <c r="H14" s="363"/>
      <c r="I14" s="360" t="s">
        <v>519</v>
      </c>
      <c r="J14" s="365" t="s">
        <v>512</v>
      </c>
      <c r="K14" s="364"/>
    </row>
    <row r="15" spans="1:70" s="361" customFormat="1" ht="18" customHeight="1" x14ac:dyDescent="0.25">
      <c r="B15" s="362"/>
      <c r="C15" s="363"/>
      <c r="D15" s="363"/>
      <c r="E15" s="365" t="s">
        <v>520</v>
      </c>
      <c r="F15" s="363"/>
      <c r="G15" s="363"/>
      <c r="H15" s="363"/>
      <c r="I15" s="360" t="s">
        <v>521</v>
      </c>
      <c r="J15" s="365" t="s">
        <v>512</v>
      </c>
      <c r="K15" s="364"/>
    </row>
    <row r="16" spans="1:70" s="361" customFormat="1" ht="6.9" customHeight="1" x14ac:dyDescent="0.25">
      <c r="B16" s="362"/>
      <c r="C16" s="363"/>
      <c r="D16" s="363"/>
      <c r="E16" s="363"/>
      <c r="F16" s="363"/>
      <c r="G16" s="363"/>
      <c r="H16" s="363"/>
      <c r="I16" s="363"/>
      <c r="J16" s="363"/>
      <c r="K16" s="364"/>
    </row>
    <row r="17" spans="2:11" s="361" customFormat="1" ht="14.4" customHeight="1" x14ac:dyDescent="0.25">
      <c r="B17" s="362"/>
      <c r="C17" s="363"/>
      <c r="D17" s="360" t="s">
        <v>522</v>
      </c>
      <c r="E17" s="363"/>
      <c r="F17" s="363"/>
      <c r="G17" s="363"/>
      <c r="H17" s="363"/>
      <c r="I17" s="360" t="s">
        <v>519</v>
      </c>
      <c r="J17" s="365" t="s">
        <v>512</v>
      </c>
      <c r="K17" s="364"/>
    </row>
    <row r="18" spans="2:11" s="361" customFormat="1" ht="18" customHeight="1" x14ac:dyDescent="0.25">
      <c r="B18" s="362"/>
      <c r="C18" s="363"/>
      <c r="D18" s="363"/>
      <c r="E18" s="365" t="s">
        <v>523</v>
      </c>
      <c r="F18" s="363"/>
      <c r="G18" s="363"/>
      <c r="H18" s="363"/>
      <c r="I18" s="360" t="s">
        <v>521</v>
      </c>
      <c r="J18" s="365" t="s">
        <v>512</v>
      </c>
      <c r="K18" s="364"/>
    </row>
    <row r="19" spans="2:11" s="361" customFormat="1" ht="6.9" customHeight="1" x14ac:dyDescent="0.25">
      <c r="B19" s="362"/>
      <c r="C19" s="363"/>
      <c r="D19" s="363"/>
      <c r="E19" s="363"/>
      <c r="F19" s="363"/>
      <c r="G19" s="363"/>
      <c r="H19" s="363"/>
      <c r="I19" s="363"/>
      <c r="J19" s="363"/>
      <c r="K19" s="364"/>
    </row>
    <row r="20" spans="2:11" s="361" customFormat="1" ht="14.4" customHeight="1" x14ac:dyDescent="0.25">
      <c r="B20" s="362"/>
      <c r="C20" s="363"/>
      <c r="D20" s="360" t="s">
        <v>524</v>
      </c>
      <c r="E20" s="363"/>
      <c r="F20" s="363"/>
      <c r="G20" s="363"/>
      <c r="H20" s="363"/>
      <c r="I20" s="360" t="s">
        <v>519</v>
      </c>
      <c r="J20" s="365" t="s">
        <v>512</v>
      </c>
      <c r="K20" s="364"/>
    </row>
    <row r="21" spans="2:11" s="361" customFormat="1" ht="18" customHeight="1" x14ac:dyDescent="0.25">
      <c r="B21" s="362"/>
      <c r="C21" s="363"/>
      <c r="D21" s="363"/>
      <c r="E21" s="365" t="s">
        <v>525</v>
      </c>
      <c r="F21" s="363"/>
      <c r="G21" s="363"/>
      <c r="H21" s="363"/>
      <c r="I21" s="360" t="s">
        <v>521</v>
      </c>
      <c r="J21" s="365" t="s">
        <v>512</v>
      </c>
      <c r="K21" s="364"/>
    </row>
    <row r="22" spans="2:11" s="361" customFormat="1" ht="6.9" customHeight="1" x14ac:dyDescent="0.25">
      <c r="B22" s="362"/>
      <c r="C22" s="363"/>
      <c r="D22" s="363"/>
      <c r="E22" s="363"/>
      <c r="F22" s="363"/>
      <c r="G22" s="363"/>
      <c r="H22" s="363"/>
      <c r="I22" s="363"/>
      <c r="J22" s="363"/>
      <c r="K22" s="364"/>
    </row>
    <row r="23" spans="2:11" s="361" customFormat="1" ht="14.4" customHeight="1" x14ac:dyDescent="0.25">
      <c r="B23" s="362"/>
      <c r="C23" s="363"/>
      <c r="D23" s="360" t="s">
        <v>526</v>
      </c>
      <c r="E23" s="363"/>
      <c r="F23" s="363"/>
      <c r="G23" s="363"/>
      <c r="H23" s="363"/>
      <c r="I23" s="363"/>
      <c r="J23" s="363"/>
      <c r="K23" s="364"/>
    </row>
    <row r="24" spans="2:11" s="370" customFormat="1" ht="16.5" customHeight="1" x14ac:dyDescent="0.25">
      <c r="B24" s="367"/>
      <c r="C24" s="368"/>
      <c r="D24" s="368"/>
      <c r="E24" s="589" t="s">
        <v>512</v>
      </c>
      <c r="F24" s="589"/>
      <c r="G24" s="589"/>
      <c r="H24" s="589"/>
      <c r="I24" s="368"/>
      <c r="J24" s="368"/>
      <c r="K24" s="369"/>
    </row>
    <row r="25" spans="2:11" s="361" customFormat="1" ht="6.9" customHeight="1" x14ac:dyDescent="0.25">
      <c r="B25" s="362"/>
      <c r="C25" s="363"/>
      <c r="D25" s="363"/>
      <c r="E25" s="363"/>
      <c r="F25" s="363"/>
      <c r="G25" s="363"/>
      <c r="H25" s="363"/>
      <c r="I25" s="363"/>
      <c r="J25" s="363"/>
      <c r="K25" s="364"/>
    </row>
    <row r="26" spans="2:11" s="361" customFormat="1" ht="6.9" customHeight="1" x14ac:dyDescent="0.25">
      <c r="B26" s="362"/>
      <c r="C26" s="363"/>
      <c r="D26" s="371"/>
      <c r="E26" s="371"/>
      <c r="F26" s="371"/>
      <c r="G26" s="371"/>
      <c r="H26" s="371"/>
      <c r="I26" s="371"/>
      <c r="J26" s="371"/>
      <c r="K26" s="372"/>
    </row>
    <row r="27" spans="2:11" s="361" customFormat="1" ht="25.35" customHeight="1" x14ac:dyDescent="0.25">
      <c r="B27" s="362"/>
      <c r="C27" s="363"/>
      <c r="D27" s="373" t="s">
        <v>527</v>
      </c>
      <c r="E27" s="363"/>
      <c r="F27" s="363"/>
      <c r="G27" s="363"/>
      <c r="H27" s="363"/>
      <c r="I27" s="363"/>
      <c r="J27" s="374">
        <f>ROUND(J89,0)</f>
        <v>0</v>
      </c>
      <c r="K27" s="364"/>
    </row>
    <row r="28" spans="2:11" s="361" customFormat="1" ht="6.9" customHeight="1" x14ac:dyDescent="0.25">
      <c r="B28" s="362"/>
      <c r="C28" s="363"/>
      <c r="D28" s="371"/>
      <c r="E28" s="371"/>
      <c r="F28" s="371"/>
      <c r="G28" s="371"/>
      <c r="H28" s="371"/>
      <c r="I28" s="371"/>
      <c r="J28" s="371"/>
      <c r="K28" s="372"/>
    </row>
    <row r="29" spans="2:11" s="361" customFormat="1" ht="14.4" customHeight="1" x14ac:dyDescent="0.25">
      <c r="B29" s="362"/>
      <c r="C29" s="363"/>
      <c r="D29" s="363"/>
      <c r="E29" s="363"/>
      <c r="F29" s="375" t="s">
        <v>528</v>
      </c>
      <c r="G29" s="363"/>
      <c r="H29" s="363"/>
      <c r="I29" s="375" t="s">
        <v>529</v>
      </c>
      <c r="J29" s="375" t="s">
        <v>530</v>
      </c>
      <c r="K29" s="364"/>
    </row>
    <row r="30" spans="2:11" s="361" customFormat="1" ht="14.4" customHeight="1" x14ac:dyDescent="0.25">
      <c r="B30" s="362"/>
      <c r="C30" s="363"/>
      <c r="D30" s="376" t="s">
        <v>531</v>
      </c>
      <c r="E30" s="376" t="s">
        <v>532</v>
      </c>
      <c r="F30" s="377">
        <f>ROUND(SUM(BE89:BE159), 0)</f>
        <v>0</v>
      </c>
      <c r="G30" s="363"/>
      <c r="H30" s="363"/>
      <c r="I30" s="378">
        <v>0.21</v>
      </c>
      <c r="J30" s="377">
        <f>ROUND(ROUND((SUM(BE89:BE159)), 0)*I30, 0)</f>
        <v>0</v>
      </c>
      <c r="K30" s="364"/>
    </row>
    <row r="31" spans="2:11" s="361" customFormat="1" ht="14.4" customHeight="1" x14ac:dyDescent="0.25">
      <c r="B31" s="362"/>
      <c r="C31" s="363"/>
      <c r="D31" s="363"/>
      <c r="E31" s="376" t="s">
        <v>533</v>
      </c>
      <c r="F31" s="377">
        <f>ROUND(SUM(BF89:BF159), 0)</f>
        <v>0</v>
      </c>
      <c r="G31" s="363"/>
      <c r="H31" s="363"/>
      <c r="I31" s="378">
        <v>0.15</v>
      </c>
      <c r="J31" s="377">
        <f>ROUND(ROUND((SUM(BF89:BF159)), 0)*I31, 0)</f>
        <v>0</v>
      </c>
      <c r="K31" s="364"/>
    </row>
    <row r="32" spans="2:11" s="361" customFormat="1" ht="14.4" hidden="1" customHeight="1" x14ac:dyDescent="0.25">
      <c r="B32" s="362"/>
      <c r="C32" s="363"/>
      <c r="D32" s="363"/>
      <c r="E32" s="376" t="s">
        <v>534</v>
      </c>
      <c r="F32" s="377">
        <f>ROUND(SUM(BG89:BG159), 0)</f>
        <v>0</v>
      </c>
      <c r="G32" s="363"/>
      <c r="H32" s="363"/>
      <c r="I32" s="378">
        <v>0.21</v>
      </c>
      <c r="J32" s="377">
        <v>0</v>
      </c>
      <c r="K32" s="364"/>
    </row>
    <row r="33" spans="2:11" s="361" customFormat="1" ht="14.4" hidden="1" customHeight="1" x14ac:dyDescent="0.25">
      <c r="B33" s="362"/>
      <c r="C33" s="363"/>
      <c r="D33" s="363"/>
      <c r="E33" s="376" t="s">
        <v>535</v>
      </c>
      <c r="F33" s="377">
        <f>ROUND(SUM(BH89:BH159), 0)</f>
        <v>0</v>
      </c>
      <c r="G33" s="363"/>
      <c r="H33" s="363"/>
      <c r="I33" s="378">
        <v>0.15</v>
      </c>
      <c r="J33" s="377">
        <v>0</v>
      </c>
      <c r="K33" s="364"/>
    </row>
    <row r="34" spans="2:11" s="361" customFormat="1" ht="14.4" hidden="1" customHeight="1" x14ac:dyDescent="0.25">
      <c r="B34" s="362"/>
      <c r="C34" s="363"/>
      <c r="D34" s="363"/>
      <c r="E34" s="376" t="s">
        <v>536</v>
      </c>
      <c r="F34" s="377">
        <f>ROUND(SUM(BI89:BI159), 0)</f>
        <v>0</v>
      </c>
      <c r="G34" s="363"/>
      <c r="H34" s="363"/>
      <c r="I34" s="378">
        <v>0</v>
      </c>
      <c r="J34" s="377">
        <v>0</v>
      </c>
      <c r="K34" s="364"/>
    </row>
    <row r="35" spans="2:11" s="361" customFormat="1" ht="6.9" customHeight="1" x14ac:dyDescent="0.25">
      <c r="B35" s="362"/>
      <c r="C35" s="363"/>
      <c r="D35" s="363"/>
      <c r="E35" s="363"/>
      <c r="F35" s="363"/>
      <c r="G35" s="363"/>
      <c r="H35" s="363"/>
      <c r="I35" s="363"/>
      <c r="J35" s="363"/>
      <c r="K35" s="364"/>
    </row>
    <row r="36" spans="2:11" s="361" customFormat="1" ht="25.35" customHeight="1" x14ac:dyDescent="0.25">
      <c r="B36" s="362"/>
      <c r="C36" s="379"/>
      <c r="D36" s="380" t="s">
        <v>537</v>
      </c>
      <c r="E36" s="381"/>
      <c r="F36" s="381"/>
      <c r="G36" s="382" t="s">
        <v>538</v>
      </c>
      <c r="H36" s="383" t="s">
        <v>539</v>
      </c>
      <c r="I36" s="381"/>
      <c r="J36" s="384">
        <f>SUM(J27:J34)</f>
        <v>0</v>
      </c>
      <c r="K36" s="385"/>
    </row>
    <row r="37" spans="2:11" s="361" customFormat="1" ht="14.4" customHeight="1" x14ac:dyDescent="0.25">
      <c r="B37" s="386"/>
      <c r="C37" s="387"/>
      <c r="D37" s="387"/>
      <c r="E37" s="387"/>
      <c r="F37" s="387"/>
      <c r="G37" s="387"/>
      <c r="H37" s="387"/>
      <c r="I37" s="387"/>
      <c r="J37" s="387"/>
      <c r="K37" s="388"/>
    </row>
    <row r="41" spans="2:11" s="361" customFormat="1" ht="6.9" customHeight="1" x14ac:dyDescent="0.25">
      <c r="B41" s="389"/>
      <c r="C41" s="390"/>
      <c r="D41" s="390"/>
      <c r="E41" s="390"/>
      <c r="F41" s="390"/>
      <c r="G41" s="390"/>
      <c r="H41" s="390"/>
      <c r="I41" s="390"/>
      <c r="J41" s="390"/>
      <c r="K41" s="391"/>
    </row>
    <row r="42" spans="2:11" s="361" customFormat="1" ht="36.9" customHeight="1" x14ac:dyDescent="0.25">
      <c r="B42" s="362"/>
      <c r="C42" s="357" t="s">
        <v>540</v>
      </c>
      <c r="D42" s="363"/>
      <c r="E42" s="363"/>
      <c r="F42" s="363"/>
      <c r="G42" s="363"/>
      <c r="H42" s="363"/>
      <c r="I42" s="363"/>
      <c r="J42" s="363"/>
      <c r="K42" s="364"/>
    </row>
    <row r="43" spans="2:11" s="361" customFormat="1" ht="6.9" customHeight="1" x14ac:dyDescent="0.25">
      <c r="B43" s="362"/>
      <c r="C43" s="363"/>
      <c r="D43" s="363"/>
      <c r="E43" s="363"/>
      <c r="F43" s="363"/>
      <c r="G43" s="363"/>
      <c r="H43" s="363"/>
      <c r="I43" s="363"/>
      <c r="J43" s="363"/>
      <c r="K43" s="364"/>
    </row>
    <row r="44" spans="2:11" s="361" customFormat="1" ht="14.4" customHeight="1" x14ac:dyDescent="0.25">
      <c r="B44" s="362"/>
      <c r="C44" s="360" t="s">
        <v>507</v>
      </c>
      <c r="D44" s="363"/>
      <c r="E44" s="363"/>
      <c r="F44" s="363"/>
      <c r="G44" s="363"/>
      <c r="H44" s="363"/>
      <c r="I44" s="363"/>
      <c r="J44" s="363"/>
      <c r="K44" s="364"/>
    </row>
    <row r="45" spans="2:11" s="361" customFormat="1" ht="16.5" customHeight="1" x14ac:dyDescent="0.25">
      <c r="B45" s="362"/>
      <c r="C45" s="363"/>
      <c r="D45" s="363"/>
      <c r="E45" s="598" t="str">
        <f>E7</f>
        <v>Genofondová banka Správy KRNAP ve Vrchlabí</v>
      </c>
      <c r="F45" s="599"/>
      <c r="G45" s="599"/>
      <c r="H45" s="599"/>
      <c r="I45" s="363"/>
      <c r="J45" s="363"/>
      <c r="K45" s="364"/>
    </row>
    <row r="46" spans="2:11" s="361" customFormat="1" ht="14.4" customHeight="1" x14ac:dyDescent="0.25">
      <c r="B46" s="362"/>
      <c r="C46" s="360" t="s">
        <v>509</v>
      </c>
      <c r="D46" s="363"/>
      <c r="E46" s="363"/>
      <c r="F46" s="363"/>
      <c r="G46" s="363"/>
      <c r="H46" s="363"/>
      <c r="I46" s="363"/>
      <c r="J46" s="363"/>
      <c r="K46" s="364"/>
    </row>
    <row r="47" spans="2:11" s="361" customFormat="1" ht="17.25" customHeight="1" x14ac:dyDescent="0.25">
      <c r="B47" s="362"/>
      <c r="C47" s="363"/>
      <c r="D47" s="363"/>
      <c r="E47" s="587" t="str">
        <f>E9</f>
        <v>2 - Demolice a nové zpevněné plochy a konstrukce</v>
      </c>
      <c r="F47" s="588"/>
      <c r="G47" s="588"/>
      <c r="H47" s="588"/>
      <c r="I47" s="363"/>
      <c r="J47" s="363"/>
      <c r="K47" s="364"/>
    </row>
    <row r="48" spans="2:11" s="361" customFormat="1" ht="6.9" customHeight="1" x14ac:dyDescent="0.25">
      <c r="B48" s="362"/>
      <c r="C48" s="363"/>
      <c r="D48" s="363"/>
      <c r="E48" s="363"/>
      <c r="F48" s="363"/>
      <c r="G48" s="363"/>
      <c r="H48" s="363"/>
      <c r="I48" s="363"/>
      <c r="J48" s="363"/>
      <c r="K48" s="364"/>
    </row>
    <row r="49" spans="2:47" s="361" customFormat="1" ht="18" customHeight="1" x14ac:dyDescent="0.25">
      <c r="B49" s="362"/>
      <c r="C49" s="360" t="s">
        <v>514</v>
      </c>
      <c r="D49" s="363"/>
      <c r="E49" s="363"/>
      <c r="F49" s="365" t="str">
        <f>F12</f>
        <v>Vrchlabí</v>
      </c>
      <c r="G49" s="363"/>
      <c r="H49" s="363"/>
      <c r="I49" s="360" t="s">
        <v>516</v>
      </c>
      <c r="J49" s="366" t="str">
        <f>IF(J12="","",J12)</f>
        <v>27.8.2017</v>
      </c>
      <c r="K49" s="364"/>
    </row>
    <row r="50" spans="2:47" s="361" customFormat="1" ht="6.9" customHeight="1" x14ac:dyDescent="0.25">
      <c r="B50" s="362"/>
      <c r="C50" s="363"/>
      <c r="D50" s="363"/>
      <c r="E50" s="363"/>
      <c r="F50" s="363"/>
      <c r="G50" s="363"/>
      <c r="H50" s="363"/>
      <c r="I50" s="363"/>
      <c r="J50" s="363"/>
      <c r="K50" s="364"/>
    </row>
    <row r="51" spans="2:47" s="361" customFormat="1" ht="13.2" x14ac:dyDescent="0.25">
      <c r="B51" s="362"/>
      <c r="C51" s="360" t="s">
        <v>518</v>
      </c>
      <c r="D51" s="363"/>
      <c r="E51" s="363"/>
      <c r="F51" s="365" t="str">
        <f>E15</f>
        <v>Správa KRNAP ve Vrchlabí</v>
      </c>
      <c r="G51" s="363"/>
      <c r="H51" s="363"/>
      <c r="I51" s="360" t="s">
        <v>524</v>
      </c>
      <c r="J51" s="589" t="str">
        <f>E21</f>
        <v>Petra Loffelmannová</v>
      </c>
      <c r="K51" s="364"/>
    </row>
    <row r="52" spans="2:47" s="361" customFormat="1" ht="14.4" customHeight="1" x14ac:dyDescent="0.25">
      <c r="B52" s="362"/>
      <c r="C52" s="360" t="s">
        <v>522</v>
      </c>
      <c r="D52" s="363"/>
      <c r="E52" s="363"/>
      <c r="F52" s="365" t="str">
        <f>IF(E18="","",E18)</f>
        <v xml:space="preserve"> </v>
      </c>
      <c r="G52" s="363"/>
      <c r="H52" s="363"/>
      <c r="I52" s="363"/>
      <c r="J52" s="590"/>
      <c r="K52" s="364"/>
    </row>
    <row r="53" spans="2:47" s="361" customFormat="1" ht="10.35" customHeight="1" x14ac:dyDescent="0.25">
      <c r="B53" s="362"/>
      <c r="C53" s="363"/>
      <c r="D53" s="363"/>
      <c r="E53" s="363"/>
      <c r="F53" s="363"/>
      <c r="G53" s="363"/>
      <c r="H53" s="363"/>
      <c r="I53" s="363"/>
      <c r="J53" s="363"/>
      <c r="K53" s="364"/>
    </row>
    <row r="54" spans="2:47" s="361" customFormat="1" ht="29.25" customHeight="1" x14ac:dyDescent="0.25">
      <c r="B54" s="362"/>
      <c r="C54" s="392" t="s">
        <v>541</v>
      </c>
      <c r="D54" s="379"/>
      <c r="E54" s="379"/>
      <c r="F54" s="379"/>
      <c r="G54" s="379"/>
      <c r="H54" s="379"/>
      <c r="I54" s="379"/>
      <c r="J54" s="393" t="s">
        <v>542</v>
      </c>
      <c r="K54" s="394"/>
    </row>
    <row r="55" spans="2:47" s="361" customFormat="1" ht="10.35" customHeight="1" x14ac:dyDescent="0.25">
      <c r="B55" s="362"/>
      <c r="C55" s="363"/>
      <c r="D55" s="363"/>
      <c r="E55" s="363"/>
      <c r="F55" s="363"/>
      <c r="G55" s="363"/>
      <c r="H55" s="363"/>
      <c r="I55" s="363"/>
      <c r="J55" s="363"/>
      <c r="K55" s="364"/>
    </row>
    <row r="56" spans="2:47" s="361" customFormat="1" ht="29.25" customHeight="1" x14ac:dyDescent="0.25">
      <c r="B56" s="362"/>
      <c r="C56" s="395" t="s">
        <v>543</v>
      </c>
      <c r="D56" s="363"/>
      <c r="E56" s="363"/>
      <c r="F56" s="363"/>
      <c r="G56" s="363"/>
      <c r="H56" s="363"/>
      <c r="I56" s="363"/>
      <c r="J56" s="374">
        <f>J89</f>
        <v>0</v>
      </c>
      <c r="K56" s="364"/>
      <c r="AU56" s="351" t="s">
        <v>544</v>
      </c>
    </row>
    <row r="57" spans="2:47" s="402" customFormat="1" ht="24.9" customHeight="1" x14ac:dyDescent="0.25">
      <c r="B57" s="396"/>
      <c r="C57" s="397"/>
      <c r="D57" s="398" t="s">
        <v>545</v>
      </c>
      <c r="E57" s="399"/>
      <c r="F57" s="399"/>
      <c r="G57" s="399"/>
      <c r="H57" s="399"/>
      <c r="I57" s="399"/>
      <c r="J57" s="400">
        <f>J90</f>
        <v>0</v>
      </c>
      <c r="K57" s="401"/>
    </row>
    <row r="58" spans="2:47" s="409" customFormat="1" ht="19.95" customHeight="1" x14ac:dyDescent="0.25">
      <c r="B58" s="403"/>
      <c r="C58" s="404"/>
      <c r="D58" s="405" t="s">
        <v>546</v>
      </c>
      <c r="E58" s="406"/>
      <c r="F58" s="406"/>
      <c r="G58" s="406"/>
      <c r="H58" s="406"/>
      <c r="I58" s="406"/>
      <c r="J58" s="407">
        <f>J91</f>
        <v>0</v>
      </c>
      <c r="K58" s="408"/>
    </row>
    <row r="59" spans="2:47" s="409" customFormat="1" ht="19.95" customHeight="1" x14ac:dyDescent="0.25">
      <c r="B59" s="403"/>
      <c r="C59" s="404"/>
      <c r="D59" s="405" t="s">
        <v>547</v>
      </c>
      <c r="E59" s="406"/>
      <c r="F59" s="406"/>
      <c r="G59" s="406"/>
      <c r="H59" s="406"/>
      <c r="I59" s="406"/>
      <c r="J59" s="407">
        <f>J115</f>
        <v>0</v>
      </c>
      <c r="K59" s="408"/>
    </row>
    <row r="60" spans="2:47" s="409" customFormat="1" ht="19.95" customHeight="1" x14ac:dyDescent="0.25">
      <c r="B60" s="403"/>
      <c r="C60" s="404"/>
      <c r="D60" s="405" t="s">
        <v>548</v>
      </c>
      <c r="E60" s="406"/>
      <c r="F60" s="406"/>
      <c r="G60" s="406"/>
      <c r="H60" s="406"/>
      <c r="I60" s="406"/>
      <c r="J60" s="407">
        <f>J117</f>
        <v>0</v>
      </c>
      <c r="K60" s="408"/>
    </row>
    <row r="61" spans="2:47" s="409" customFormat="1" ht="19.95" customHeight="1" x14ac:dyDescent="0.25">
      <c r="B61" s="403"/>
      <c r="C61" s="404"/>
      <c r="D61" s="405" t="s">
        <v>549</v>
      </c>
      <c r="E61" s="406"/>
      <c r="F61" s="406"/>
      <c r="G61" s="406"/>
      <c r="H61" s="406"/>
      <c r="I61" s="406"/>
      <c r="J61" s="407">
        <f>J121</f>
        <v>0</v>
      </c>
      <c r="K61" s="408"/>
    </row>
    <row r="62" spans="2:47" s="409" customFormat="1" ht="19.95" customHeight="1" x14ac:dyDescent="0.25">
      <c r="B62" s="403"/>
      <c r="C62" s="404"/>
      <c r="D62" s="405" t="s">
        <v>550</v>
      </c>
      <c r="E62" s="406"/>
      <c r="F62" s="406"/>
      <c r="G62" s="406"/>
      <c r="H62" s="406"/>
      <c r="I62" s="406"/>
      <c r="J62" s="407">
        <f>J123</f>
        <v>0</v>
      </c>
      <c r="K62" s="408"/>
    </row>
    <row r="63" spans="2:47" s="409" customFormat="1" ht="19.95" customHeight="1" x14ac:dyDescent="0.25">
      <c r="B63" s="403"/>
      <c r="C63" s="404"/>
      <c r="D63" s="405" t="s">
        <v>551</v>
      </c>
      <c r="E63" s="406"/>
      <c r="F63" s="406"/>
      <c r="G63" s="406"/>
      <c r="H63" s="406"/>
      <c r="I63" s="406"/>
      <c r="J63" s="407">
        <f>J126</f>
        <v>0</v>
      </c>
      <c r="K63" s="408"/>
    </row>
    <row r="64" spans="2:47" s="409" customFormat="1" ht="19.95" customHeight="1" x14ac:dyDescent="0.25">
      <c r="B64" s="403"/>
      <c r="C64" s="404"/>
      <c r="D64" s="405" t="s">
        <v>552</v>
      </c>
      <c r="E64" s="406"/>
      <c r="F64" s="406"/>
      <c r="G64" s="406"/>
      <c r="H64" s="406"/>
      <c r="I64" s="406"/>
      <c r="J64" s="407">
        <f>J141</f>
        <v>0</v>
      </c>
      <c r="K64" s="408"/>
    </row>
    <row r="65" spans="2:12" s="409" customFormat="1" ht="19.95" customHeight="1" x14ac:dyDescent="0.25">
      <c r="B65" s="403"/>
      <c r="C65" s="404"/>
      <c r="D65" s="405" t="s">
        <v>553</v>
      </c>
      <c r="E65" s="406"/>
      <c r="F65" s="406"/>
      <c r="G65" s="406"/>
      <c r="H65" s="406"/>
      <c r="I65" s="406"/>
      <c r="J65" s="407">
        <f>J150</f>
        <v>0</v>
      </c>
      <c r="K65" s="408"/>
    </row>
    <row r="66" spans="2:12" s="402" customFormat="1" ht="24.9" customHeight="1" x14ac:dyDescent="0.25">
      <c r="B66" s="396"/>
      <c r="C66" s="397"/>
      <c r="D66" s="398" t="s">
        <v>554</v>
      </c>
      <c r="E66" s="399"/>
      <c r="F66" s="399"/>
      <c r="G66" s="399"/>
      <c r="H66" s="399"/>
      <c r="I66" s="399"/>
      <c r="J66" s="400">
        <f>J152</f>
        <v>0</v>
      </c>
      <c r="K66" s="401"/>
    </row>
    <row r="67" spans="2:12" s="409" customFormat="1" ht="19.95" customHeight="1" x14ac:dyDescent="0.25">
      <c r="B67" s="403"/>
      <c r="C67" s="404"/>
      <c r="D67" s="405" t="s">
        <v>555</v>
      </c>
      <c r="E67" s="406"/>
      <c r="F67" s="406"/>
      <c r="G67" s="406"/>
      <c r="H67" s="406"/>
      <c r="I67" s="406"/>
      <c r="J67" s="407">
        <f>J153</f>
        <v>0</v>
      </c>
      <c r="K67" s="408"/>
    </row>
    <row r="68" spans="2:12" s="409" customFormat="1" ht="19.95" customHeight="1" x14ac:dyDescent="0.25">
      <c r="B68" s="403"/>
      <c r="C68" s="404"/>
      <c r="D68" s="405" t="s">
        <v>556</v>
      </c>
      <c r="E68" s="406"/>
      <c r="F68" s="406"/>
      <c r="G68" s="406"/>
      <c r="H68" s="406"/>
      <c r="I68" s="406"/>
      <c r="J68" s="407">
        <f>J155</f>
        <v>0</v>
      </c>
      <c r="K68" s="408"/>
    </row>
    <row r="69" spans="2:12" s="409" customFormat="1" ht="19.95" customHeight="1" x14ac:dyDescent="0.25">
      <c r="B69" s="403"/>
      <c r="C69" s="404"/>
      <c r="D69" s="405" t="s">
        <v>557</v>
      </c>
      <c r="E69" s="406"/>
      <c r="F69" s="406"/>
      <c r="G69" s="406"/>
      <c r="H69" s="406"/>
      <c r="I69" s="406"/>
      <c r="J69" s="407">
        <f>J158</f>
        <v>0</v>
      </c>
      <c r="K69" s="408"/>
    </row>
    <row r="70" spans="2:12" s="361" customFormat="1" ht="21.75" customHeight="1" x14ac:dyDescent="0.25">
      <c r="B70" s="362"/>
      <c r="C70" s="363"/>
      <c r="D70" s="363"/>
      <c r="E70" s="363"/>
      <c r="F70" s="363"/>
      <c r="G70" s="363"/>
      <c r="H70" s="363"/>
      <c r="I70" s="363"/>
      <c r="J70" s="363"/>
      <c r="K70" s="364"/>
    </row>
    <row r="71" spans="2:12" s="361" customFormat="1" ht="6.9" customHeight="1" x14ac:dyDescent="0.25">
      <c r="B71" s="386"/>
      <c r="C71" s="387"/>
      <c r="D71" s="387"/>
      <c r="E71" s="387"/>
      <c r="F71" s="387"/>
      <c r="G71" s="387"/>
      <c r="H71" s="387"/>
      <c r="I71" s="387"/>
      <c r="J71" s="387"/>
      <c r="K71" s="388"/>
    </row>
    <row r="75" spans="2:12" s="361" customFormat="1" ht="6.9" customHeight="1" x14ac:dyDescent="0.25">
      <c r="B75" s="389"/>
      <c r="C75" s="390"/>
      <c r="D75" s="390"/>
      <c r="E75" s="390"/>
      <c r="F75" s="390"/>
      <c r="G75" s="390"/>
      <c r="H75" s="390"/>
      <c r="I75" s="390"/>
      <c r="J75" s="390"/>
      <c r="K75" s="390"/>
      <c r="L75" s="362"/>
    </row>
    <row r="76" spans="2:12" s="361" customFormat="1" ht="36.9" customHeight="1" x14ac:dyDescent="0.25">
      <c r="B76" s="362"/>
      <c r="C76" s="410" t="s">
        <v>558</v>
      </c>
      <c r="L76" s="362"/>
    </row>
    <row r="77" spans="2:12" s="361" customFormat="1" ht="6.9" customHeight="1" x14ac:dyDescent="0.25">
      <c r="B77" s="362"/>
      <c r="L77" s="362"/>
    </row>
    <row r="78" spans="2:12" s="361" customFormat="1" ht="14.4" customHeight="1" x14ac:dyDescent="0.25">
      <c r="B78" s="362"/>
      <c r="C78" s="411" t="s">
        <v>507</v>
      </c>
      <c r="L78" s="362"/>
    </row>
    <row r="79" spans="2:12" s="361" customFormat="1" ht="16.5" customHeight="1" x14ac:dyDescent="0.25">
      <c r="B79" s="362"/>
      <c r="E79" s="591" t="str">
        <f>E7</f>
        <v>Genofondová banka Správy KRNAP ve Vrchlabí</v>
      </c>
      <c r="F79" s="592"/>
      <c r="G79" s="592"/>
      <c r="H79" s="592"/>
      <c r="L79" s="362"/>
    </row>
    <row r="80" spans="2:12" s="361" customFormat="1" ht="14.4" customHeight="1" x14ac:dyDescent="0.25">
      <c r="B80" s="362"/>
      <c r="C80" s="411" t="s">
        <v>509</v>
      </c>
      <c r="L80" s="362"/>
    </row>
    <row r="81" spans="2:65" s="361" customFormat="1" ht="17.25" customHeight="1" x14ac:dyDescent="0.25">
      <c r="B81" s="362"/>
      <c r="E81" s="593" t="str">
        <f>E9</f>
        <v>2 - Demolice a nové zpevněné plochy a konstrukce</v>
      </c>
      <c r="F81" s="594"/>
      <c r="G81" s="594"/>
      <c r="H81" s="594"/>
      <c r="L81" s="362"/>
    </row>
    <row r="82" spans="2:65" s="361" customFormat="1" ht="6.9" customHeight="1" x14ac:dyDescent="0.25">
      <c r="B82" s="362"/>
      <c r="L82" s="362"/>
    </row>
    <row r="83" spans="2:65" s="361" customFormat="1" ht="18" customHeight="1" x14ac:dyDescent="0.25">
      <c r="B83" s="362"/>
      <c r="C83" s="411" t="s">
        <v>514</v>
      </c>
      <c r="F83" s="412" t="str">
        <f>F12</f>
        <v>Vrchlabí</v>
      </c>
      <c r="I83" s="411" t="s">
        <v>516</v>
      </c>
      <c r="J83" s="413" t="str">
        <f>IF(J12="","",J12)</f>
        <v>27.8.2017</v>
      </c>
      <c r="L83" s="362"/>
    </row>
    <row r="84" spans="2:65" s="361" customFormat="1" ht="6.9" customHeight="1" x14ac:dyDescent="0.25">
      <c r="B84" s="362"/>
      <c r="L84" s="362"/>
    </row>
    <row r="85" spans="2:65" s="361" customFormat="1" ht="13.2" x14ac:dyDescent="0.25">
      <c r="B85" s="362"/>
      <c r="C85" s="411" t="s">
        <v>518</v>
      </c>
      <c r="F85" s="412" t="str">
        <f>E15</f>
        <v>Správa KRNAP ve Vrchlabí</v>
      </c>
      <c r="I85" s="411" t="s">
        <v>524</v>
      </c>
      <c r="J85" s="412" t="str">
        <f>E21</f>
        <v>Petra Loffelmannová</v>
      </c>
      <c r="L85" s="362"/>
    </row>
    <row r="86" spans="2:65" s="361" customFormat="1" ht="14.4" customHeight="1" x14ac:dyDescent="0.25">
      <c r="B86" s="362"/>
      <c r="C86" s="411" t="s">
        <v>522</v>
      </c>
      <c r="F86" s="412" t="str">
        <f>IF(E18="","",E18)</f>
        <v xml:space="preserve"> </v>
      </c>
      <c r="L86" s="362"/>
    </row>
    <row r="87" spans="2:65" s="361" customFormat="1" ht="10.35" customHeight="1" x14ac:dyDescent="0.25">
      <c r="B87" s="362"/>
      <c r="L87" s="362"/>
    </row>
    <row r="88" spans="2:65" s="421" customFormat="1" ht="29.25" customHeight="1" x14ac:dyDescent="0.25">
      <c r="B88" s="414"/>
      <c r="C88" s="415" t="s">
        <v>559</v>
      </c>
      <c r="D88" s="416" t="s">
        <v>560</v>
      </c>
      <c r="E88" s="416" t="s">
        <v>561</v>
      </c>
      <c r="F88" s="416" t="s">
        <v>408</v>
      </c>
      <c r="G88" s="416" t="s">
        <v>562</v>
      </c>
      <c r="H88" s="416" t="s">
        <v>563</v>
      </c>
      <c r="I88" s="416" t="s">
        <v>564</v>
      </c>
      <c r="J88" s="416" t="s">
        <v>542</v>
      </c>
      <c r="K88" s="417" t="s">
        <v>565</v>
      </c>
      <c r="L88" s="414"/>
      <c r="M88" s="418" t="s">
        <v>566</v>
      </c>
      <c r="N88" s="419" t="s">
        <v>531</v>
      </c>
      <c r="O88" s="419" t="s">
        <v>567</v>
      </c>
      <c r="P88" s="419" t="s">
        <v>568</v>
      </c>
      <c r="Q88" s="419" t="s">
        <v>569</v>
      </c>
      <c r="R88" s="419" t="s">
        <v>570</v>
      </c>
      <c r="S88" s="419" t="s">
        <v>571</v>
      </c>
      <c r="T88" s="420" t="s">
        <v>572</v>
      </c>
    </row>
    <row r="89" spans="2:65" s="361" customFormat="1" ht="29.25" customHeight="1" x14ac:dyDescent="0.35">
      <c r="B89" s="362"/>
      <c r="C89" s="422" t="s">
        <v>543</v>
      </c>
      <c r="J89" s="423">
        <f>BK89</f>
        <v>0</v>
      </c>
      <c r="L89" s="362"/>
      <c r="M89" s="424"/>
      <c r="N89" s="371"/>
      <c r="O89" s="371"/>
      <c r="P89" s="425">
        <f>P90+P152</f>
        <v>843.31648799999982</v>
      </c>
      <c r="Q89" s="371"/>
      <c r="R89" s="425">
        <f>R90+R152</f>
        <v>206.16547920000002</v>
      </c>
      <c r="S89" s="371"/>
      <c r="T89" s="426">
        <f>T90+T152</f>
        <v>115.957768</v>
      </c>
      <c r="AT89" s="351" t="s">
        <v>573</v>
      </c>
      <c r="AU89" s="351" t="s">
        <v>544</v>
      </c>
      <c r="BK89" s="427">
        <f>BK90+BK152</f>
        <v>0</v>
      </c>
    </row>
    <row r="90" spans="2:65" s="429" customFormat="1" ht="37.35" customHeight="1" x14ac:dyDescent="0.35">
      <c r="B90" s="428"/>
      <c r="D90" s="430" t="s">
        <v>573</v>
      </c>
      <c r="E90" s="431" t="s">
        <v>574</v>
      </c>
      <c r="F90" s="431" t="s">
        <v>575</v>
      </c>
      <c r="J90" s="432">
        <f>BK90</f>
        <v>0</v>
      </c>
      <c r="L90" s="428"/>
      <c r="M90" s="433"/>
      <c r="N90" s="434"/>
      <c r="O90" s="434"/>
      <c r="P90" s="435">
        <f>P91+P115+P117+P121+P123+P126+P141+P150</f>
        <v>818.24928799999986</v>
      </c>
      <c r="Q90" s="434"/>
      <c r="R90" s="435">
        <f>R91+R115+R117+R121+R123+R126+R141+R150</f>
        <v>206.16547920000002</v>
      </c>
      <c r="S90" s="434"/>
      <c r="T90" s="436">
        <f>T91+T115+T117+T121+T123+T126+T141+T150</f>
        <v>114.95876800000001</v>
      </c>
      <c r="AR90" s="430" t="s">
        <v>576</v>
      </c>
      <c r="AT90" s="437" t="s">
        <v>573</v>
      </c>
      <c r="AU90" s="437" t="s">
        <v>577</v>
      </c>
      <c r="AY90" s="430" t="s">
        <v>578</v>
      </c>
      <c r="BK90" s="438">
        <f>BK91+BK115+BK117+BK121+BK123+BK126+BK141+BK150</f>
        <v>0</v>
      </c>
    </row>
    <row r="91" spans="2:65" s="429" customFormat="1" ht="19.95" customHeight="1" x14ac:dyDescent="0.35">
      <c r="B91" s="428"/>
      <c r="D91" s="430" t="s">
        <v>573</v>
      </c>
      <c r="E91" s="439" t="s">
        <v>576</v>
      </c>
      <c r="F91" s="439" t="s">
        <v>579</v>
      </c>
      <c r="J91" s="440">
        <f>BK91</f>
        <v>0</v>
      </c>
      <c r="L91" s="428"/>
      <c r="M91" s="433"/>
      <c r="N91" s="434"/>
      <c r="O91" s="434"/>
      <c r="P91" s="435">
        <f>SUM(P92:P114)</f>
        <v>262.31622399999992</v>
      </c>
      <c r="Q91" s="434"/>
      <c r="R91" s="435">
        <f>SUM(R92:R114)</f>
        <v>0</v>
      </c>
      <c r="S91" s="434"/>
      <c r="T91" s="436">
        <f>SUM(T92:T114)</f>
        <v>106.27000000000001</v>
      </c>
      <c r="AR91" s="430" t="s">
        <v>576</v>
      </c>
      <c r="AT91" s="437" t="s">
        <v>573</v>
      </c>
      <c r="AU91" s="437" t="s">
        <v>576</v>
      </c>
      <c r="AY91" s="430" t="s">
        <v>578</v>
      </c>
      <c r="BK91" s="438">
        <f>SUM(BK92:BK114)</f>
        <v>0</v>
      </c>
    </row>
    <row r="92" spans="2:65" s="361" customFormat="1" ht="16.5" customHeight="1" x14ac:dyDescent="0.25">
      <c r="B92" s="362"/>
      <c r="C92" s="441" t="s">
        <v>576</v>
      </c>
      <c r="D92" s="441" t="s">
        <v>580</v>
      </c>
      <c r="E92" s="442" t="s">
        <v>581</v>
      </c>
      <c r="F92" s="443" t="s">
        <v>582</v>
      </c>
      <c r="G92" s="444" t="s">
        <v>11</v>
      </c>
      <c r="H92" s="445">
        <v>134</v>
      </c>
      <c r="I92" s="264"/>
      <c r="J92" s="446">
        <f t="shared" ref="J92:J110" si="0">ROUND(I92*H92,0)</f>
        <v>0</v>
      </c>
      <c r="K92" s="443" t="s">
        <v>583</v>
      </c>
      <c r="L92" s="362"/>
      <c r="M92" s="447" t="s">
        <v>512</v>
      </c>
      <c r="N92" s="448" t="s">
        <v>532</v>
      </c>
      <c r="O92" s="449">
        <v>0.17599999999999999</v>
      </c>
      <c r="P92" s="449">
        <f t="shared" ref="P92:P110" si="1">O92*H92</f>
        <v>23.584</v>
      </c>
      <c r="Q92" s="449">
        <v>0</v>
      </c>
      <c r="R92" s="449">
        <f t="shared" ref="R92:R110" si="2">Q92*H92</f>
        <v>0</v>
      </c>
      <c r="S92" s="449">
        <v>0.255</v>
      </c>
      <c r="T92" s="450">
        <f t="shared" ref="T92:T110" si="3">S92*H92</f>
        <v>34.17</v>
      </c>
      <c r="AR92" s="351" t="s">
        <v>584</v>
      </c>
      <c r="AT92" s="351" t="s">
        <v>580</v>
      </c>
      <c r="AU92" s="351" t="s">
        <v>503</v>
      </c>
      <c r="AY92" s="351" t="s">
        <v>578</v>
      </c>
      <c r="BE92" s="451">
        <f t="shared" ref="BE92:BE110" si="4">IF(N92="základní",J92,0)</f>
        <v>0</v>
      </c>
      <c r="BF92" s="451">
        <f t="shared" ref="BF92:BF110" si="5">IF(N92="snížená",J92,0)</f>
        <v>0</v>
      </c>
      <c r="BG92" s="451">
        <f t="shared" ref="BG92:BG110" si="6">IF(N92="zákl. přenesená",J92,0)</f>
        <v>0</v>
      </c>
      <c r="BH92" s="451">
        <f t="shared" ref="BH92:BH110" si="7">IF(N92="sníž. přenesená",J92,0)</f>
        <v>0</v>
      </c>
      <c r="BI92" s="451">
        <f t="shared" ref="BI92:BI110" si="8">IF(N92="nulová",J92,0)</f>
        <v>0</v>
      </c>
      <c r="BJ92" s="351" t="s">
        <v>576</v>
      </c>
      <c r="BK92" s="451">
        <f t="shared" ref="BK92:BK110" si="9">ROUND(I92*H92,0)</f>
        <v>0</v>
      </c>
      <c r="BL92" s="351" t="s">
        <v>584</v>
      </c>
      <c r="BM92" s="351" t="s">
        <v>585</v>
      </c>
    </row>
    <row r="93" spans="2:65" s="361" customFormat="1" ht="16.5" customHeight="1" x14ac:dyDescent="0.25">
      <c r="B93" s="362"/>
      <c r="C93" s="441" t="s">
        <v>503</v>
      </c>
      <c r="D93" s="441" t="s">
        <v>580</v>
      </c>
      <c r="E93" s="442" t="s">
        <v>586</v>
      </c>
      <c r="F93" s="443" t="s">
        <v>587</v>
      </c>
      <c r="G93" s="444" t="s">
        <v>11</v>
      </c>
      <c r="H93" s="445">
        <v>134</v>
      </c>
      <c r="I93" s="264"/>
      <c r="J93" s="446">
        <f t="shared" si="0"/>
        <v>0</v>
      </c>
      <c r="K93" s="443" t="s">
        <v>583</v>
      </c>
      <c r="L93" s="362"/>
      <c r="M93" s="447" t="s">
        <v>512</v>
      </c>
      <c r="N93" s="448" t="s">
        <v>532</v>
      </c>
      <c r="O93" s="449">
        <v>0.31</v>
      </c>
      <c r="P93" s="449">
        <f t="shared" si="1"/>
        <v>41.54</v>
      </c>
      <c r="Q93" s="449">
        <v>0</v>
      </c>
      <c r="R93" s="449">
        <f t="shared" si="2"/>
        <v>0</v>
      </c>
      <c r="S93" s="449">
        <v>0.18</v>
      </c>
      <c r="T93" s="450">
        <f t="shared" si="3"/>
        <v>24.119999999999997</v>
      </c>
      <c r="AR93" s="351" t="s">
        <v>584</v>
      </c>
      <c r="AT93" s="351" t="s">
        <v>580</v>
      </c>
      <c r="AU93" s="351" t="s">
        <v>503</v>
      </c>
      <c r="AY93" s="351" t="s">
        <v>578</v>
      </c>
      <c r="BE93" s="451">
        <f t="shared" si="4"/>
        <v>0</v>
      </c>
      <c r="BF93" s="451">
        <f t="shared" si="5"/>
        <v>0</v>
      </c>
      <c r="BG93" s="451">
        <f t="shared" si="6"/>
        <v>0</v>
      </c>
      <c r="BH93" s="451">
        <f t="shared" si="7"/>
        <v>0</v>
      </c>
      <c r="BI93" s="451">
        <f t="shared" si="8"/>
        <v>0</v>
      </c>
      <c r="BJ93" s="351" t="s">
        <v>576</v>
      </c>
      <c r="BK93" s="451">
        <f t="shared" si="9"/>
        <v>0</v>
      </c>
      <c r="BL93" s="351" t="s">
        <v>584</v>
      </c>
      <c r="BM93" s="351" t="s">
        <v>588</v>
      </c>
    </row>
    <row r="94" spans="2:65" s="361" customFormat="1" ht="16.5" customHeight="1" x14ac:dyDescent="0.25">
      <c r="B94" s="362"/>
      <c r="C94" s="441" t="s">
        <v>589</v>
      </c>
      <c r="D94" s="441" t="s">
        <v>580</v>
      </c>
      <c r="E94" s="442" t="s">
        <v>590</v>
      </c>
      <c r="F94" s="443" t="s">
        <v>591</v>
      </c>
      <c r="G94" s="444" t="s">
        <v>11</v>
      </c>
      <c r="H94" s="445">
        <v>134</v>
      </c>
      <c r="I94" s="264"/>
      <c r="J94" s="446">
        <f t="shared" si="0"/>
        <v>0</v>
      </c>
      <c r="K94" s="443" t="s">
        <v>583</v>
      </c>
      <c r="L94" s="362"/>
      <c r="M94" s="447" t="s">
        <v>512</v>
      </c>
      <c r="N94" s="448" t="s">
        <v>532</v>
      </c>
      <c r="O94" s="449">
        <v>0.69499999999999995</v>
      </c>
      <c r="P94" s="449">
        <f t="shared" si="1"/>
        <v>93.13</v>
      </c>
      <c r="Q94" s="449">
        <v>0</v>
      </c>
      <c r="R94" s="449">
        <f t="shared" si="2"/>
        <v>0</v>
      </c>
      <c r="S94" s="449">
        <v>0.28999999999999998</v>
      </c>
      <c r="T94" s="450">
        <f t="shared" si="3"/>
        <v>38.86</v>
      </c>
      <c r="AR94" s="351" t="s">
        <v>584</v>
      </c>
      <c r="AT94" s="351" t="s">
        <v>580</v>
      </c>
      <c r="AU94" s="351" t="s">
        <v>503</v>
      </c>
      <c r="AY94" s="351" t="s">
        <v>578</v>
      </c>
      <c r="BE94" s="451">
        <f t="shared" si="4"/>
        <v>0</v>
      </c>
      <c r="BF94" s="451">
        <f t="shared" si="5"/>
        <v>0</v>
      </c>
      <c r="BG94" s="451">
        <f t="shared" si="6"/>
        <v>0</v>
      </c>
      <c r="BH94" s="451">
        <f t="shared" si="7"/>
        <v>0</v>
      </c>
      <c r="BI94" s="451">
        <f t="shared" si="8"/>
        <v>0</v>
      </c>
      <c r="BJ94" s="351" t="s">
        <v>576</v>
      </c>
      <c r="BK94" s="451">
        <f t="shared" si="9"/>
        <v>0</v>
      </c>
      <c r="BL94" s="351" t="s">
        <v>584</v>
      </c>
      <c r="BM94" s="351" t="s">
        <v>592</v>
      </c>
    </row>
    <row r="95" spans="2:65" s="361" customFormat="1" ht="16.5" customHeight="1" x14ac:dyDescent="0.25">
      <c r="B95" s="362"/>
      <c r="C95" s="441" t="s">
        <v>584</v>
      </c>
      <c r="D95" s="441" t="s">
        <v>580</v>
      </c>
      <c r="E95" s="442" t="s">
        <v>593</v>
      </c>
      <c r="F95" s="443" t="s">
        <v>594</v>
      </c>
      <c r="G95" s="444" t="s">
        <v>14</v>
      </c>
      <c r="H95" s="445">
        <v>228</v>
      </c>
      <c r="I95" s="264"/>
      <c r="J95" s="446">
        <f t="shared" si="0"/>
        <v>0</v>
      </c>
      <c r="K95" s="443" t="s">
        <v>583</v>
      </c>
      <c r="L95" s="362"/>
      <c r="M95" s="447" t="s">
        <v>512</v>
      </c>
      <c r="N95" s="448" t="s">
        <v>532</v>
      </c>
      <c r="O95" s="449">
        <v>9.5000000000000001E-2</v>
      </c>
      <c r="P95" s="449">
        <f t="shared" si="1"/>
        <v>21.66</v>
      </c>
      <c r="Q95" s="449">
        <v>0</v>
      </c>
      <c r="R95" s="449">
        <f t="shared" si="2"/>
        <v>0</v>
      </c>
      <c r="S95" s="449">
        <v>0.04</v>
      </c>
      <c r="T95" s="450">
        <f t="shared" si="3"/>
        <v>9.120000000000001</v>
      </c>
      <c r="AR95" s="351" t="s">
        <v>584</v>
      </c>
      <c r="AT95" s="351" t="s">
        <v>580</v>
      </c>
      <c r="AU95" s="351" t="s">
        <v>503</v>
      </c>
      <c r="AY95" s="351" t="s">
        <v>578</v>
      </c>
      <c r="BE95" s="451">
        <f t="shared" si="4"/>
        <v>0</v>
      </c>
      <c r="BF95" s="451">
        <f t="shared" si="5"/>
        <v>0</v>
      </c>
      <c r="BG95" s="451">
        <f t="shared" si="6"/>
        <v>0</v>
      </c>
      <c r="BH95" s="451">
        <f t="shared" si="7"/>
        <v>0</v>
      </c>
      <c r="BI95" s="451">
        <f t="shared" si="8"/>
        <v>0</v>
      </c>
      <c r="BJ95" s="351" t="s">
        <v>576</v>
      </c>
      <c r="BK95" s="451">
        <f t="shared" si="9"/>
        <v>0</v>
      </c>
      <c r="BL95" s="351" t="s">
        <v>584</v>
      </c>
      <c r="BM95" s="351" t="s">
        <v>595</v>
      </c>
    </row>
    <row r="96" spans="2:65" s="361" customFormat="1" ht="25.5" customHeight="1" x14ac:dyDescent="0.25">
      <c r="B96" s="362"/>
      <c r="C96" s="441" t="s">
        <v>596</v>
      </c>
      <c r="D96" s="441" t="s">
        <v>580</v>
      </c>
      <c r="E96" s="442" t="s">
        <v>597</v>
      </c>
      <c r="F96" s="443" t="s">
        <v>598</v>
      </c>
      <c r="G96" s="444" t="s">
        <v>12</v>
      </c>
      <c r="H96" s="445">
        <v>57.82</v>
      </c>
      <c r="I96" s="264"/>
      <c r="J96" s="446">
        <f t="shared" si="0"/>
        <v>0</v>
      </c>
      <c r="K96" s="443" t="s">
        <v>583</v>
      </c>
      <c r="L96" s="362"/>
      <c r="M96" s="447" t="s">
        <v>512</v>
      </c>
      <c r="N96" s="448" t="s">
        <v>532</v>
      </c>
      <c r="O96" s="449">
        <v>0.20399999999999999</v>
      </c>
      <c r="P96" s="449">
        <f t="shared" si="1"/>
        <v>11.79528</v>
      </c>
      <c r="Q96" s="449">
        <v>0</v>
      </c>
      <c r="R96" s="449">
        <f t="shared" si="2"/>
        <v>0</v>
      </c>
      <c r="S96" s="449">
        <v>0</v>
      </c>
      <c r="T96" s="450">
        <f t="shared" si="3"/>
        <v>0</v>
      </c>
      <c r="AR96" s="351" t="s">
        <v>584</v>
      </c>
      <c r="AT96" s="351" t="s">
        <v>580</v>
      </c>
      <c r="AU96" s="351" t="s">
        <v>503</v>
      </c>
      <c r="AY96" s="351" t="s">
        <v>578</v>
      </c>
      <c r="BE96" s="451">
        <f t="shared" si="4"/>
        <v>0</v>
      </c>
      <c r="BF96" s="451">
        <f t="shared" si="5"/>
        <v>0</v>
      </c>
      <c r="BG96" s="451">
        <f t="shared" si="6"/>
        <v>0</v>
      </c>
      <c r="BH96" s="451">
        <f t="shared" si="7"/>
        <v>0</v>
      </c>
      <c r="BI96" s="451">
        <f t="shared" si="8"/>
        <v>0</v>
      </c>
      <c r="BJ96" s="351" t="s">
        <v>576</v>
      </c>
      <c r="BK96" s="451">
        <f t="shared" si="9"/>
        <v>0</v>
      </c>
      <c r="BL96" s="351" t="s">
        <v>584</v>
      </c>
      <c r="BM96" s="351" t="s">
        <v>599</v>
      </c>
    </row>
    <row r="97" spans="2:65" s="361" customFormat="1" ht="16.5" customHeight="1" x14ac:dyDescent="0.25">
      <c r="B97" s="362"/>
      <c r="C97" s="441" t="s">
        <v>600</v>
      </c>
      <c r="D97" s="441" t="s">
        <v>580</v>
      </c>
      <c r="E97" s="442" t="s">
        <v>601</v>
      </c>
      <c r="F97" s="443" t="s">
        <v>602</v>
      </c>
      <c r="G97" s="444" t="s">
        <v>12</v>
      </c>
      <c r="H97" s="445">
        <v>57.82</v>
      </c>
      <c r="I97" s="264"/>
      <c r="J97" s="446">
        <f t="shared" si="0"/>
        <v>0</v>
      </c>
      <c r="K97" s="443" t="s">
        <v>583</v>
      </c>
      <c r="L97" s="362"/>
      <c r="M97" s="447" t="s">
        <v>512</v>
      </c>
      <c r="N97" s="448" t="s">
        <v>532</v>
      </c>
      <c r="O97" s="449">
        <v>6.2E-2</v>
      </c>
      <c r="P97" s="449">
        <f t="shared" si="1"/>
        <v>3.5848399999999998</v>
      </c>
      <c r="Q97" s="449">
        <v>0</v>
      </c>
      <c r="R97" s="449">
        <f t="shared" si="2"/>
        <v>0</v>
      </c>
      <c r="S97" s="449">
        <v>0</v>
      </c>
      <c r="T97" s="450">
        <f t="shared" si="3"/>
        <v>0</v>
      </c>
      <c r="AR97" s="351" t="s">
        <v>584</v>
      </c>
      <c r="AT97" s="351" t="s">
        <v>580</v>
      </c>
      <c r="AU97" s="351" t="s">
        <v>503</v>
      </c>
      <c r="AY97" s="351" t="s">
        <v>578</v>
      </c>
      <c r="BE97" s="451">
        <f t="shared" si="4"/>
        <v>0</v>
      </c>
      <c r="BF97" s="451">
        <f t="shared" si="5"/>
        <v>0</v>
      </c>
      <c r="BG97" s="451">
        <f t="shared" si="6"/>
        <v>0</v>
      </c>
      <c r="BH97" s="451">
        <f t="shared" si="7"/>
        <v>0</v>
      </c>
      <c r="BI97" s="451">
        <f t="shared" si="8"/>
        <v>0</v>
      </c>
      <c r="BJ97" s="351" t="s">
        <v>576</v>
      </c>
      <c r="BK97" s="451">
        <f t="shared" si="9"/>
        <v>0</v>
      </c>
      <c r="BL97" s="351" t="s">
        <v>584</v>
      </c>
      <c r="BM97" s="351" t="s">
        <v>603</v>
      </c>
    </row>
    <row r="98" spans="2:65" s="361" customFormat="1" ht="16.5" customHeight="1" x14ac:dyDescent="0.25">
      <c r="B98" s="362"/>
      <c r="C98" s="441" t="s">
        <v>604</v>
      </c>
      <c r="D98" s="441" t="s">
        <v>580</v>
      </c>
      <c r="E98" s="442" t="s">
        <v>605</v>
      </c>
      <c r="F98" s="443" t="s">
        <v>606</v>
      </c>
      <c r="G98" s="444" t="s">
        <v>12</v>
      </c>
      <c r="H98" s="445">
        <v>57.82</v>
      </c>
      <c r="I98" s="264"/>
      <c r="J98" s="446">
        <f t="shared" si="0"/>
        <v>0</v>
      </c>
      <c r="K98" s="443" t="s">
        <v>583</v>
      </c>
      <c r="L98" s="362"/>
      <c r="M98" s="447" t="s">
        <v>512</v>
      </c>
      <c r="N98" s="448" t="s">
        <v>532</v>
      </c>
      <c r="O98" s="449">
        <v>8.9999999999999993E-3</v>
      </c>
      <c r="P98" s="449">
        <f t="shared" si="1"/>
        <v>0.52037999999999995</v>
      </c>
      <c r="Q98" s="449">
        <v>0</v>
      </c>
      <c r="R98" s="449">
        <f t="shared" si="2"/>
        <v>0</v>
      </c>
      <c r="S98" s="449">
        <v>0</v>
      </c>
      <c r="T98" s="450">
        <f t="shared" si="3"/>
        <v>0</v>
      </c>
      <c r="AR98" s="351" t="s">
        <v>584</v>
      </c>
      <c r="AT98" s="351" t="s">
        <v>580</v>
      </c>
      <c r="AU98" s="351" t="s">
        <v>503</v>
      </c>
      <c r="AY98" s="351" t="s">
        <v>578</v>
      </c>
      <c r="BE98" s="451">
        <f t="shared" si="4"/>
        <v>0</v>
      </c>
      <c r="BF98" s="451">
        <f t="shared" si="5"/>
        <v>0</v>
      </c>
      <c r="BG98" s="451">
        <f t="shared" si="6"/>
        <v>0</v>
      </c>
      <c r="BH98" s="451">
        <f t="shared" si="7"/>
        <v>0</v>
      </c>
      <c r="BI98" s="451">
        <f t="shared" si="8"/>
        <v>0</v>
      </c>
      <c r="BJ98" s="351" t="s">
        <v>576</v>
      </c>
      <c r="BK98" s="451">
        <f t="shared" si="9"/>
        <v>0</v>
      </c>
      <c r="BL98" s="351" t="s">
        <v>584</v>
      </c>
      <c r="BM98" s="351" t="s">
        <v>607</v>
      </c>
    </row>
    <row r="99" spans="2:65" s="361" customFormat="1" ht="16.5" customHeight="1" x14ac:dyDescent="0.25">
      <c r="B99" s="362"/>
      <c r="C99" s="441" t="s">
        <v>608</v>
      </c>
      <c r="D99" s="441" t="s">
        <v>580</v>
      </c>
      <c r="E99" s="442" t="s">
        <v>609</v>
      </c>
      <c r="F99" s="443" t="s">
        <v>610</v>
      </c>
      <c r="G99" s="444" t="s">
        <v>10</v>
      </c>
      <c r="H99" s="445">
        <v>104.07599999999999</v>
      </c>
      <c r="I99" s="264"/>
      <c r="J99" s="446">
        <f t="shared" si="0"/>
        <v>0</v>
      </c>
      <c r="K99" s="443" t="s">
        <v>583</v>
      </c>
      <c r="L99" s="362"/>
      <c r="M99" s="447" t="s">
        <v>512</v>
      </c>
      <c r="N99" s="448" t="s">
        <v>532</v>
      </c>
      <c r="O99" s="449">
        <v>0</v>
      </c>
      <c r="P99" s="449">
        <f t="shared" si="1"/>
        <v>0</v>
      </c>
      <c r="Q99" s="449">
        <v>0</v>
      </c>
      <c r="R99" s="449">
        <f t="shared" si="2"/>
        <v>0</v>
      </c>
      <c r="S99" s="449">
        <v>0</v>
      </c>
      <c r="T99" s="450">
        <f t="shared" si="3"/>
        <v>0</v>
      </c>
      <c r="AR99" s="351" t="s">
        <v>584</v>
      </c>
      <c r="AT99" s="351" t="s">
        <v>580</v>
      </c>
      <c r="AU99" s="351" t="s">
        <v>503</v>
      </c>
      <c r="AY99" s="351" t="s">
        <v>578</v>
      </c>
      <c r="BE99" s="451">
        <f t="shared" si="4"/>
        <v>0</v>
      </c>
      <c r="BF99" s="451">
        <f t="shared" si="5"/>
        <v>0</v>
      </c>
      <c r="BG99" s="451">
        <f t="shared" si="6"/>
        <v>0</v>
      </c>
      <c r="BH99" s="451">
        <f t="shared" si="7"/>
        <v>0</v>
      </c>
      <c r="BI99" s="451">
        <f t="shared" si="8"/>
        <v>0</v>
      </c>
      <c r="BJ99" s="351" t="s">
        <v>576</v>
      </c>
      <c r="BK99" s="451">
        <f t="shared" si="9"/>
        <v>0</v>
      </c>
      <c r="BL99" s="351" t="s">
        <v>584</v>
      </c>
      <c r="BM99" s="351" t="s">
        <v>611</v>
      </c>
    </row>
    <row r="100" spans="2:65" s="361" customFormat="1" ht="16.5" customHeight="1" x14ac:dyDescent="0.25">
      <c r="B100" s="362"/>
      <c r="C100" s="441" t="s">
        <v>612</v>
      </c>
      <c r="D100" s="441" t="s">
        <v>580</v>
      </c>
      <c r="E100" s="442" t="s">
        <v>613</v>
      </c>
      <c r="F100" s="443" t="s">
        <v>614</v>
      </c>
      <c r="G100" s="444" t="s">
        <v>12</v>
      </c>
      <c r="H100" s="445">
        <v>3.7240000000000002</v>
      </c>
      <c r="I100" s="264"/>
      <c r="J100" s="446">
        <f t="shared" si="0"/>
        <v>0</v>
      </c>
      <c r="K100" s="443" t="s">
        <v>583</v>
      </c>
      <c r="L100" s="362"/>
      <c r="M100" s="447" t="s">
        <v>512</v>
      </c>
      <c r="N100" s="448" t="s">
        <v>532</v>
      </c>
      <c r="O100" s="449">
        <v>1.43</v>
      </c>
      <c r="P100" s="449">
        <f t="shared" si="1"/>
        <v>5.3253199999999996</v>
      </c>
      <c r="Q100" s="449">
        <v>0</v>
      </c>
      <c r="R100" s="449">
        <f t="shared" si="2"/>
        <v>0</v>
      </c>
      <c r="S100" s="449">
        <v>0</v>
      </c>
      <c r="T100" s="450">
        <f t="shared" si="3"/>
        <v>0</v>
      </c>
      <c r="AR100" s="351" t="s">
        <v>584</v>
      </c>
      <c r="AT100" s="351" t="s">
        <v>580</v>
      </c>
      <c r="AU100" s="351" t="s">
        <v>503</v>
      </c>
      <c r="AY100" s="351" t="s">
        <v>578</v>
      </c>
      <c r="BE100" s="451">
        <f t="shared" si="4"/>
        <v>0</v>
      </c>
      <c r="BF100" s="451">
        <f t="shared" si="5"/>
        <v>0</v>
      </c>
      <c r="BG100" s="451">
        <f t="shared" si="6"/>
        <v>0</v>
      </c>
      <c r="BH100" s="451">
        <f t="shared" si="7"/>
        <v>0</v>
      </c>
      <c r="BI100" s="451">
        <f t="shared" si="8"/>
        <v>0</v>
      </c>
      <c r="BJ100" s="351" t="s">
        <v>576</v>
      </c>
      <c r="BK100" s="451">
        <f t="shared" si="9"/>
        <v>0</v>
      </c>
      <c r="BL100" s="351" t="s">
        <v>584</v>
      </c>
      <c r="BM100" s="351" t="s">
        <v>615</v>
      </c>
    </row>
    <row r="101" spans="2:65" s="361" customFormat="1" ht="16.5" customHeight="1" x14ac:dyDescent="0.25">
      <c r="B101" s="362"/>
      <c r="C101" s="441" t="s">
        <v>616</v>
      </c>
      <c r="D101" s="441" t="s">
        <v>580</v>
      </c>
      <c r="E101" s="442" t="s">
        <v>601</v>
      </c>
      <c r="F101" s="443" t="s">
        <v>602</v>
      </c>
      <c r="G101" s="444" t="s">
        <v>12</v>
      </c>
      <c r="H101" s="445">
        <v>3.7240000000000002</v>
      </c>
      <c r="I101" s="264"/>
      <c r="J101" s="446">
        <f t="shared" si="0"/>
        <v>0</v>
      </c>
      <c r="K101" s="443" t="s">
        <v>583</v>
      </c>
      <c r="L101" s="362"/>
      <c r="M101" s="447" t="s">
        <v>512</v>
      </c>
      <c r="N101" s="448" t="s">
        <v>532</v>
      </c>
      <c r="O101" s="449">
        <v>6.2E-2</v>
      </c>
      <c r="P101" s="449">
        <f t="shared" si="1"/>
        <v>0.23088800000000001</v>
      </c>
      <c r="Q101" s="449">
        <v>0</v>
      </c>
      <c r="R101" s="449">
        <f t="shared" si="2"/>
        <v>0</v>
      </c>
      <c r="S101" s="449">
        <v>0</v>
      </c>
      <c r="T101" s="450">
        <f t="shared" si="3"/>
        <v>0</v>
      </c>
      <c r="AR101" s="351" t="s">
        <v>584</v>
      </c>
      <c r="AT101" s="351" t="s">
        <v>580</v>
      </c>
      <c r="AU101" s="351" t="s">
        <v>503</v>
      </c>
      <c r="AY101" s="351" t="s">
        <v>578</v>
      </c>
      <c r="BE101" s="451">
        <f t="shared" si="4"/>
        <v>0</v>
      </c>
      <c r="BF101" s="451">
        <f t="shared" si="5"/>
        <v>0</v>
      </c>
      <c r="BG101" s="451">
        <f t="shared" si="6"/>
        <v>0</v>
      </c>
      <c r="BH101" s="451">
        <f t="shared" si="7"/>
        <v>0</v>
      </c>
      <c r="BI101" s="451">
        <f t="shared" si="8"/>
        <v>0</v>
      </c>
      <c r="BJ101" s="351" t="s">
        <v>576</v>
      </c>
      <c r="BK101" s="451">
        <f t="shared" si="9"/>
        <v>0</v>
      </c>
      <c r="BL101" s="351" t="s">
        <v>584</v>
      </c>
      <c r="BM101" s="351" t="s">
        <v>617</v>
      </c>
    </row>
    <row r="102" spans="2:65" s="361" customFormat="1" ht="16.5" customHeight="1" x14ac:dyDescent="0.25">
      <c r="B102" s="362"/>
      <c r="C102" s="441" t="s">
        <v>618</v>
      </c>
      <c r="D102" s="441" t="s">
        <v>580</v>
      </c>
      <c r="E102" s="442" t="s">
        <v>605</v>
      </c>
      <c r="F102" s="443" t="s">
        <v>606</v>
      </c>
      <c r="G102" s="444" t="s">
        <v>12</v>
      </c>
      <c r="H102" s="445">
        <v>3.7240000000000002</v>
      </c>
      <c r="I102" s="264"/>
      <c r="J102" s="446">
        <f t="shared" si="0"/>
        <v>0</v>
      </c>
      <c r="K102" s="443" t="s">
        <v>583</v>
      </c>
      <c r="L102" s="362"/>
      <c r="M102" s="447" t="s">
        <v>512</v>
      </c>
      <c r="N102" s="448" t="s">
        <v>532</v>
      </c>
      <c r="O102" s="449">
        <v>8.9999999999999993E-3</v>
      </c>
      <c r="P102" s="449">
        <f t="shared" si="1"/>
        <v>3.3515999999999997E-2</v>
      </c>
      <c r="Q102" s="449">
        <v>0</v>
      </c>
      <c r="R102" s="449">
        <f t="shared" si="2"/>
        <v>0</v>
      </c>
      <c r="S102" s="449">
        <v>0</v>
      </c>
      <c r="T102" s="450">
        <f t="shared" si="3"/>
        <v>0</v>
      </c>
      <c r="AR102" s="351" t="s">
        <v>584</v>
      </c>
      <c r="AT102" s="351" t="s">
        <v>580</v>
      </c>
      <c r="AU102" s="351" t="s">
        <v>503</v>
      </c>
      <c r="AY102" s="351" t="s">
        <v>578</v>
      </c>
      <c r="BE102" s="451">
        <f t="shared" si="4"/>
        <v>0</v>
      </c>
      <c r="BF102" s="451">
        <f t="shared" si="5"/>
        <v>0</v>
      </c>
      <c r="BG102" s="451">
        <f t="shared" si="6"/>
        <v>0</v>
      </c>
      <c r="BH102" s="451">
        <f t="shared" si="7"/>
        <v>0</v>
      </c>
      <c r="BI102" s="451">
        <f t="shared" si="8"/>
        <v>0</v>
      </c>
      <c r="BJ102" s="351" t="s">
        <v>576</v>
      </c>
      <c r="BK102" s="451">
        <f t="shared" si="9"/>
        <v>0</v>
      </c>
      <c r="BL102" s="351" t="s">
        <v>584</v>
      </c>
      <c r="BM102" s="351" t="s">
        <v>619</v>
      </c>
    </row>
    <row r="103" spans="2:65" s="361" customFormat="1" ht="16.5" customHeight="1" x14ac:dyDescent="0.25">
      <c r="B103" s="362"/>
      <c r="C103" s="441" t="s">
        <v>620</v>
      </c>
      <c r="D103" s="441" t="s">
        <v>580</v>
      </c>
      <c r="E103" s="442" t="s">
        <v>609</v>
      </c>
      <c r="F103" s="443" t="s">
        <v>610</v>
      </c>
      <c r="G103" s="444" t="s">
        <v>10</v>
      </c>
      <c r="H103" s="445">
        <v>6.7030000000000003</v>
      </c>
      <c r="I103" s="264"/>
      <c r="J103" s="446">
        <f t="shared" si="0"/>
        <v>0</v>
      </c>
      <c r="K103" s="443" t="s">
        <v>583</v>
      </c>
      <c r="L103" s="362"/>
      <c r="M103" s="447" t="s">
        <v>512</v>
      </c>
      <c r="N103" s="448" t="s">
        <v>532</v>
      </c>
      <c r="O103" s="449">
        <v>0</v>
      </c>
      <c r="P103" s="449">
        <f t="shared" si="1"/>
        <v>0</v>
      </c>
      <c r="Q103" s="449">
        <v>0</v>
      </c>
      <c r="R103" s="449">
        <f t="shared" si="2"/>
        <v>0</v>
      </c>
      <c r="S103" s="449">
        <v>0</v>
      </c>
      <c r="T103" s="450">
        <f t="shared" si="3"/>
        <v>0</v>
      </c>
      <c r="AR103" s="351" t="s">
        <v>584</v>
      </c>
      <c r="AT103" s="351" t="s">
        <v>580</v>
      </c>
      <c r="AU103" s="351" t="s">
        <v>503</v>
      </c>
      <c r="AY103" s="351" t="s">
        <v>578</v>
      </c>
      <c r="BE103" s="451">
        <f t="shared" si="4"/>
        <v>0</v>
      </c>
      <c r="BF103" s="451">
        <f t="shared" si="5"/>
        <v>0</v>
      </c>
      <c r="BG103" s="451">
        <f t="shared" si="6"/>
        <v>0</v>
      </c>
      <c r="BH103" s="451">
        <f t="shared" si="7"/>
        <v>0</v>
      </c>
      <c r="BI103" s="451">
        <f t="shared" si="8"/>
        <v>0</v>
      </c>
      <c r="BJ103" s="351" t="s">
        <v>576</v>
      </c>
      <c r="BK103" s="451">
        <f t="shared" si="9"/>
        <v>0</v>
      </c>
      <c r="BL103" s="351" t="s">
        <v>584</v>
      </c>
      <c r="BM103" s="351" t="s">
        <v>621</v>
      </c>
    </row>
    <row r="104" spans="2:65" s="361" customFormat="1" ht="16.5" customHeight="1" x14ac:dyDescent="0.25">
      <c r="B104" s="362"/>
      <c r="C104" s="441" t="s">
        <v>622</v>
      </c>
      <c r="D104" s="441" t="s">
        <v>580</v>
      </c>
      <c r="E104" s="442" t="s">
        <v>623</v>
      </c>
      <c r="F104" s="443" t="s">
        <v>624</v>
      </c>
      <c r="G104" s="444" t="s">
        <v>12</v>
      </c>
      <c r="H104" s="445">
        <v>6</v>
      </c>
      <c r="I104" s="264"/>
      <c r="J104" s="446">
        <f t="shared" si="0"/>
        <v>0</v>
      </c>
      <c r="K104" s="443" t="s">
        <v>583</v>
      </c>
      <c r="L104" s="362"/>
      <c r="M104" s="447" t="s">
        <v>512</v>
      </c>
      <c r="N104" s="448" t="s">
        <v>532</v>
      </c>
      <c r="O104" s="449">
        <v>0.65200000000000002</v>
      </c>
      <c r="P104" s="449">
        <f t="shared" si="1"/>
        <v>3.9119999999999999</v>
      </c>
      <c r="Q104" s="449">
        <v>0</v>
      </c>
      <c r="R104" s="449">
        <f t="shared" si="2"/>
        <v>0</v>
      </c>
      <c r="S104" s="449">
        <v>0</v>
      </c>
      <c r="T104" s="450">
        <f t="shared" si="3"/>
        <v>0</v>
      </c>
      <c r="AR104" s="351" t="s">
        <v>584</v>
      </c>
      <c r="AT104" s="351" t="s">
        <v>580</v>
      </c>
      <c r="AU104" s="351" t="s">
        <v>503</v>
      </c>
      <c r="AY104" s="351" t="s">
        <v>578</v>
      </c>
      <c r="BE104" s="451">
        <f t="shared" si="4"/>
        <v>0</v>
      </c>
      <c r="BF104" s="451">
        <f t="shared" si="5"/>
        <v>0</v>
      </c>
      <c r="BG104" s="451">
        <f t="shared" si="6"/>
        <v>0</v>
      </c>
      <c r="BH104" s="451">
        <f t="shared" si="7"/>
        <v>0</v>
      </c>
      <c r="BI104" s="451">
        <f t="shared" si="8"/>
        <v>0</v>
      </c>
      <c r="BJ104" s="351" t="s">
        <v>576</v>
      </c>
      <c r="BK104" s="451">
        <f t="shared" si="9"/>
        <v>0</v>
      </c>
      <c r="BL104" s="351" t="s">
        <v>584</v>
      </c>
      <c r="BM104" s="351" t="s">
        <v>625</v>
      </c>
    </row>
    <row r="105" spans="2:65" s="361" customFormat="1" ht="16.5" customHeight="1" x14ac:dyDescent="0.25">
      <c r="B105" s="362"/>
      <c r="C105" s="441" t="s">
        <v>626</v>
      </c>
      <c r="D105" s="441" t="s">
        <v>580</v>
      </c>
      <c r="E105" s="442" t="s">
        <v>601</v>
      </c>
      <c r="F105" s="443" t="s">
        <v>602</v>
      </c>
      <c r="G105" s="444" t="s">
        <v>12</v>
      </c>
      <c r="H105" s="445">
        <v>6</v>
      </c>
      <c r="I105" s="264"/>
      <c r="J105" s="446">
        <f t="shared" si="0"/>
        <v>0</v>
      </c>
      <c r="K105" s="443" t="s">
        <v>583</v>
      </c>
      <c r="L105" s="362"/>
      <c r="M105" s="447" t="s">
        <v>512</v>
      </c>
      <c r="N105" s="448" t="s">
        <v>532</v>
      </c>
      <c r="O105" s="449">
        <v>6.2E-2</v>
      </c>
      <c r="P105" s="449">
        <f t="shared" si="1"/>
        <v>0.372</v>
      </c>
      <c r="Q105" s="449">
        <v>0</v>
      </c>
      <c r="R105" s="449">
        <f t="shared" si="2"/>
        <v>0</v>
      </c>
      <c r="S105" s="449">
        <v>0</v>
      </c>
      <c r="T105" s="450">
        <f t="shared" si="3"/>
        <v>0</v>
      </c>
      <c r="AR105" s="351" t="s">
        <v>584</v>
      </c>
      <c r="AT105" s="351" t="s">
        <v>580</v>
      </c>
      <c r="AU105" s="351" t="s">
        <v>503</v>
      </c>
      <c r="AY105" s="351" t="s">
        <v>578</v>
      </c>
      <c r="BE105" s="451">
        <f t="shared" si="4"/>
        <v>0</v>
      </c>
      <c r="BF105" s="451">
        <f t="shared" si="5"/>
        <v>0</v>
      </c>
      <c r="BG105" s="451">
        <f t="shared" si="6"/>
        <v>0</v>
      </c>
      <c r="BH105" s="451">
        <f t="shared" si="7"/>
        <v>0</v>
      </c>
      <c r="BI105" s="451">
        <f t="shared" si="8"/>
        <v>0</v>
      </c>
      <c r="BJ105" s="351" t="s">
        <v>576</v>
      </c>
      <c r="BK105" s="451">
        <f t="shared" si="9"/>
        <v>0</v>
      </c>
      <c r="BL105" s="351" t="s">
        <v>584</v>
      </c>
      <c r="BM105" s="351" t="s">
        <v>627</v>
      </c>
    </row>
    <row r="106" spans="2:65" s="361" customFormat="1" ht="16.5" customHeight="1" x14ac:dyDescent="0.25">
      <c r="B106" s="362"/>
      <c r="C106" s="441" t="s">
        <v>628</v>
      </c>
      <c r="D106" s="441" t="s">
        <v>580</v>
      </c>
      <c r="E106" s="442" t="s">
        <v>605</v>
      </c>
      <c r="F106" s="443" t="s">
        <v>606</v>
      </c>
      <c r="G106" s="444" t="s">
        <v>12</v>
      </c>
      <c r="H106" s="445">
        <v>6</v>
      </c>
      <c r="I106" s="264"/>
      <c r="J106" s="446">
        <f t="shared" si="0"/>
        <v>0</v>
      </c>
      <c r="K106" s="443" t="s">
        <v>583</v>
      </c>
      <c r="L106" s="362"/>
      <c r="M106" s="447" t="s">
        <v>512</v>
      </c>
      <c r="N106" s="448" t="s">
        <v>532</v>
      </c>
      <c r="O106" s="449">
        <v>8.9999999999999993E-3</v>
      </c>
      <c r="P106" s="449">
        <f t="shared" si="1"/>
        <v>5.3999999999999992E-2</v>
      </c>
      <c r="Q106" s="449">
        <v>0</v>
      </c>
      <c r="R106" s="449">
        <f t="shared" si="2"/>
        <v>0</v>
      </c>
      <c r="S106" s="449">
        <v>0</v>
      </c>
      <c r="T106" s="450">
        <f t="shared" si="3"/>
        <v>0</v>
      </c>
      <c r="AR106" s="351" t="s">
        <v>584</v>
      </c>
      <c r="AT106" s="351" t="s">
        <v>580</v>
      </c>
      <c r="AU106" s="351" t="s">
        <v>503</v>
      </c>
      <c r="AY106" s="351" t="s">
        <v>578</v>
      </c>
      <c r="BE106" s="451">
        <f t="shared" si="4"/>
        <v>0</v>
      </c>
      <c r="BF106" s="451">
        <f t="shared" si="5"/>
        <v>0</v>
      </c>
      <c r="BG106" s="451">
        <f t="shared" si="6"/>
        <v>0</v>
      </c>
      <c r="BH106" s="451">
        <f t="shared" si="7"/>
        <v>0</v>
      </c>
      <c r="BI106" s="451">
        <f t="shared" si="8"/>
        <v>0</v>
      </c>
      <c r="BJ106" s="351" t="s">
        <v>576</v>
      </c>
      <c r="BK106" s="451">
        <f t="shared" si="9"/>
        <v>0</v>
      </c>
      <c r="BL106" s="351" t="s">
        <v>584</v>
      </c>
      <c r="BM106" s="351" t="s">
        <v>629</v>
      </c>
    </row>
    <row r="107" spans="2:65" s="361" customFormat="1" ht="16.5" customHeight="1" x14ac:dyDescent="0.25">
      <c r="B107" s="362"/>
      <c r="C107" s="441" t="s">
        <v>630</v>
      </c>
      <c r="D107" s="441" t="s">
        <v>580</v>
      </c>
      <c r="E107" s="442" t="s">
        <v>609</v>
      </c>
      <c r="F107" s="443" t="s">
        <v>610</v>
      </c>
      <c r="G107" s="444" t="s">
        <v>10</v>
      </c>
      <c r="H107" s="445">
        <v>10.8</v>
      </c>
      <c r="I107" s="264"/>
      <c r="J107" s="446">
        <f t="shared" si="0"/>
        <v>0</v>
      </c>
      <c r="K107" s="443" t="s">
        <v>583</v>
      </c>
      <c r="L107" s="362"/>
      <c r="M107" s="447" t="s">
        <v>512</v>
      </c>
      <c r="N107" s="448" t="s">
        <v>532</v>
      </c>
      <c r="O107" s="449">
        <v>0</v>
      </c>
      <c r="P107" s="449">
        <f t="shared" si="1"/>
        <v>0</v>
      </c>
      <c r="Q107" s="449">
        <v>0</v>
      </c>
      <c r="R107" s="449">
        <f t="shared" si="2"/>
        <v>0</v>
      </c>
      <c r="S107" s="449">
        <v>0</v>
      </c>
      <c r="T107" s="450">
        <f t="shared" si="3"/>
        <v>0</v>
      </c>
      <c r="AR107" s="351" t="s">
        <v>584</v>
      </c>
      <c r="AT107" s="351" t="s">
        <v>580</v>
      </c>
      <c r="AU107" s="351" t="s">
        <v>503</v>
      </c>
      <c r="AY107" s="351" t="s">
        <v>578</v>
      </c>
      <c r="BE107" s="451">
        <f t="shared" si="4"/>
        <v>0</v>
      </c>
      <c r="BF107" s="451">
        <f t="shared" si="5"/>
        <v>0</v>
      </c>
      <c r="BG107" s="451">
        <f t="shared" si="6"/>
        <v>0</v>
      </c>
      <c r="BH107" s="451">
        <f t="shared" si="7"/>
        <v>0</v>
      </c>
      <c r="BI107" s="451">
        <f t="shared" si="8"/>
        <v>0</v>
      </c>
      <c r="BJ107" s="351" t="s">
        <v>576</v>
      </c>
      <c r="BK107" s="451">
        <f t="shared" si="9"/>
        <v>0</v>
      </c>
      <c r="BL107" s="351" t="s">
        <v>584</v>
      </c>
      <c r="BM107" s="351" t="s">
        <v>631</v>
      </c>
    </row>
    <row r="108" spans="2:65" s="361" customFormat="1" ht="16.5" customHeight="1" x14ac:dyDescent="0.25">
      <c r="B108" s="362"/>
      <c r="C108" s="441" t="s">
        <v>632</v>
      </c>
      <c r="D108" s="441" t="s">
        <v>580</v>
      </c>
      <c r="E108" s="442" t="s">
        <v>633</v>
      </c>
      <c r="F108" s="443" t="s">
        <v>634</v>
      </c>
      <c r="G108" s="444" t="s">
        <v>12</v>
      </c>
      <c r="H108" s="445">
        <v>14</v>
      </c>
      <c r="I108" s="264"/>
      <c r="J108" s="446">
        <f t="shared" si="0"/>
        <v>0</v>
      </c>
      <c r="K108" s="443" t="s">
        <v>583</v>
      </c>
      <c r="L108" s="362"/>
      <c r="M108" s="447" t="s">
        <v>512</v>
      </c>
      <c r="N108" s="448" t="s">
        <v>532</v>
      </c>
      <c r="O108" s="449">
        <v>0.89</v>
      </c>
      <c r="P108" s="449">
        <f t="shared" si="1"/>
        <v>12.46</v>
      </c>
      <c r="Q108" s="449">
        <v>0</v>
      </c>
      <c r="R108" s="449">
        <f t="shared" si="2"/>
        <v>0</v>
      </c>
      <c r="S108" s="449">
        <v>0</v>
      </c>
      <c r="T108" s="450">
        <f t="shared" si="3"/>
        <v>0</v>
      </c>
      <c r="AR108" s="351" t="s">
        <v>584</v>
      </c>
      <c r="AT108" s="351" t="s">
        <v>580</v>
      </c>
      <c r="AU108" s="351" t="s">
        <v>503</v>
      </c>
      <c r="AY108" s="351" t="s">
        <v>578</v>
      </c>
      <c r="BE108" s="451">
        <f t="shared" si="4"/>
        <v>0</v>
      </c>
      <c r="BF108" s="451">
        <f t="shared" si="5"/>
        <v>0</v>
      </c>
      <c r="BG108" s="451">
        <f t="shared" si="6"/>
        <v>0</v>
      </c>
      <c r="BH108" s="451">
        <f t="shared" si="7"/>
        <v>0</v>
      </c>
      <c r="BI108" s="451">
        <f t="shared" si="8"/>
        <v>0</v>
      </c>
      <c r="BJ108" s="351" t="s">
        <v>576</v>
      </c>
      <c r="BK108" s="451">
        <f t="shared" si="9"/>
        <v>0</v>
      </c>
      <c r="BL108" s="351" t="s">
        <v>584</v>
      </c>
      <c r="BM108" s="351" t="s">
        <v>635</v>
      </c>
    </row>
    <row r="109" spans="2:65" s="361" customFormat="1" ht="25.5" customHeight="1" x14ac:dyDescent="0.25">
      <c r="B109" s="362"/>
      <c r="C109" s="441" t="s">
        <v>636</v>
      </c>
      <c r="D109" s="441" t="s">
        <v>580</v>
      </c>
      <c r="E109" s="442" t="s">
        <v>637</v>
      </c>
      <c r="F109" s="443" t="s">
        <v>638</v>
      </c>
      <c r="G109" s="444" t="s">
        <v>12</v>
      </c>
      <c r="H109" s="445">
        <v>14</v>
      </c>
      <c r="I109" s="264"/>
      <c r="J109" s="446">
        <f t="shared" si="0"/>
        <v>0</v>
      </c>
      <c r="K109" s="443" t="s">
        <v>583</v>
      </c>
      <c r="L109" s="362"/>
      <c r="M109" s="447" t="s">
        <v>512</v>
      </c>
      <c r="N109" s="448" t="s">
        <v>532</v>
      </c>
      <c r="O109" s="449">
        <v>0.52800000000000002</v>
      </c>
      <c r="P109" s="449">
        <f t="shared" si="1"/>
        <v>7.3920000000000003</v>
      </c>
      <c r="Q109" s="449">
        <v>0</v>
      </c>
      <c r="R109" s="449">
        <f t="shared" si="2"/>
        <v>0</v>
      </c>
      <c r="S109" s="449">
        <v>0</v>
      </c>
      <c r="T109" s="450">
        <f t="shared" si="3"/>
        <v>0</v>
      </c>
      <c r="Y109" s="473"/>
      <c r="AR109" s="351" t="s">
        <v>584</v>
      </c>
      <c r="AT109" s="351" t="s">
        <v>580</v>
      </c>
      <c r="AU109" s="351" t="s">
        <v>503</v>
      </c>
      <c r="AY109" s="351" t="s">
        <v>578</v>
      </c>
      <c r="BE109" s="451">
        <f t="shared" si="4"/>
        <v>0</v>
      </c>
      <c r="BF109" s="451">
        <f t="shared" si="5"/>
        <v>0</v>
      </c>
      <c r="BG109" s="451">
        <f t="shared" si="6"/>
        <v>0</v>
      </c>
      <c r="BH109" s="451">
        <f t="shared" si="7"/>
        <v>0</v>
      </c>
      <c r="BI109" s="451">
        <f t="shared" si="8"/>
        <v>0</v>
      </c>
      <c r="BJ109" s="351" t="s">
        <v>576</v>
      </c>
      <c r="BK109" s="451">
        <f t="shared" si="9"/>
        <v>0</v>
      </c>
      <c r="BL109" s="351" t="s">
        <v>584</v>
      </c>
      <c r="BM109" s="351" t="s">
        <v>639</v>
      </c>
    </row>
    <row r="110" spans="2:65" s="361" customFormat="1" ht="25.5" customHeight="1" x14ac:dyDescent="0.25">
      <c r="B110" s="362"/>
      <c r="C110" s="441" t="s">
        <v>640</v>
      </c>
      <c r="D110" s="441" t="s">
        <v>580</v>
      </c>
      <c r="E110" s="442" t="s">
        <v>641</v>
      </c>
      <c r="F110" s="443" t="s">
        <v>642</v>
      </c>
      <c r="G110" s="444" t="s">
        <v>12</v>
      </c>
      <c r="H110" s="445">
        <v>70</v>
      </c>
      <c r="I110" s="264"/>
      <c r="J110" s="446">
        <f t="shared" si="0"/>
        <v>0</v>
      </c>
      <c r="K110" s="443" t="s">
        <v>583</v>
      </c>
      <c r="L110" s="362"/>
      <c r="M110" s="447" t="s">
        <v>512</v>
      </c>
      <c r="N110" s="448" t="s">
        <v>532</v>
      </c>
      <c r="O110" s="449">
        <v>0.48799999999999999</v>
      </c>
      <c r="P110" s="449">
        <f t="shared" si="1"/>
        <v>34.159999999999997</v>
      </c>
      <c r="Q110" s="449">
        <v>0</v>
      </c>
      <c r="R110" s="449">
        <f t="shared" si="2"/>
        <v>0</v>
      </c>
      <c r="S110" s="449">
        <v>0</v>
      </c>
      <c r="T110" s="450">
        <f t="shared" si="3"/>
        <v>0</v>
      </c>
      <c r="AR110" s="351" t="s">
        <v>584</v>
      </c>
      <c r="AT110" s="351" t="s">
        <v>580</v>
      </c>
      <c r="AU110" s="351" t="s">
        <v>503</v>
      </c>
      <c r="AY110" s="351" t="s">
        <v>578</v>
      </c>
      <c r="BE110" s="451">
        <f t="shared" si="4"/>
        <v>0</v>
      </c>
      <c r="BF110" s="451">
        <f t="shared" si="5"/>
        <v>0</v>
      </c>
      <c r="BG110" s="451">
        <f t="shared" si="6"/>
        <v>0</v>
      </c>
      <c r="BH110" s="451">
        <f t="shared" si="7"/>
        <v>0</v>
      </c>
      <c r="BI110" s="451">
        <f t="shared" si="8"/>
        <v>0</v>
      </c>
      <c r="BJ110" s="351" t="s">
        <v>576</v>
      </c>
      <c r="BK110" s="451">
        <f t="shared" si="9"/>
        <v>0</v>
      </c>
      <c r="BL110" s="351" t="s">
        <v>584</v>
      </c>
      <c r="BM110" s="351" t="s">
        <v>643</v>
      </c>
    </row>
    <row r="111" spans="2:65" s="453" customFormat="1" x14ac:dyDescent="0.25">
      <c r="B111" s="452"/>
      <c r="D111" s="454" t="s">
        <v>644</v>
      </c>
      <c r="F111" s="455" t="s">
        <v>645</v>
      </c>
      <c r="H111" s="456">
        <v>70</v>
      </c>
      <c r="L111" s="452"/>
      <c r="M111" s="457"/>
      <c r="N111" s="458"/>
      <c r="O111" s="458"/>
      <c r="P111" s="458"/>
      <c r="Q111" s="458"/>
      <c r="R111" s="458"/>
      <c r="S111" s="458"/>
      <c r="T111" s="459"/>
      <c r="AT111" s="460" t="s">
        <v>644</v>
      </c>
      <c r="AU111" s="460" t="s">
        <v>503</v>
      </c>
      <c r="AV111" s="453" t="s">
        <v>503</v>
      </c>
      <c r="AW111" s="453" t="s">
        <v>506</v>
      </c>
      <c r="AX111" s="453" t="s">
        <v>576</v>
      </c>
      <c r="AY111" s="460" t="s">
        <v>578</v>
      </c>
    </row>
    <row r="112" spans="2:65" s="361" customFormat="1" ht="16.5" customHeight="1" x14ac:dyDescent="0.25">
      <c r="B112" s="362"/>
      <c r="C112" s="441" t="s">
        <v>646</v>
      </c>
      <c r="D112" s="441" t="s">
        <v>580</v>
      </c>
      <c r="E112" s="442" t="s">
        <v>647</v>
      </c>
      <c r="F112" s="443" t="s">
        <v>648</v>
      </c>
      <c r="G112" s="444" t="s">
        <v>12</v>
      </c>
      <c r="H112" s="445">
        <v>14</v>
      </c>
      <c r="I112" s="264"/>
      <c r="J112" s="446">
        <f>ROUND(I112*H112,0)</f>
        <v>0</v>
      </c>
      <c r="K112" s="443" t="s">
        <v>583</v>
      </c>
      <c r="L112" s="362"/>
      <c r="M112" s="447" t="s">
        <v>512</v>
      </c>
      <c r="N112" s="448" t="s">
        <v>532</v>
      </c>
      <c r="O112" s="449">
        <v>8.3000000000000004E-2</v>
      </c>
      <c r="P112" s="449">
        <f>O112*H112</f>
        <v>1.1620000000000001</v>
      </c>
      <c r="Q112" s="449">
        <v>0</v>
      </c>
      <c r="R112" s="449">
        <f>Q112*H112</f>
        <v>0</v>
      </c>
      <c r="S112" s="449">
        <v>0</v>
      </c>
      <c r="T112" s="450">
        <f>S112*H112</f>
        <v>0</v>
      </c>
      <c r="AR112" s="351" t="s">
        <v>584</v>
      </c>
      <c r="AT112" s="351" t="s">
        <v>580</v>
      </c>
      <c r="AU112" s="351" t="s">
        <v>503</v>
      </c>
      <c r="AY112" s="351" t="s">
        <v>578</v>
      </c>
      <c r="BE112" s="451">
        <f>IF(N112="základní",J112,0)</f>
        <v>0</v>
      </c>
      <c r="BF112" s="451">
        <f>IF(N112="snížená",J112,0)</f>
        <v>0</v>
      </c>
      <c r="BG112" s="451">
        <f>IF(N112="zákl. přenesená",J112,0)</f>
        <v>0</v>
      </c>
      <c r="BH112" s="451">
        <f>IF(N112="sníž. přenesená",J112,0)</f>
        <v>0</v>
      </c>
      <c r="BI112" s="451">
        <f>IF(N112="nulová",J112,0)</f>
        <v>0</v>
      </c>
      <c r="BJ112" s="351" t="s">
        <v>576</v>
      </c>
      <c r="BK112" s="451">
        <f>ROUND(I112*H112,0)</f>
        <v>0</v>
      </c>
      <c r="BL112" s="351" t="s">
        <v>584</v>
      </c>
      <c r="BM112" s="351" t="s">
        <v>649</v>
      </c>
    </row>
    <row r="113" spans="2:65" s="361" customFormat="1" ht="25.5" customHeight="1" x14ac:dyDescent="0.25">
      <c r="B113" s="362"/>
      <c r="C113" s="441" t="s">
        <v>650</v>
      </c>
      <c r="D113" s="441" t="s">
        <v>580</v>
      </c>
      <c r="E113" s="442" t="s">
        <v>651</v>
      </c>
      <c r="F113" s="443" t="s">
        <v>652</v>
      </c>
      <c r="G113" s="444" t="s">
        <v>12</v>
      </c>
      <c r="H113" s="445">
        <v>350</v>
      </c>
      <c r="I113" s="264"/>
      <c r="J113" s="446">
        <f>ROUND(I113*H113,0)</f>
        <v>0</v>
      </c>
      <c r="K113" s="443" t="s">
        <v>583</v>
      </c>
      <c r="L113" s="362"/>
      <c r="M113" s="447" t="s">
        <v>512</v>
      </c>
      <c r="N113" s="448" t="s">
        <v>532</v>
      </c>
      <c r="O113" s="449">
        <v>4.0000000000000001E-3</v>
      </c>
      <c r="P113" s="449">
        <f>O113*H113</f>
        <v>1.4000000000000001</v>
      </c>
      <c r="Q113" s="449">
        <v>0</v>
      </c>
      <c r="R113" s="449">
        <f>Q113*H113</f>
        <v>0</v>
      </c>
      <c r="S113" s="449">
        <v>0</v>
      </c>
      <c r="T113" s="450">
        <f>S113*H113</f>
        <v>0</v>
      </c>
      <c r="AR113" s="351" t="s">
        <v>584</v>
      </c>
      <c r="AT113" s="351" t="s">
        <v>580</v>
      </c>
      <c r="AU113" s="351" t="s">
        <v>503</v>
      </c>
      <c r="AY113" s="351" t="s">
        <v>578</v>
      </c>
      <c r="BE113" s="451">
        <f>IF(N113="základní",J113,0)</f>
        <v>0</v>
      </c>
      <c r="BF113" s="451">
        <f>IF(N113="snížená",J113,0)</f>
        <v>0</v>
      </c>
      <c r="BG113" s="451">
        <f>IF(N113="zákl. přenesená",J113,0)</f>
        <v>0</v>
      </c>
      <c r="BH113" s="451">
        <f>IF(N113="sníž. přenesená",J113,0)</f>
        <v>0</v>
      </c>
      <c r="BI113" s="451">
        <f>IF(N113="nulová",J113,0)</f>
        <v>0</v>
      </c>
      <c r="BJ113" s="351" t="s">
        <v>576</v>
      </c>
      <c r="BK113" s="451">
        <f>ROUND(I113*H113,0)</f>
        <v>0</v>
      </c>
      <c r="BL113" s="351" t="s">
        <v>584</v>
      </c>
      <c r="BM113" s="351" t="s">
        <v>653</v>
      </c>
    </row>
    <row r="114" spans="2:65" s="453" customFormat="1" x14ac:dyDescent="0.25">
      <c r="B114" s="452"/>
      <c r="D114" s="454" t="s">
        <v>644</v>
      </c>
      <c r="F114" s="455" t="s">
        <v>654</v>
      </c>
      <c r="H114" s="456">
        <v>350</v>
      </c>
      <c r="L114" s="452"/>
      <c r="M114" s="457"/>
      <c r="N114" s="458"/>
      <c r="O114" s="458"/>
      <c r="P114" s="458"/>
      <c r="Q114" s="458"/>
      <c r="R114" s="458"/>
      <c r="S114" s="458"/>
      <c r="T114" s="459"/>
      <c r="AT114" s="460" t="s">
        <v>644</v>
      </c>
      <c r="AU114" s="460" t="s">
        <v>503</v>
      </c>
      <c r="AV114" s="453" t="s">
        <v>503</v>
      </c>
      <c r="AW114" s="453" t="s">
        <v>506</v>
      </c>
      <c r="AX114" s="453" t="s">
        <v>576</v>
      </c>
      <c r="AY114" s="460" t="s">
        <v>578</v>
      </c>
    </row>
    <row r="115" spans="2:65" s="429" customFormat="1" ht="29.85" customHeight="1" x14ac:dyDescent="0.35">
      <c r="B115" s="428"/>
      <c r="D115" s="430" t="s">
        <v>573</v>
      </c>
      <c r="E115" s="439" t="s">
        <v>503</v>
      </c>
      <c r="F115" s="439" t="s">
        <v>655</v>
      </c>
      <c r="J115" s="440">
        <f>BK115</f>
        <v>0</v>
      </c>
      <c r="L115" s="428"/>
      <c r="M115" s="433"/>
      <c r="N115" s="434"/>
      <c r="O115" s="434"/>
      <c r="P115" s="435">
        <f>P116</f>
        <v>1.153125</v>
      </c>
      <c r="Q115" s="434"/>
      <c r="R115" s="435">
        <f>R116</f>
        <v>2.4300000000000002</v>
      </c>
      <c r="S115" s="434"/>
      <c r="T115" s="436">
        <f>T116</f>
        <v>0</v>
      </c>
      <c r="AR115" s="430" t="s">
        <v>576</v>
      </c>
      <c r="AT115" s="437" t="s">
        <v>573</v>
      </c>
      <c r="AU115" s="437" t="s">
        <v>576</v>
      </c>
      <c r="AY115" s="430" t="s">
        <v>578</v>
      </c>
      <c r="BK115" s="438">
        <f>BK116</f>
        <v>0</v>
      </c>
    </row>
    <row r="116" spans="2:65" s="361" customFormat="1" ht="25.5" customHeight="1" x14ac:dyDescent="0.25">
      <c r="B116" s="362"/>
      <c r="C116" s="441" t="s">
        <v>656</v>
      </c>
      <c r="D116" s="441" t="s">
        <v>580</v>
      </c>
      <c r="E116" s="442" t="s">
        <v>657</v>
      </c>
      <c r="F116" s="443" t="s">
        <v>658</v>
      </c>
      <c r="G116" s="444" t="s">
        <v>12</v>
      </c>
      <c r="H116" s="445">
        <v>1.125</v>
      </c>
      <c r="I116" s="264"/>
      <c r="J116" s="446">
        <f>ROUND(I116*H116,0)</f>
        <v>0</v>
      </c>
      <c r="K116" s="443" t="s">
        <v>583</v>
      </c>
      <c r="L116" s="362"/>
      <c r="M116" s="447" t="s">
        <v>512</v>
      </c>
      <c r="N116" s="448" t="s">
        <v>532</v>
      </c>
      <c r="O116" s="449">
        <v>1.0249999999999999</v>
      </c>
      <c r="P116" s="449">
        <f>O116*H116</f>
        <v>1.153125</v>
      </c>
      <c r="Q116" s="449">
        <v>2.16</v>
      </c>
      <c r="R116" s="449">
        <f>Q116*H116</f>
        <v>2.4300000000000002</v>
      </c>
      <c r="S116" s="449">
        <v>0</v>
      </c>
      <c r="T116" s="450">
        <f>S116*H116</f>
        <v>0</v>
      </c>
      <c r="AR116" s="351" t="s">
        <v>584</v>
      </c>
      <c r="AT116" s="351" t="s">
        <v>580</v>
      </c>
      <c r="AU116" s="351" t="s">
        <v>503</v>
      </c>
      <c r="AY116" s="351" t="s">
        <v>578</v>
      </c>
      <c r="BE116" s="451">
        <f>IF(N116="základní",J116,0)</f>
        <v>0</v>
      </c>
      <c r="BF116" s="451">
        <f>IF(N116="snížená",J116,0)</f>
        <v>0</v>
      </c>
      <c r="BG116" s="451">
        <f>IF(N116="zákl. přenesená",J116,0)</f>
        <v>0</v>
      </c>
      <c r="BH116" s="451">
        <f>IF(N116="sníž. přenesená",J116,0)</f>
        <v>0</v>
      </c>
      <c r="BI116" s="451">
        <f>IF(N116="nulová",J116,0)</f>
        <v>0</v>
      </c>
      <c r="BJ116" s="351" t="s">
        <v>576</v>
      </c>
      <c r="BK116" s="451">
        <f>ROUND(I116*H116,0)</f>
        <v>0</v>
      </c>
      <c r="BL116" s="351" t="s">
        <v>584</v>
      </c>
      <c r="BM116" s="351" t="s">
        <v>659</v>
      </c>
    </row>
    <row r="117" spans="2:65" s="429" customFormat="1" ht="29.85" customHeight="1" x14ac:dyDescent="0.35">
      <c r="B117" s="428"/>
      <c r="D117" s="430" t="s">
        <v>573</v>
      </c>
      <c r="E117" s="439" t="s">
        <v>589</v>
      </c>
      <c r="F117" s="439" t="s">
        <v>660</v>
      </c>
      <c r="J117" s="440">
        <f>BK117</f>
        <v>0</v>
      </c>
      <c r="L117" s="428"/>
      <c r="M117" s="433"/>
      <c r="N117" s="434"/>
      <c r="O117" s="434"/>
      <c r="P117" s="435">
        <f>SUM(P118:P120)</f>
        <v>3.33</v>
      </c>
      <c r="Q117" s="434"/>
      <c r="R117" s="435">
        <f>SUM(R118:R120)</f>
        <v>0.16</v>
      </c>
      <c r="S117" s="434"/>
      <c r="T117" s="436">
        <f>SUM(T118:T120)</f>
        <v>0</v>
      </c>
      <c r="AR117" s="430" t="s">
        <v>576</v>
      </c>
      <c r="AT117" s="437" t="s">
        <v>573</v>
      </c>
      <c r="AU117" s="437" t="s">
        <v>576</v>
      </c>
      <c r="AY117" s="430" t="s">
        <v>578</v>
      </c>
      <c r="BK117" s="438">
        <f>SUM(BK118:BK120)</f>
        <v>0</v>
      </c>
    </row>
    <row r="118" spans="2:65" s="361" customFormat="1" ht="16.5" customHeight="1" x14ac:dyDescent="0.25">
      <c r="B118" s="362"/>
      <c r="C118" s="441" t="s">
        <v>661</v>
      </c>
      <c r="D118" s="441" t="s">
        <v>580</v>
      </c>
      <c r="E118" s="442" t="s">
        <v>662</v>
      </c>
      <c r="F118" s="443" t="s">
        <v>663</v>
      </c>
      <c r="G118" s="444" t="s">
        <v>120</v>
      </c>
      <c r="H118" s="445">
        <v>5</v>
      </c>
      <c r="I118" s="264"/>
      <c r="J118" s="446">
        <f>ROUND(I118*H118,0)</f>
        <v>0</v>
      </c>
      <c r="K118" s="443" t="s">
        <v>583</v>
      </c>
      <c r="L118" s="362"/>
      <c r="M118" s="447" t="s">
        <v>512</v>
      </c>
      <c r="N118" s="448" t="s">
        <v>532</v>
      </c>
      <c r="O118" s="449">
        <v>0.66600000000000004</v>
      </c>
      <c r="P118" s="449">
        <f>O118*H118</f>
        <v>3.33</v>
      </c>
      <c r="Q118" s="449">
        <v>0</v>
      </c>
      <c r="R118" s="449">
        <f>Q118*H118</f>
        <v>0</v>
      </c>
      <c r="S118" s="449">
        <v>0</v>
      </c>
      <c r="T118" s="450">
        <f>S118*H118</f>
        <v>0</v>
      </c>
      <c r="AR118" s="351" t="s">
        <v>584</v>
      </c>
      <c r="AT118" s="351" t="s">
        <v>580</v>
      </c>
      <c r="AU118" s="351" t="s">
        <v>503</v>
      </c>
      <c r="AY118" s="351" t="s">
        <v>578</v>
      </c>
      <c r="BE118" s="451">
        <f>IF(N118="základní",J118,0)</f>
        <v>0</v>
      </c>
      <c r="BF118" s="451">
        <f>IF(N118="snížená",J118,0)</f>
        <v>0</v>
      </c>
      <c r="BG118" s="451">
        <f>IF(N118="zákl. přenesená",J118,0)</f>
        <v>0</v>
      </c>
      <c r="BH118" s="451">
        <f>IF(N118="sníž. přenesená",J118,0)</f>
        <v>0</v>
      </c>
      <c r="BI118" s="451">
        <f>IF(N118="nulová",J118,0)</f>
        <v>0</v>
      </c>
      <c r="BJ118" s="351" t="s">
        <v>576</v>
      </c>
      <c r="BK118" s="451">
        <f>ROUND(I118*H118,0)</f>
        <v>0</v>
      </c>
      <c r="BL118" s="351" t="s">
        <v>584</v>
      </c>
      <c r="BM118" s="351" t="s">
        <v>664</v>
      </c>
    </row>
    <row r="119" spans="2:65" s="361" customFormat="1" ht="16.5" customHeight="1" x14ac:dyDescent="0.25">
      <c r="B119" s="362"/>
      <c r="C119" s="461" t="s">
        <v>665</v>
      </c>
      <c r="D119" s="461" t="s">
        <v>666</v>
      </c>
      <c r="E119" s="462" t="s">
        <v>667</v>
      </c>
      <c r="F119" s="463" t="s">
        <v>668</v>
      </c>
      <c r="G119" s="464" t="s">
        <v>120</v>
      </c>
      <c r="H119" s="465">
        <v>2</v>
      </c>
      <c r="I119" s="265"/>
      <c r="J119" s="466">
        <f>ROUND(I119*H119,0)</f>
        <v>0</v>
      </c>
      <c r="K119" s="463" t="s">
        <v>512</v>
      </c>
      <c r="L119" s="467"/>
      <c r="M119" s="468" t="s">
        <v>512</v>
      </c>
      <c r="N119" s="469" t="s">
        <v>532</v>
      </c>
      <c r="O119" s="449">
        <v>0</v>
      </c>
      <c r="P119" s="449">
        <f>O119*H119</f>
        <v>0</v>
      </c>
      <c r="Q119" s="449">
        <v>3.2000000000000001E-2</v>
      </c>
      <c r="R119" s="449">
        <f>Q119*H119</f>
        <v>6.4000000000000001E-2</v>
      </c>
      <c r="S119" s="449">
        <v>0</v>
      </c>
      <c r="T119" s="450">
        <f>S119*H119</f>
        <v>0</v>
      </c>
      <c r="AR119" s="351" t="s">
        <v>608</v>
      </c>
      <c r="AT119" s="351" t="s">
        <v>666</v>
      </c>
      <c r="AU119" s="351" t="s">
        <v>503</v>
      </c>
      <c r="AY119" s="351" t="s">
        <v>578</v>
      </c>
      <c r="BE119" s="451">
        <f>IF(N119="základní",J119,0)</f>
        <v>0</v>
      </c>
      <c r="BF119" s="451">
        <f>IF(N119="snížená",J119,0)</f>
        <v>0</v>
      </c>
      <c r="BG119" s="451">
        <f>IF(N119="zákl. přenesená",J119,0)</f>
        <v>0</v>
      </c>
      <c r="BH119" s="451">
        <f>IF(N119="sníž. přenesená",J119,0)</f>
        <v>0</v>
      </c>
      <c r="BI119" s="451">
        <f>IF(N119="nulová",J119,0)</f>
        <v>0</v>
      </c>
      <c r="BJ119" s="351" t="s">
        <v>576</v>
      </c>
      <c r="BK119" s="451">
        <f>ROUND(I119*H119,0)</f>
        <v>0</v>
      </c>
      <c r="BL119" s="351" t="s">
        <v>584</v>
      </c>
      <c r="BM119" s="351" t="s">
        <v>669</v>
      </c>
    </row>
    <row r="120" spans="2:65" s="361" customFormat="1" ht="16.5" customHeight="1" x14ac:dyDescent="0.25">
      <c r="B120" s="362"/>
      <c r="C120" s="461" t="s">
        <v>670</v>
      </c>
      <c r="D120" s="461" t="s">
        <v>666</v>
      </c>
      <c r="E120" s="462" t="s">
        <v>671</v>
      </c>
      <c r="F120" s="463" t="s">
        <v>672</v>
      </c>
      <c r="G120" s="464" t="s">
        <v>120</v>
      </c>
      <c r="H120" s="465">
        <v>3</v>
      </c>
      <c r="I120" s="265"/>
      <c r="J120" s="466">
        <f>ROUND(I120*H120,0)</f>
        <v>0</v>
      </c>
      <c r="K120" s="463" t="s">
        <v>512</v>
      </c>
      <c r="L120" s="467"/>
      <c r="M120" s="468" t="s">
        <v>512</v>
      </c>
      <c r="N120" s="469" t="s">
        <v>532</v>
      </c>
      <c r="O120" s="449">
        <v>0</v>
      </c>
      <c r="P120" s="449">
        <f>O120*H120</f>
        <v>0</v>
      </c>
      <c r="Q120" s="449">
        <v>3.2000000000000001E-2</v>
      </c>
      <c r="R120" s="449">
        <f>Q120*H120</f>
        <v>9.6000000000000002E-2</v>
      </c>
      <c r="S120" s="449">
        <v>0</v>
      </c>
      <c r="T120" s="450">
        <f>S120*H120</f>
        <v>0</v>
      </c>
      <c r="AR120" s="351" t="s">
        <v>608</v>
      </c>
      <c r="AT120" s="351" t="s">
        <v>666</v>
      </c>
      <c r="AU120" s="351" t="s">
        <v>503</v>
      </c>
      <c r="AY120" s="351" t="s">
        <v>578</v>
      </c>
      <c r="BE120" s="451">
        <f>IF(N120="základní",J120,0)</f>
        <v>0</v>
      </c>
      <c r="BF120" s="451">
        <f>IF(N120="snížená",J120,0)</f>
        <v>0</v>
      </c>
      <c r="BG120" s="451">
        <f>IF(N120="zákl. přenesená",J120,0)</f>
        <v>0</v>
      </c>
      <c r="BH120" s="451">
        <f>IF(N120="sníž. přenesená",J120,0)</f>
        <v>0</v>
      </c>
      <c r="BI120" s="451">
        <f>IF(N120="nulová",J120,0)</f>
        <v>0</v>
      </c>
      <c r="BJ120" s="351" t="s">
        <v>576</v>
      </c>
      <c r="BK120" s="451">
        <f>ROUND(I120*H120,0)</f>
        <v>0</v>
      </c>
      <c r="BL120" s="351" t="s">
        <v>584</v>
      </c>
      <c r="BM120" s="351" t="s">
        <v>673</v>
      </c>
    </row>
    <row r="121" spans="2:65" s="429" customFormat="1" ht="29.85" customHeight="1" x14ac:dyDescent="0.35">
      <c r="B121" s="428"/>
      <c r="D121" s="430" t="s">
        <v>573</v>
      </c>
      <c r="E121" s="439" t="s">
        <v>584</v>
      </c>
      <c r="F121" s="439" t="s">
        <v>674</v>
      </c>
      <c r="J121" s="440">
        <f>BK121</f>
        <v>0</v>
      </c>
      <c r="L121" s="428"/>
      <c r="M121" s="433"/>
      <c r="N121" s="434"/>
      <c r="O121" s="434"/>
      <c r="P121" s="435">
        <f>P122</f>
        <v>154.85999999999999</v>
      </c>
      <c r="Q121" s="434"/>
      <c r="R121" s="435">
        <f>R122</f>
        <v>0</v>
      </c>
      <c r="S121" s="434"/>
      <c r="T121" s="436">
        <f>T122</f>
        <v>0</v>
      </c>
      <c r="AR121" s="430" t="s">
        <v>576</v>
      </c>
      <c r="AT121" s="437" t="s">
        <v>573</v>
      </c>
      <c r="AU121" s="437" t="s">
        <v>576</v>
      </c>
      <c r="AY121" s="430" t="s">
        <v>578</v>
      </c>
      <c r="BK121" s="438">
        <f>BK122</f>
        <v>0</v>
      </c>
    </row>
    <row r="122" spans="2:65" s="361" customFormat="1" ht="25.5" customHeight="1" x14ac:dyDescent="0.25">
      <c r="B122" s="362"/>
      <c r="C122" s="441" t="s">
        <v>675</v>
      </c>
      <c r="D122" s="441" t="s">
        <v>580</v>
      </c>
      <c r="E122" s="442" t="s">
        <v>676</v>
      </c>
      <c r="F122" s="443" t="s">
        <v>677</v>
      </c>
      <c r="G122" s="444" t="s">
        <v>11</v>
      </c>
      <c r="H122" s="445">
        <v>89</v>
      </c>
      <c r="I122" s="264"/>
      <c r="J122" s="446">
        <f>ROUND(I122*H122,0)</f>
        <v>0</v>
      </c>
      <c r="K122" s="443" t="s">
        <v>583</v>
      </c>
      <c r="L122" s="362"/>
      <c r="M122" s="447" t="s">
        <v>512</v>
      </c>
      <c r="N122" s="448" t="s">
        <v>532</v>
      </c>
      <c r="O122" s="449">
        <v>1.74</v>
      </c>
      <c r="P122" s="449">
        <f>O122*H122</f>
        <v>154.85999999999999</v>
      </c>
      <c r="Q122" s="449">
        <v>0</v>
      </c>
      <c r="R122" s="449">
        <f>Q122*H122</f>
        <v>0</v>
      </c>
      <c r="S122" s="449">
        <v>0</v>
      </c>
      <c r="T122" s="450">
        <f>S122*H122</f>
        <v>0</v>
      </c>
      <c r="AR122" s="351" t="s">
        <v>584</v>
      </c>
      <c r="AT122" s="351" t="s">
        <v>580</v>
      </c>
      <c r="AU122" s="351" t="s">
        <v>503</v>
      </c>
      <c r="AY122" s="351" t="s">
        <v>578</v>
      </c>
      <c r="BE122" s="451">
        <f>IF(N122="základní",J122,0)</f>
        <v>0</v>
      </c>
      <c r="BF122" s="451">
        <f>IF(N122="snížená",J122,0)</f>
        <v>0</v>
      </c>
      <c r="BG122" s="451">
        <f>IF(N122="zákl. přenesená",J122,0)</f>
        <v>0</v>
      </c>
      <c r="BH122" s="451">
        <f>IF(N122="sníž. přenesená",J122,0)</f>
        <v>0</v>
      </c>
      <c r="BI122" s="451">
        <f>IF(N122="nulová",J122,0)</f>
        <v>0</v>
      </c>
      <c r="BJ122" s="351" t="s">
        <v>576</v>
      </c>
      <c r="BK122" s="451">
        <f>ROUND(I122*H122,0)</f>
        <v>0</v>
      </c>
      <c r="BL122" s="351" t="s">
        <v>584</v>
      </c>
      <c r="BM122" s="351" t="s">
        <v>678</v>
      </c>
    </row>
    <row r="123" spans="2:65" s="429" customFormat="1" ht="29.85" customHeight="1" x14ac:dyDescent="0.35">
      <c r="B123" s="428"/>
      <c r="D123" s="430" t="s">
        <v>573</v>
      </c>
      <c r="E123" s="439" t="s">
        <v>596</v>
      </c>
      <c r="F123" s="439" t="s">
        <v>679</v>
      </c>
      <c r="J123" s="440">
        <f>BK123</f>
        <v>0</v>
      </c>
      <c r="L123" s="428"/>
      <c r="M123" s="433"/>
      <c r="N123" s="434"/>
      <c r="O123" s="434"/>
      <c r="P123" s="435">
        <f>SUM(P124:P125)</f>
        <v>15.474</v>
      </c>
      <c r="Q123" s="434"/>
      <c r="R123" s="435">
        <f>SUM(R124:R125)</f>
        <v>198.89425920000002</v>
      </c>
      <c r="S123" s="434"/>
      <c r="T123" s="436">
        <f>SUM(T124:T125)</f>
        <v>0</v>
      </c>
      <c r="AR123" s="430" t="s">
        <v>576</v>
      </c>
      <c r="AT123" s="437" t="s">
        <v>573</v>
      </c>
      <c r="AU123" s="437" t="s">
        <v>576</v>
      </c>
      <c r="AY123" s="430" t="s">
        <v>578</v>
      </c>
      <c r="BK123" s="438">
        <f>SUM(BK124:BK125)</f>
        <v>0</v>
      </c>
    </row>
    <row r="124" spans="2:65" s="361" customFormat="1" ht="25.5" customHeight="1" x14ac:dyDescent="0.25">
      <c r="B124" s="362"/>
      <c r="C124" s="441" t="s">
        <v>680</v>
      </c>
      <c r="D124" s="441" t="s">
        <v>580</v>
      </c>
      <c r="E124" s="442" t="s">
        <v>681</v>
      </c>
      <c r="F124" s="443" t="s">
        <v>682</v>
      </c>
      <c r="G124" s="444" t="s">
        <v>11</v>
      </c>
      <c r="H124" s="445">
        <v>89</v>
      </c>
      <c r="I124" s="264"/>
      <c r="J124" s="446">
        <f>ROUND(I124*H124,0)</f>
        <v>0</v>
      </c>
      <c r="K124" s="443" t="s">
        <v>512</v>
      </c>
      <c r="L124" s="362"/>
      <c r="M124" s="447" t="s">
        <v>512</v>
      </c>
      <c r="N124" s="448" t="s">
        <v>532</v>
      </c>
      <c r="O124" s="449">
        <v>3.2000000000000001E-2</v>
      </c>
      <c r="P124" s="449">
        <f>O124*H124</f>
        <v>2.8479999999999999</v>
      </c>
      <c r="Q124" s="449">
        <v>0.44628479999999998</v>
      </c>
      <c r="R124" s="449">
        <f>Q124*H124</f>
        <v>39.719347200000001</v>
      </c>
      <c r="S124" s="449">
        <v>0</v>
      </c>
      <c r="T124" s="450">
        <f>S124*H124</f>
        <v>0</v>
      </c>
      <c r="AR124" s="351" t="s">
        <v>584</v>
      </c>
      <c r="AT124" s="351" t="s">
        <v>580</v>
      </c>
      <c r="AU124" s="351" t="s">
        <v>503</v>
      </c>
      <c r="AY124" s="351" t="s">
        <v>578</v>
      </c>
      <c r="BE124" s="451">
        <f>IF(N124="základní",J124,0)</f>
        <v>0</v>
      </c>
      <c r="BF124" s="451">
        <f>IF(N124="snížená",J124,0)</f>
        <v>0</v>
      </c>
      <c r="BG124" s="451">
        <f>IF(N124="zákl. přenesená",J124,0)</f>
        <v>0</v>
      </c>
      <c r="BH124" s="451">
        <f>IF(N124="sníž. přenesená",J124,0)</f>
        <v>0</v>
      </c>
      <c r="BI124" s="451">
        <f>IF(N124="nulová",J124,0)</f>
        <v>0</v>
      </c>
      <c r="BJ124" s="351" t="s">
        <v>576</v>
      </c>
      <c r="BK124" s="451">
        <f>ROUND(I124*H124,0)</f>
        <v>0</v>
      </c>
      <c r="BL124" s="351" t="s">
        <v>584</v>
      </c>
      <c r="BM124" s="351" t="s">
        <v>683</v>
      </c>
    </row>
    <row r="125" spans="2:65" s="361" customFormat="1" ht="25.5" customHeight="1" x14ac:dyDescent="0.25">
      <c r="B125" s="362"/>
      <c r="C125" s="441" t="s">
        <v>684</v>
      </c>
      <c r="D125" s="441" t="s">
        <v>580</v>
      </c>
      <c r="E125" s="442" t="s">
        <v>685</v>
      </c>
      <c r="F125" s="443" t="s">
        <v>686</v>
      </c>
      <c r="G125" s="444" t="s">
        <v>11</v>
      </c>
      <c r="H125" s="445">
        <v>214</v>
      </c>
      <c r="I125" s="264"/>
      <c r="J125" s="446">
        <f>ROUND(I125*H125,0)</f>
        <v>0</v>
      </c>
      <c r="K125" s="443" t="s">
        <v>512</v>
      </c>
      <c r="L125" s="362"/>
      <c r="M125" s="447" t="s">
        <v>512</v>
      </c>
      <c r="N125" s="448" t="s">
        <v>532</v>
      </c>
      <c r="O125" s="449">
        <v>5.8999999999999997E-2</v>
      </c>
      <c r="P125" s="449">
        <f>O125*H125</f>
        <v>12.625999999999999</v>
      </c>
      <c r="Q125" s="449">
        <v>0.74380800000000002</v>
      </c>
      <c r="R125" s="449">
        <f>Q125*H125</f>
        <v>159.17491200000001</v>
      </c>
      <c r="S125" s="449">
        <v>0</v>
      </c>
      <c r="T125" s="450">
        <f>S125*H125</f>
        <v>0</v>
      </c>
      <c r="AR125" s="351" t="s">
        <v>584</v>
      </c>
      <c r="AT125" s="351" t="s">
        <v>580</v>
      </c>
      <c r="AU125" s="351" t="s">
        <v>503</v>
      </c>
      <c r="AY125" s="351" t="s">
        <v>578</v>
      </c>
      <c r="BE125" s="451">
        <f>IF(N125="základní",J125,0)</f>
        <v>0</v>
      </c>
      <c r="BF125" s="451">
        <f>IF(N125="snížená",J125,0)</f>
        <v>0</v>
      </c>
      <c r="BG125" s="451">
        <f>IF(N125="zákl. přenesená",J125,0)</f>
        <v>0</v>
      </c>
      <c r="BH125" s="451">
        <f>IF(N125="sníž. přenesená",J125,0)</f>
        <v>0</v>
      </c>
      <c r="BI125" s="451">
        <f>IF(N125="nulová",J125,0)</f>
        <v>0</v>
      </c>
      <c r="BJ125" s="351" t="s">
        <v>576</v>
      </c>
      <c r="BK125" s="451">
        <f>ROUND(I125*H125,0)</f>
        <v>0</v>
      </c>
      <c r="BL125" s="351" t="s">
        <v>584</v>
      </c>
      <c r="BM125" s="351" t="s">
        <v>687</v>
      </c>
    </row>
    <row r="126" spans="2:65" s="429" customFormat="1" ht="29.85" customHeight="1" x14ac:dyDescent="0.35">
      <c r="B126" s="428"/>
      <c r="D126" s="430" t="s">
        <v>573</v>
      </c>
      <c r="E126" s="439" t="s">
        <v>612</v>
      </c>
      <c r="F126" s="439" t="s">
        <v>688</v>
      </c>
      <c r="J126" s="440">
        <f>BK126</f>
        <v>0</v>
      </c>
      <c r="L126" s="428"/>
      <c r="M126" s="433"/>
      <c r="N126" s="434"/>
      <c r="O126" s="434"/>
      <c r="P126" s="435">
        <f>SUM(P127:P140)</f>
        <v>275.72896000000003</v>
      </c>
      <c r="Q126" s="434"/>
      <c r="R126" s="435">
        <f>SUM(R127:R140)</f>
        <v>4.6812199999999997</v>
      </c>
      <c r="S126" s="434"/>
      <c r="T126" s="436">
        <f>SUM(T127:T140)</f>
        <v>8.6887679999999996</v>
      </c>
      <c r="AR126" s="430" t="s">
        <v>576</v>
      </c>
      <c r="AT126" s="437" t="s">
        <v>573</v>
      </c>
      <c r="AU126" s="437" t="s">
        <v>576</v>
      </c>
      <c r="AY126" s="430" t="s">
        <v>578</v>
      </c>
      <c r="BK126" s="438">
        <f>SUM(BK127:BK140)</f>
        <v>0</v>
      </c>
    </row>
    <row r="127" spans="2:65" s="361" customFormat="1" ht="16.5" customHeight="1" x14ac:dyDescent="0.25">
      <c r="B127" s="362"/>
      <c r="C127" s="441" t="s">
        <v>689</v>
      </c>
      <c r="D127" s="441" t="s">
        <v>580</v>
      </c>
      <c r="E127" s="442" t="s">
        <v>690</v>
      </c>
      <c r="F127" s="443" t="s">
        <v>691</v>
      </c>
      <c r="G127" s="444" t="s">
        <v>14</v>
      </c>
      <c r="H127" s="445">
        <v>334</v>
      </c>
      <c r="I127" s="264"/>
      <c r="J127" s="446">
        <f t="shared" ref="J127:J140" si="10">ROUND(I127*H127,0)</f>
        <v>0</v>
      </c>
      <c r="K127" s="443" t="s">
        <v>512</v>
      </c>
      <c r="L127" s="362"/>
      <c r="M127" s="447" t="s">
        <v>512</v>
      </c>
      <c r="N127" s="448" t="s">
        <v>532</v>
      </c>
      <c r="O127" s="449">
        <v>0.33</v>
      </c>
      <c r="P127" s="449">
        <f t="shared" ref="P127:P140" si="11">O127*H127</f>
        <v>110.22</v>
      </c>
      <c r="Q127" s="449">
        <v>3.0000000000000001E-5</v>
      </c>
      <c r="R127" s="449">
        <f t="shared" ref="R127:R140" si="12">Q127*H127</f>
        <v>1.0019999999999999E-2</v>
      </c>
      <c r="S127" s="449">
        <v>0</v>
      </c>
      <c r="T127" s="450">
        <f t="shared" ref="T127:T140" si="13">S127*H127</f>
        <v>0</v>
      </c>
      <c r="AR127" s="351" t="s">
        <v>584</v>
      </c>
      <c r="AT127" s="351" t="s">
        <v>580</v>
      </c>
      <c r="AU127" s="351" t="s">
        <v>503</v>
      </c>
      <c r="AY127" s="351" t="s">
        <v>578</v>
      </c>
      <c r="BE127" s="451">
        <f t="shared" ref="BE127:BE140" si="14">IF(N127="základní",J127,0)</f>
        <v>0</v>
      </c>
      <c r="BF127" s="451">
        <f t="shared" ref="BF127:BF140" si="15">IF(N127="snížená",J127,0)</f>
        <v>0</v>
      </c>
      <c r="BG127" s="451">
        <f t="shared" ref="BG127:BG140" si="16">IF(N127="zákl. přenesená",J127,0)</f>
        <v>0</v>
      </c>
      <c r="BH127" s="451">
        <f t="shared" ref="BH127:BH140" si="17">IF(N127="sníž. přenesená",J127,0)</f>
        <v>0</v>
      </c>
      <c r="BI127" s="451">
        <f t="shared" ref="BI127:BI140" si="18">IF(N127="nulová",J127,0)</f>
        <v>0</v>
      </c>
      <c r="BJ127" s="351" t="s">
        <v>576</v>
      </c>
      <c r="BK127" s="451">
        <f t="shared" ref="BK127:BK140" si="19">ROUND(I127*H127,0)</f>
        <v>0</v>
      </c>
      <c r="BL127" s="351" t="s">
        <v>584</v>
      </c>
      <c r="BM127" s="351" t="s">
        <v>692</v>
      </c>
    </row>
    <row r="128" spans="2:65" s="361" customFormat="1" ht="25.5" customHeight="1" x14ac:dyDescent="0.25">
      <c r="B128" s="362"/>
      <c r="C128" s="461" t="s">
        <v>693</v>
      </c>
      <c r="D128" s="461" t="s">
        <v>666</v>
      </c>
      <c r="E128" s="462" t="s">
        <v>694</v>
      </c>
      <c r="F128" s="463" t="s">
        <v>695</v>
      </c>
      <c r="G128" s="464" t="s">
        <v>14</v>
      </c>
      <c r="H128" s="465">
        <v>334</v>
      </c>
      <c r="I128" s="265"/>
      <c r="J128" s="466">
        <f t="shared" si="10"/>
        <v>0</v>
      </c>
      <c r="K128" s="463" t="s">
        <v>512</v>
      </c>
      <c r="L128" s="467"/>
      <c r="M128" s="468" t="s">
        <v>512</v>
      </c>
      <c r="N128" s="469" t="s">
        <v>532</v>
      </c>
      <c r="O128" s="449">
        <v>0</v>
      </c>
      <c r="P128" s="449">
        <f t="shared" si="11"/>
        <v>0</v>
      </c>
      <c r="Q128" s="449">
        <v>6.9999999999999999E-4</v>
      </c>
      <c r="R128" s="449">
        <f t="shared" si="12"/>
        <v>0.23380000000000001</v>
      </c>
      <c r="S128" s="449">
        <v>0</v>
      </c>
      <c r="T128" s="450">
        <f t="shared" si="13"/>
        <v>0</v>
      </c>
      <c r="AR128" s="351" t="s">
        <v>608</v>
      </c>
      <c r="AT128" s="351" t="s">
        <v>666</v>
      </c>
      <c r="AU128" s="351" t="s">
        <v>503</v>
      </c>
      <c r="AY128" s="351" t="s">
        <v>578</v>
      </c>
      <c r="BE128" s="451">
        <f t="shared" si="14"/>
        <v>0</v>
      </c>
      <c r="BF128" s="451">
        <f t="shared" si="15"/>
        <v>0</v>
      </c>
      <c r="BG128" s="451">
        <f t="shared" si="16"/>
        <v>0</v>
      </c>
      <c r="BH128" s="451">
        <f t="shared" si="17"/>
        <v>0</v>
      </c>
      <c r="BI128" s="451">
        <f t="shared" si="18"/>
        <v>0</v>
      </c>
      <c r="BJ128" s="351" t="s">
        <v>576</v>
      </c>
      <c r="BK128" s="451">
        <f t="shared" si="19"/>
        <v>0</v>
      </c>
      <c r="BL128" s="351" t="s">
        <v>584</v>
      </c>
      <c r="BM128" s="351" t="s">
        <v>696</v>
      </c>
    </row>
    <row r="129" spans="2:65" s="361" customFormat="1" ht="16.5" customHeight="1" x14ac:dyDescent="0.25">
      <c r="B129" s="362"/>
      <c r="C129" s="441" t="s">
        <v>697</v>
      </c>
      <c r="D129" s="441" t="s">
        <v>580</v>
      </c>
      <c r="E129" s="442" t="s">
        <v>698</v>
      </c>
      <c r="F129" s="443" t="s">
        <v>699</v>
      </c>
      <c r="G129" s="444" t="s">
        <v>120</v>
      </c>
      <c r="H129" s="445">
        <v>116</v>
      </c>
      <c r="I129" s="264"/>
      <c r="J129" s="446">
        <f t="shared" si="10"/>
        <v>0</v>
      </c>
      <c r="K129" s="443" t="s">
        <v>583</v>
      </c>
      <c r="L129" s="362"/>
      <c r="M129" s="447" t="s">
        <v>512</v>
      </c>
      <c r="N129" s="448" t="s">
        <v>532</v>
      </c>
      <c r="O129" s="449">
        <v>1.181</v>
      </c>
      <c r="P129" s="449">
        <f t="shared" si="11"/>
        <v>136.99600000000001</v>
      </c>
      <c r="Q129" s="449">
        <v>0</v>
      </c>
      <c r="R129" s="449">
        <f t="shared" si="12"/>
        <v>0</v>
      </c>
      <c r="S129" s="449">
        <v>0</v>
      </c>
      <c r="T129" s="450">
        <f t="shared" si="13"/>
        <v>0</v>
      </c>
      <c r="AR129" s="351" t="s">
        <v>584</v>
      </c>
      <c r="AT129" s="351" t="s">
        <v>580</v>
      </c>
      <c r="AU129" s="351" t="s">
        <v>503</v>
      </c>
      <c r="AY129" s="351" t="s">
        <v>578</v>
      </c>
      <c r="BE129" s="451">
        <f t="shared" si="14"/>
        <v>0</v>
      </c>
      <c r="BF129" s="451">
        <f t="shared" si="15"/>
        <v>0</v>
      </c>
      <c r="BG129" s="451">
        <f t="shared" si="16"/>
        <v>0</v>
      </c>
      <c r="BH129" s="451">
        <f t="shared" si="17"/>
        <v>0</v>
      </c>
      <c r="BI129" s="451">
        <f t="shared" si="18"/>
        <v>0</v>
      </c>
      <c r="BJ129" s="351" t="s">
        <v>576</v>
      </c>
      <c r="BK129" s="451">
        <f t="shared" si="19"/>
        <v>0</v>
      </c>
      <c r="BL129" s="351" t="s">
        <v>584</v>
      </c>
      <c r="BM129" s="351" t="s">
        <v>700</v>
      </c>
    </row>
    <row r="130" spans="2:65" s="361" customFormat="1" ht="25.5" customHeight="1" x14ac:dyDescent="0.25">
      <c r="B130" s="362"/>
      <c r="C130" s="461" t="s">
        <v>701</v>
      </c>
      <c r="D130" s="461" t="s">
        <v>666</v>
      </c>
      <c r="E130" s="462" t="s">
        <v>702</v>
      </c>
      <c r="F130" s="463" t="s">
        <v>703</v>
      </c>
      <c r="G130" s="464" t="s">
        <v>120</v>
      </c>
      <c r="H130" s="465">
        <v>15</v>
      </c>
      <c r="I130" s="265"/>
      <c r="J130" s="466">
        <f t="shared" si="10"/>
        <v>0</v>
      </c>
      <c r="K130" s="463" t="s">
        <v>512</v>
      </c>
      <c r="L130" s="467"/>
      <c r="M130" s="468" t="s">
        <v>512</v>
      </c>
      <c r="N130" s="469" t="s">
        <v>532</v>
      </c>
      <c r="O130" s="449">
        <v>0</v>
      </c>
      <c r="P130" s="449">
        <f t="shared" si="11"/>
        <v>0</v>
      </c>
      <c r="Q130" s="449">
        <v>1.8720000000000001E-2</v>
      </c>
      <c r="R130" s="449">
        <f t="shared" si="12"/>
        <v>0.28079999999999999</v>
      </c>
      <c r="S130" s="449">
        <v>0</v>
      </c>
      <c r="T130" s="450">
        <f t="shared" si="13"/>
        <v>0</v>
      </c>
      <c r="AR130" s="351" t="s">
        <v>608</v>
      </c>
      <c r="AT130" s="351" t="s">
        <v>666</v>
      </c>
      <c r="AU130" s="351" t="s">
        <v>503</v>
      </c>
      <c r="AY130" s="351" t="s">
        <v>578</v>
      </c>
      <c r="BE130" s="451">
        <f t="shared" si="14"/>
        <v>0</v>
      </c>
      <c r="BF130" s="451">
        <f t="shared" si="15"/>
        <v>0</v>
      </c>
      <c r="BG130" s="451">
        <f t="shared" si="16"/>
        <v>0</v>
      </c>
      <c r="BH130" s="451">
        <f t="shared" si="17"/>
        <v>0</v>
      </c>
      <c r="BI130" s="451">
        <f t="shared" si="18"/>
        <v>0</v>
      </c>
      <c r="BJ130" s="351" t="s">
        <v>576</v>
      </c>
      <c r="BK130" s="451">
        <f t="shared" si="19"/>
        <v>0</v>
      </c>
      <c r="BL130" s="351" t="s">
        <v>584</v>
      </c>
      <c r="BM130" s="351" t="s">
        <v>704</v>
      </c>
    </row>
    <row r="131" spans="2:65" s="361" customFormat="1" ht="25.5" customHeight="1" x14ac:dyDescent="0.25">
      <c r="B131" s="362"/>
      <c r="C131" s="461" t="s">
        <v>705</v>
      </c>
      <c r="D131" s="461" t="s">
        <v>666</v>
      </c>
      <c r="E131" s="462" t="s">
        <v>706</v>
      </c>
      <c r="F131" s="463" t="s">
        <v>707</v>
      </c>
      <c r="G131" s="464" t="s">
        <v>120</v>
      </c>
      <c r="H131" s="465">
        <v>40</v>
      </c>
      <c r="I131" s="265"/>
      <c r="J131" s="466">
        <f t="shared" si="10"/>
        <v>0</v>
      </c>
      <c r="K131" s="463" t="s">
        <v>512</v>
      </c>
      <c r="L131" s="467"/>
      <c r="M131" s="468" t="s">
        <v>512</v>
      </c>
      <c r="N131" s="469" t="s">
        <v>532</v>
      </c>
      <c r="O131" s="449">
        <v>0</v>
      </c>
      <c r="P131" s="449">
        <f t="shared" si="11"/>
        <v>0</v>
      </c>
      <c r="Q131" s="449">
        <v>2.734E-2</v>
      </c>
      <c r="R131" s="449">
        <f t="shared" si="12"/>
        <v>1.0935999999999999</v>
      </c>
      <c r="S131" s="449">
        <v>0</v>
      </c>
      <c r="T131" s="450">
        <f t="shared" si="13"/>
        <v>0</v>
      </c>
      <c r="AR131" s="351" t="s">
        <v>608</v>
      </c>
      <c r="AT131" s="351" t="s">
        <v>666</v>
      </c>
      <c r="AU131" s="351" t="s">
        <v>503</v>
      </c>
      <c r="AY131" s="351" t="s">
        <v>578</v>
      </c>
      <c r="BE131" s="451">
        <f t="shared" si="14"/>
        <v>0</v>
      </c>
      <c r="BF131" s="451">
        <f t="shared" si="15"/>
        <v>0</v>
      </c>
      <c r="BG131" s="451">
        <f t="shared" si="16"/>
        <v>0</v>
      </c>
      <c r="BH131" s="451">
        <f t="shared" si="17"/>
        <v>0</v>
      </c>
      <c r="BI131" s="451">
        <f t="shared" si="18"/>
        <v>0</v>
      </c>
      <c r="BJ131" s="351" t="s">
        <v>576</v>
      </c>
      <c r="BK131" s="451">
        <f t="shared" si="19"/>
        <v>0</v>
      </c>
      <c r="BL131" s="351" t="s">
        <v>584</v>
      </c>
      <c r="BM131" s="351" t="s">
        <v>708</v>
      </c>
    </row>
    <row r="132" spans="2:65" s="361" customFormat="1" ht="16.5" customHeight="1" x14ac:dyDescent="0.25">
      <c r="B132" s="362"/>
      <c r="C132" s="461" t="s">
        <v>709</v>
      </c>
      <c r="D132" s="461" t="s">
        <v>666</v>
      </c>
      <c r="E132" s="462" t="s">
        <v>710</v>
      </c>
      <c r="F132" s="463" t="s">
        <v>711</v>
      </c>
      <c r="G132" s="464" t="s">
        <v>120</v>
      </c>
      <c r="H132" s="465">
        <v>40</v>
      </c>
      <c r="I132" s="265"/>
      <c r="J132" s="466">
        <f t="shared" si="10"/>
        <v>0</v>
      </c>
      <c r="K132" s="463" t="s">
        <v>512</v>
      </c>
      <c r="L132" s="467"/>
      <c r="M132" s="468" t="s">
        <v>512</v>
      </c>
      <c r="N132" s="469" t="s">
        <v>532</v>
      </c>
      <c r="O132" s="449">
        <v>0</v>
      </c>
      <c r="P132" s="449">
        <f t="shared" si="11"/>
        <v>0</v>
      </c>
      <c r="Q132" s="449">
        <v>3.5999999999999997E-2</v>
      </c>
      <c r="R132" s="449">
        <f t="shared" si="12"/>
        <v>1.44</v>
      </c>
      <c r="S132" s="449">
        <v>0</v>
      </c>
      <c r="T132" s="450">
        <f t="shared" si="13"/>
        <v>0</v>
      </c>
      <c r="AR132" s="351" t="s">
        <v>608</v>
      </c>
      <c r="AT132" s="351" t="s">
        <v>666</v>
      </c>
      <c r="AU132" s="351" t="s">
        <v>503</v>
      </c>
      <c r="AY132" s="351" t="s">
        <v>578</v>
      </c>
      <c r="BE132" s="451">
        <f t="shared" si="14"/>
        <v>0</v>
      </c>
      <c r="BF132" s="451">
        <f t="shared" si="15"/>
        <v>0</v>
      </c>
      <c r="BG132" s="451">
        <f t="shared" si="16"/>
        <v>0</v>
      </c>
      <c r="BH132" s="451">
        <f t="shared" si="17"/>
        <v>0</v>
      </c>
      <c r="BI132" s="451">
        <f t="shared" si="18"/>
        <v>0</v>
      </c>
      <c r="BJ132" s="351" t="s">
        <v>576</v>
      </c>
      <c r="BK132" s="451">
        <f t="shared" si="19"/>
        <v>0</v>
      </c>
      <c r="BL132" s="351" t="s">
        <v>584</v>
      </c>
      <c r="BM132" s="351" t="s">
        <v>712</v>
      </c>
    </row>
    <row r="133" spans="2:65" s="361" customFormat="1" ht="16.5" customHeight="1" x14ac:dyDescent="0.25">
      <c r="B133" s="362"/>
      <c r="C133" s="461" t="s">
        <v>713</v>
      </c>
      <c r="D133" s="461" t="s">
        <v>666</v>
      </c>
      <c r="E133" s="462" t="s">
        <v>714</v>
      </c>
      <c r="F133" s="463" t="s">
        <v>715</v>
      </c>
      <c r="G133" s="464" t="s">
        <v>120</v>
      </c>
      <c r="H133" s="465">
        <v>21</v>
      </c>
      <c r="I133" s="265"/>
      <c r="J133" s="466">
        <f t="shared" si="10"/>
        <v>0</v>
      </c>
      <c r="K133" s="463" t="s">
        <v>512</v>
      </c>
      <c r="L133" s="467"/>
      <c r="M133" s="468" t="s">
        <v>512</v>
      </c>
      <c r="N133" s="469" t="s">
        <v>532</v>
      </c>
      <c r="O133" s="449">
        <v>0</v>
      </c>
      <c r="P133" s="449">
        <f t="shared" si="11"/>
        <v>0</v>
      </c>
      <c r="Q133" s="449">
        <v>6.3E-2</v>
      </c>
      <c r="R133" s="449">
        <f t="shared" si="12"/>
        <v>1.323</v>
      </c>
      <c r="S133" s="449">
        <v>0</v>
      </c>
      <c r="T133" s="450">
        <f t="shared" si="13"/>
        <v>0</v>
      </c>
      <c r="AR133" s="351" t="s">
        <v>608</v>
      </c>
      <c r="AT133" s="351" t="s">
        <v>666</v>
      </c>
      <c r="AU133" s="351" t="s">
        <v>503</v>
      </c>
      <c r="AY133" s="351" t="s">
        <v>578</v>
      </c>
      <c r="BE133" s="451">
        <f t="shared" si="14"/>
        <v>0</v>
      </c>
      <c r="BF133" s="451">
        <f t="shared" si="15"/>
        <v>0</v>
      </c>
      <c r="BG133" s="451">
        <f t="shared" si="16"/>
        <v>0</v>
      </c>
      <c r="BH133" s="451">
        <f t="shared" si="17"/>
        <v>0</v>
      </c>
      <c r="BI133" s="451">
        <f t="shared" si="18"/>
        <v>0</v>
      </c>
      <c r="BJ133" s="351" t="s">
        <v>576</v>
      </c>
      <c r="BK133" s="451">
        <f t="shared" si="19"/>
        <v>0</v>
      </c>
      <c r="BL133" s="351" t="s">
        <v>584</v>
      </c>
      <c r="BM133" s="351" t="s">
        <v>716</v>
      </c>
    </row>
    <row r="134" spans="2:65" s="361" customFormat="1" ht="16.5" customHeight="1" x14ac:dyDescent="0.25">
      <c r="B134" s="362"/>
      <c r="C134" s="441" t="s">
        <v>717</v>
      </c>
      <c r="D134" s="441" t="s">
        <v>580</v>
      </c>
      <c r="E134" s="442" t="s">
        <v>718</v>
      </c>
      <c r="F134" s="443" t="s">
        <v>719</v>
      </c>
      <c r="G134" s="444" t="s">
        <v>120</v>
      </c>
      <c r="H134" s="445">
        <v>2</v>
      </c>
      <c r="I134" s="264"/>
      <c r="J134" s="446">
        <f t="shared" si="10"/>
        <v>0</v>
      </c>
      <c r="K134" s="443" t="s">
        <v>583</v>
      </c>
      <c r="L134" s="362"/>
      <c r="M134" s="447" t="s">
        <v>512</v>
      </c>
      <c r="N134" s="448" t="s">
        <v>532</v>
      </c>
      <c r="O134" s="449">
        <v>1.2829999999999999</v>
      </c>
      <c r="P134" s="449">
        <f t="shared" si="11"/>
        <v>2.5659999999999998</v>
      </c>
      <c r="Q134" s="449">
        <v>0</v>
      </c>
      <c r="R134" s="449">
        <f t="shared" si="12"/>
        <v>0</v>
      </c>
      <c r="S134" s="449">
        <v>0</v>
      </c>
      <c r="T134" s="450">
        <f t="shared" si="13"/>
        <v>0</v>
      </c>
      <c r="AR134" s="351" t="s">
        <v>584</v>
      </c>
      <c r="AT134" s="351" t="s">
        <v>580</v>
      </c>
      <c r="AU134" s="351" t="s">
        <v>503</v>
      </c>
      <c r="AY134" s="351" t="s">
        <v>578</v>
      </c>
      <c r="BE134" s="451">
        <f t="shared" si="14"/>
        <v>0</v>
      </c>
      <c r="BF134" s="451">
        <f t="shared" si="15"/>
        <v>0</v>
      </c>
      <c r="BG134" s="451">
        <f t="shared" si="16"/>
        <v>0</v>
      </c>
      <c r="BH134" s="451">
        <f t="shared" si="17"/>
        <v>0</v>
      </c>
      <c r="BI134" s="451">
        <f t="shared" si="18"/>
        <v>0</v>
      </c>
      <c r="BJ134" s="351" t="s">
        <v>576</v>
      </c>
      <c r="BK134" s="451">
        <f t="shared" si="19"/>
        <v>0</v>
      </c>
      <c r="BL134" s="351" t="s">
        <v>584</v>
      </c>
      <c r="BM134" s="351" t="s">
        <v>720</v>
      </c>
    </row>
    <row r="135" spans="2:65" s="361" customFormat="1" ht="25.5" customHeight="1" x14ac:dyDescent="0.25">
      <c r="B135" s="362"/>
      <c r="C135" s="461" t="s">
        <v>721</v>
      </c>
      <c r="D135" s="461" t="s">
        <v>666</v>
      </c>
      <c r="E135" s="462" t="s">
        <v>722</v>
      </c>
      <c r="F135" s="463" t="s">
        <v>723</v>
      </c>
      <c r="G135" s="464" t="s">
        <v>120</v>
      </c>
      <c r="H135" s="465">
        <v>2</v>
      </c>
      <c r="I135" s="265"/>
      <c r="J135" s="466">
        <f t="shared" si="10"/>
        <v>0</v>
      </c>
      <c r="K135" s="463" t="s">
        <v>512</v>
      </c>
      <c r="L135" s="467"/>
      <c r="M135" s="468" t="s">
        <v>512</v>
      </c>
      <c r="N135" s="469" t="s">
        <v>532</v>
      </c>
      <c r="O135" s="449">
        <v>0</v>
      </c>
      <c r="P135" s="449">
        <f t="shared" si="11"/>
        <v>0</v>
      </c>
      <c r="Q135" s="449">
        <v>0.15</v>
      </c>
      <c r="R135" s="449">
        <f t="shared" si="12"/>
        <v>0.3</v>
      </c>
      <c r="S135" s="449">
        <v>0</v>
      </c>
      <c r="T135" s="450">
        <f t="shared" si="13"/>
        <v>0</v>
      </c>
      <c r="AR135" s="351" t="s">
        <v>608</v>
      </c>
      <c r="AT135" s="351" t="s">
        <v>666</v>
      </c>
      <c r="AU135" s="351" t="s">
        <v>503</v>
      </c>
      <c r="AY135" s="351" t="s">
        <v>578</v>
      </c>
      <c r="BE135" s="451">
        <f t="shared" si="14"/>
        <v>0</v>
      </c>
      <c r="BF135" s="451">
        <f t="shared" si="15"/>
        <v>0</v>
      </c>
      <c r="BG135" s="451">
        <f t="shared" si="16"/>
        <v>0</v>
      </c>
      <c r="BH135" s="451">
        <f t="shared" si="17"/>
        <v>0</v>
      </c>
      <c r="BI135" s="451">
        <f t="shared" si="18"/>
        <v>0</v>
      </c>
      <c r="BJ135" s="351" t="s">
        <v>576</v>
      </c>
      <c r="BK135" s="451">
        <f t="shared" si="19"/>
        <v>0</v>
      </c>
      <c r="BL135" s="351" t="s">
        <v>584</v>
      </c>
      <c r="BM135" s="351" t="s">
        <v>724</v>
      </c>
    </row>
    <row r="136" spans="2:65" s="361" customFormat="1" ht="16.5" customHeight="1" x14ac:dyDescent="0.25">
      <c r="B136" s="362"/>
      <c r="C136" s="441" t="s">
        <v>725</v>
      </c>
      <c r="D136" s="441" t="s">
        <v>580</v>
      </c>
      <c r="E136" s="442" t="s">
        <v>726</v>
      </c>
      <c r="F136" s="443" t="s">
        <v>727</v>
      </c>
      <c r="G136" s="444" t="s">
        <v>12</v>
      </c>
      <c r="H136" s="445">
        <v>1.2</v>
      </c>
      <c r="I136" s="264"/>
      <c r="J136" s="446">
        <f t="shared" si="10"/>
        <v>0</v>
      </c>
      <c r="K136" s="443" t="s">
        <v>583</v>
      </c>
      <c r="L136" s="362"/>
      <c r="M136" s="447" t="s">
        <v>512</v>
      </c>
      <c r="N136" s="448" t="s">
        <v>532</v>
      </c>
      <c r="O136" s="449">
        <v>6.4359999999999999</v>
      </c>
      <c r="P136" s="449">
        <f t="shared" si="11"/>
        <v>7.7231999999999994</v>
      </c>
      <c r="Q136" s="449">
        <v>0</v>
      </c>
      <c r="R136" s="449">
        <f t="shared" si="12"/>
        <v>0</v>
      </c>
      <c r="S136" s="449">
        <v>2</v>
      </c>
      <c r="T136" s="450">
        <f t="shared" si="13"/>
        <v>2.4</v>
      </c>
      <c r="AR136" s="351" t="s">
        <v>584</v>
      </c>
      <c r="AT136" s="351" t="s">
        <v>580</v>
      </c>
      <c r="AU136" s="351" t="s">
        <v>503</v>
      </c>
      <c r="AY136" s="351" t="s">
        <v>578</v>
      </c>
      <c r="BE136" s="451">
        <f t="shared" si="14"/>
        <v>0</v>
      </c>
      <c r="BF136" s="451">
        <f t="shared" si="15"/>
        <v>0</v>
      </c>
      <c r="BG136" s="451">
        <f t="shared" si="16"/>
        <v>0</v>
      </c>
      <c r="BH136" s="451">
        <f t="shared" si="17"/>
        <v>0</v>
      </c>
      <c r="BI136" s="451">
        <f t="shared" si="18"/>
        <v>0</v>
      </c>
      <c r="BJ136" s="351" t="s">
        <v>576</v>
      </c>
      <c r="BK136" s="451">
        <f t="shared" si="19"/>
        <v>0</v>
      </c>
      <c r="BL136" s="351" t="s">
        <v>584</v>
      </c>
      <c r="BM136" s="351" t="s">
        <v>728</v>
      </c>
    </row>
    <row r="137" spans="2:65" s="361" customFormat="1" ht="16.5" customHeight="1" x14ac:dyDescent="0.25">
      <c r="B137" s="362"/>
      <c r="C137" s="441" t="s">
        <v>729</v>
      </c>
      <c r="D137" s="441" t="s">
        <v>580</v>
      </c>
      <c r="E137" s="442" t="s">
        <v>730</v>
      </c>
      <c r="F137" s="443" t="s">
        <v>731</v>
      </c>
      <c r="G137" s="444" t="s">
        <v>120</v>
      </c>
      <c r="H137" s="445">
        <v>8</v>
      </c>
      <c r="I137" s="264"/>
      <c r="J137" s="446">
        <f t="shared" si="10"/>
        <v>0</v>
      </c>
      <c r="K137" s="443" t="s">
        <v>583</v>
      </c>
      <c r="L137" s="362"/>
      <c r="M137" s="447" t="s">
        <v>512</v>
      </c>
      <c r="N137" s="448" t="s">
        <v>532</v>
      </c>
      <c r="O137" s="449">
        <v>0.32</v>
      </c>
      <c r="P137" s="449">
        <f t="shared" si="11"/>
        <v>2.56</v>
      </c>
      <c r="Q137" s="449">
        <v>0</v>
      </c>
      <c r="R137" s="449">
        <f t="shared" si="12"/>
        <v>0</v>
      </c>
      <c r="S137" s="449">
        <v>6.0000000000000001E-3</v>
      </c>
      <c r="T137" s="450">
        <f t="shared" si="13"/>
        <v>4.8000000000000001E-2</v>
      </c>
      <c r="AR137" s="351" t="s">
        <v>584</v>
      </c>
      <c r="AT137" s="351" t="s">
        <v>580</v>
      </c>
      <c r="AU137" s="351" t="s">
        <v>503</v>
      </c>
      <c r="AY137" s="351" t="s">
        <v>578</v>
      </c>
      <c r="BE137" s="451">
        <f t="shared" si="14"/>
        <v>0</v>
      </c>
      <c r="BF137" s="451">
        <f t="shared" si="15"/>
        <v>0</v>
      </c>
      <c r="BG137" s="451">
        <f t="shared" si="16"/>
        <v>0</v>
      </c>
      <c r="BH137" s="451">
        <f t="shared" si="17"/>
        <v>0</v>
      </c>
      <c r="BI137" s="451">
        <f t="shared" si="18"/>
        <v>0</v>
      </c>
      <c r="BJ137" s="351" t="s">
        <v>576</v>
      </c>
      <c r="BK137" s="451">
        <f t="shared" si="19"/>
        <v>0</v>
      </c>
      <c r="BL137" s="351" t="s">
        <v>584</v>
      </c>
      <c r="BM137" s="351" t="s">
        <v>732</v>
      </c>
    </row>
    <row r="138" spans="2:65" s="361" customFormat="1" ht="16.5" customHeight="1" x14ac:dyDescent="0.25">
      <c r="B138" s="362"/>
      <c r="C138" s="441" t="s">
        <v>733</v>
      </c>
      <c r="D138" s="441" t="s">
        <v>580</v>
      </c>
      <c r="E138" s="442" t="s">
        <v>734</v>
      </c>
      <c r="F138" s="443" t="s">
        <v>735</v>
      </c>
      <c r="G138" s="444" t="s">
        <v>14</v>
      </c>
      <c r="H138" s="445">
        <v>16</v>
      </c>
      <c r="I138" s="264"/>
      <c r="J138" s="446">
        <f t="shared" si="10"/>
        <v>0</v>
      </c>
      <c r="K138" s="443" t="s">
        <v>583</v>
      </c>
      <c r="L138" s="362"/>
      <c r="M138" s="447" t="s">
        <v>512</v>
      </c>
      <c r="N138" s="448" t="s">
        <v>532</v>
      </c>
      <c r="O138" s="449">
        <v>0.19600000000000001</v>
      </c>
      <c r="P138" s="449">
        <f t="shared" si="11"/>
        <v>3.1360000000000001</v>
      </c>
      <c r="Q138" s="449">
        <v>0</v>
      </c>
      <c r="R138" s="449">
        <f t="shared" si="12"/>
        <v>0</v>
      </c>
      <c r="S138" s="449">
        <v>1.98E-3</v>
      </c>
      <c r="T138" s="450">
        <f t="shared" si="13"/>
        <v>3.168E-2</v>
      </c>
      <c r="AR138" s="351" t="s">
        <v>584</v>
      </c>
      <c r="AT138" s="351" t="s">
        <v>580</v>
      </c>
      <c r="AU138" s="351" t="s">
        <v>503</v>
      </c>
      <c r="AY138" s="351" t="s">
        <v>578</v>
      </c>
      <c r="BE138" s="451">
        <f t="shared" si="14"/>
        <v>0</v>
      </c>
      <c r="BF138" s="451">
        <f t="shared" si="15"/>
        <v>0</v>
      </c>
      <c r="BG138" s="451">
        <f t="shared" si="16"/>
        <v>0</v>
      </c>
      <c r="BH138" s="451">
        <f t="shared" si="17"/>
        <v>0</v>
      </c>
      <c r="BI138" s="451">
        <f t="shared" si="18"/>
        <v>0</v>
      </c>
      <c r="BJ138" s="351" t="s">
        <v>576</v>
      </c>
      <c r="BK138" s="451">
        <f t="shared" si="19"/>
        <v>0</v>
      </c>
      <c r="BL138" s="351" t="s">
        <v>584</v>
      </c>
      <c r="BM138" s="351" t="s">
        <v>736</v>
      </c>
    </row>
    <row r="139" spans="2:65" s="361" customFormat="1" ht="16.5" customHeight="1" x14ac:dyDescent="0.25">
      <c r="B139" s="362"/>
      <c r="C139" s="441" t="s">
        <v>737</v>
      </c>
      <c r="D139" s="441" t="s">
        <v>580</v>
      </c>
      <c r="E139" s="442" t="s">
        <v>738</v>
      </c>
      <c r="F139" s="443" t="s">
        <v>739</v>
      </c>
      <c r="G139" s="444" t="s">
        <v>120</v>
      </c>
      <c r="H139" s="445">
        <v>1</v>
      </c>
      <c r="I139" s="264"/>
      <c r="J139" s="446">
        <f t="shared" si="10"/>
        <v>0</v>
      </c>
      <c r="K139" s="443" t="s">
        <v>583</v>
      </c>
      <c r="L139" s="362"/>
      <c r="M139" s="447" t="s">
        <v>512</v>
      </c>
      <c r="N139" s="448" t="s">
        <v>532</v>
      </c>
      <c r="O139" s="449">
        <v>0.60199999999999998</v>
      </c>
      <c r="P139" s="449">
        <f t="shared" si="11"/>
        <v>0.60199999999999998</v>
      </c>
      <c r="Q139" s="449">
        <v>0</v>
      </c>
      <c r="R139" s="449">
        <f t="shared" si="12"/>
        <v>0</v>
      </c>
      <c r="S139" s="449">
        <v>0.192</v>
      </c>
      <c r="T139" s="450">
        <f t="shared" si="13"/>
        <v>0.192</v>
      </c>
      <c r="AR139" s="351" t="s">
        <v>584</v>
      </c>
      <c r="AT139" s="351" t="s">
        <v>580</v>
      </c>
      <c r="AU139" s="351" t="s">
        <v>503</v>
      </c>
      <c r="AY139" s="351" t="s">
        <v>578</v>
      </c>
      <c r="BE139" s="451">
        <f t="shared" si="14"/>
        <v>0</v>
      </c>
      <c r="BF139" s="451">
        <f t="shared" si="15"/>
        <v>0</v>
      </c>
      <c r="BG139" s="451">
        <f t="shared" si="16"/>
        <v>0</v>
      </c>
      <c r="BH139" s="451">
        <f t="shared" si="17"/>
        <v>0</v>
      </c>
      <c r="BI139" s="451">
        <f t="shared" si="18"/>
        <v>0</v>
      </c>
      <c r="BJ139" s="351" t="s">
        <v>576</v>
      </c>
      <c r="BK139" s="451">
        <f t="shared" si="19"/>
        <v>0</v>
      </c>
      <c r="BL139" s="351" t="s">
        <v>584</v>
      </c>
      <c r="BM139" s="351" t="s">
        <v>740</v>
      </c>
    </row>
    <row r="140" spans="2:65" s="361" customFormat="1" ht="25.5" customHeight="1" x14ac:dyDescent="0.25">
      <c r="B140" s="362"/>
      <c r="C140" s="441" t="s">
        <v>741</v>
      </c>
      <c r="D140" s="441" t="s">
        <v>580</v>
      </c>
      <c r="E140" s="442" t="s">
        <v>742</v>
      </c>
      <c r="F140" s="443" t="s">
        <v>743</v>
      </c>
      <c r="G140" s="444" t="s">
        <v>12</v>
      </c>
      <c r="H140" s="445">
        <v>27.103999999999999</v>
      </c>
      <c r="I140" s="264"/>
      <c r="J140" s="446">
        <f t="shared" si="10"/>
        <v>0</v>
      </c>
      <c r="K140" s="443" t="s">
        <v>583</v>
      </c>
      <c r="L140" s="362"/>
      <c r="M140" s="447" t="s">
        <v>512</v>
      </c>
      <c r="N140" s="448" t="s">
        <v>532</v>
      </c>
      <c r="O140" s="449">
        <v>0.44</v>
      </c>
      <c r="P140" s="449">
        <f t="shared" si="11"/>
        <v>11.92576</v>
      </c>
      <c r="Q140" s="449">
        <v>0</v>
      </c>
      <c r="R140" s="449">
        <f t="shared" si="12"/>
        <v>0</v>
      </c>
      <c r="S140" s="449">
        <v>0.222</v>
      </c>
      <c r="T140" s="450">
        <f t="shared" si="13"/>
        <v>6.0170880000000002</v>
      </c>
      <c r="AR140" s="351" t="s">
        <v>584</v>
      </c>
      <c r="AT140" s="351" t="s">
        <v>580</v>
      </c>
      <c r="AU140" s="351" t="s">
        <v>503</v>
      </c>
      <c r="AY140" s="351" t="s">
        <v>578</v>
      </c>
      <c r="BE140" s="451">
        <f t="shared" si="14"/>
        <v>0</v>
      </c>
      <c r="BF140" s="451">
        <f t="shared" si="15"/>
        <v>0</v>
      </c>
      <c r="BG140" s="451">
        <f t="shared" si="16"/>
        <v>0</v>
      </c>
      <c r="BH140" s="451">
        <f t="shared" si="17"/>
        <v>0</v>
      </c>
      <c r="BI140" s="451">
        <f t="shared" si="18"/>
        <v>0</v>
      </c>
      <c r="BJ140" s="351" t="s">
        <v>576</v>
      </c>
      <c r="BK140" s="451">
        <f t="shared" si="19"/>
        <v>0</v>
      </c>
      <c r="BL140" s="351" t="s">
        <v>584</v>
      </c>
      <c r="BM140" s="351" t="s">
        <v>744</v>
      </c>
    </row>
    <row r="141" spans="2:65" s="429" customFormat="1" ht="29.85" customHeight="1" x14ac:dyDescent="0.35">
      <c r="B141" s="428"/>
      <c r="D141" s="430" t="s">
        <v>573</v>
      </c>
      <c r="E141" s="439" t="s">
        <v>745</v>
      </c>
      <c r="F141" s="439" t="s">
        <v>746</v>
      </c>
      <c r="J141" s="440">
        <f>BK141</f>
        <v>0</v>
      </c>
      <c r="L141" s="428"/>
      <c r="M141" s="433"/>
      <c r="N141" s="434"/>
      <c r="O141" s="434"/>
      <c r="P141" s="435">
        <f>SUM(P142:P149)</f>
        <v>23.539474000000002</v>
      </c>
      <c r="Q141" s="434"/>
      <c r="R141" s="435">
        <f>SUM(R142:R149)</f>
        <v>0</v>
      </c>
      <c r="S141" s="434"/>
      <c r="T141" s="436">
        <f>SUM(T142:T149)</f>
        <v>0</v>
      </c>
      <c r="AR141" s="430" t="s">
        <v>576</v>
      </c>
      <c r="AT141" s="437" t="s">
        <v>573</v>
      </c>
      <c r="AU141" s="437" t="s">
        <v>576</v>
      </c>
      <c r="AY141" s="430" t="s">
        <v>578</v>
      </c>
      <c r="BK141" s="438">
        <f>SUM(BK142:BK149)</f>
        <v>0</v>
      </c>
    </row>
    <row r="142" spans="2:65" s="361" customFormat="1" ht="16.5" customHeight="1" x14ac:dyDescent="0.25">
      <c r="B142" s="362"/>
      <c r="C142" s="441" t="s">
        <v>747</v>
      </c>
      <c r="D142" s="441" t="s">
        <v>580</v>
      </c>
      <c r="E142" s="442" t="s">
        <v>748</v>
      </c>
      <c r="F142" s="443" t="s">
        <v>749</v>
      </c>
      <c r="G142" s="444" t="s">
        <v>10</v>
      </c>
      <c r="H142" s="445">
        <v>115.958</v>
      </c>
      <c r="I142" s="264"/>
      <c r="J142" s="446">
        <f>ROUND(I142*H142,0)</f>
        <v>0</v>
      </c>
      <c r="K142" s="443" t="s">
        <v>583</v>
      </c>
      <c r="L142" s="362"/>
      <c r="M142" s="447" t="s">
        <v>512</v>
      </c>
      <c r="N142" s="448" t="s">
        <v>532</v>
      </c>
      <c r="O142" s="449">
        <v>3.2000000000000001E-2</v>
      </c>
      <c r="P142" s="449">
        <f>O142*H142</f>
        <v>3.7106560000000002</v>
      </c>
      <c r="Q142" s="449">
        <v>0</v>
      </c>
      <c r="R142" s="449">
        <f>Q142*H142</f>
        <v>0</v>
      </c>
      <c r="S142" s="449">
        <v>0</v>
      </c>
      <c r="T142" s="450">
        <f>S142*H142</f>
        <v>0</v>
      </c>
      <c r="AR142" s="351" t="s">
        <v>584</v>
      </c>
      <c r="AT142" s="351" t="s">
        <v>580</v>
      </c>
      <c r="AU142" s="351" t="s">
        <v>503</v>
      </c>
      <c r="AY142" s="351" t="s">
        <v>578</v>
      </c>
      <c r="BE142" s="451">
        <f>IF(N142="základní",J142,0)</f>
        <v>0</v>
      </c>
      <c r="BF142" s="451">
        <f>IF(N142="snížená",J142,0)</f>
        <v>0</v>
      </c>
      <c r="BG142" s="451">
        <f>IF(N142="zákl. přenesená",J142,0)</f>
        <v>0</v>
      </c>
      <c r="BH142" s="451">
        <f>IF(N142="sníž. přenesená",J142,0)</f>
        <v>0</v>
      </c>
      <c r="BI142" s="451">
        <f>IF(N142="nulová",J142,0)</f>
        <v>0</v>
      </c>
      <c r="BJ142" s="351" t="s">
        <v>576</v>
      </c>
      <c r="BK142" s="451">
        <f>ROUND(I142*H142,0)</f>
        <v>0</v>
      </c>
      <c r="BL142" s="351" t="s">
        <v>584</v>
      </c>
      <c r="BM142" s="351" t="s">
        <v>750</v>
      </c>
    </row>
    <row r="143" spans="2:65" s="361" customFormat="1" ht="16.5" customHeight="1" x14ac:dyDescent="0.25">
      <c r="B143" s="362"/>
      <c r="C143" s="441" t="s">
        <v>751</v>
      </c>
      <c r="D143" s="441" t="s">
        <v>580</v>
      </c>
      <c r="E143" s="442" t="s">
        <v>752</v>
      </c>
      <c r="F143" s="443" t="s">
        <v>753</v>
      </c>
      <c r="G143" s="444" t="s">
        <v>10</v>
      </c>
      <c r="H143" s="445">
        <v>463.83199999999999</v>
      </c>
      <c r="I143" s="264"/>
      <c r="J143" s="446">
        <f>ROUND(I143*H143,0)</f>
        <v>0</v>
      </c>
      <c r="K143" s="443" t="s">
        <v>583</v>
      </c>
      <c r="L143" s="362"/>
      <c r="M143" s="447" t="s">
        <v>512</v>
      </c>
      <c r="N143" s="448" t="s">
        <v>532</v>
      </c>
      <c r="O143" s="449">
        <v>3.0000000000000001E-3</v>
      </c>
      <c r="P143" s="449">
        <f>O143*H143</f>
        <v>1.3914960000000001</v>
      </c>
      <c r="Q143" s="449">
        <v>0</v>
      </c>
      <c r="R143" s="449">
        <f>Q143*H143</f>
        <v>0</v>
      </c>
      <c r="S143" s="449">
        <v>0</v>
      </c>
      <c r="T143" s="450">
        <f>S143*H143</f>
        <v>0</v>
      </c>
      <c r="AR143" s="351" t="s">
        <v>584</v>
      </c>
      <c r="AT143" s="351" t="s">
        <v>580</v>
      </c>
      <c r="AU143" s="351" t="s">
        <v>503</v>
      </c>
      <c r="AY143" s="351" t="s">
        <v>578</v>
      </c>
      <c r="BE143" s="451">
        <f>IF(N143="základní",J143,0)</f>
        <v>0</v>
      </c>
      <c r="BF143" s="451">
        <f>IF(N143="snížená",J143,0)</f>
        <v>0</v>
      </c>
      <c r="BG143" s="451">
        <f>IF(N143="zákl. přenesená",J143,0)</f>
        <v>0</v>
      </c>
      <c r="BH143" s="451">
        <f>IF(N143="sníž. přenesená",J143,0)</f>
        <v>0</v>
      </c>
      <c r="BI143" s="451">
        <f>IF(N143="nulová",J143,0)</f>
        <v>0</v>
      </c>
      <c r="BJ143" s="351" t="s">
        <v>576</v>
      </c>
      <c r="BK143" s="451">
        <f>ROUND(I143*H143,0)</f>
        <v>0</v>
      </c>
      <c r="BL143" s="351" t="s">
        <v>584</v>
      </c>
      <c r="BM143" s="351" t="s">
        <v>754</v>
      </c>
    </row>
    <row r="144" spans="2:65" s="453" customFormat="1" x14ac:dyDescent="0.25">
      <c r="B144" s="452"/>
      <c r="D144" s="454" t="s">
        <v>644</v>
      </c>
      <c r="F144" s="455" t="s">
        <v>755</v>
      </c>
      <c r="H144" s="456">
        <v>463.83199999999999</v>
      </c>
      <c r="L144" s="452"/>
      <c r="M144" s="457"/>
      <c r="N144" s="458"/>
      <c r="O144" s="458"/>
      <c r="P144" s="458"/>
      <c r="Q144" s="458"/>
      <c r="R144" s="458"/>
      <c r="S144" s="458"/>
      <c r="T144" s="459"/>
      <c r="AT144" s="460" t="s">
        <v>644</v>
      </c>
      <c r="AU144" s="460" t="s">
        <v>503</v>
      </c>
      <c r="AV144" s="453" t="s">
        <v>503</v>
      </c>
      <c r="AW144" s="453" t="s">
        <v>506</v>
      </c>
      <c r="AX144" s="453" t="s">
        <v>576</v>
      </c>
      <c r="AY144" s="460" t="s">
        <v>578</v>
      </c>
    </row>
    <row r="145" spans="2:65" s="361" customFormat="1" ht="16.5" customHeight="1" x14ac:dyDescent="0.25">
      <c r="B145" s="362"/>
      <c r="C145" s="441" t="s">
        <v>756</v>
      </c>
      <c r="D145" s="441" t="s">
        <v>580</v>
      </c>
      <c r="E145" s="442" t="s">
        <v>757</v>
      </c>
      <c r="F145" s="443" t="s">
        <v>758</v>
      </c>
      <c r="G145" s="444" t="s">
        <v>10</v>
      </c>
      <c r="H145" s="445">
        <v>115.958</v>
      </c>
      <c r="I145" s="264"/>
      <c r="J145" s="446">
        <f>ROUND(I145*H145,0)</f>
        <v>0</v>
      </c>
      <c r="K145" s="443" t="s">
        <v>583</v>
      </c>
      <c r="L145" s="362"/>
      <c r="M145" s="447" t="s">
        <v>512</v>
      </c>
      <c r="N145" s="448" t="s">
        <v>532</v>
      </c>
      <c r="O145" s="449">
        <v>0.159</v>
      </c>
      <c r="P145" s="449">
        <f>O145*H145</f>
        <v>18.437322000000002</v>
      </c>
      <c r="Q145" s="449">
        <v>0</v>
      </c>
      <c r="R145" s="449">
        <f>Q145*H145</f>
        <v>0</v>
      </c>
      <c r="S145" s="449">
        <v>0</v>
      </c>
      <c r="T145" s="450">
        <f>S145*H145</f>
        <v>0</v>
      </c>
      <c r="AR145" s="351" t="s">
        <v>584</v>
      </c>
      <c r="AT145" s="351" t="s">
        <v>580</v>
      </c>
      <c r="AU145" s="351" t="s">
        <v>503</v>
      </c>
      <c r="AY145" s="351" t="s">
        <v>578</v>
      </c>
      <c r="BE145" s="451">
        <f>IF(N145="základní",J145,0)</f>
        <v>0</v>
      </c>
      <c r="BF145" s="451">
        <f>IF(N145="snížená",J145,0)</f>
        <v>0</v>
      </c>
      <c r="BG145" s="451">
        <f>IF(N145="zákl. přenesená",J145,0)</f>
        <v>0</v>
      </c>
      <c r="BH145" s="451">
        <f>IF(N145="sníž. přenesená",J145,0)</f>
        <v>0</v>
      </c>
      <c r="BI145" s="451">
        <f>IF(N145="nulová",J145,0)</f>
        <v>0</v>
      </c>
      <c r="BJ145" s="351" t="s">
        <v>576</v>
      </c>
      <c r="BK145" s="451">
        <f>ROUND(I145*H145,0)</f>
        <v>0</v>
      </c>
      <c r="BL145" s="351" t="s">
        <v>584</v>
      </c>
      <c r="BM145" s="351" t="s">
        <v>759</v>
      </c>
    </row>
    <row r="146" spans="2:65" s="361" customFormat="1" ht="16.5" customHeight="1" x14ac:dyDescent="0.25">
      <c r="B146" s="362"/>
      <c r="C146" s="441" t="s">
        <v>760</v>
      </c>
      <c r="D146" s="441" t="s">
        <v>580</v>
      </c>
      <c r="E146" s="442" t="s">
        <v>761</v>
      </c>
      <c r="F146" s="443" t="s">
        <v>762</v>
      </c>
      <c r="G146" s="444" t="s">
        <v>10</v>
      </c>
      <c r="H146" s="445">
        <v>45.69</v>
      </c>
      <c r="I146" s="264"/>
      <c r="J146" s="446">
        <f>ROUND(I146*H146,0)</f>
        <v>0</v>
      </c>
      <c r="K146" s="443" t="s">
        <v>583</v>
      </c>
      <c r="L146" s="362"/>
      <c r="M146" s="447" t="s">
        <v>512</v>
      </c>
      <c r="N146" s="448" t="s">
        <v>532</v>
      </c>
      <c r="O146" s="449">
        <v>0</v>
      </c>
      <c r="P146" s="449">
        <f>O146*H146</f>
        <v>0</v>
      </c>
      <c r="Q146" s="449">
        <v>0</v>
      </c>
      <c r="R146" s="449">
        <f>Q146*H146</f>
        <v>0</v>
      </c>
      <c r="S146" s="449">
        <v>0</v>
      </c>
      <c r="T146" s="450">
        <f>S146*H146</f>
        <v>0</v>
      </c>
      <c r="AR146" s="351" t="s">
        <v>584</v>
      </c>
      <c r="AT146" s="351" t="s">
        <v>580</v>
      </c>
      <c r="AU146" s="351" t="s">
        <v>503</v>
      </c>
      <c r="AY146" s="351" t="s">
        <v>578</v>
      </c>
      <c r="BE146" s="451">
        <f>IF(N146="základní",J146,0)</f>
        <v>0</v>
      </c>
      <c r="BF146" s="451">
        <f>IF(N146="snížená",J146,0)</f>
        <v>0</v>
      </c>
      <c r="BG146" s="451">
        <f>IF(N146="zákl. přenesená",J146,0)</f>
        <v>0</v>
      </c>
      <c r="BH146" s="451">
        <f>IF(N146="sníž. přenesená",J146,0)</f>
        <v>0</v>
      </c>
      <c r="BI146" s="451">
        <f>IF(N146="nulová",J146,0)</f>
        <v>0</v>
      </c>
      <c r="BJ146" s="351" t="s">
        <v>576</v>
      </c>
      <c r="BK146" s="451">
        <f>ROUND(I146*H146,0)</f>
        <v>0</v>
      </c>
      <c r="BL146" s="351" t="s">
        <v>584</v>
      </c>
      <c r="BM146" s="351" t="s">
        <v>763</v>
      </c>
    </row>
    <row r="147" spans="2:65" s="361" customFormat="1" ht="16.5" customHeight="1" x14ac:dyDescent="0.25">
      <c r="B147" s="362"/>
      <c r="C147" s="441" t="s">
        <v>764</v>
      </c>
      <c r="D147" s="441" t="s">
        <v>580</v>
      </c>
      <c r="E147" s="442" t="s">
        <v>765</v>
      </c>
      <c r="F147" s="443" t="s">
        <v>766</v>
      </c>
      <c r="G147" s="444" t="s">
        <v>10</v>
      </c>
      <c r="H147" s="445">
        <v>62.98</v>
      </c>
      <c r="I147" s="264"/>
      <c r="J147" s="446">
        <f>ROUND(I147*H147,0)</f>
        <v>0</v>
      </c>
      <c r="K147" s="443" t="s">
        <v>583</v>
      </c>
      <c r="L147" s="362"/>
      <c r="M147" s="447" t="s">
        <v>512</v>
      </c>
      <c r="N147" s="448" t="s">
        <v>532</v>
      </c>
      <c r="O147" s="449">
        <v>0</v>
      </c>
      <c r="P147" s="449">
        <f>O147*H147</f>
        <v>0</v>
      </c>
      <c r="Q147" s="449">
        <v>0</v>
      </c>
      <c r="R147" s="449">
        <f>Q147*H147</f>
        <v>0</v>
      </c>
      <c r="S147" s="449">
        <v>0</v>
      </c>
      <c r="T147" s="450">
        <f>S147*H147</f>
        <v>0</v>
      </c>
      <c r="AR147" s="351" t="s">
        <v>584</v>
      </c>
      <c r="AT147" s="351" t="s">
        <v>580</v>
      </c>
      <c r="AU147" s="351" t="s">
        <v>503</v>
      </c>
      <c r="AY147" s="351" t="s">
        <v>578</v>
      </c>
      <c r="BE147" s="451">
        <f>IF(N147="základní",J147,0)</f>
        <v>0</v>
      </c>
      <c r="BF147" s="451">
        <f>IF(N147="snížená",J147,0)</f>
        <v>0</v>
      </c>
      <c r="BG147" s="451">
        <f>IF(N147="zákl. přenesená",J147,0)</f>
        <v>0</v>
      </c>
      <c r="BH147" s="451">
        <f>IF(N147="sníž. přenesená",J147,0)</f>
        <v>0</v>
      </c>
      <c r="BI147" s="451">
        <f>IF(N147="nulová",J147,0)</f>
        <v>0</v>
      </c>
      <c r="BJ147" s="351" t="s">
        <v>576</v>
      </c>
      <c r="BK147" s="451">
        <f>ROUND(I147*H147,0)</f>
        <v>0</v>
      </c>
      <c r="BL147" s="351" t="s">
        <v>584</v>
      </c>
      <c r="BM147" s="351" t="s">
        <v>767</v>
      </c>
    </row>
    <row r="148" spans="2:65" s="361" customFormat="1" ht="16.5" customHeight="1" x14ac:dyDescent="0.25">
      <c r="B148" s="362"/>
      <c r="C148" s="441" t="s">
        <v>768</v>
      </c>
      <c r="D148" s="441" t="s">
        <v>580</v>
      </c>
      <c r="E148" s="442" t="s">
        <v>769</v>
      </c>
      <c r="F148" s="443" t="s">
        <v>770</v>
      </c>
      <c r="G148" s="444" t="s">
        <v>10</v>
      </c>
      <c r="H148" s="445">
        <v>0.83699999999999997</v>
      </c>
      <c r="I148" s="264"/>
      <c r="J148" s="446">
        <f>ROUND(I148*H148,0)</f>
        <v>0</v>
      </c>
      <c r="K148" s="443" t="s">
        <v>512</v>
      </c>
      <c r="L148" s="362"/>
      <c r="M148" s="447" t="s">
        <v>512</v>
      </c>
      <c r="N148" s="448" t="s">
        <v>532</v>
      </c>
      <c r="O148" s="449">
        <v>0</v>
      </c>
      <c r="P148" s="449">
        <f>O148*H148</f>
        <v>0</v>
      </c>
      <c r="Q148" s="449">
        <v>0</v>
      </c>
      <c r="R148" s="449">
        <f>Q148*H148</f>
        <v>0</v>
      </c>
      <c r="S148" s="449">
        <v>0</v>
      </c>
      <c r="T148" s="450">
        <f>S148*H148</f>
        <v>0</v>
      </c>
      <c r="AR148" s="351" t="s">
        <v>584</v>
      </c>
      <c r="AT148" s="351" t="s">
        <v>580</v>
      </c>
      <c r="AU148" s="351" t="s">
        <v>503</v>
      </c>
      <c r="AY148" s="351" t="s">
        <v>578</v>
      </c>
      <c r="BE148" s="451">
        <f>IF(N148="základní",J148,0)</f>
        <v>0</v>
      </c>
      <c r="BF148" s="451">
        <f>IF(N148="snížená",J148,0)</f>
        <v>0</v>
      </c>
      <c r="BG148" s="451">
        <f>IF(N148="zákl. přenesená",J148,0)</f>
        <v>0</v>
      </c>
      <c r="BH148" s="451">
        <f>IF(N148="sníž. přenesená",J148,0)</f>
        <v>0</v>
      </c>
      <c r="BI148" s="451">
        <f>IF(N148="nulová",J148,0)</f>
        <v>0</v>
      </c>
      <c r="BJ148" s="351" t="s">
        <v>576</v>
      </c>
      <c r="BK148" s="451">
        <f>ROUND(I148*H148,0)</f>
        <v>0</v>
      </c>
      <c r="BL148" s="351" t="s">
        <v>584</v>
      </c>
      <c r="BM148" s="351" t="s">
        <v>771</v>
      </c>
    </row>
    <row r="149" spans="2:65" s="361" customFormat="1" ht="16.5" customHeight="1" x14ac:dyDescent="0.25">
      <c r="B149" s="362"/>
      <c r="C149" s="441" t="s">
        <v>772</v>
      </c>
      <c r="D149" s="441" t="s">
        <v>580</v>
      </c>
      <c r="E149" s="442" t="s">
        <v>773</v>
      </c>
      <c r="F149" s="443" t="s">
        <v>774</v>
      </c>
      <c r="G149" s="444" t="s">
        <v>10</v>
      </c>
      <c r="H149" s="445">
        <v>6.45</v>
      </c>
      <c r="I149" s="264"/>
      <c r="J149" s="446">
        <f>ROUND(I149*H149,0)</f>
        <v>0</v>
      </c>
      <c r="K149" s="443" t="s">
        <v>583</v>
      </c>
      <c r="L149" s="362"/>
      <c r="M149" s="447" t="s">
        <v>512</v>
      </c>
      <c r="N149" s="448" t="s">
        <v>532</v>
      </c>
      <c r="O149" s="449">
        <v>0</v>
      </c>
      <c r="P149" s="449">
        <f>O149*H149</f>
        <v>0</v>
      </c>
      <c r="Q149" s="449">
        <v>0</v>
      </c>
      <c r="R149" s="449">
        <f>Q149*H149</f>
        <v>0</v>
      </c>
      <c r="S149" s="449">
        <v>0</v>
      </c>
      <c r="T149" s="450">
        <f>S149*H149</f>
        <v>0</v>
      </c>
      <c r="AR149" s="351" t="s">
        <v>584</v>
      </c>
      <c r="AT149" s="351" t="s">
        <v>580</v>
      </c>
      <c r="AU149" s="351" t="s">
        <v>503</v>
      </c>
      <c r="AY149" s="351" t="s">
        <v>578</v>
      </c>
      <c r="BE149" s="451">
        <f>IF(N149="základní",J149,0)</f>
        <v>0</v>
      </c>
      <c r="BF149" s="451">
        <f>IF(N149="snížená",J149,0)</f>
        <v>0</v>
      </c>
      <c r="BG149" s="451">
        <f>IF(N149="zákl. přenesená",J149,0)</f>
        <v>0</v>
      </c>
      <c r="BH149" s="451">
        <f>IF(N149="sníž. přenesená",J149,0)</f>
        <v>0</v>
      </c>
      <c r="BI149" s="451">
        <f>IF(N149="nulová",J149,0)</f>
        <v>0</v>
      </c>
      <c r="BJ149" s="351" t="s">
        <v>576</v>
      </c>
      <c r="BK149" s="451">
        <f>ROUND(I149*H149,0)</f>
        <v>0</v>
      </c>
      <c r="BL149" s="351" t="s">
        <v>584</v>
      </c>
      <c r="BM149" s="351" t="s">
        <v>775</v>
      </c>
    </row>
    <row r="150" spans="2:65" s="429" customFormat="1" ht="29.85" customHeight="1" x14ac:dyDescent="0.35">
      <c r="B150" s="428"/>
      <c r="D150" s="430" t="s">
        <v>573</v>
      </c>
      <c r="E150" s="439" t="s">
        <v>776</v>
      </c>
      <c r="F150" s="439" t="s">
        <v>777</v>
      </c>
      <c r="J150" s="440">
        <f>BK150</f>
        <v>0</v>
      </c>
      <c r="L150" s="428"/>
      <c r="M150" s="433"/>
      <c r="N150" s="434"/>
      <c r="O150" s="434"/>
      <c r="P150" s="435">
        <f>P151</f>
        <v>81.847504999999998</v>
      </c>
      <c r="Q150" s="434"/>
      <c r="R150" s="435">
        <f>R151</f>
        <v>0</v>
      </c>
      <c r="S150" s="434"/>
      <c r="T150" s="436">
        <f>T151</f>
        <v>0</v>
      </c>
      <c r="AR150" s="430" t="s">
        <v>576</v>
      </c>
      <c r="AT150" s="437" t="s">
        <v>573</v>
      </c>
      <c r="AU150" s="437" t="s">
        <v>576</v>
      </c>
      <c r="AY150" s="430" t="s">
        <v>578</v>
      </c>
      <c r="BK150" s="438">
        <f>BK151</f>
        <v>0</v>
      </c>
    </row>
    <row r="151" spans="2:65" s="361" customFormat="1" ht="16.5" customHeight="1" x14ac:dyDescent="0.25">
      <c r="B151" s="362"/>
      <c r="C151" s="441" t="s">
        <v>778</v>
      </c>
      <c r="D151" s="441" t="s">
        <v>580</v>
      </c>
      <c r="E151" s="442" t="s">
        <v>779</v>
      </c>
      <c r="F151" s="443" t="s">
        <v>780</v>
      </c>
      <c r="G151" s="444" t="s">
        <v>10</v>
      </c>
      <c r="H151" s="445">
        <v>206.16499999999999</v>
      </c>
      <c r="I151" s="264"/>
      <c r="J151" s="446">
        <f>ROUND(I151*H151,0)</f>
        <v>0</v>
      </c>
      <c r="K151" s="443" t="s">
        <v>583</v>
      </c>
      <c r="L151" s="362"/>
      <c r="M151" s="447" t="s">
        <v>512</v>
      </c>
      <c r="N151" s="448" t="s">
        <v>532</v>
      </c>
      <c r="O151" s="449">
        <v>0.39700000000000002</v>
      </c>
      <c r="P151" s="449">
        <f>O151*H151</f>
        <v>81.847504999999998</v>
      </c>
      <c r="Q151" s="449">
        <v>0</v>
      </c>
      <c r="R151" s="449">
        <f>Q151*H151</f>
        <v>0</v>
      </c>
      <c r="S151" s="449">
        <v>0</v>
      </c>
      <c r="T151" s="450">
        <f>S151*H151</f>
        <v>0</v>
      </c>
      <c r="AR151" s="351" t="s">
        <v>584</v>
      </c>
      <c r="AT151" s="351" t="s">
        <v>580</v>
      </c>
      <c r="AU151" s="351" t="s">
        <v>503</v>
      </c>
      <c r="AY151" s="351" t="s">
        <v>578</v>
      </c>
      <c r="BE151" s="451">
        <f>IF(N151="základní",J151,0)</f>
        <v>0</v>
      </c>
      <c r="BF151" s="451">
        <f>IF(N151="snížená",J151,0)</f>
        <v>0</v>
      </c>
      <c r="BG151" s="451">
        <f>IF(N151="zákl. přenesená",J151,0)</f>
        <v>0</v>
      </c>
      <c r="BH151" s="451">
        <f>IF(N151="sníž. přenesená",J151,0)</f>
        <v>0</v>
      </c>
      <c r="BI151" s="451">
        <f>IF(N151="nulová",J151,0)</f>
        <v>0</v>
      </c>
      <c r="BJ151" s="351" t="s">
        <v>576</v>
      </c>
      <c r="BK151" s="451">
        <f>ROUND(I151*H151,0)</f>
        <v>0</v>
      </c>
      <c r="BL151" s="351" t="s">
        <v>584</v>
      </c>
      <c r="BM151" s="351" t="s">
        <v>781</v>
      </c>
    </row>
    <row r="152" spans="2:65" s="429" customFormat="1" ht="37.35" customHeight="1" x14ac:dyDescent="0.35">
      <c r="B152" s="428"/>
      <c r="D152" s="430" t="s">
        <v>573</v>
      </c>
      <c r="E152" s="431" t="s">
        <v>782</v>
      </c>
      <c r="F152" s="431" t="s">
        <v>783</v>
      </c>
      <c r="J152" s="432">
        <f>BK152</f>
        <v>0</v>
      </c>
      <c r="L152" s="428"/>
      <c r="M152" s="433"/>
      <c r="N152" s="434"/>
      <c r="O152" s="434"/>
      <c r="P152" s="435">
        <f>P153+P155+P158</f>
        <v>25.0672</v>
      </c>
      <c r="Q152" s="434"/>
      <c r="R152" s="435">
        <f>R153+R155+R158</f>
        <v>0</v>
      </c>
      <c r="S152" s="434"/>
      <c r="T152" s="436">
        <f>T153+T155+T158</f>
        <v>0.999</v>
      </c>
      <c r="AR152" s="430" t="s">
        <v>503</v>
      </c>
      <c r="AT152" s="437" t="s">
        <v>573</v>
      </c>
      <c r="AU152" s="437" t="s">
        <v>577</v>
      </c>
      <c r="AY152" s="430" t="s">
        <v>578</v>
      </c>
      <c r="BK152" s="438">
        <f>BK153+BK155+BK158</f>
        <v>0</v>
      </c>
    </row>
    <row r="153" spans="2:65" s="429" customFormat="1" ht="19.95" customHeight="1" x14ac:dyDescent="0.35">
      <c r="B153" s="428"/>
      <c r="D153" s="430" t="s">
        <v>573</v>
      </c>
      <c r="E153" s="439" t="s">
        <v>784</v>
      </c>
      <c r="F153" s="439" t="s">
        <v>785</v>
      </c>
      <c r="J153" s="440">
        <f>BK153</f>
        <v>0</v>
      </c>
      <c r="L153" s="428"/>
      <c r="M153" s="433"/>
      <c r="N153" s="434"/>
      <c r="O153" s="434"/>
      <c r="P153" s="435">
        <f>P154</f>
        <v>0.80600000000000005</v>
      </c>
      <c r="Q153" s="434"/>
      <c r="R153" s="435">
        <f>R154</f>
        <v>0</v>
      </c>
      <c r="S153" s="434"/>
      <c r="T153" s="436">
        <f>T154</f>
        <v>6.5799999999999997E-2</v>
      </c>
      <c r="AR153" s="430" t="s">
        <v>503</v>
      </c>
      <c r="AT153" s="437" t="s">
        <v>573</v>
      </c>
      <c r="AU153" s="437" t="s">
        <v>576</v>
      </c>
      <c r="AY153" s="430" t="s">
        <v>578</v>
      </c>
      <c r="BK153" s="438">
        <f>BK154</f>
        <v>0</v>
      </c>
    </row>
    <row r="154" spans="2:65" s="361" customFormat="1" ht="16.5" customHeight="1" x14ac:dyDescent="0.25">
      <c r="B154" s="362"/>
      <c r="C154" s="441" t="s">
        <v>786</v>
      </c>
      <c r="D154" s="441" t="s">
        <v>580</v>
      </c>
      <c r="E154" s="442" t="s">
        <v>787</v>
      </c>
      <c r="F154" s="443" t="s">
        <v>788</v>
      </c>
      <c r="G154" s="444" t="s">
        <v>443</v>
      </c>
      <c r="H154" s="445">
        <v>2</v>
      </c>
      <c r="I154" s="264"/>
      <c r="J154" s="446">
        <f>ROUND(I154*H154,0)</f>
        <v>0</v>
      </c>
      <c r="K154" s="443" t="s">
        <v>583</v>
      </c>
      <c r="L154" s="362"/>
      <c r="M154" s="447" t="s">
        <v>512</v>
      </c>
      <c r="N154" s="448" t="s">
        <v>532</v>
      </c>
      <c r="O154" s="449">
        <v>0.40300000000000002</v>
      </c>
      <c r="P154" s="449">
        <f>O154*H154</f>
        <v>0.80600000000000005</v>
      </c>
      <c r="Q154" s="449">
        <v>0</v>
      </c>
      <c r="R154" s="449">
        <f>Q154*H154</f>
        <v>0</v>
      </c>
      <c r="S154" s="449">
        <v>3.2899999999999999E-2</v>
      </c>
      <c r="T154" s="450">
        <f>S154*H154</f>
        <v>6.5799999999999997E-2</v>
      </c>
      <c r="AR154" s="351" t="s">
        <v>630</v>
      </c>
      <c r="AT154" s="351" t="s">
        <v>580</v>
      </c>
      <c r="AU154" s="351" t="s">
        <v>503</v>
      </c>
      <c r="AY154" s="351" t="s">
        <v>578</v>
      </c>
      <c r="BE154" s="451">
        <f>IF(N154="základní",J154,0)</f>
        <v>0</v>
      </c>
      <c r="BF154" s="451">
        <f>IF(N154="snížená",J154,0)</f>
        <v>0</v>
      </c>
      <c r="BG154" s="451">
        <f>IF(N154="zákl. přenesená",J154,0)</f>
        <v>0</v>
      </c>
      <c r="BH154" s="451">
        <f>IF(N154="sníž. přenesená",J154,0)</f>
        <v>0</v>
      </c>
      <c r="BI154" s="451">
        <f>IF(N154="nulová",J154,0)</f>
        <v>0</v>
      </c>
      <c r="BJ154" s="351" t="s">
        <v>576</v>
      </c>
      <c r="BK154" s="451">
        <f>ROUND(I154*H154,0)</f>
        <v>0</v>
      </c>
      <c r="BL154" s="351" t="s">
        <v>630</v>
      </c>
      <c r="BM154" s="351" t="s">
        <v>789</v>
      </c>
    </row>
    <row r="155" spans="2:65" s="429" customFormat="1" ht="29.85" customHeight="1" x14ac:dyDescent="0.35">
      <c r="B155" s="428"/>
      <c r="D155" s="430" t="s">
        <v>573</v>
      </c>
      <c r="E155" s="439" t="s">
        <v>790</v>
      </c>
      <c r="F155" s="439" t="s">
        <v>791</v>
      </c>
      <c r="J155" s="440">
        <f>BK155</f>
        <v>0</v>
      </c>
      <c r="L155" s="428"/>
      <c r="M155" s="433"/>
      <c r="N155" s="434"/>
      <c r="O155" s="434"/>
      <c r="P155" s="435">
        <f>SUM(P156:P157)</f>
        <v>5.7612000000000005</v>
      </c>
      <c r="Q155" s="434"/>
      <c r="R155" s="435">
        <f>SUM(R156:R157)</f>
        <v>0</v>
      </c>
      <c r="S155" s="434"/>
      <c r="T155" s="436">
        <f>SUM(T156:T157)</f>
        <v>0.43320000000000003</v>
      </c>
      <c r="AR155" s="430" t="s">
        <v>503</v>
      </c>
      <c r="AT155" s="437" t="s">
        <v>573</v>
      </c>
      <c r="AU155" s="437" t="s">
        <v>576</v>
      </c>
      <c r="AY155" s="430" t="s">
        <v>578</v>
      </c>
      <c r="BK155" s="438">
        <f>SUM(BK156:BK157)</f>
        <v>0</v>
      </c>
    </row>
    <row r="156" spans="2:65" s="361" customFormat="1" ht="25.5" customHeight="1" x14ac:dyDescent="0.25">
      <c r="B156" s="362"/>
      <c r="C156" s="441" t="s">
        <v>792</v>
      </c>
      <c r="D156" s="441" t="s">
        <v>580</v>
      </c>
      <c r="E156" s="442" t="s">
        <v>793</v>
      </c>
      <c r="F156" s="443" t="s">
        <v>794</v>
      </c>
      <c r="G156" s="444" t="s">
        <v>14</v>
      </c>
      <c r="H156" s="445">
        <v>52.2</v>
      </c>
      <c r="I156" s="264"/>
      <c r="J156" s="446">
        <f>ROUND(I156*H156,0)</f>
        <v>0</v>
      </c>
      <c r="K156" s="443" t="s">
        <v>583</v>
      </c>
      <c r="L156" s="362"/>
      <c r="M156" s="447" t="s">
        <v>512</v>
      </c>
      <c r="N156" s="448" t="s">
        <v>532</v>
      </c>
      <c r="O156" s="449">
        <v>8.5999999999999993E-2</v>
      </c>
      <c r="P156" s="449">
        <f>O156*H156</f>
        <v>4.4892000000000003</v>
      </c>
      <c r="Q156" s="449">
        <v>0</v>
      </c>
      <c r="R156" s="449">
        <f>Q156*H156</f>
        <v>0</v>
      </c>
      <c r="S156" s="449">
        <v>6.0000000000000001E-3</v>
      </c>
      <c r="T156" s="450">
        <f>S156*H156</f>
        <v>0.31320000000000003</v>
      </c>
      <c r="AR156" s="351" t="s">
        <v>630</v>
      </c>
      <c r="AT156" s="351" t="s">
        <v>580</v>
      </c>
      <c r="AU156" s="351" t="s">
        <v>503</v>
      </c>
      <c r="AY156" s="351" t="s">
        <v>578</v>
      </c>
      <c r="BE156" s="451">
        <f>IF(N156="základní",J156,0)</f>
        <v>0</v>
      </c>
      <c r="BF156" s="451">
        <f>IF(N156="snížená",J156,0)</f>
        <v>0</v>
      </c>
      <c r="BG156" s="451">
        <f>IF(N156="zákl. přenesená",J156,0)</f>
        <v>0</v>
      </c>
      <c r="BH156" s="451">
        <f>IF(N156="sníž. přenesená",J156,0)</f>
        <v>0</v>
      </c>
      <c r="BI156" s="451">
        <f>IF(N156="nulová",J156,0)</f>
        <v>0</v>
      </c>
      <c r="BJ156" s="351" t="s">
        <v>576</v>
      </c>
      <c r="BK156" s="451">
        <f>ROUND(I156*H156,0)</f>
        <v>0</v>
      </c>
      <c r="BL156" s="351" t="s">
        <v>630</v>
      </c>
      <c r="BM156" s="351" t="s">
        <v>795</v>
      </c>
    </row>
    <row r="157" spans="2:65" s="361" customFormat="1" ht="25.5" customHeight="1" x14ac:dyDescent="0.25">
      <c r="B157" s="362"/>
      <c r="C157" s="441" t="s">
        <v>796</v>
      </c>
      <c r="D157" s="441" t="s">
        <v>580</v>
      </c>
      <c r="E157" s="442" t="s">
        <v>797</v>
      </c>
      <c r="F157" s="443" t="s">
        <v>798</v>
      </c>
      <c r="G157" s="444" t="s">
        <v>14</v>
      </c>
      <c r="H157" s="445">
        <v>12</v>
      </c>
      <c r="I157" s="264"/>
      <c r="J157" s="446">
        <f>ROUND(I157*H157,0)</f>
        <v>0</v>
      </c>
      <c r="K157" s="443" t="s">
        <v>583</v>
      </c>
      <c r="L157" s="362"/>
      <c r="M157" s="447" t="s">
        <v>512</v>
      </c>
      <c r="N157" s="448" t="s">
        <v>532</v>
      </c>
      <c r="O157" s="449">
        <v>0.106</v>
      </c>
      <c r="P157" s="449">
        <f>O157*H157</f>
        <v>1.272</v>
      </c>
      <c r="Q157" s="449">
        <v>0</v>
      </c>
      <c r="R157" s="449">
        <f>Q157*H157</f>
        <v>0</v>
      </c>
      <c r="S157" s="449">
        <v>0.01</v>
      </c>
      <c r="T157" s="450">
        <f>S157*H157</f>
        <v>0.12</v>
      </c>
      <c r="AR157" s="351" t="s">
        <v>630</v>
      </c>
      <c r="AT157" s="351" t="s">
        <v>580</v>
      </c>
      <c r="AU157" s="351" t="s">
        <v>503</v>
      </c>
      <c r="AY157" s="351" t="s">
        <v>578</v>
      </c>
      <c r="BE157" s="451">
        <f>IF(N157="základní",J157,0)</f>
        <v>0</v>
      </c>
      <c r="BF157" s="451">
        <f>IF(N157="snížená",J157,0)</f>
        <v>0</v>
      </c>
      <c r="BG157" s="451">
        <f>IF(N157="zákl. přenesená",J157,0)</f>
        <v>0</v>
      </c>
      <c r="BH157" s="451">
        <f>IF(N157="sníž. přenesená",J157,0)</f>
        <v>0</v>
      </c>
      <c r="BI157" s="451">
        <f>IF(N157="nulová",J157,0)</f>
        <v>0</v>
      </c>
      <c r="BJ157" s="351" t="s">
        <v>576</v>
      </c>
      <c r="BK157" s="451">
        <f>ROUND(I157*H157,0)</f>
        <v>0</v>
      </c>
      <c r="BL157" s="351" t="s">
        <v>630</v>
      </c>
      <c r="BM157" s="351" t="s">
        <v>799</v>
      </c>
    </row>
    <row r="158" spans="2:65" s="429" customFormat="1" ht="29.85" customHeight="1" x14ac:dyDescent="0.35">
      <c r="B158" s="428"/>
      <c r="D158" s="430" t="s">
        <v>573</v>
      </c>
      <c r="E158" s="439" t="s">
        <v>800</v>
      </c>
      <c r="F158" s="439" t="s">
        <v>801</v>
      </c>
      <c r="J158" s="440">
        <f>BK158</f>
        <v>0</v>
      </c>
      <c r="L158" s="428"/>
      <c r="M158" s="433"/>
      <c r="N158" s="434"/>
      <c r="O158" s="434"/>
      <c r="P158" s="435">
        <f>P159</f>
        <v>18.5</v>
      </c>
      <c r="Q158" s="434"/>
      <c r="R158" s="435">
        <f>R159</f>
        <v>0</v>
      </c>
      <c r="S158" s="434"/>
      <c r="T158" s="436">
        <f>T159</f>
        <v>0.5</v>
      </c>
      <c r="AR158" s="430" t="s">
        <v>503</v>
      </c>
      <c r="AT158" s="437" t="s">
        <v>573</v>
      </c>
      <c r="AU158" s="437" t="s">
        <v>576</v>
      </c>
      <c r="AY158" s="430" t="s">
        <v>578</v>
      </c>
      <c r="BK158" s="438">
        <f>BK159</f>
        <v>0</v>
      </c>
    </row>
    <row r="159" spans="2:65" s="361" customFormat="1" ht="25.5" customHeight="1" x14ac:dyDescent="0.25">
      <c r="B159" s="362"/>
      <c r="C159" s="441" t="s">
        <v>802</v>
      </c>
      <c r="D159" s="441" t="s">
        <v>580</v>
      </c>
      <c r="E159" s="442" t="s">
        <v>803</v>
      </c>
      <c r="F159" s="443" t="s">
        <v>804</v>
      </c>
      <c r="G159" s="444" t="s">
        <v>35</v>
      </c>
      <c r="H159" s="445">
        <v>500</v>
      </c>
      <c r="I159" s="264"/>
      <c r="J159" s="446">
        <f>ROUND(I159*H159,0)</f>
        <v>0</v>
      </c>
      <c r="K159" s="443" t="s">
        <v>583</v>
      </c>
      <c r="L159" s="362"/>
      <c r="M159" s="447" t="s">
        <v>512</v>
      </c>
      <c r="N159" s="470" t="s">
        <v>532</v>
      </c>
      <c r="O159" s="471">
        <v>3.6999999999999998E-2</v>
      </c>
      <c r="P159" s="471">
        <f>O159*H159</f>
        <v>18.5</v>
      </c>
      <c r="Q159" s="471">
        <v>0</v>
      </c>
      <c r="R159" s="471">
        <f>Q159*H159</f>
        <v>0</v>
      </c>
      <c r="S159" s="471">
        <v>1E-3</v>
      </c>
      <c r="T159" s="472">
        <f>S159*H159</f>
        <v>0.5</v>
      </c>
      <c r="AR159" s="351" t="s">
        <v>630</v>
      </c>
      <c r="AT159" s="351" t="s">
        <v>580</v>
      </c>
      <c r="AU159" s="351" t="s">
        <v>503</v>
      </c>
      <c r="AY159" s="351" t="s">
        <v>578</v>
      </c>
      <c r="BE159" s="451">
        <f>IF(N159="základní",J159,0)</f>
        <v>0</v>
      </c>
      <c r="BF159" s="451">
        <f>IF(N159="snížená",J159,0)</f>
        <v>0</v>
      </c>
      <c r="BG159" s="451">
        <f>IF(N159="zákl. přenesená",J159,0)</f>
        <v>0</v>
      </c>
      <c r="BH159" s="451">
        <f>IF(N159="sníž. přenesená",J159,0)</f>
        <v>0</v>
      </c>
      <c r="BI159" s="451">
        <f>IF(N159="nulová",J159,0)</f>
        <v>0</v>
      </c>
      <c r="BJ159" s="351" t="s">
        <v>576</v>
      </c>
      <c r="BK159" s="451">
        <f>ROUND(I159*H159,0)</f>
        <v>0</v>
      </c>
      <c r="BL159" s="351" t="s">
        <v>630</v>
      </c>
      <c r="BM159" s="351" t="s">
        <v>805</v>
      </c>
    </row>
    <row r="160" spans="2:65" s="361" customFormat="1" ht="6.9" customHeight="1" x14ac:dyDescent="0.25">
      <c r="B160" s="386"/>
      <c r="C160" s="387"/>
      <c r="D160" s="387"/>
      <c r="E160" s="387"/>
      <c r="F160" s="387"/>
      <c r="G160" s="387"/>
      <c r="H160" s="387"/>
      <c r="I160" s="387"/>
      <c r="J160" s="387"/>
      <c r="K160" s="387"/>
      <c r="L160" s="362"/>
    </row>
  </sheetData>
  <sheetProtection algorithmName="SHA-512" hashValue="hqsWLE9/3wwuDUM0DkrZ/onq+h53QC9x0XFoyvFSDZgL3GXvoKHc7r9+Cvctsmdj6D0PDPxzoAw19/fM4Tl12g==" saltValue="EdDrX6hb2qs4f/jbtXI3CA==" spinCount="100000" sheet="1" objects="1" scenarios="1"/>
  <autoFilter ref="C88:K159"/>
  <mergeCells count="10">
    <mergeCell ref="L2:V2"/>
    <mergeCell ref="E7:H7"/>
    <mergeCell ref="E9:H9"/>
    <mergeCell ref="E24:H24"/>
    <mergeCell ref="E45:H45"/>
    <mergeCell ref="E47:H47"/>
    <mergeCell ref="J51:J52"/>
    <mergeCell ref="E79:H79"/>
    <mergeCell ref="E81:H81"/>
    <mergeCell ref="G1:H1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92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1"/>
  <sheetViews>
    <sheetView view="pageBreakPreview" zoomScaleNormal="100" zoomScaleSheetLayoutView="100" workbookViewId="0">
      <selection activeCell="L4" sqref="L4"/>
    </sheetView>
  </sheetViews>
  <sheetFormatPr defaultColWidth="8.6640625" defaultRowHeight="13.2" x14ac:dyDescent="0.25"/>
  <cols>
    <col min="1" max="1" width="26.5546875" bestFit="1" customWidth="1"/>
    <col min="2" max="7" width="4.6640625" style="157" customWidth="1"/>
    <col min="8" max="9" width="8.6640625" style="157"/>
    <col min="10" max="15" width="4.6640625" style="157" customWidth="1"/>
    <col min="16" max="16" width="31.109375" customWidth="1"/>
  </cols>
  <sheetData>
    <row r="1" spans="1:16" ht="33.9" customHeight="1" x14ac:dyDescent="0.25">
      <c r="A1" s="605" t="s">
        <v>152</v>
      </c>
      <c r="B1" s="607" t="s">
        <v>355</v>
      </c>
      <c r="C1" s="608"/>
      <c r="D1" s="608"/>
      <c r="E1" s="608"/>
      <c r="F1" s="608"/>
      <c r="G1" s="609"/>
      <c r="H1" s="610" t="s">
        <v>356</v>
      </c>
      <c r="I1" s="612" t="s">
        <v>357</v>
      </c>
      <c r="J1" s="601" t="s">
        <v>358</v>
      </c>
      <c r="K1" s="602"/>
      <c r="L1" s="602"/>
      <c r="M1" s="602"/>
      <c r="N1" s="602"/>
      <c r="O1" s="603"/>
      <c r="P1" s="174" t="s">
        <v>359</v>
      </c>
    </row>
    <row r="2" spans="1:16" ht="61.2" x14ac:dyDescent="0.25">
      <c r="A2" s="606"/>
      <c r="B2" s="175" t="s">
        <v>360</v>
      </c>
      <c r="C2" s="175" t="s">
        <v>361</v>
      </c>
      <c r="D2" s="175" t="s">
        <v>362</v>
      </c>
      <c r="E2" s="175" t="s">
        <v>363</v>
      </c>
      <c r="F2" s="175" t="s">
        <v>364</v>
      </c>
      <c r="G2" s="175" t="s">
        <v>365</v>
      </c>
      <c r="H2" s="611"/>
      <c r="I2" s="613"/>
      <c r="J2" s="175" t="s">
        <v>366</v>
      </c>
      <c r="K2" s="175" t="s">
        <v>367</v>
      </c>
      <c r="L2" s="175" t="s">
        <v>368</v>
      </c>
      <c r="M2" s="175" t="s">
        <v>369</v>
      </c>
      <c r="N2" s="175" t="s">
        <v>370</v>
      </c>
      <c r="O2" s="175" t="s">
        <v>371</v>
      </c>
    </row>
    <row r="3" spans="1:16" ht="33" customHeight="1" x14ac:dyDescent="0.3">
      <c r="A3" s="139" t="s">
        <v>122</v>
      </c>
      <c r="B3" s="176"/>
      <c r="C3" s="176"/>
      <c r="D3" s="176"/>
      <c r="E3" s="177">
        <v>4</v>
      </c>
      <c r="F3" s="176"/>
      <c r="G3" s="176"/>
      <c r="H3" s="178">
        <v>4</v>
      </c>
      <c r="I3" s="178"/>
      <c r="J3" s="176"/>
      <c r="K3" s="176"/>
      <c r="L3" s="176"/>
      <c r="M3" s="179"/>
      <c r="N3" s="176"/>
      <c r="O3" s="176"/>
    </row>
    <row r="4" spans="1:16" ht="33" customHeight="1" x14ac:dyDescent="0.3">
      <c r="A4" s="139" t="s">
        <v>123</v>
      </c>
      <c r="B4" s="177">
        <v>1</v>
      </c>
      <c r="C4" s="176"/>
      <c r="D4" s="176"/>
      <c r="E4" s="177">
        <v>2</v>
      </c>
      <c r="F4" s="176"/>
      <c r="G4" s="176"/>
      <c r="H4" s="178">
        <v>3</v>
      </c>
      <c r="I4" s="178"/>
      <c r="J4" s="176"/>
      <c r="K4" s="176"/>
      <c r="L4" s="176"/>
      <c r="M4" s="176"/>
      <c r="N4" s="176"/>
      <c r="O4" s="176"/>
    </row>
    <row r="5" spans="1:16" ht="33" customHeight="1" x14ac:dyDescent="0.3">
      <c r="A5" s="139" t="s">
        <v>124</v>
      </c>
      <c r="B5" s="180">
        <v>1</v>
      </c>
      <c r="C5" s="176"/>
      <c r="D5" s="176"/>
      <c r="E5" s="176"/>
      <c r="F5" s="176"/>
      <c r="G5" s="176"/>
      <c r="H5" s="178"/>
      <c r="I5" s="178">
        <v>1</v>
      </c>
      <c r="J5" s="176"/>
      <c r="K5" s="176">
        <v>1</v>
      </c>
      <c r="L5" s="176"/>
      <c r="M5" s="176"/>
      <c r="N5" s="176"/>
      <c r="O5" s="176"/>
    </row>
    <row r="6" spans="1:16" ht="33" customHeight="1" x14ac:dyDescent="0.3">
      <c r="A6" s="139" t="s">
        <v>125</v>
      </c>
      <c r="B6" s="176"/>
      <c r="C6" s="176"/>
      <c r="D6" s="180">
        <v>1</v>
      </c>
      <c r="E6" s="176"/>
      <c r="F6" s="176"/>
      <c r="G6" s="176"/>
      <c r="H6" s="178"/>
      <c r="I6" s="178">
        <v>1</v>
      </c>
      <c r="J6" s="176"/>
      <c r="K6" s="176"/>
      <c r="L6" s="176"/>
      <c r="M6" s="176">
        <v>1</v>
      </c>
      <c r="N6" s="176"/>
      <c r="O6" s="176"/>
    </row>
    <row r="7" spans="1:16" ht="33" customHeight="1" x14ac:dyDescent="0.3">
      <c r="A7" s="139" t="s">
        <v>126</v>
      </c>
      <c r="B7" s="176"/>
      <c r="C7" s="176"/>
      <c r="D7" s="180">
        <v>1</v>
      </c>
      <c r="E7" s="176"/>
      <c r="F7" s="176"/>
      <c r="G7" s="176"/>
      <c r="H7" s="178"/>
      <c r="I7" s="178">
        <v>1</v>
      </c>
      <c r="J7" s="176"/>
      <c r="K7" s="176"/>
      <c r="L7" s="176"/>
      <c r="M7" s="176">
        <v>1</v>
      </c>
      <c r="N7" s="176"/>
      <c r="O7" s="176"/>
    </row>
    <row r="8" spans="1:16" ht="33" customHeight="1" x14ac:dyDescent="0.3">
      <c r="A8" s="139" t="s">
        <v>127</v>
      </c>
      <c r="B8" s="176"/>
      <c r="C8" s="176"/>
      <c r="D8" s="176"/>
      <c r="E8" s="177">
        <v>10</v>
      </c>
      <c r="F8" s="176"/>
      <c r="G8" s="176"/>
      <c r="H8" s="178">
        <v>10</v>
      </c>
      <c r="I8" s="178"/>
      <c r="J8" s="176"/>
      <c r="K8" s="176"/>
      <c r="L8" s="176"/>
      <c r="M8" s="176"/>
      <c r="N8" s="176"/>
      <c r="O8" s="176"/>
    </row>
    <row r="9" spans="1:16" ht="33" customHeight="1" x14ac:dyDescent="0.3">
      <c r="A9" s="139" t="s">
        <v>128</v>
      </c>
      <c r="B9" s="176"/>
      <c r="C9" s="176"/>
      <c r="D9" s="180">
        <v>1</v>
      </c>
      <c r="E9" s="176"/>
      <c r="F9" s="176"/>
      <c r="G9" s="176"/>
      <c r="H9" s="178"/>
      <c r="I9" s="178">
        <v>1</v>
      </c>
      <c r="J9" s="176"/>
      <c r="K9" s="176"/>
      <c r="L9" s="176"/>
      <c r="M9" s="176">
        <v>1</v>
      </c>
      <c r="N9" s="176"/>
      <c r="O9" s="176"/>
    </row>
    <row r="10" spans="1:16" ht="33" customHeight="1" x14ac:dyDescent="0.3">
      <c r="A10" s="139" t="s">
        <v>129</v>
      </c>
      <c r="B10" s="176"/>
      <c r="C10" s="176"/>
      <c r="D10" s="180">
        <v>1</v>
      </c>
      <c r="E10" s="176"/>
      <c r="F10" s="176"/>
      <c r="G10" s="176"/>
      <c r="H10" s="178"/>
      <c r="I10" s="178">
        <v>1</v>
      </c>
      <c r="J10" s="176"/>
      <c r="K10" s="176"/>
      <c r="L10" s="176"/>
      <c r="M10" s="176">
        <v>1</v>
      </c>
      <c r="N10" s="176"/>
      <c r="O10" s="176"/>
    </row>
    <row r="11" spans="1:16" ht="33" customHeight="1" x14ac:dyDescent="0.3">
      <c r="A11" s="139" t="s">
        <v>130</v>
      </c>
      <c r="B11" s="177">
        <v>2</v>
      </c>
      <c r="C11" s="176"/>
      <c r="D11" s="176"/>
      <c r="E11" s="177">
        <v>3</v>
      </c>
      <c r="F11" s="176"/>
      <c r="G11" s="176"/>
      <c r="H11" s="178">
        <v>5</v>
      </c>
      <c r="I11" s="178"/>
      <c r="J11" s="176"/>
      <c r="K11" s="176"/>
      <c r="L11" s="176"/>
      <c r="M11" s="176"/>
      <c r="N11" s="176"/>
      <c r="O11" s="176"/>
    </row>
    <row r="12" spans="1:16" ht="33" customHeight="1" x14ac:dyDescent="0.3">
      <c r="A12" s="139" t="s">
        <v>131</v>
      </c>
      <c r="B12" s="179"/>
      <c r="C12" s="179"/>
      <c r="D12" s="179"/>
      <c r="E12" s="179"/>
      <c r="F12" s="177">
        <v>1.6</v>
      </c>
      <c r="G12" s="177">
        <v>0.5</v>
      </c>
      <c r="H12" s="178">
        <v>2.1</v>
      </c>
      <c r="I12" s="178"/>
      <c r="J12" s="179"/>
      <c r="K12" s="179"/>
      <c r="L12" s="179"/>
      <c r="M12" s="179"/>
      <c r="N12" s="179"/>
      <c r="O12" s="179"/>
      <c r="P12" s="184" t="s">
        <v>372</v>
      </c>
    </row>
    <row r="13" spans="1:16" ht="33" customHeight="1" x14ac:dyDescent="0.3">
      <c r="A13" s="139" t="s">
        <v>132</v>
      </c>
      <c r="B13" s="179"/>
      <c r="C13" s="180">
        <v>4</v>
      </c>
      <c r="D13" s="179"/>
      <c r="E13" s="180">
        <v>8</v>
      </c>
      <c r="F13" s="179"/>
      <c r="G13" s="179"/>
      <c r="H13" s="178"/>
      <c r="I13" s="178">
        <v>12</v>
      </c>
      <c r="J13" s="179"/>
      <c r="K13" s="179"/>
      <c r="L13" s="179">
        <v>4</v>
      </c>
      <c r="M13" s="179"/>
      <c r="N13" s="179">
        <v>8</v>
      </c>
      <c r="O13" s="179"/>
    </row>
    <row r="14" spans="1:16" ht="33" customHeight="1" x14ac:dyDescent="0.3">
      <c r="A14" s="139" t="s">
        <v>133</v>
      </c>
      <c r="B14" s="179"/>
      <c r="C14" s="181">
        <v>16</v>
      </c>
      <c r="D14" s="179"/>
      <c r="E14" s="179"/>
      <c r="F14" s="179"/>
      <c r="G14" s="179"/>
      <c r="H14" s="178">
        <v>11</v>
      </c>
      <c r="I14" s="178">
        <v>5</v>
      </c>
      <c r="J14" s="179"/>
      <c r="K14" s="179"/>
      <c r="L14" s="179">
        <v>5</v>
      </c>
      <c r="M14" s="179"/>
      <c r="N14" s="179"/>
      <c r="O14" s="179"/>
    </row>
    <row r="15" spans="1:16" ht="33" customHeight="1" x14ac:dyDescent="0.3">
      <c r="A15" s="139" t="s">
        <v>134</v>
      </c>
      <c r="B15" s="176"/>
      <c r="C15" s="177">
        <v>5</v>
      </c>
      <c r="D15" s="176"/>
      <c r="E15" s="176"/>
      <c r="F15" s="176"/>
      <c r="G15" s="176"/>
      <c r="H15" s="178">
        <v>5</v>
      </c>
      <c r="I15" s="178"/>
      <c r="J15" s="176"/>
      <c r="K15" s="176"/>
      <c r="L15" s="176"/>
      <c r="M15" s="176"/>
      <c r="N15" s="176"/>
      <c r="O15" s="176"/>
    </row>
    <row r="16" spans="1:16" ht="33" customHeight="1" x14ac:dyDescent="0.3">
      <c r="A16" s="139" t="s">
        <v>135</v>
      </c>
      <c r="B16" s="180">
        <v>4</v>
      </c>
      <c r="C16" s="176"/>
      <c r="D16" s="176"/>
      <c r="E16" s="176"/>
      <c r="F16" s="176"/>
      <c r="G16" s="176"/>
      <c r="H16" s="178"/>
      <c r="I16" s="178">
        <v>4</v>
      </c>
      <c r="J16" s="176"/>
      <c r="K16" s="176">
        <v>4</v>
      </c>
      <c r="L16" s="176"/>
      <c r="M16" s="176"/>
      <c r="N16" s="176"/>
      <c r="O16" s="176"/>
    </row>
    <row r="17" spans="1:16" ht="33" customHeight="1" x14ac:dyDescent="0.3">
      <c r="A17" s="139" t="s">
        <v>136</v>
      </c>
      <c r="B17" s="181">
        <v>2</v>
      </c>
      <c r="C17" s="179"/>
      <c r="D17" s="179"/>
      <c r="E17" s="179"/>
      <c r="F17" s="179"/>
      <c r="G17" s="179"/>
      <c r="H17" s="178">
        <v>1</v>
      </c>
      <c r="I17" s="178">
        <v>1</v>
      </c>
      <c r="J17" s="179"/>
      <c r="K17" s="179">
        <v>1</v>
      </c>
      <c r="L17" s="179"/>
      <c r="M17" s="179"/>
      <c r="N17" s="179"/>
      <c r="O17" s="179"/>
    </row>
    <row r="18" spans="1:16" ht="33" customHeight="1" x14ac:dyDescent="0.3">
      <c r="A18" s="139" t="s">
        <v>137</v>
      </c>
      <c r="B18" s="180">
        <v>2</v>
      </c>
      <c r="C18" s="176"/>
      <c r="D18" s="176"/>
      <c r="E18" s="176"/>
      <c r="F18" s="176"/>
      <c r="G18" s="176"/>
      <c r="H18" s="178"/>
      <c r="I18" s="178">
        <v>2</v>
      </c>
      <c r="J18" s="176">
        <v>2</v>
      </c>
      <c r="K18" s="176"/>
      <c r="L18" s="176"/>
      <c r="M18" s="176"/>
      <c r="N18" s="176"/>
      <c r="O18" s="176"/>
    </row>
    <row r="19" spans="1:16" ht="33" customHeight="1" x14ac:dyDescent="0.3">
      <c r="A19" s="139" t="s">
        <v>138</v>
      </c>
      <c r="B19" s="176"/>
      <c r="C19" s="176"/>
      <c r="D19" s="176"/>
      <c r="E19" s="177">
        <v>15</v>
      </c>
      <c r="F19" s="176"/>
      <c r="G19" s="176"/>
      <c r="H19" s="178">
        <v>15</v>
      </c>
      <c r="I19" s="178"/>
      <c r="J19" s="176"/>
      <c r="K19" s="176"/>
      <c r="L19" s="176"/>
      <c r="M19" s="176"/>
      <c r="N19" s="176"/>
      <c r="O19" s="176"/>
    </row>
    <row r="20" spans="1:16" ht="33" customHeight="1" x14ac:dyDescent="0.3">
      <c r="A20" s="139" t="s">
        <v>139</v>
      </c>
      <c r="B20" s="176"/>
      <c r="C20" s="180">
        <v>1</v>
      </c>
      <c r="D20" s="176"/>
      <c r="E20" s="176"/>
      <c r="F20" s="176"/>
      <c r="G20" s="176"/>
      <c r="H20" s="178"/>
      <c r="I20" s="178">
        <v>1</v>
      </c>
      <c r="J20" s="176"/>
      <c r="K20" s="176"/>
      <c r="L20" s="176">
        <v>1</v>
      </c>
      <c r="M20" s="176"/>
      <c r="N20" s="176"/>
      <c r="O20" s="176"/>
    </row>
    <row r="21" spans="1:16" ht="33" customHeight="1" x14ac:dyDescent="0.3">
      <c r="A21" s="139" t="s">
        <v>140</v>
      </c>
      <c r="B21" s="176"/>
      <c r="C21" s="180">
        <v>6</v>
      </c>
      <c r="D21" s="176"/>
      <c r="E21" s="176"/>
      <c r="F21" s="176"/>
      <c r="G21" s="176"/>
      <c r="H21" s="178"/>
      <c r="I21" s="178">
        <v>6</v>
      </c>
      <c r="J21" s="176"/>
      <c r="K21" s="176"/>
      <c r="L21" s="176">
        <v>6</v>
      </c>
      <c r="M21" s="176"/>
      <c r="N21" s="176"/>
      <c r="O21" s="176"/>
    </row>
    <row r="22" spans="1:16" ht="33" customHeight="1" x14ac:dyDescent="0.3">
      <c r="A22" s="139" t="s">
        <v>141</v>
      </c>
      <c r="B22" s="176"/>
      <c r="C22" s="181">
        <v>18</v>
      </c>
      <c r="D22" s="176"/>
      <c r="E22" s="176"/>
      <c r="F22" s="176"/>
      <c r="G22" s="176"/>
      <c r="H22" s="178">
        <v>17</v>
      </c>
      <c r="I22" s="178">
        <v>1</v>
      </c>
      <c r="J22" s="176"/>
      <c r="K22" s="176"/>
      <c r="L22" s="176">
        <v>1</v>
      </c>
      <c r="M22" s="176"/>
      <c r="N22" s="176"/>
      <c r="O22" s="176"/>
      <c r="P22" s="1" t="s">
        <v>373</v>
      </c>
    </row>
    <row r="23" spans="1:16" ht="33" customHeight="1" x14ac:dyDescent="0.3">
      <c r="A23" s="139" t="s">
        <v>142</v>
      </c>
      <c r="B23" s="177">
        <v>1</v>
      </c>
      <c r="C23" s="176"/>
      <c r="D23" s="176"/>
      <c r="E23" s="176"/>
      <c r="F23" s="176"/>
      <c r="G23" s="176"/>
      <c r="H23" s="178">
        <v>1</v>
      </c>
      <c r="I23" s="178"/>
      <c r="J23" s="176"/>
      <c r="K23" s="176"/>
      <c r="L23" s="176"/>
      <c r="M23" s="176"/>
      <c r="N23" s="176"/>
      <c r="O23" s="176"/>
      <c r="P23" s="185" t="s">
        <v>374</v>
      </c>
    </row>
    <row r="24" spans="1:16" ht="33" customHeight="1" x14ac:dyDescent="0.3">
      <c r="A24" s="139" t="s">
        <v>143</v>
      </c>
      <c r="B24" s="176"/>
      <c r="C24" s="176"/>
      <c r="D24" s="176"/>
      <c r="E24" s="176"/>
      <c r="F24" s="180">
        <v>1</v>
      </c>
      <c r="H24" s="178"/>
      <c r="I24" s="178">
        <v>1</v>
      </c>
      <c r="J24" s="176"/>
      <c r="K24" s="176"/>
      <c r="L24" s="176"/>
      <c r="M24" s="176"/>
      <c r="N24" s="176"/>
      <c r="O24" s="176">
        <v>1</v>
      </c>
    </row>
    <row r="25" spans="1:16" ht="33" customHeight="1" x14ac:dyDescent="0.3">
      <c r="A25" s="139" t="s">
        <v>144</v>
      </c>
      <c r="B25" s="176"/>
      <c r="C25" s="177">
        <v>25</v>
      </c>
      <c r="D25" s="176"/>
      <c r="E25" s="176"/>
      <c r="F25" s="176"/>
      <c r="G25" s="176"/>
      <c r="H25" s="178">
        <v>25</v>
      </c>
      <c r="I25" s="178"/>
      <c r="J25" s="176"/>
      <c r="K25" s="176"/>
      <c r="L25" s="176"/>
      <c r="M25" s="176"/>
      <c r="N25" s="176"/>
      <c r="O25" s="176"/>
    </row>
    <row r="26" spans="1:16" ht="33" customHeight="1" x14ac:dyDescent="0.3">
      <c r="A26" s="139" t="s">
        <v>145</v>
      </c>
      <c r="B26" s="176"/>
      <c r="C26" s="177">
        <v>1</v>
      </c>
      <c r="D26" s="176"/>
      <c r="E26" s="176"/>
      <c r="F26" s="176"/>
      <c r="G26" s="176"/>
      <c r="H26" s="178">
        <v>1</v>
      </c>
      <c r="I26" s="178"/>
      <c r="J26" s="176"/>
      <c r="K26" s="176"/>
      <c r="L26" s="176"/>
      <c r="M26" s="176"/>
      <c r="N26" s="176"/>
      <c r="O26" s="176"/>
    </row>
    <row r="27" spans="1:16" ht="33" customHeight="1" x14ac:dyDescent="0.3">
      <c r="A27" s="139" t="s">
        <v>146</v>
      </c>
      <c r="B27" s="179"/>
      <c r="C27" s="180">
        <v>1</v>
      </c>
      <c r="D27" s="179"/>
      <c r="E27" s="179"/>
      <c r="F27" s="179"/>
      <c r="G27" s="179"/>
      <c r="H27" s="178"/>
      <c r="I27" s="178">
        <v>1</v>
      </c>
      <c r="J27" s="179"/>
      <c r="K27" s="179"/>
      <c r="L27" s="179">
        <v>1</v>
      </c>
      <c r="M27" s="179"/>
      <c r="N27" s="179"/>
      <c r="O27" s="179"/>
    </row>
    <row r="28" spans="1:16" ht="33" customHeight="1" x14ac:dyDescent="0.3">
      <c r="A28" s="139" t="s">
        <v>147</v>
      </c>
      <c r="B28" s="180">
        <v>1</v>
      </c>
      <c r="C28" s="179"/>
      <c r="D28" s="179"/>
      <c r="E28" s="179"/>
      <c r="F28" s="179"/>
      <c r="G28" s="179"/>
      <c r="H28" s="178"/>
      <c r="I28" s="178">
        <v>1</v>
      </c>
      <c r="J28" s="179"/>
      <c r="K28" s="179">
        <v>1</v>
      </c>
      <c r="L28" s="179"/>
      <c r="M28" s="179"/>
      <c r="N28" s="179"/>
      <c r="O28" s="179"/>
    </row>
    <row r="29" spans="1:16" ht="33" customHeight="1" x14ac:dyDescent="0.3">
      <c r="A29" s="139" t="s">
        <v>148</v>
      </c>
      <c r="B29" s="177">
        <v>1</v>
      </c>
      <c r="C29" s="179"/>
      <c r="D29" s="179"/>
      <c r="E29" s="179"/>
      <c r="F29" s="177">
        <v>1</v>
      </c>
      <c r="G29" s="179"/>
      <c r="H29" s="178">
        <v>2</v>
      </c>
      <c r="I29" s="178"/>
      <c r="J29" s="179"/>
      <c r="K29" s="179"/>
      <c r="L29" s="179"/>
      <c r="M29" s="179"/>
      <c r="N29" s="179"/>
      <c r="O29" s="179"/>
    </row>
    <row r="30" spans="1:16" ht="33" customHeight="1" x14ac:dyDescent="0.3">
      <c r="A30" s="139" t="s">
        <v>149</v>
      </c>
      <c r="B30" s="176"/>
      <c r="C30" s="176"/>
      <c r="D30" s="180">
        <v>2</v>
      </c>
      <c r="E30" s="176"/>
      <c r="F30" s="176"/>
      <c r="G30" s="176"/>
      <c r="H30" s="178"/>
      <c r="I30" s="178">
        <v>2</v>
      </c>
      <c r="J30" s="176"/>
      <c r="K30" s="176"/>
      <c r="L30" s="176"/>
      <c r="M30" s="176">
        <v>2</v>
      </c>
      <c r="N30" s="176"/>
      <c r="O30" s="176"/>
    </row>
    <row r="31" spans="1:16" ht="33" customHeight="1" x14ac:dyDescent="0.3">
      <c r="A31" s="139" t="s">
        <v>150</v>
      </c>
      <c r="B31" s="179"/>
      <c r="C31" s="180">
        <v>2</v>
      </c>
      <c r="D31" s="179"/>
      <c r="E31" s="179"/>
      <c r="F31" s="179"/>
      <c r="G31" s="179"/>
      <c r="H31" s="178"/>
      <c r="I31" s="178">
        <v>2</v>
      </c>
      <c r="J31" s="179"/>
      <c r="K31" s="179"/>
      <c r="L31" s="179">
        <v>2</v>
      </c>
      <c r="M31" s="179"/>
      <c r="N31" s="179"/>
      <c r="O31" s="179"/>
    </row>
    <row r="32" spans="1:16" ht="33" customHeight="1" x14ac:dyDescent="0.3">
      <c r="A32" s="139" t="s">
        <v>153</v>
      </c>
      <c r="B32" s="176"/>
      <c r="C32" s="176"/>
      <c r="D32" s="176"/>
      <c r="E32" s="176"/>
      <c r="F32" s="176"/>
      <c r="G32" s="177">
        <v>1</v>
      </c>
      <c r="H32" s="178">
        <v>1</v>
      </c>
      <c r="I32" s="178"/>
      <c r="J32" s="176"/>
      <c r="K32" s="176"/>
      <c r="L32" s="176"/>
      <c r="M32" s="176"/>
      <c r="N32" s="176"/>
      <c r="O32" s="176"/>
      <c r="P32" t="s">
        <v>375</v>
      </c>
    </row>
    <row r="33" spans="1:16" ht="33" customHeight="1" x14ac:dyDescent="0.3">
      <c r="A33" s="139" t="s">
        <v>154</v>
      </c>
      <c r="B33" s="176"/>
      <c r="C33" s="176"/>
      <c r="D33" s="176"/>
      <c r="E33" s="176"/>
      <c r="F33" s="176"/>
      <c r="G33" s="180">
        <v>1</v>
      </c>
      <c r="H33" s="178"/>
      <c r="I33" s="178">
        <v>1</v>
      </c>
      <c r="J33" s="176"/>
      <c r="K33" s="176"/>
      <c r="L33" s="176"/>
      <c r="M33" s="176"/>
      <c r="N33" s="176"/>
      <c r="O33" s="176">
        <v>1</v>
      </c>
    </row>
    <row r="34" spans="1:16" ht="33" customHeight="1" x14ac:dyDescent="0.3">
      <c r="A34" s="139" t="s">
        <v>155</v>
      </c>
      <c r="B34" s="176"/>
      <c r="C34" s="176"/>
      <c r="D34" s="176"/>
      <c r="E34" s="176"/>
      <c r="F34" s="176"/>
      <c r="G34" s="180">
        <v>1</v>
      </c>
      <c r="H34" s="178"/>
      <c r="I34" s="178">
        <v>1</v>
      </c>
      <c r="J34" s="176"/>
      <c r="K34" s="176"/>
      <c r="L34" s="176"/>
      <c r="M34" s="176"/>
      <c r="N34" s="176"/>
      <c r="O34" s="176">
        <v>1</v>
      </c>
    </row>
    <row r="35" spans="1:16" ht="33" customHeight="1" x14ac:dyDescent="0.3">
      <c r="A35" s="139" t="s">
        <v>156</v>
      </c>
      <c r="B35" s="176"/>
      <c r="C35" s="180">
        <v>1</v>
      </c>
      <c r="D35" s="176"/>
      <c r="E35" s="176"/>
      <c r="F35" s="176"/>
      <c r="G35" s="176"/>
      <c r="H35" s="178"/>
      <c r="I35" s="178">
        <v>1</v>
      </c>
      <c r="J35" s="176"/>
      <c r="K35" s="176"/>
      <c r="L35" s="176">
        <v>1</v>
      </c>
      <c r="M35" s="176"/>
      <c r="N35" s="176"/>
      <c r="O35" s="176"/>
    </row>
    <row r="36" spans="1:16" ht="33" customHeight="1" x14ac:dyDescent="0.3">
      <c r="A36" s="139" t="s">
        <v>157</v>
      </c>
      <c r="B36" s="176"/>
      <c r="C36" s="176"/>
      <c r="D36" s="176"/>
      <c r="E36" s="176"/>
      <c r="F36" s="176"/>
      <c r="G36" s="180">
        <v>1</v>
      </c>
      <c r="H36" s="178"/>
      <c r="I36" s="178">
        <v>1</v>
      </c>
      <c r="J36" s="176"/>
      <c r="K36" s="176"/>
      <c r="L36" s="176"/>
      <c r="M36" s="176"/>
      <c r="N36" s="176"/>
      <c r="O36" s="176">
        <v>1</v>
      </c>
    </row>
    <row r="37" spans="1:16" ht="33" customHeight="1" x14ac:dyDescent="0.3">
      <c r="A37" s="139" t="s">
        <v>158</v>
      </c>
      <c r="B37" s="176"/>
      <c r="C37" s="176"/>
      <c r="D37" s="176"/>
      <c r="E37" s="176"/>
      <c r="F37" s="177">
        <v>0.6</v>
      </c>
      <c r="H37" s="178">
        <v>0.6</v>
      </c>
      <c r="I37" s="178"/>
      <c r="J37" s="176"/>
      <c r="K37" s="176"/>
      <c r="L37" s="176"/>
      <c r="M37" s="176"/>
      <c r="N37" s="176"/>
      <c r="O37" s="176"/>
      <c r="P37" t="s">
        <v>376</v>
      </c>
    </row>
    <row r="38" spans="1:16" ht="33" customHeight="1" x14ac:dyDescent="0.3">
      <c r="A38" s="139" t="s">
        <v>159</v>
      </c>
      <c r="B38" s="176"/>
      <c r="C38" s="176"/>
      <c r="D38" s="180">
        <v>4</v>
      </c>
      <c r="E38" s="176"/>
      <c r="F38" s="176"/>
      <c r="G38" s="176"/>
      <c r="H38" s="178"/>
      <c r="I38" s="178">
        <v>4</v>
      </c>
      <c r="J38" s="176"/>
      <c r="K38" s="176"/>
      <c r="L38" s="176"/>
      <c r="M38" s="176">
        <v>4</v>
      </c>
      <c r="N38" s="176"/>
      <c r="O38" s="176"/>
    </row>
    <row r="39" spans="1:16" ht="33" customHeight="1" x14ac:dyDescent="0.3">
      <c r="A39" s="139" t="s">
        <v>160</v>
      </c>
      <c r="B39" s="176"/>
      <c r="C39" s="176"/>
      <c r="D39" s="176"/>
      <c r="E39" s="176"/>
      <c r="F39" s="177">
        <v>1</v>
      </c>
      <c r="G39" s="177">
        <v>2</v>
      </c>
      <c r="H39" s="178">
        <v>3</v>
      </c>
      <c r="I39" s="178"/>
      <c r="J39" s="176"/>
      <c r="K39" s="176"/>
      <c r="L39" s="176"/>
      <c r="M39" s="176"/>
      <c r="N39" s="176"/>
      <c r="O39" s="176"/>
      <c r="P39" s="184" t="s">
        <v>377</v>
      </c>
    </row>
    <row r="40" spans="1:16" ht="33" customHeight="1" x14ac:dyDescent="0.3">
      <c r="A40" s="139" t="s">
        <v>161</v>
      </c>
      <c r="B40" s="177">
        <v>2</v>
      </c>
      <c r="C40" s="176"/>
      <c r="D40" s="176"/>
      <c r="E40" s="176"/>
      <c r="F40" s="176"/>
      <c r="G40" s="177">
        <v>1</v>
      </c>
      <c r="H40" s="178">
        <v>3</v>
      </c>
      <c r="I40" s="178"/>
      <c r="J40" s="176"/>
      <c r="K40" s="176"/>
      <c r="L40" s="176"/>
      <c r="M40" s="176"/>
      <c r="N40" s="176"/>
      <c r="O40" s="176"/>
    </row>
    <row r="41" spans="1:16" ht="33" customHeight="1" x14ac:dyDescent="0.3">
      <c r="A41" s="139" t="s">
        <v>162</v>
      </c>
      <c r="B41" s="177">
        <v>10</v>
      </c>
      <c r="C41" s="179"/>
      <c r="D41" s="179"/>
      <c r="E41" s="179"/>
      <c r="F41" s="179"/>
      <c r="G41" s="179"/>
      <c r="H41" s="178">
        <v>10</v>
      </c>
      <c r="I41" s="178"/>
      <c r="J41" s="179"/>
      <c r="K41" s="179"/>
      <c r="L41" s="179"/>
      <c r="M41" s="179"/>
      <c r="N41" s="179"/>
      <c r="O41" s="179"/>
    </row>
    <row r="42" spans="1:16" ht="33" customHeight="1" x14ac:dyDescent="0.3">
      <c r="A42" s="139" t="s">
        <v>163</v>
      </c>
      <c r="B42" s="177">
        <v>7</v>
      </c>
      <c r="C42" s="179"/>
      <c r="D42" s="179"/>
      <c r="E42" s="179"/>
      <c r="F42" s="179"/>
      <c r="G42" s="179"/>
      <c r="H42" s="178">
        <v>7</v>
      </c>
      <c r="I42" s="178"/>
      <c r="J42" s="179"/>
      <c r="K42" s="179"/>
      <c r="L42" s="179"/>
      <c r="M42" s="179"/>
      <c r="N42" s="179"/>
      <c r="O42" s="179"/>
    </row>
    <row r="43" spans="1:16" ht="33" customHeight="1" x14ac:dyDescent="0.3">
      <c r="A43" s="139" t="s">
        <v>164</v>
      </c>
      <c r="B43" s="179"/>
      <c r="C43" s="179"/>
      <c r="D43" s="179"/>
      <c r="E43" s="179"/>
      <c r="F43" s="179"/>
      <c r="G43" s="177">
        <v>1</v>
      </c>
      <c r="H43" s="178">
        <v>1</v>
      </c>
      <c r="I43" s="178"/>
      <c r="J43" s="179"/>
      <c r="K43" s="179"/>
      <c r="L43" s="179"/>
      <c r="M43" s="179"/>
      <c r="N43" s="179"/>
      <c r="O43" s="179"/>
      <c r="P43" t="s">
        <v>378</v>
      </c>
    </row>
    <row r="44" spans="1:16" ht="33" customHeight="1" x14ac:dyDescent="0.3">
      <c r="A44" s="139" t="s">
        <v>165</v>
      </c>
      <c r="B44" s="176"/>
      <c r="C44" s="176"/>
      <c r="D44" s="176"/>
      <c r="E44" s="177">
        <v>5</v>
      </c>
      <c r="F44" s="176"/>
      <c r="G44" s="176"/>
      <c r="H44" s="178">
        <v>5</v>
      </c>
      <c r="I44" s="178"/>
      <c r="J44" s="176"/>
      <c r="K44" s="176"/>
      <c r="L44" s="176"/>
      <c r="M44" s="176"/>
      <c r="N44" s="176"/>
      <c r="O44" s="176"/>
    </row>
    <row r="45" spans="1:16" ht="33" customHeight="1" x14ac:dyDescent="0.3">
      <c r="A45" s="139" t="s">
        <v>166</v>
      </c>
      <c r="B45" s="177">
        <v>10</v>
      </c>
      <c r="C45" s="176"/>
      <c r="D45" s="176"/>
      <c r="E45" s="177">
        <v>2</v>
      </c>
      <c r="F45" s="176"/>
      <c r="G45" s="176"/>
      <c r="H45" s="178">
        <v>12</v>
      </c>
      <c r="I45" s="178"/>
      <c r="J45" s="176"/>
      <c r="K45" s="176"/>
      <c r="L45" s="176"/>
      <c r="M45" s="176"/>
      <c r="N45" s="176"/>
      <c r="O45" s="176"/>
    </row>
    <row r="46" spans="1:16" ht="33" customHeight="1" x14ac:dyDescent="0.3">
      <c r="A46" s="139" t="s">
        <v>167</v>
      </c>
      <c r="B46" s="179"/>
      <c r="C46" s="179"/>
      <c r="D46" s="180">
        <v>2</v>
      </c>
      <c r="E46" s="179"/>
      <c r="F46" s="179"/>
      <c r="G46" s="179"/>
      <c r="H46" s="178"/>
      <c r="I46" s="178">
        <v>2</v>
      </c>
      <c r="J46" s="179"/>
      <c r="K46" s="179"/>
      <c r="L46" s="179"/>
      <c r="M46" s="179">
        <v>2</v>
      </c>
      <c r="N46" s="179"/>
      <c r="O46" s="179"/>
    </row>
    <row r="47" spans="1:16" ht="33" customHeight="1" x14ac:dyDescent="0.3">
      <c r="A47" s="139" t="s">
        <v>168</v>
      </c>
      <c r="B47" s="176"/>
      <c r="C47" s="176"/>
      <c r="D47" s="176"/>
      <c r="E47" s="176"/>
      <c r="F47" s="177">
        <v>0.4</v>
      </c>
      <c r="H47" s="178">
        <v>0.4</v>
      </c>
      <c r="I47" s="178"/>
      <c r="J47" s="176"/>
      <c r="K47" s="176"/>
      <c r="L47" s="176"/>
      <c r="M47" s="176"/>
      <c r="N47" s="176"/>
      <c r="O47" s="176"/>
      <c r="P47" t="s">
        <v>379</v>
      </c>
    </row>
    <row r="48" spans="1:16" ht="33" customHeight="1" x14ac:dyDescent="0.3">
      <c r="A48" s="139" t="s">
        <v>169</v>
      </c>
      <c r="B48" s="176"/>
      <c r="C48" s="176"/>
      <c r="D48" s="176"/>
      <c r="E48" s="177">
        <v>1</v>
      </c>
      <c r="F48" s="176"/>
      <c r="G48" s="176"/>
      <c r="H48" s="178">
        <v>1</v>
      </c>
      <c r="I48" s="178"/>
      <c r="J48" s="176"/>
      <c r="K48" s="176"/>
      <c r="L48" s="176"/>
      <c r="M48" s="176"/>
      <c r="N48" s="176"/>
      <c r="O48" s="176"/>
      <c r="P48" t="s">
        <v>380</v>
      </c>
    </row>
    <row r="49" spans="1:16" ht="33" customHeight="1" x14ac:dyDescent="0.3">
      <c r="A49" s="139" t="s">
        <v>170</v>
      </c>
      <c r="B49" s="176"/>
      <c r="C49" s="176"/>
      <c r="D49" s="179"/>
      <c r="E49" s="177">
        <v>1</v>
      </c>
      <c r="F49" s="176"/>
      <c r="G49" s="176"/>
      <c r="H49" s="178">
        <v>1</v>
      </c>
      <c r="I49" s="178"/>
      <c r="J49" s="176"/>
      <c r="K49" s="176"/>
      <c r="L49" s="176"/>
      <c r="M49" s="176"/>
      <c r="N49" s="176"/>
      <c r="O49" s="176"/>
      <c r="P49" t="s">
        <v>381</v>
      </c>
    </row>
    <row r="50" spans="1:16" ht="33" customHeight="1" x14ac:dyDescent="0.3">
      <c r="A50" s="139" t="s">
        <v>171</v>
      </c>
      <c r="B50" s="176"/>
      <c r="C50" s="176"/>
      <c r="D50" s="176"/>
      <c r="E50" s="176"/>
      <c r="F50" s="176"/>
      <c r="G50" s="177">
        <v>1</v>
      </c>
      <c r="H50" s="178">
        <v>1</v>
      </c>
      <c r="I50" s="178"/>
      <c r="J50" s="176"/>
      <c r="K50" s="176"/>
      <c r="L50" s="176"/>
      <c r="M50" s="176"/>
      <c r="N50" s="176"/>
      <c r="O50" s="176"/>
      <c r="P50" t="s">
        <v>382</v>
      </c>
    </row>
    <row r="51" spans="1:16" ht="33" customHeight="1" x14ac:dyDescent="0.3">
      <c r="A51" s="139" t="s">
        <v>172</v>
      </c>
      <c r="B51" s="176"/>
      <c r="C51" s="176"/>
      <c r="D51" s="176"/>
      <c r="E51" s="176"/>
      <c r="F51" s="176"/>
      <c r="G51" s="177">
        <v>1</v>
      </c>
      <c r="H51" s="178">
        <v>1</v>
      </c>
      <c r="I51" s="178"/>
      <c r="J51" s="176"/>
      <c r="K51" s="176"/>
      <c r="L51" s="176"/>
      <c r="M51" s="176"/>
      <c r="N51" s="176"/>
      <c r="O51" s="176"/>
      <c r="P51" t="s">
        <v>382</v>
      </c>
    </row>
    <row r="52" spans="1:16" ht="33" customHeight="1" x14ac:dyDescent="0.3">
      <c r="A52" s="139" t="s">
        <v>173</v>
      </c>
      <c r="B52" s="176"/>
      <c r="C52" s="176"/>
      <c r="D52" s="176"/>
      <c r="E52" s="177">
        <v>6</v>
      </c>
      <c r="F52" s="176"/>
      <c r="G52" s="176"/>
      <c r="H52" s="178">
        <v>6</v>
      </c>
      <c r="I52" s="178"/>
      <c r="J52" s="176"/>
      <c r="K52" s="176"/>
      <c r="L52" s="176"/>
      <c r="M52" s="176"/>
      <c r="N52" s="176"/>
      <c r="O52" s="176"/>
    </row>
    <row r="53" spans="1:16" ht="33" customHeight="1" x14ac:dyDescent="0.3">
      <c r="A53" s="139" t="s">
        <v>174</v>
      </c>
      <c r="B53" s="180">
        <v>1</v>
      </c>
      <c r="C53" s="176"/>
      <c r="D53" s="176"/>
      <c r="E53" s="176"/>
      <c r="F53" s="176"/>
      <c r="G53" s="176"/>
      <c r="H53" s="178"/>
      <c r="I53" s="178">
        <v>1</v>
      </c>
      <c r="J53" s="176">
        <v>1</v>
      </c>
      <c r="K53" s="176"/>
      <c r="L53" s="176"/>
      <c r="M53" s="176"/>
      <c r="N53" s="176"/>
      <c r="O53" s="176"/>
    </row>
    <row r="54" spans="1:16" ht="33" customHeight="1" x14ac:dyDescent="0.3">
      <c r="A54" s="139" t="s">
        <v>175</v>
      </c>
      <c r="B54" s="176"/>
      <c r="C54" s="177">
        <v>11</v>
      </c>
      <c r="D54" s="176"/>
      <c r="E54" s="180">
        <v>2</v>
      </c>
      <c r="F54" s="176"/>
      <c r="G54" s="176"/>
      <c r="H54" s="178">
        <v>11</v>
      </c>
      <c r="I54" s="178">
        <v>2</v>
      </c>
      <c r="J54" s="176"/>
      <c r="K54" s="176"/>
      <c r="L54" s="176"/>
      <c r="M54" s="176"/>
      <c r="N54" s="176">
        <v>2</v>
      </c>
      <c r="O54" s="176"/>
    </row>
    <row r="55" spans="1:16" ht="33" customHeight="1" x14ac:dyDescent="0.3">
      <c r="A55" s="139" t="s">
        <v>176</v>
      </c>
      <c r="B55" s="177">
        <v>1</v>
      </c>
      <c r="C55" s="176"/>
      <c r="D55" s="176"/>
      <c r="E55" s="177">
        <v>1</v>
      </c>
      <c r="F55" s="176"/>
      <c r="G55" s="176"/>
      <c r="H55" s="178">
        <v>2</v>
      </c>
      <c r="I55" s="178"/>
      <c r="J55" s="176"/>
      <c r="K55" s="176"/>
      <c r="L55" s="176"/>
      <c r="M55" s="176"/>
      <c r="N55" s="176"/>
      <c r="O55" s="176"/>
    </row>
    <row r="56" spans="1:16" ht="33" customHeight="1" x14ac:dyDescent="0.3">
      <c r="A56" s="139" t="s">
        <v>177</v>
      </c>
      <c r="B56" s="179"/>
      <c r="C56" s="179"/>
      <c r="D56" s="179"/>
      <c r="E56" s="180">
        <v>1</v>
      </c>
      <c r="F56" s="179"/>
      <c r="G56" s="179"/>
      <c r="H56" s="178"/>
      <c r="I56" s="178">
        <v>1</v>
      </c>
      <c r="J56" s="179"/>
      <c r="K56" s="179"/>
      <c r="L56" s="179"/>
      <c r="M56" s="179"/>
      <c r="N56" s="179">
        <v>1</v>
      </c>
      <c r="O56" s="179"/>
    </row>
    <row r="57" spans="1:16" ht="33" customHeight="1" x14ac:dyDescent="0.3">
      <c r="A57" s="139" t="s">
        <v>178</v>
      </c>
      <c r="B57" s="179"/>
      <c r="C57" s="177">
        <v>15</v>
      </c>
      <c r="D57" s="179"/>
      <c r="E57" s="179"/>
      <c r="F57" s="179"/>
      <c r="G57" s="179"/>
      <c r="H57" s="178">
        <v>15</v>
      </c>
      <c r="I57" s="178"/>
      <c r="J57" s="179"/>
      <c r="K57" s="179"/>
      <c r="L57" s="179"/>
      <c r="M57" s="179"/>
      <c r="N57" s="179"/>
      <c r="O57" s="179"/>
    </row>
    <row r="58" spans="1:16" ht="33" customHeight="1" x14ac:dyDescent="0.3">
      <c r="A58" s="139" t="s">
        <v>179</v>
      </c>
      <c r="B58" s="179"/>
      <c r="C58" s="179"/>
      <c r="D58" s="179"/>
      <c r="E58" s="179"/>
      <c r="F58" s="179"/>
      <c r="G58" s="177">
        <v>1</v>
      </c>
      <c r="H58" s="178">
        <v>1</v>
      </c>
      <c r="I58" s="178"/>
      <c r="J58" s="179"/>
      <c r="K58" s="179"/>
      <c r="L58" s="179"/>
      <c r="M58" s="179"/>
      <c r="N58" s="179"/>
      <c r="O58" s="179"/>
      <c r="P58" t="s">
        <v>383</v>
      </c>
    </row>
    <row r="59" spans="1:16" ht="33" customHeight="1" x14ac:dyDescent="0.3">
      <c r="A59" s="139" t="s">
        <v>180</v>
      </c>
      <c r="B59" s="180">
        <v>3</v>
      </c>
      <c r="C59" s="176"/>
      <c r="D59" s="176"/>
      <c r="E59" s="176"/>
      <c r="F59" s="176"/>
      <c r="G59" s="176"/>
      <c r="H59" s="178"/>
      <c r="I59" s="178">
        <v>3</v>
      </c>
      <c r="J59" s="176">
        <v>3</v>
      </c>
      <c r="K59" s="176"/>
      <c r="L59" s="176"/>
      <c r="M59" s="176"/>
      <c r="N59" s="176"/>
      <c r="O59" s="176"/>
    </row>
    <row r="60" spans="1:16" ht="33" customHeight="1" x14ac:dyDescent="0.3">
      <c r="A60" s="139" t="s">
        <v>181</v>
      </c>
      <c r="B60" s="179"/>
      <c r="C60" s="179"/>
      <c r="D60" s="179"/>
      <c r="E60" s="179"/>
      <c r="F60" s="179"/>
      <c r="G60" s="177">
        <v>1</v>
      </c>
      <c r="H60" s="178">
        <v>1</v>
      </c>
      <c r="I60" s="178"/>
      <c r="J60" s="179"/>
      <c r="K60" s="179"/>
      <c r="L60" s="179"/>
      <c r="M60" s="179"/>
      <c r="N60" s="179"/>
      <c r="O60" s="179"/>
      <c r="P60" t="s">
        <v>383</v>
      </c>
    </row>
    <row r="61" spans="1:16" ht="33" customHeight="1" x14ac:dyDescent="0.3">
      <c r="A61" s="139" t="s">
        <v>182</v>
      </c>
      <c r="B61" s="176"/>
      <c r="C61" s="176"/>
      <c r="D61" s="180">
        <v>1</v>
      </c>
      <c r="E61" s="176"/>
      <c r="F61" s="176"/>
      <c r="G61" s="176"/>
      <c r="H61" s="178"/>
      <c r="I61" s="178">
        <v>1</v>
      </c>
      <c r="J61" s="176"/>
      <c r="K61" s="176"/>
      <c r="L61" s="176"/>
      <c r="M61" s="176">
        <v>1</v>
      </c>
      <c r="N61" s="176"/>
      <c r="O61" s="176"/>
    </row>
    <row r="62" spans="1:16" ht="33" customHeight="1" x14ac:dyDescent="0.3">
      <c r="A62" s="139" t="s">
        <v>183</v>
      </c>
      <c r="B62" s="176"/>
      <c r="C62" s="176"/>
      <c r="D62" s="180">
        <v>1</v>
      </c>
      <c r="E62" s="176"/>
      <c r="F62" s="176"/>
      <c r="G62" s="176"/>
      <c r="H62" s="178"/>
      <c r="I62" s="178">
        <v>1</v>
      </c>
      <c r="J62" s="176"/>
      <c r="K62" s="176"/>
      <c r="L62" s="176"/>
      <c r="M62" s="176">
        <v>1</v>
      </c>
      <c r="N62" s="176"/>
      <c r="O62" s="176"/>
    </row>
    <row r="63" spans="1:16" ht="33" customHeight="1" x14ac:dyDescent="0.3">
      <c r="A63" s="139" t="s">
        <v>184</v>
      </c>
      <c r="B63" s="176"/>
      <c r="C63" s="176"/>
      <c r="D63" s="176"/>
      <c r="E63" s="180">
        <v>1</v>
      </c>
      <c r="F63" s="176"/>
      <c r="G63" s="176"/>
      <c r="H63" s="178"/>
      <c r="I63" s="178">
        <v>1</v>
      </c>
      <c r="J63" s="176"/>
      <c r="K63" s="176"/>
      <c r="L63" s="176"/>
      <c r="M63" s="176"/>
      <c r="N63" s="176">
        <v>1</v>
      </c>
      <c r="O63" s="176"/>
    </row>
    <row r="64" spans="1:16" ht="33" customHeight="1" x14ac:dyDescent="0.3">
      <c r="A64" s="139" t="s">
        <v>185</v>
      </c>
      <c r="B64" s="176"/>
      <c r="C64" s="176"/>
      <c r="D64" s="180">
        <v>7</v>
      </c>
      <c r="E64" s="176"/>
      <c r="F64" s="176"/>
      <c r="G64" s="176"/>
      <c r="H64" s="178"/>
      <c r="I64" s="178">
        <v>7</v>
      </c>
      <c r="J64" s="176"/>
      <c r="K64" s="176"/>
      <c r="L64" s="176"/>
      <c r="M64" s="176">
        <v>7</v>
      </c>
      <c r="N64" s="176"/>
      <c r="O64" s="176"/>
    </row>
    <row r="65" spans="1:16" ht="33" customHeight="1" x14ac:dyDescent="0.3">
      <c r="A65" s="139" t="s">
        <v>186</v>
      </c>
      <c r="B65" s="176"/>
      <c r="C65" s="176"/>
      <c r="D65" s="180">
        <v>2</v>
      </c>
      <c r="E65" s="176"/>
      <c r="F65" s="176"/>
      <c r="G65" s="176"/>
      <c r="H65" s="178"/>
      <c r="I65" s="178">
        <v>2</v>
      </c>
      <c r="J65" s="176"/>
      <c r="K65" s="176"/>
      <c r="L65" s="176"/>
      <c r="M65" s="176">
        <v>2</v>
      </c>
      <c r="N65" s="176"/>
      <c r="O65" s="176"/>
    </row>
    <row r="66" spans="1:16" ht="33" customHeight="1" x14ac:dyDescent="0.3">
      <c r="A66" s="139" t="s">
        <v>187</v>
      </c>
      <c r="B66" s="176"/>
      <c r="C66" s="176"/>
      <c r="D66" s="176"/>
      <c r="E66" s="180">
        <v>1</v>
      </c>
      <c r="F66" s="176"/>
      <c r="G66" s="176"/>
      <c r="H66" s="178"/>
      <c r="I66" s="178">
        <v>1</v>
      </c>
      <c r="J66" s="176"/>
      <c r="K66" s="176"/>
      <c r="L66" s="176"/>
      <c r="M66" s="176"/>
      <c r="N66" s="176">
        <v>1</v>
      </c>
      <c r="O66" s="176"/>
    </row>
    <row r="67" spans="1:16" ht="33" customHeight="1" x14ac:dyDescent="0.3">
      <c r="A67" s="139" t="s">
        <v>188</v>
      </c>
      <c r="B67" s="176"/>
      <c r="C67" s="176"/>
      <c r="D67" s="180">
        <v>3</v>
      </c>
      <c r="E67" s="176"/>
      <c r="F67" s="176"/>
      <c r="G67" s="176"/>
      <c r="H67" s="178"/>
      <c r="I67" s="178">
        <v>3</v>
      </c>
      <c r="J67" s="176"/>
      <c r="K67" s="176"/>
      <c r="L67" s="176"/>
      <c r="M67" s="176">
        <v>3</v>
      </c>
      <c r="N67" s="176"/>
      <c r="O67" s="176"/>
    </row>
    <row r="68" spans="1:16" ht="33" customHeight="1" x14ac:dyDescent="0.3">
      <c r="A68" s="139" t="s">
        <v>189</v>
      </c>
      <c r="B68" s="176"/>
      <c r="C68" s="176"/>
      <c r="D68" s="180">
        <v>1</v>
      </c>
      <c r="E68" s="176"/>
      <c r="F68" s="176"/>
      <c r="G68" s="176"/>
      <c r="H68" s="178"/>
      <c r="I68" s="178">
        <v>1</v>
      </c>
      <c r="J68" s="176"/>
      <c r="K68" s="176"/>
      <c r="L68" s="176"/>
      <c r="M68" s="176">
        <v>1</v>
      </c>
      <c r="N68" s="176"/>
      <c r="O68" s="176"/>
    </row>
    <row r="69" spans="1:16" ht="33" customHeight="1" x14ac:dyDescent="0.3">
      <c r="A69" s="139" t="s">
        <v>190</v>
      </c>
      <c r="B69" s="176"/>
      <c r="C69" s="176"/>
      <c r="D69" s="176"/>
      <c r="E69" s="180">
        <v>1</v>
      </c>
      <c r="F69" s="176"/>
      <c r="G69" s="176"/>
      <c r="H69" s="178"/>
      <c r="I69" s="178">
        <v>1</v>
      </c>
      <c r="J69" s="176"/>
      <c r="K69" s="176"/>
      <c r="L69" s="176"/>
      <c r="M69" s="176"/>
      <c r="N69" s="176">
        <v>1</v>
      </c>
      <c r="O69" s="176"/>
    </row>
    <row r="70" spans="1:16" ht="33" customHeight="1" x14ac:dyDescent="0.3">
      <c r="A70" s="139" t="s">
        <v>191</v>
      </c>
      <c r="B70" s="179"/>
      <c r="C70" s="179"/>
      <c r="D70" s="179"/>
      <c r="E70" s="180">
        <v>3</v>
      </c>
      <c r="F70" s="179"/>
      <c r="G70" s="179"/>
      <c r="H70" s="178"/>
      <c r="I70" s="178">
        <v>3</v>
      </c>
      <c r="J70" s="179"/>
      <c r="K70" s="179"/>
      <c r="L70" s="179"/>
      <c r="M70" s="179"/>
      <c r="N70" s="179">
        <v>3</v>
      </c>
      <c r="O70" s="179"/>
    </row>
    <row r="71" spans="1:16" ht="33" customHeight="1" x14ac:dyDescent="0.3">
      <c r="A71" s="139" t="s">
        <v>192</v>
      </c>
      <c r="B71" s="179"/>
      <c r="C71" s="179"/>
      <c r="D71" s="179"/>
      <c r="E71" s="180">
        <v>6</v>
      </c>
      <c r="F71" s="179"/>
      <c r="G71" s="179"/>
      <c r="H71" s="178"/>
      <c r="I71" s="178">
        <v>6</v>
      </c>
      <c r="J71" s="179"/>
      <c r="K71" s="179"/>
      <c r="L71" s="179"/>
      <c r="M71" s="179"/>
      <c r="N71" s="179">
        <v>6</v>
      </c>
      <c r="O71" s="179"/>
    </row>
    <row r="72" spans="1:16" ht="33" customHeight="1" x14ac:dyDescent="0.3">
      <c r="A72" s="139" t="s">
        <v>193</v>
      </c>
      <c r="B72" s="179"/>
      <c r="C72" s="179"/>
      <c r="D72" s="179"/>
      <c r="E72" s="180">
        <v>10</v>
      </c>
      <c r="F72" s="179"/>
      <c r="G72" s="179"/>
      <c r="H72" s="178"/>
      <c r="I72" s="178">
        <v>10</v>
      </c>
      <c r="J72" s="179"/>
      <c r="K72" s="179"/>
      <c r="L72" s="179"/>
      <c r="M72" s="179"/>
      <c r="N72" s="179">
        <v>10</v>
      </c>
      <c r="O72" s="179"/>
    </row>
    <row r="73" spans="1:16" ht="33" customHeight="1" x14ac:dyDescent="0.3">
      <c r="A73" s="139" t="s">
        <v>194</v>
      </c>
      <c r="B73" s="176"/>
      <c r="C73" s="176"/>
      <c r="D73" s="180">
        <v>2</v>
      </c>
      <c r="E73" s="176"/>
      <c r="F73" s="176"/>
      <c r="G73" s="176"/>
      <c r="H73" s="178"/>
      <c r="I73" s="178">
        <v>2</v>
      </c>
      <c r="J73" s="176"/>
      <c r="K73" s="176"/>
      <c r="L73" s="176"/>
      <c r="M73" s="176">
        <v>2</v>
      </c>
      <c r="N73" s="176"/>
      <c r="O73" s="176"/>
    </row>
    <row r="74" spans="1:16" ht="33" customHeight="1" x14ac:dyDescent="0.3">
      <c r="A74" s="139" t="s">
        <v>195</v>
      </c>
      <c r="B74" s="176"/>
      <c r="C74" s="176"/>
      <c r="D74" s="176"/>
      <c r="E74" s="180">
        <v>1</v>
      </c>
      <c r="F74" s="176"/>
      <c r="G74" s="176"/>
      <c r="H74" s="178"/>
      <c r="I74" s="178">
        <v>1</v>
      </c>
      <c r="J74" s="176"/>
      <c r="K74" s="176"/>
      <c r="L74" s="176"/>
      <c r="M74" s="176"/>
      <c r="N74" s="176">
        <v>1</v>
      </c>
      <c r="O74" s="176"/>
    </row>
    <row r="75" spans="1:16" ht="33" customHeight="1" x14ac:dyDescent="0.3">
      <c r="A75" s="139" t="s">
        <v>196</v>
      </c>
      <c r="B75" s="179"/>
      <c r="C75" s="179"/>
      <c r="D75" s="179"/>
      <c r="E75" s="180">
        <v>4</v>
      </c>
      <c r="F75" s="179"/>
      <c r="G75" s="179"/>
      <c r="H75" s="178"/>
      <c r="I75" s="178">
        <v>4</v>
      </c>
      <c r="J75" s="179"/>
      <c r="K75" s="179"/>
      <c r="L75" s="179"/>
      <c r="M75" s="179"/>
      <c r="N75" s="179">
        <v>4</v>
      </c>
      <c r="O75" s="179"/>
    </row>
    <row r="76" spans="1:16" ht="33" customHeight="1" x14ac:dyDescent="0.3">
      <c r="A76" s="139" t="s">
        <v>197</v>
      </c>
      <c r="B76" s="176"/>
      <c r="C76" s="176"/>
      <c r="D76" s="180">
        <v>4</v>
      </c>
      <c r="E76" s="176"/>
      <c r="F76" s="176"/>
      <c r="G76" s="176"/>
      <c r="H76" s="178"/>
      <c r="I76" s="178">
        <v>4</v>
      </c>
      <c r="J76" s="176"/>
      <c r="K76" s="176"/>
      <c r="L76" s="176"/>
      <c r="M76" s="176">
        <v>4</v>
      </c>
      <c r="N76" s="176"/>
      <c r="O76" s="176"/>
    </row>
    <row r="77" spans="1:16" ht="33" customHeight="1" x14ac:dyDescent="0.3">
      <c r="A77" s="139" t="s">
        <v>198</v>
      </c>
      <c r="B77" s="176"/>
      <c r="C77" s="176"/>
      <c r="D77" s="176"/>
      <c r="E77" s="176"/>
      <c r="F77" s="176"/>
      <c r="G77" s="176"/>
      <c r="H77" s="178"/>
      <c r="I77" s="178"/>
      <c r="J77" s="176"/>
      <c r="K77" s="176"/>
      <c r="L77" s="176"/>
      <c r="M77" s="176"/>
      <c r="N77" s="176"/>
      <c r="O77" s="176"/>
      <c r="P77" t="s">
        <v>384</v>
      </c>
    </row>
    <row r="78" spans="1:16" ht="33" customHeight="1" x14ac:dyDescent="0.3">
      <c r="A78" s="139" t="s">
        <v>199</v>
      </c>
      <c r="B78" s="176"/>
      <c r="C78" s="176"/>
      <c r="D78" s="180">
        <v>5</v>
      </c>
      <c r="E78" s="176"/>
      <c r="F78" s="176"/>
      <c r="G78" s="176"/>
      <c r="H78" s="178"/>
      <c r="I78" s="178">
        <v>5</v>
      </c>
      <c r="J78" s="176"/>
      <c r="K78" s="176"/>
      <c r="L78" s="176"/>
      <c r="M78" s="176">
        <v>5</v>
      </c>
      <c r="N78" s="176"/>
      <c r="O78" s="176"/>
    </row>
    <row r="79" spans="1:16" ht="33" customHeight="1" x14ac:dyDescent="0.3">
      <c r="A79" s="139" t="s">
        <v>200</v>
      </c>
      <c r="B79" s="177">
        <v>30</v>
      </c>
      <c r="C79" s="176"/>
      <c r="D79" s="176"/>
      <c r="E79" s="176"/>
      <c r="F79" s="176"/>
      <c r="G79" s="176"/>
      <c r="H79" s="178">
        <v>30</v>
      </c>
      <c r="I79" s="178"/>
      <c r="J79" s="176"/>
      <c r="K79" s="176"/>
      <c r="L79" s="176"/>
      <c r="M79" s="176"/>
      <c r="N79" s="176"/>
      <c r="O79" s="176"/>
    </row>
    <row r="80" spans="1:16" ht="33" customHeight="1" x14ac:dyDescent="0.3">
      <c r="A80" s="139" t="s">
        <v>201</v>
      </c>
      <c r="B80" s="176"/>
      <c r="C80" s="176"/>
      <c r="D80" s="176"/>
      <c r="E80" s="180">
        <v>1</v>
      </c>
      <c r="F80" s="176"/>
      <c r="G80" s="176"/>
      <c r="H80" s="178"/>
      <c r="I80" s="178">
        <v>1</v>
      </c>
      <c r="J80" s="176"/>
      <c r="K80" s="176"/>
      <c r="L80" s="176"/>
      <c r="M80" s="176"/>
      <c r="N80" s="176">
        <v>1</v>
      </c>
      <c r="O80" s="176"/>
    </row>
    <row r="81" spans="1:16" ht="33" customHeight="1" x14ac:dyDescent="0.3">
      <c r="A81" s="139" t="s">
        <v>202</v>
      </c>
      <c r="B81" s="176"/>
      <c r="C81" s="176"/>
      <c r="D81" s="176"/>
      <c r="E81" s="177">
        <v>4</v>
      </c>
      <c r="F81" s="176"/>
      <c r="G81" s="176"/>
      <c r="H81" s="178">
        <v>4</v>
      </c>
      <c r="I81" s="178"/>
      <c r="J81" s="176"/>
      <c r="K81" s="176"/>
      <c r="L81" s="176"/>
      <c r="M81" s="176"/>
      <c r="N81" s="176"/>
      <c r="O81" s="176"/>
    </row>
    <row r="82" spans="1:16" ht="33" customHeight="1" x14ac:dyDescent="0.3">
      <c r="A82" s="139" t="s">
        <v>203</v>
      </c>
      <c r="B82" s="177">
        <v>1</v>
      </c>
      <c r="C82" s="177">
        <v>11</v>
      </c>
      <c r="D82" s="176"/>
      <c r="E82" s="176"/>
      <c r="F82" s="176"/>
      <c r="G82" s="176"/>
      <c r="H82" s="178">
        <v>12</v>
      </c>
      <c r="I82" s="178"/>
      <c r="J82" s="176"/>
      <c r="K82" s="176"/>
      <c r="L82" s="176"/>
      <c r="M82" s="176"/>
      <c r="N82" s="176"/>
      <c r="O82" s="176"/>
    </row>
    <row r="83" spans="1:16" ht="33" customHeight="1" x14ac:dyDescent="0.3">
      <c r="A83" s="139" t="s">
        <v>204</v>
      </c>
      <c r="B83" s="176"/>
      <c r="C83" s="176"/>
      <c r="D83" s="176"/>
      <c r="E83" s="176"/>
      <c r="F83" s="176"/>
      <c r="G83" s="177">
        <v>1</v>
      </c>
      <c r="H83" s="178">
        <v>1</v>
      </c>
      <c r="I83" s="178"/>
      <c r="J83" s="176"/>
      <c r="K83" s="176"/>
      <c r="L83" s="176"/>
      <c r="M83" s="176"/>
      <c r="N83" s="176"/>
      <c r="O83" s="176"/>
      <c r="P83" t="s">
        <v>383</v>
      </c>
    </row>
    <row r="84" spans="1:16" ht="33" customHeight="1" x14ac:dyDescent="0.3">
      <c r="A84" s="139" t="s">
        <v>205</v>
      </c>
      <c r="B84" s="176"/>
      <c r="C84" s="176"/>
      <c r="D84" s="176"/>
      <c r="E84" s="176"/>
      <c r="F84" s="176"/>
      <c r="G84" s="177">
        <v>1</v>
      </c>
      <c r="H84" s="178">
        <v>1</v>
      </c>
      <c r="I84" s="178"/>
      <c r="J84" s="176"/>
      <c r="K84" s="176"/>
      <c r="L84" s="176"/>
      <c r="M84" s="176"/>
      <c r="N84" s="176"/>
      <c r="O84" s="176"/>
      <c r="P84" t="s">
        <v>383</v>
      </c>
    </row>
    <row r="85" spans="1:16" ht="33" customHeight="1" x14ac:dyDescent="0.3">
      <c r="A85" s="139" t="s">
        <v>206</v>
      </c>
      <c r="B85" s="179"/>
      <c r="C85" s="177">
        <v>1</v>
      </c>
      <c r="D85" s="179"/>
      <c r="E85" s="179"/>
      <c r="F85" s="179"/>
      <c r="G85" s="179"/>
      <c r="H85" s="178">
        <v>1</v>
      </c>
      <c r="I85" s="178"/>
      <c r="J85" s="179"/>
      <c r="K85" s="179"/>
      <c r="L85" s="179"/>
      <c r="M85" s="179"/>
      <c r="N85" s="179"/>
      <c r="O85" s="179"/>
    </row>
    <row r="86" spans="1:16" ht="33" customHeight="1" x14ac:dyDescent="0.3">
      <c r="A86" s="139" t="s">
        <v>207</v>
      </c>
      <c r="B86" s="179"/>
      <c r="C86" s="177">
        <v>4</v>
      </c>
      <c r="D86" s="179"/>
      <c r="E86" s="179"/>
      <c r="F86" s="179"/>
      <c r="G86" s="179"/>
      <c r="H86" s="178">
        <v>4</v>
      </c>
      <c r="I86" s="178"/>
      <c r="J86" s="179"/>
      <c r="K86" s="179"/>
      <c r="L86" s="179"/>
      <c r="M86" s="179"/>
      <c r="N86" s="179"/>
      <c r="O86" s="179"/>
    </row>
    <row r="87" spans="1:16" ht="33" customHeight="1" x14ac:dyDescent="0.3">
      <c r="A87" s="139" t="s">
        <v>208</v>
      </c>
      <c r="B87" s="179"/>
      <c r="C87" s="180">
        <v>1</v>
      </c>
      <c r="D87" s="179"/>
      <c r="E87" s="179"/>
      <c r="F87" s="179"/>
      <c r="G87" s="179"/>
      <c r="H87" s="178"/>
      <c r="I87" s="178">
        <v>1</v>
      </c>
      <c r="J87" s="179"/>
      <c r="K87" s="179"/>
      <c r="L87" s="179">
        <v>1</v>
      </c>
      <c r="M87" s="179"/>
      <c r="N87" s="179"/>
      <c r="O87" s="179"/>
    </row>
    <row r="88" spans="1:16" ht="33" customHeight="1" x14ac:dyDescent="0.3">
      <c r="A88" s="139" t="s">
        <v>209</v>
      </c>
      <c r="B88" s="176"/>
      <c r="C88" s="176"/>
      <c r="D88" s="176"/>
      <c r="E88" s="176"/>
      <c r="F88" s="176"/>
      <c r="G88" s="177">
        <v>1</v>
      </c>
      <c r="H88" s="178">
        <v>1</v>
      </c>
      <c r="I88" s="178"/>
      <c r="J88" s="176"/>
      <c r="K88" s="176"/>
      <c r="L88" s="176"/>
      <c r="M88" s="176"/>
      <c r="N88" s="176"/>
      <c r="O88" s="176"/>
      <c r="P88" t="s">
        <v>378</v>
      </c>
    </row>
    <row r="89" spans="1:16" ht="33" customHeight="1" x14ac:dyDescent="0.3">
      <c r="A89" s="139" t="s">
        <v>210</v>
      </c>
      <c r="B89" s="177">
        <v>3</v>
      </c>
      <c r="C89" s="177">
        <v>5</v>
      </c>
      <c r="D89" s="179"/>
      <c r="E89" s="179"/>
      <c r="F89" s="179"/>
      <c r="G89" s="179"/>
      <c r="H89" s="178">
        <v>8</v>
      </c>
      <c r="I89" s="178"/>
      <c r="J89" s="179"/>
      <c r="K89" s="179"/>
      <c r="L89" s="179"/>
      <c r="M89" s="179"/>
      <c r="N89" s="179"/>
      <c r="O89" s="179"/>
    </row>
    <row r="90" spans="1:16" ht="33" customHeight="1" x14ac:dyDescent="0.3">
      <c r="A90" s="139" t="s">
        <v>211</v>
      </c>
      <c r="B90" s="176"/>
      <c r="C90" s="180">
        <v>4</v>
      </c>
      <c r="D90" s="176"/>
      <c r="E90" s="176"/>
      <c r="F90" s="176"/>
      <c r="G90" s="176"/>
      <c r="H90" s="178"/>
      <c r="I90" s="178">
        <v>4</v>
      </c>
      <c r="J90" s="176"/>
      <c r="K90" s="176"/>
      <c r="L90" s="176">
        <v>4</v>
      </c>
      <c r="M90" s="176"/>
      <c r="N90" s="176"/>
      <c r="O90" s="176"/>
    </row>
    <row r="91" spans="1:16" ht="33" customHeight="1" x14ac:dyDescent="0.3">
      <c r="A91" s="139" t="s">
        <v>212</v>
      </c>
      <c r="B91" s="180">
        <v>1</v>
      </c>
      <c r="C91" s="176"/>
      <c r="D91" s="176"/>
      <c r="E91" s="180">
        <v>1</v>
      </c>
      <c r="F91" s="176"/>
      <c r="G91" s="176"/>
      <c r="H91" s="178"/>
      <c r="I91" s="178">
        <v>2</v>
      </c>
      <c r="J91" s="176"/>
      <c r="K91" s="176">
        <v>1</v>
      </c>
      <c r="L91" s="176"/>
      <c r="M91" s="176"/>
      <c r="N91" s="176">
        <v>1</v>
      </c>
      <c r="O91" s="176"/>
    </row>
    <row r="92" spans="1:16" ht="33" customHeight="1" x14ac:dyDescent="0.3">
      <c r="A92" s="139" t="s">
        <v>213</v>
      </c>
      <c r="B92" s="176"/>
      <c r="C92" s="176"/>
      <c r="D92" s="176"/>
      <c r="E92" s="176"/>
      <c r="F92" s="176"/>
      <c r="G92" s="177">
        <v>2</v>
      </c>
      <c r="H92" s="178">
        <v>2</v>
      </c>
      <c r="I92" s="178"/>
      <c r="J92" s="176"/>
      <c r="K92" s="176"/>
      <c r="L92" s="176"/>
      <c r="M92" s="176"/>
      <c r="N92" s="176"/>
      <c r="O92" s="176"/>
      <c r="P92" t="s">
        <v>382</v>
      </c>
    </row>
    <row r="93" spans="1:16" ht="33" customHeight="1" x14ac:dyDescent="0.3">
      <c r="A93" s="139" t="s">
        <v>214</v>
      </c>
      <c r="B93" s="176"/>
      <c r="C93" s="176"/>
      <c r="D93" s="180">
        <v>1</v>
      </c>
      <c r="E93" s="176"/>
      <c r="F93" s="176"/>
      <c r="G93" s="176"/>
      <c r="H93" s="178"/>
      <c r="I93" s="178">
        <v>1</v>
      </c>
      <c r="J93" s="176"/>
      <c r="K93" s="176"/>
      <c r="L93" s="176"/>
      <c r="M93" s="176">
        <v>1</v>
      </c>
      <c r="N93" s="176"/>
      <c r="O93" s="176"/>
    </row>
    <row r="94" spans="1:16" ht="33" customHeight="1" x14ac:dyDescent="0.3">
      <c r="A94" s="139" t="s">
        <v>215</v>
      </c>
      <c r="B94" s="177">
        <v>2</v>
      </c>
      <c r="C94" s="177">
        <v>3</v>
      </c>
      <c r="D94" s="176"/>
      <c r="E94" s="176"/>
      <c r="F94" s="176"/>
      <c r="G94" s="176"/>
      <c r="H94" s="178">
        <v>5</v>
      </c>
      <c r="I94" s="178"/>
      <c r="J94" s="176"/>
      <c r="K94" s="176"/>
      <c r="L94" s="176"/>
      <c r="M94" s="176"/>
      <c r="N94" s="176"/>
      <c r="O94" s="176"/>
    </row>
    <row r="95" spans="1:16" ht="33" customHeight="1" x14ac:dyDescent="0.3">
      <c r="A95" s="139" t="s">
        <v>216</v>
      </c>
      <c r="B95" s="177">
        <v>1</v>
      </c>
      <c r="C95" s="176"/>
      <c r="D95" s="176"/>
      <c r="E95" s="176"/>
      <c r="F95" s="176"/>
      <c r="G95" s="176"/>
      <c r="H95" s="178">
        <v>1</v>
      </c>
      <c r="I95" s="178"/>
      <c r="J95" s="176"/>
      <c r="K95" s="176"/>
      <c r="L95" s="176"/>
      <c r="M95" s="176"/>
      <c r="N95" s="176"/>
      <c r="O95" s="176"/>
    </row>
    <row r="96" spans="1:16" ht="33" customHeight="1" x14ac:dyDescent="0.3">
      <c r="A96" s="139" t="s">
        <v>217</v>
      </c>
      <c r="B96" s="181">
        <v>3</v>
      </c>
      <c r="C96" s="177">
        <v>15</v>
      </c>
      <c r="D96" s="176"/>
      <c r="E96" s="176"/>
      <c r="F96" s="176"/>
      <c r="G96" s="176"/>
      <c r="H96" s="178">
        <v>17</v>
      </c>
      <c r="I96" s="178">
        <v>1</v>
      </c>
      <c r="J96" s="176"/>
      <c r="K96" s="176">
        <v>1</v>
      </c>
      <c r="L96" s="176"/>
      <c r="M96" s="176"/>
      <c r="N96" s="176"/>
      <c r="O96" s="176"/>
    </row>
    <row r="97" spans="1:16" ht="33" customHeight="1" x14ac:dyDescent="0.3">
      <c r="A97" s="139" t="s">
        <v>218</v>
      </c>
      <c r="B97" s="176"/>
      <c r="C97" s="180">
        <v>2</v>
      </c>
      <c r="D97" s="176"/>
      <c r="E97" s="176"/>
      <c r="F97" s="176"/>
      <c r="G97" s="176"/>
      <c r="H97" s="178"/>
      <c r="I97" s="178">
        <v>2</v>
      </c>
      <c r="J97" s="176"/>
      <c r="K97" s="176"/>
      <c r="L97" s="176">
        <v>2</v>
      </c>
      <c r="M97" s="176"/>
      <c r="N97" s="176"/>
      <c r="O97" s="176"/>
    </row>
    <row r="98" spans="1:16" ht="33" customHeight="1" x14ac:dyDescent="0.3">
      <c r="A98" s="139" t="s">
        <v>219</v>
      </c>
      <c r="B98" s="176"/>
      <c r="C98" s="180">
        <v>1</v>
      </c>
      <c r="D98" s="176"/>
      <c r="E98" s="176"/>
      <c r="F98" s="176"/>
      <c r="G98" s="176"/>
      <c r="H98" s="178"/>
      <c r="I98" s="178">
        <v>1</v>
      </c>
      <c r="J98" s="176"/>
      <c r="K98" s="176"/>
      <c r="L98" s="176">
        <v>1</v>
      </c>
      <c r="M98" s="176"/>
      <c r="N98" s="176"/>
      <c r="O98" s="176"/>
    </row>
    <row r="99" spans="1:16" ht="33" customHeight="1" x14ac:dyDescent="0.3">
      <c r="A99" s="139" t="s">
        <v>220</v>
      </c>
      <c r="B99" s="176"/>
      <c r="C99" s="176"/>
      <c r="D99" s="176"/>
      <c r="E99" s="176"/>
      <c r="F99" s="176"/>
      <c r="G99" s="177">
        <v>1</v>
      </c>
      <c r="H99" s="178">
        <v>1</v>
      </c>
      <c r="I99" s="178"/>
      <c r="J99" s="176"/>
      <c r="K99" s="176"/>
      <c r="L99" s="176"/>
      <c r="M99" s="176"/>
      <c r="N99" s="176"/>
      <c r="O99" s="176"/>
      <c r="P99" t="s">
        <v>378</v>
      </c>
    </row>
    <row r="100" spans="1:16" ht="33" customHeight="1" x14ac:dyDescent="0.3">
      <c r="A100" s="139" t="s">
        <v>221</v>
      </c>
      <c r="B100" s="176"/>
      <c r="C100" s="180">
        <v>3</v>
      </c>
      <c r="D100" s="176"/>
      <c r="E100" s="176"/>
      <c r="F100" s="176"/>
      <c r="G100" s="177">
        <v>1</v>
      </c>
      <c r="H100" s="178">
        <v>1</v>
      </c>
      <c r="I100" s="178">
        <v>3</v>
      </c>
      <c r="J100" s="176"/>
      <c r="K100" s="176"/>
      <c r="L100" s="176">
        <v>3</v>
      </c>
      <c r="M100" s="176"/>
      <c r="N100" s="176"/>
      <c r="O100" s="176"/>
      <c r="P100" t="s">
        <v>383</v>
      </c>
    </row>
    <row r="101" spans="1:16" ht="33" customHeight="1" x14ac:dyDescent="0.3">
      <c r="A101" s="139" t="s">
        <v>222</v>
      </c>
      <c r="B101" s="180">
        <v>6</v>
      </c>
      <c r="C101" s="176"/>
      <c r="D101" s="176"/>
      <c r="E101" s="180">
        <v>1</v>
      </c>
      <c r="F101" s="176"/>
      <c r="G101" s="176"/>
      <c r="H101" s="178"/>
      <c r="I101" s="178">
        <v>7</v>
      </c>
      <c r="J101" s="176"/>
      <c r="K101" s="176">
        <v>6</v>
      </c>
      <c r="L101" s="176"/>
      <c r="M101" s="176"/>
      <c r="N101" s="176">
        <v>1</v>
      </c>
      <c r="O101" s="176"/>
    </row>
    <row r="102" spans="1:16" ht="33" customHeight="1" x14ac:dyDescent="0.3">
      <c r="A102" s="139" t="s">
        <v>223</v>
      </c>
      <c r="B102" s="176"/>
      <c r="C102" s="176"/>
      <c r="D102" s="176"/>
      <c r="E102" s="176"/>
      <c r="F102" s="176"/>
      <c r="G102" s="176"/>
      <c r="H102" s="178"/>
      <c r="I102" s="178"/>
      <c r="J102" s="176"/>
      <c r="K102" s="176"/>
      <c r="L102" s="176"/>
      <c r="M102" s="176"/>
      <c r="N102" s="176"/>
      <c r="O102" s="176"/>
      <c r="P102" t="s">
        <v>385</v>
      </c>
    </row>
    <row r="103" spans="1:16" ht="33" customHeight="1" x14ac:dyDescent="0.3">
      <c r="A103" s="139" t="s">
        <v>224</v>
      </c>
      <c r="B103" s="180">
        <v>1</v>
      </c>
      <c r="C103" s="176"/>
      <c r="D103" s="176"/>
      <c r="E103" s="176"/>
      <c r="F103" s="176"/>
      <c r="G103" s="176"/>
      <c r="H103" s="178"/>
      <c r="I103" s="178">
        <v>1</v>
      </c>
      <c r="J103" s="176"/>
      <c r="K103" s="176">
        <v>1</v>
      </c>
      <c r="L103" s="176"/>
      <c r="M103" s="176"/>
      <c r="N103" s="176"/>
      <c r="O103" s="176"/>
    </row>
    <row r="104" spans="1:16" ht="33" customHeight="1" x14ac:dyDescent="0.3">
      <c r="A104" s="139" t="s">
        <v>225</v>
      </c>
      <c r="B104" s="176"/>
      <c r="C104" s="180">
        <v>70</v>
      </c>
      <c r="D104" s="176"/>
      <c r="E104" s="176"/>
      <c r="F104" s="176"/>
      <c r="G104" s="176"/>
      <c r="H104" s="178"/>
      <c r="I104" s="178">
        <v>70</v>
      </c>
      <c r="J104" s="176"/>
      <c r="K104" s="176"/>
      <c r="L104" s="176">
        <v>70</v>
      </c>
      <c r="M104" s="176"/>
      <c r="N104" s="176"/>
      <c r="O104" s="176"/>
    </row>
    <row r="105" spans="1:16" ht="33" customHeight="1" x14ac:dyDescent="0.3">
      <c r="A105" s="139" t="s">
        <v>226</v>
      </c>
      <c r="B105" s="176"/>
      <c r="C105" s="177">
        <v>8</v>
      </c>
      <c r="D105" s="176"/>
      <c r="E105" s="176"/>
      <c r="F105" s="176"/>
      <c r="G105" s="176"/>
      <c r="H105" s="178">
        <v>8</v>
      </c>
      <c r="I105" s="178"/>
      <c r="J105" s="176"/>
      <c r="K105" s="176"/>
      <c r="L105" s="176"/>
      <c r="M105" s="176"/>
      <c r="N105" s="176"/>
      <c r="O105" s="176"/>
    </row>
    <row r="106" spans="1:16" ht="33" customHeight="1" x14ac:dyDescent="0.3">
      <c r="A106" s="139" t="s">
        <v>227</v>
      </c>
      <c r="B106" s="176"/>
      <c r="C106" s="176"/>
      <c r="D106" s="180">
        <v>7</v>
      </c>
      <c r="E106" s="177">
        <v>7</v>
      </c>
      <c r="F106" s="176"/>
      <c r="G106" s="177">
        <v>3</v>
      </c>
      <c r="H106" s="178">
        <v>10</v>
      </c>
      <c r="I106" s="178">
        <v>7</v>
      </c>
      <c r="J106" s="176"/>
      <c r="K106" s="176"/>
      <c r="L106" s="176"/>
      <c r="M106" s="176">
        <v>7</v>
      </c>
      <c r="N106" s="176"/>
      <c r="O106" s="176"/>
    </row>
    <row r="107" spans="1:16" ht="33" customHeight="1" x14ac:dyDescent="0.3">
      <c r="A107" s="139" t="s">
        <v>228</v>
      </c>
      <c r="B107" s="177">
        <v>3</v>
      </c>
      <c r="C107" s="176"/>
      <c r="D107" s="176"/>
      <c r="E107" s="176"/>
      <c r="F107" s="176"/>
      <c r="G107" s="176"/>
      <c r="H107" s="178">
        <v>3</v>
      </c>
      <c r="I107" s="178"/>
      <c r="J107" s="176"/>
      <c r="K107" s="176"/>
      <c r="L107" s="176"/>
      <c r="M107" s="176"/>
      <c r="N107" s="176"/>
      <c r="O107" s="176"/>
    </row>
    <row r="108" spans="1:16" ht="33" customHeight="1" x14ac:dyDescent="0.3">
      <c r="A108" s="139" t="s">
        <v>229</v>
      </c>
      <c r="B108" s="176"/>
      <c r="C108" s="176"/>
      <c r="D108" s="176"/>
      <c r="E108" s="176"/>
      <c r="F108" s="176"/>
      <c r="G108" s="177">
        <v>1</v>
      </c>
      <c r="H108" s="178">
        <v>1</v>
      </c>
      <c r="I108" s="178"/>
      <c r="J108" s="176"/>
      <c r="K108" s="176"/>
      <c r="L108" s="176"/>
      <c r="M108" s="176"/>
      <c r="N108" s="176"/>
      <c r="O108" s="176"/>
      <c r="P108" t="s">
        <v>383</v>
      </c>
    </row>
    <row r="109" spans="1:16" ht="33" customHeight="1" x14ac:dyDescent="0.3">
      <c r="A109" s="139" t="s">
        <v>230</v>
      </c>
      <c r="B109" s="176"/>
      <c r="C109" s="176"/>
      <c r="D109" s="176"/>
      <c r="E109" s="176"/>
      <c r="F109" s="176"/>
      <c r="G109" s="176"/>
      <c r="H109" s="178"/>
      <c r="I109" s="178"/>
      <c r="J109" s="176"/>
      <c r="K109" s="176"/>
      <c r="L109" s="176"/>
      <c r="M109" s="176"/>
      <c r="N109" s="176"/>
      <c r="O109" s="176"/>
      <c r="P109" t="s">
        <v>385</v>
      </c>
    </row>
    <row r="110" spans="1:16" ht="33" customHeight="1" x14ac:dyDescent="0.3">
      <c r="A110" s="139" t="s">
        <v>231</v>
      </c>
      <c r="B110" s="176"/>
      <c r="C110" s="180">
        <v>25</v>
      </c>
      <c r="D110" s="176"/>
      <c r="E110" s="176"/>
      <c r="F110" s="176"/>
      <c r="G110" s="177">
        <v>1</v>
      </c>
      <c r="H110" s="178">
        <v>1</v>
      </c>
      <c r="I110" s="178">
        <v>25</v>
      </c>
      <c r="J110" s="176"/>
      <c r="K110" s="176"/>
      <c r="L110" s="176">
        <v>25</v>
      </c>
      <c r="M110" s="176"/>
      <c r="N110" s="176"/>
      <c r="O110" s="176"/>
      <c r="P110" t="s">
        <v>383</v>
      </c>
    </row>
    <row r="111" spans="1:16" ht="33" customHeight="1" x14ac:dyDescent="0.3">
      <c r="A111" s="139" t="s">
        <v>232</v>
      </c>
      <c r="B111" s="176"/>
      <c r="C111" s="176"/>
      <c r="D111" s="176"/>
      <c r="E111" s="176"/>
      <c r="F111" s="176"/>
      <c r="G111" s="180">
        <v>3</v>
      </c>
      <c r="H111" s="178"/>
      <c r="I111" s="178">
        <v>3</v>
      </c>
      <c r="J111" s="176"/>
      <c r="K111" s="176"/>
      <c r="L111" s="176"/>
      <c r="M111" s="176"/>
      <c r="N111" s="176"/>
      <c r="O111" s="176">
        <v>3</v>
      </c>
    </row>
    <row r="112" spans="1:16" ht="33" customHeight="1" x14ac:dyDescent="0.3">
      <c r="A112" s="139" t="s">
        <v>233</v>
      </c>
      <c r="B112" s="177">
        <v>1</v>
      </c>
      <c r="C112" s="176"/>
      <c r="D112" s="176"/>
      <c r="E112" s="176"/>
      <c r="F112" s="176"/>
      <c r="G112" s="176"/>
      <c r="H112" s="178">
        <v>1</v>
      </c>
      <c r="I112" s="178"/>
      <c r="J112" s="176"/>
      <c r="K112" s="176"/>
      <c r="L112" s="176"/>
      <c r="M112" s="176"/>
      <c r="N112" s="176"/>
      <c r="O112" s="176"/>
    </row>
    <row r="113" spans="1:16" ht="33" customHeight="1" x14ac:dyDescent="0.3">
      <c r="A113" s="139" t="s">
        <v>234</v>
      </c>
      <c r="B113" s="176"/>
      <c r="C113" s="176"/>
      <c r="D113" s="176"/>
      <c r="E113" s="176"/>
      <c r="F113" s="176"/>
      <c r="G113" s="176"/>
      <c r="H113" s="178"/>
      <c r="I113" s="178"/>
      <c r="J113" s="176"/>
      <c r="K113" s="176"/>
      <c r="L113" s="176"/>
      <c r="M113" s="176"/>
      <c r="N113" s="176"/>
      <c r="O113" s="176"/>
      <c r="P113" t="s">
        <v>385</v>
      </c>
    </row>
    <row r="114" spans="1:16" ht="33" customHeight="1" x14ac:dyDescent="0.3">
      <c r="A114" s="139" t="s">
        <v>235</v>
      </c>
      <c r="B114" s="177">
        <v>3</v>
      </c>
      <c r="C114" s="176"/>
      <c r="D114" s="176"/>
      <c r="E114" s="176"/>
      <c r="F114" s="176"/>
      <c r="G114" s="176"/>
      <c r="H114" s="178">
        <v>3</v>
      </c>
      <c r="I114" s="178"/>
      <c r="J114" s="176"/>
      <c r="K114" s="176"/>
      <c r="L114" s="176"/>
      <c r="M114" s="176"/>
      <c r="N114" s="176"/>
      <c r="O114" s="176"/>
    </row>
    <row r="115" spans="1:16" ht="33" customHeight="1" x14ac:dyDescent="0.3">
      <c r="A115" s="139" t="s">
        <v>236</v>
      </c>
      <c r="B115" s="176"/>
      <c r="C115" s="176"/>
      <c r="D115" s="176"/>
      <c r="E115" s="176"/>
      <c r="F115" s="176"/>
      <c r="G115" s="176"/>
      <c r="H115" s="178"/>
      <c r="I115" s="178"/>
      <c r="J115" s="176"/>
      <c r="K115" s="176"/>
      <c r="L115" s="176"/>
      <c r="M115" s="176"/>
      <c r="N115" s="176"/>
      <c r="O115" s="176"/>
      <c r="P115" t="s">
        <v>386</v>
      </c>
    </row>
    <row r="116" spans="1:16" ht="33" customHeight="1" x14ac:dyDescent="0.3">
      <c r="A116" s="139" t="s">
        <v>237</v>
      </c>
      <c r="B116" s="180">
        <v>1</v>
      </c>
      <c r="C116" s="176"/>
      <c r="D116" s="176"/>
      <c r="E116" s="176"/>
      <c r="F116" s="176"/>
      <c r="G116" s="176"/>
      <c r="H116" s="178"/>
      <c r="I116" s="178">
        <v>1</v>
      </c>
      <c r="J116" s="176">
        <v>1</v>
      </c>
      <c r="K116" s="176"/>
      <c r="L116" s="176"/>
      <c r="M116" s="176"/>
      <c r="N116" s="176"/>
      <c r="O116" s="176"/>
    </row>
    <row r="117" spans="1:16" ht="33" customHeight="1" x14ac:dyDescent="0.3">
      <c r="A117" s="139" t="s">
        <v>238</v>
      </c>
      <c r="B117" s="180">
        <v>1</v>
      </c>
      <c r="C117" s="176"/>
      <c r="D117" s="176"/>
      <c r="E117" s="176"/>
      <c r="F117" s="176"/>
      <c r="G117" s="176"/>
      <c r="H117" s="178"/>
      <c r="I117" s="178">
        <v>1</v>
      </c>
      <c r="J117" s="176">
        <v>1</v>
      </c>
      <c r="K117" s="176"/>
      <c r="L117" s="176"/>
      <c r="M117" s="176"/>
      <c r="N117" s="176"/>
      <c r="O117" s="176"/>
    </row>
    <row r="118" spans="1:16" ht="33" customHeight="1" x14ac:dyDescent="0.3">
      <c r="A118" s="139" t="s">
        <v>239</v>
      </c>
      <c r="B118" s="180">
        <v>50</v>
      </c>
      <c r="C118" s="176"/>
      <c r="D118" s="176"/>
      <c r="E118" s="176"/>
      <c r="F118" s="176"/>
      <c r="G118" s="176"/>
      <c r="H118" s="178"/>
      <c r="I118" s="178">
        <v>50</v>
      </c>
      <c r="J118" s="176">
        <v>50</v>
      </c>
      <c r="K118" s="176"/>
      <c r="L118" s="176"/>
      <c r="M118" s="176"/>
      <c r="N118" s="176"/>
      <c r="O118" s="176"/>
    </row>
    <row r="119" spans="1:16" ht="33" customHeight="1" x14ac:dyDescent="0.3">
      <c r="A119" s="139" t="s">
        <v>240</v>
      </c>
      <c r="B119" s="180">
        <v>1</v>
      </c>
      <c r="C119" s="176"/>
      <c r="D119" s="176"/>
      <c r="E119" s="176"/>
      <c r="F119" s="176"/>
      <c r="G119" s="176"/>
      <c r="H119" s="178"/>
      <c r="I119" s="178">
        <v>1</v>
      </c>
      <c r="J119" s="176">
        <v>1</v>
      </c>
      <c r="K119" s="176"/>
      <c r="L119" s="176"/>
      <c r="M119" s="176"/>
      <c r="N119" s="176"/>
      <c r="O119" s="176"/>
    </row>
    <row r="120" spans="1:16" ht="33" customHeight="1" x14ac:dyDescent="0.3">
      <c r="A120" s="139" t="s">
        <v>241</v>
      </c>
      <c r="B120" s="176"/>
      <c r="C120" s="180">
        <v>1</v>
      </c>
      <c r="D120" s="176"/>
      <c r="E120" s="176"/>
      <c r="F120" s="176"/>
      <c r="G120" s="176"/>
      <c r="H120" s="178"/>
      <c r="I120" s="178">
        <v>1</v>
      </c>
      <c r="J120" s="176"/>
      <c r="K120" s="176">
        <v>1</v>
      </c>
      <c r="L120" s="176"/>
      <c r="M120" s="176"/>
      <c r="N120" s="176"/>
      <c r="O120" s="176"/>
    </row>
    <row r="121" spans="1:16" ht="33" customHeight="1" x14ac:dyDescent="0.3">
      <c r="A121" s="139" t="s">
        <v>242</v>
      </c>
      <c r="B121" s="176"/>
      <c r="C121" s="177">
        <v>20</v>
      </c>
      <c r="D121" s="176"/>
      <c r="E121" s="176"/>
      <c r="F121" s="176"/>
      <c r="G121" s="176"/>
      <c r="H121" s="178">
        <v>20</v>
      </c>
      <c r="I121" s="178"/>
      <c r="J121" s="176"/>
      <c r="K121" s="176"/>
      <c r="L121" s="176"/>
      <c r="M121" s="176"/>
      <c r="N121" s="176"/>
      <c r="O121" s="176"/>
    </row>
    <row r="122" spans="1:16" ht="33" customHeight="1" x14ac:dyDescent="0.3">
      <c r="A122" s="139" t="s">
        <v>243</v>
      </c>
      <c r="B122" s="176"/>
      <c r="C122" s="176"/>
      <c r="D122" s="176"/>
      <c r="E122" s="176"/>
      <c r="F122" s="176"/>
      <c r="G122" s="177">
        <v>0.5</v>
      </c>
      <c r="H122" s="178">
        <v>0.5</v>
      </c>
      <c r="I122" s="178"/>
      <c r="J122" s="176"/>
      <c r="K122" s="176"/>
      <c r="L122" s="176"/>
      <c r="M122" s="176"/>
      <c r="N122" s="176"/>
      <c r="O122" s="176"/>
      <c r="P122" t="s">
        <v>382</v>
      </c>
    </row>
    <row r="123" spans="1:16" ht="33" customHeight="1" x14ac:dyDescent="0.3">
      <c r="A123" s="139" t="s">
        <v>244</v>
      </c>
      <c r="B123" s="180">
        <v>2</v>
      </c>
      <c r="C123" s="176"/>
      <c r="D123" s="176"/>
      <c r="E123" s="176"/>
      <c r="F123" s="176"/>
      <c r="G123" s="176"/>
      <c r="H123" s="178"/>
      <c r="I123" s="178">
        <v>2</v>
      </c>
      <c r="J123" s="176"/>
      <c r="K123" s="176">
        <v>2</v>
      </c>
      <c r="L123" s="176"/>
      <c r="M123" s="176"/>
      <c r="N123" s="176"/>
      <c r="O123" s="176"/>
    </row>
    <row r="124" spans="1:16" ht="33" customHeight="1" x14ac:dyDescent="0.3">
      <c r="A124" s="139" t="s">
        <v>245</v>
      </c>
      <c r="B124" s="176"/>
      <c r="C124" s="176"/>
      <c r="D124" s="176"/>
      <c r="E124" s="176"/>
      <c r="F124" s="176"/>
      <c r="G124" s="180">
        <v>1</v>
      </c>
      <c r="H124" s="178"/>
      <c r="I124" s="178">
        <v>1</v>
      </c>
      <c r="J124" s="176"/>
      <c r="K124" s="176"/>
      <c r="L124" s="176"/>
      <c r="M124" s="176"/>
      <c r="N124" s="176"/>
      <c r="O124" s="176">
        <v>1</v>
      </c>
    </row>
    <row r="125" spans="1:16" ht="33" customHeight="1" x14ac:dyDescent="0.3">
      <c r="A125" s="139" t="s">
        <v>246</v>
      </c>
      <c r="B125" s="176"/>
      <c r="C125" s="177">
        <v>5</v>
      </c>
      <c r="D125" s="176"/>
      <c r="E125" s="176"/>
      <c r="F125" s="176"/>
      <c r="G125" s="176"/>
      <c r="H125" s="178">
        <v>5</v>
      </c>
      <c r="I125" s="178"/>
      <c r="J125" s="176"/>
      <c r="K125" s="176"/>
      <c r="L125" s="176"/>
      <c r="M125" s="176"/>
      <c r="N125" s="176"/>
      <c r="O125" s="176"/>
    </row>
    <row r="126" spans="1:16" ht="45" customHeight="1" x14ac:dyDescent="0.3">
      <c r="A126" s="139" t="s">
        <v>247</v>
      </c>
      <c r="B126" s="180">
        <v>12</v>
      </c>
      <c r="C126" s="176"/>
      <c r="D126" s="176"/>
      <c r="E126" s="176"/>
      <c r="F126" s="176"/>
      <c r="G126" s="176"/>
      <c r="H126" s="178"/>
      <c r="I126" s="178">
        <v>12</v>
      </c>
      <c r="J126" s="176"/>
      <c r="K126" s="176">
        <v>12</v>
      </c>
      <c r="L126" s="176"/>
      <c r="M126" s="176"/>
      <c r="N126" s="176"/>
      <c r="O126" s="176"/>
      <c r="P126" s="184" t="s">
        <v>397</v>
      </c>
    </row>
    <row r="127" spans="1:16" ht="33" customHeight="1" x14ac:dyDescent="0.3">
      <c r="A127" s="139" t="s">
        <v>248</v>
      </c>
      <c r="B127" s="176"/>
      <c r="C127" s="177">
        <v>10</v>
      </c>
      <c r="D127" s="176"/>
      <c r="E127" s="176"/>
      <c r="F127" s="176"/>
      <c r="G127" s="176"/>
      <c r="H127" s="178">
        <v>10</v>
      </c>
      <c r="I127" s="178"/>
      <c r="J127" s="176"/>
      <c r="K127" s="176"/>
      <c r="L127" s="176"/>
      <c r="M127" s="176"/>
      <c r="N127" s="176"/>
      <c r="O127" s="176"/>
    </row>
    <row r="128" spans="1:16" ht="33" customHeight="1" x14ac:dyDescent="0.3">
      <c r="A128" s="139" t="s">
        <v>249</v>
      </c>
      <c r="B128" s="176"/>
      <c r="C128" s="180">
        <v>1</v>
      </c>
      <c r="D128" s="176"/>
      <c r="E128" s="176"/>
      <c r="F128" s="176"/>
      <c r="G128" s="177">
        <v>1</v>
      </c>
      <c r="H128" s="178">
        <v>1</v>
      </c>
      <c r="I128" s="178">
        <v>1</v>
      </c>
      <c r="J128" s="176"/>
      <c r="K128" s="176"/>
      <c r="L128" s="176">
        <v>1</v>
      </c>
      <c r="M128" s="176"/>
      <c r="N128" s="176"/>
      <c r="O128" s="176"/>
      <c r="P128" t="s">
        <v>383</v>
      </c>
    </row>
    <row r="129" spans="1:16" ht="33" customHeight="1" x14ac:dyDescent="0.3">
      <c r="A129" s="139" t="s">
        <v>250</v>
      </c>
      <c r="B129" s="180">
        <v>1</v>
      </c>
      <c r="C129" s="177">
        <v>1</v>
      </c>
      <c r="D129" s="176"/>
      <c r="E129" s="176"/>
      <c r="F129" s="176"/>
      <c r="G129" s="176"/>
      <c r="H129" s="178">
        <v>1</v>
      </c>
      <c r="I129" s="178">
        <v>1</v>
      </c>
      <c r="J129" s="176"/>
      <c r="K129" s="176">
        <v>1</v>
      </c>
      <c r="L129" s="176"/>
      <c r="M129" s="176"/>
      <c r="N129" s="176"/>
      <c r="O129" s="176"/>
    </row>
    <row r="130" spans="1:16" ht="33" customHeight="1" x14ac:dyDescent="0.3">
      <c r="A130" s="139" t="s">
        <v>251</v>
      </c>
      <c r="B130" s="176"/>
      <c r="C130" s="176"/>
      <c r="D130" s="176"/>
      <c r="E130" s="176"/>
      <c r="F130" s="177">
        <v>0.4</v>
      </c>
      <c r="G130" s="179"/>
      <c r="H130" s="178">
        <v>0.4</v>
      </c>
      <c r="I130" s="178"/>
      <c r="J130" s="176"/>
      <c r="K130" s="176"/>
      <c r="L130" s="176"/>
      <c r="M130" s="176"/>
      <c r="N130" s="176"/>
      <c r="O130" s="176"/>
      <c r="P130" t="s">
        <v>379</v>
      </c>
    </row>
    <row r="131" spans="1:16" ht="33" customHeight="1" x14ac:dyDescent="0.3">
      <c r="A131" s="139" t="s">
        <v>252</v>
      </c>
      <c r="B131" s="177">
        <v>2</v>
      </c>
      <c r="C131" s="176"/>
      <c r="D131" s="176"/>
      <c r="E131" s="176"/>
      <c r="F131" s="176"/>
      <c r="G131" s="176"/>
      <c r="H131" s="178">
        <v>2</v>
      </c>
      <c r="I131" s="178"/>
      <c r="J131" s="176"/>
      <c r="K131" s="176"/>
      <c r="L131" s="176"/>
      <c r="M131" s="176"/>
      <c r="N131" s="176"/>
      <c r="O131" s="176"/>
    </row>
    <row r="132" spans="1:16" ht="33" customHeight="1" x14ac:dyDescent="0.3">
      <c r="A132" s="139" t="s">
        <v>253</v>
      </c>
      <c r="B132" s="176"/>
      <c r="C132" s="176"/>
      <c r="D132" s="176"/>
      <c r="E132" s="176"/>
      <c r="F132" s="176"/>
      <c r="G132" s="177">
        <v>1</v>
      </c>
      <c r="H132" s="178">
        <v>1</v>
      </c>
      <c r="I132" s="178"/>
      <c r="J132" s="176"/>
      <c r="K132" s="176"/>
      <c r="L132" s="176"/>
      <c r="M132" s="176"/>
      <c r="N132" s="176"/>
      <c r="O132" s="176"/>
      <c r="P132" t="s">
        <v>378</v>
      </c>
    </row>
    <row r="133" spans="1:16" ht="33" customHeight="1" x14ac:dyDescent="0.3">
      <c r="A133" s="139" t="s">
        <v>254</v>
      </c>
      <c r="B133" s="177">
        <v>4</v>
      </c>
      <c r="C133" s="177">
        <v>32</v>
      </c>
      <c r="D133" s="176"/>
      <c r="E133" s="176"/>
      <c r="F133" s="176"/>
      <c r="G133" s="176"/>
      <c r="H133" s="178">
        <v>36</v>
      </c>
      <c r="I133" s="178"/>
      <c r="J133" s="176"/>
      <c r="K133" s="176"/>
      <c r="L133" s="176"/>
      <c r="M133" s="176"/>
      <c r="N133" s="176"/>
      <c r="O133" s="176"/>
    </row>
    <row r="134" spans="1:16" ht="33" customHeight="1" x14ac:dyDescent="0.3">
      <c r="A134" s="139" t="s">
        <v>255</v>
      </c>
      <c r="B134" s="180">
        <v>1</v>
      </c>
      <c r="C134" s="176"/>
      <c r="D134" s="176"/>
      <c r="E134" s="176"/>
      <c r="F134" s="176"/>
      <c r="G134" s="176"/>
      <c r="H134" s="178"/>
      <c r="I134" s="178">
        <v>1</v>
      </c>
      <c r="J134" s="176">
        <v>1</v>
      </c>
      <c r="K134" s="176"/>
      <c r="L134" s="176"/>
      <c r="M134" s="176"/>
      <c r="N134" s="176"/>
      <c r="O134" s="176"/>
    </row>
    <row r="135" spans="1:16" ht="33" customHeight="1" x14ac:dyDescent="0.3">
      <c r="A135" s="139" t="s">
        <v>256</v>
      </c>
      <c r="B135" s="176"/>
      <c r="C135" s="176"/>
      <c r="D135" s="176"/>
      <c r="E135" s="176"/>
      <c r="F135" s="176"/>
      <c r="G135" s="177">
        <v>1</v>
      </c>
      <c r="H135" s="178">
        <v>1</v>
      </c>
      <c r="I135" s="178"/>
      <c r="J135" s="176"/>
      <c r="K135" s="176"/>
      <c r="L135" s="176"/>
      <c r="M135" s="176"/>
      <c r="N135" s="176"/>
      <c r="O135" s="176"/>
      <c r="P135" t="s">
        <v>387</v>
      </c>
    </row>
    <row r="136" spans="1:16" ht="33" customHeight="1" x14ac:dyDescent="0.3">
      <c r="A136" s="139" t="s">
        <v>257</v>
      </c>
      <c r="B136" s="176"/>
      <c r="C136" s="176"/>
      <c r="D136" s="176"/>
      <c r="E136" s="177">
        <v>5</v>
      </c>
      <c r="F136" s="179"/>
      <c r="G136" s="176"/>
      <c r="H136" s="178">
        <v>5</v>
      </c>
      <c r="I136" s="178"/>
      <c r="J136" s="176"/>
      <c r="K136" s="176"/>
      <c r="L136" s="176"/>
      <c r="M136" s="176"/>
      <c r="N136" s="176"/>
      <c r="O136" s="176"/>
    </row>
    <row r="137" spans="1:16" ht="33" customHeight="1" x14ac:dyDescent="0.3">
      <c r="A137" s="139" t="s">
        <v>258</v>
      </c>
      <c r="B137" s="176"/>
      <c r="C137" s="177">
        <v>8</v>
      </c>
      <c r="D137" s="176"/>
      <c r="E137" s="176"/>
      <c r="F137" s="176"/>
      <c r="G137" s="176"/>
      <c r="H137" s="178">
        <v>8</v>
      </c>
      <c r="I137" s="178"/>
      <c r="J137" s="176"/>
      <c r="K137" s="176"/>
      <c r="L137" s="176"/>
      <c r="M137" s="176"/>
      <c r="N137" s="176"/>
      <c r="O137" s="176"/>
    </row>
    <row r="138" spans="1:16" ht="33" customHeight="1" x14ac:dyDescent="0.3">
      <c r="A138" s="139" t="s">
        <v>259</v>
      </c>
      <c r="B138" s="176"/>
      <c r="C138" s="177">
        <v>5</v>
      </c>
      <c r="D138" s="176"/>
      <c r="E138" s="176"/>
      <c r="F138" s="176"/>
      <c r="G138" s="176"/>
      <c r="H138" s="178">
        <v>5</v>
      </c>
      <c r="I138" s="178"/>
      <c r="J138" s="176"/>
      <c r="K138" s="176"/>
      <c r="L138" s="176"/>
      <c r="M138" s="176"/>
      <c r="N138" s="176"/>
      <c r="O138" s="176"/>
    </row>
    <row r="139" spans="1:16" ht="33" customHeight="1" x14ac:dyDescent="0.3">
      <c r="A139" s="139" t="s">
        <v>260</v>
      </c>
      <c r="B139" s="176"/>
      <c r="C139" s="180">
        <v>1</v>
      </c>
      <c r="D139" s="176"/>
      <c r="E139" s="176"/>
      <c r="F139" s="176"/>
      <c r="G139" s="176"/>
      <c r="H139" s="178"/>
      <c r="I139" s="178">
        <v>1</v>
      </c>
      <c r="J139" s="176"/>
      <c r="K139" s="176"/>
      <c r="L139" s="176">
        <v>1</v>
      </c>
      <c r="M139" s="176"/>
      <c r="N139" s="176"/>
      <c r="O139" s="176"/>
    </row>
    <row r="140" spans="1:16" ht="33" customHeight="1" x14ac:dyDescent="0.25">
      <c r="B140" s="176">
        <f t="shared" ref="B140:O140" si="0">SUM(B3:B139)</f>
        <v>179</v>
      </c>
      <c r="C140" s="176">
        <f t="shared" si="0"/>
        <v>343</v>
      </c>
      <c r="D140" s="176">
        <f t="shared" si="0"/>
        <v>46</v>
      </c>
      <c r="E140" s="176">
        <f t="shared" si="0"/>
        <v>107</v>
      </c>
      <c r="F140" s="176">
        <f t="shared" si="0"/>
        <v>6.0000000000000009</v>
      </c>
      <c r="G140" s="176">
        <f t="shared" si="0"/>
        <v>32</v>
      </c>
      <c r="H140" s="176">
        <f t="shared" si="0"/>
        <v>397</v>
      </c>
      <c r="I140" s="176">
        <f t="shared" si="0"/>
        <v>316</v>
      </c>
      <c r="J140" s="176">
        <f t="shared" si="0"/>
        <v>60</v>
      </c>
      <c r="K140" s="176">
        <f t="shared" si="0"/>
        <v>32</v>
      </c>
      <c r="L140" s="176">
        <f t="shared" si="0"/>
        <v>129</v>
      </c>
      <c r="M140" s="176">
        <f t="shared" si="0"/>
        <v>46</v>
      </c>
      <c r="N140" s="176">
        <f t="shared" si="0"/>
        <v>41</v>
      </c>
      <c r="O140" s="176">
        <f t="shared" si="0"/>
        <v>8</v>
      </c>
    </row>
    <row r="141" spans="1:16" ht="21" customHeight="1" x14ac:dyDescent="0.25"/>
    <row r="142" spans="1:16" ht="21" customHeight="1" x14ac:dyDescent="0.25">
      <c r="A142" s="604" t="s">
        <v>388</v>
      </c>
      <c r="B142" s="604"/>
      <c r="C142" s="604"/>
      <c r="D142" s="604"/>
      <c r="E142" s="604"/>
      <c r="F142" s="604"/>
      <c r="G142" s="182">
        <f>SUM(B140:G140)</f>
        <v>713</v>
      </c>
    </row>
    <row r="143" spans="1:16" ht="21" customHeight="1" x14ac:dyDescent="0.25">
      <c r="A143" s="604" t="s">
        <v>389</v>
      </c>
      <c r="B143" s="604"/>
      <c r="C143" s="604"/>
      <c r="D143" s="604"/>
      <c r="E143" s="604"/>
      <c r="F143" s="604"/>
      <c r="G143" s="182">
        <f>H140</f>
        <v>397</v>
      </c>
    </row>
    <row r="144" spans="1:16" ht="21" customHeight="1" x14ac:dyDescent="0.25">
      <c r="A144" s="604" t="s">
        <v>390</v>
      </c>
      <c r="B144" s="604"/>
      <c r="C144" s="604"/>
      <c r="D144" s="604"/>
      <c r="E144" s="604"/>
      <c r="F144" s="604"/>
      <c r="G144" s="182">
        <f>SUM(J140:O140)</f>
        <v>316</v>
      </c>
    </row>
    <row r="145" spans="1:7" ht="21" customHeight="1" x14ac:dyDescent="0.25">
      <c r="B145" s="183"/>
    </row>
    <row r="146" spans="1:7" ht="21" customHeight="1" x14ac:dyDescent="0.25">
      <c r="A146" s="600" t="s">
        <v>391</v>
      </c>
      <c r="B146" s="600"/>
      <c r="C146" s="600"/>
      <c r="D146" s="600"/>
      <c r="E146" s="600"/>
      <c r="F146" s="600"/>
      <c r="G146" s="157" t="s">
        <v>392</v>
      </c>
    </row>
    <row r="147" spans="1:7" ht="21" customHeight="1" x14ac:dyDescent="0.25">
      <c r="A147" s="600" t="s">
        <v>393</v>
      </c>
      <c r="B147" s="600"/>
      <c r="C147" s="600"/>
      <c r="D147" s="600"/>
      <c r="E147" s="600"/>
      <c r="F147" s="600"/>
      <c r="G147" s="157" t="s">
        <v>394</v>
      </c>
    </row>
    <row r="148" spans="1:7" ht="21" customHeight="1" x14ac:dyDescent="0.25">
      <c r="B148" s="183"/>
    </row>
    <row r="149" spans="1:7" ht="21" customHeight="1" x14ac:dyDescent="0.25">
      <c r="A149" s="600" t="s">
        <v>395</v>
      </c>
      <c r="B149" s="600"/>
      <c r="C149" s="600"/>
      <c r="D149" s="600"/>
      <c r="E149" s="600"/>
      <c r="F149" s="600"/>
      <c r="G149" s="157" t="s">
        <v>396</v>
      </c>
    </row>
    <row r="150" spans="1:7" x14ac:dyDescent="0.25">
      <c r="B150" s="183"/>
    </row>
    <row r="151" spans="1:7" x14ac:dyDescent="0.25">
      <c r="B151" s="183"/>
    </row>
  </sheetData>
  <sheetProtection password="E39C" sheet="1" objects="1" scenarios="1"/>
  <mergeCells count="11">
    <mergeCell ref="A149:F149"/>
    <mergeCell ref="J1:O1"/>
    <mergeCell ref="A143:F143"/>
    <mergeCell ref="A144:F144"/>
    <mergeCell ref="A146:F146"/>
    <mergeCell ref="A147:F147"/>
    <mergeCell ref="A142:F142"/>
    <mergeCell ref="A1:A2"/>
    <mergeCell ref="B1:G1"/>
    <mergeCell ref="H1:H2"/>
    <mergeCell ref="I1:I2"/>
  </mergeCells>
  <pageMargins left="0.70866141732283472" right="0.70866141732283472" top="0.78740157480314965" bottom="0.78740157480314965" header="0.31496062992125984" footer="0.31496062992125984"/>
  <pageSetup paperSize="9" scale="63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6</vt:i4>
      </vt:variant>
    </vt:vector>
  </HeadingPairs>
  <TitlesOfParts>
    <vt:vector size="15" baseType="lpstr">
      <vt:lpstr>Celková_rekapitulace_</vt:lpstr>
      <vt:lpstr>Parkový trávník</vt:lpstr>
      <vt:lpstr>Trvalky_intenzivní</vt:lpstr>
      <vt:lpstr>Výsadba_keře</vt:lpstr>
      <vt:lpstr>Listnáč Vk</vt:lpstr>
      <vt:lpstr>Zahradní vybavení</vt:lpstr>
      <vt:lpstr>Závlaha</vt:lpstr>
      <vt:lpstr>Demolice</vt:lpstr>
      <vt:lpstr>Rostliny GB</vt:lpstr>
      <vt:lpstr>Demolice!Názvy_tisku</vt:lpstr>
      <vt:lpstr>Celková_rekapitulace_!Oblast_tisku</vt:lpstr>
      <vt:lpstr>Demolice!Oblast_tisku</vt:lpstr>
      <vt:lpstr>Výsadba_keře!Oblast_tisku</vt:lpstr>
      <vt:lpstr>'Zahradní vybavení'!Oblast_tisku</vt:lpstr>
      <vt:lpstr>Závlaha!Oblast_tisku</vt:lpstr>
    </vt:vector>
  </TitlesOfParts>
  <Company>Martinek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 Martinek;Petra Löffelmannová</dc:creator>
  <cp:lastModifiedBy>rbraunova</cp:lastModifiedBy>
  <cp:lastPrinted>2018-03-11T10:34:14Z</cp:lastPrinted>
  <dcterms:created xsi:type="dcterms:W3CDTF">2005-10-05T11:32:44Z</dcterms:created>
  <dcterms:modified xsi:type="dcterms:W3CDTF">2018-09-10T09:20:08Z</dcterms:modified>
</cp:coreProperties>
</file>