
<file path=[Content_Types].xml><?xml version="1.0" encoding="utf-8"?>
<Types xmlns="http://schemas.openxmlformats.org/package/2006/content-type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18855" windowHeight="11190" firstSheet="11" activeTab="12"/>
  </bookViews>
  <sheets>
    <sheet name="Rekapitulace stavby" sheetId="1" r:id="rId1"/>
    <sheet name="SO 01 - Oprava návodního ..." sheetId="2" r:id="rId2"/>
    <sheet name="SO 02 - Oprava koruny hráze" sheetId="3" r:id="rId3"/>
    <sheet name="SO 03 - Patní drén" sheetId="4" r:id="rId4"/>
    <sheet name="SO 06.1 - Spodní výpust" sheetId="5" r:id="rId5"/>
    <sheet name="SO 06.2 - Převádění vody ..." sheetId="6" r:id="rId6"/>
    <sheet name="SO 06.3 - Přeložka násosk..." sheetId="7" r:id="rId7"/>
    <sheet name="SO 05 - Mýcení dřevin a n..." sheetId="8" r:id="rId8"/>
    <sheet name="SO 07 - Hrčlavá roura" sheetId="9" r:id="rId9"/>
    <sheet name="SO 08 - Vyčištění odtokov..." sheetId="10" r:id="rId10"/>
    <sheet name="SO 09 - Oprava boční hráz..." sheetId="11" r:id="rId11"/>
    <sheet name="SO 10 - Úprava levého bez..." sheetId="12" r:id="rId12"/>
    <sheet name="VON - Vedlejší a ostatní ..." sheetId="13" r:id="rId13"/>
    <sheet name="Pokyny pro vyplnění" sheetId="14" r:id="rId14"/>
  </sheets>
  <definedNames>
    <definedName name="_xlnm._FilterDatabase" localSheetId="1" hidden="1">'SO 01 - Oprava návodního ...'!$C$81:$K$182</definedName>
    <definedName name="_xlnm._FilterDatabase" localSheetId="2" hidden="1">'SO 02 - Oprava koruny hráze'!$C$79:$K$119</definedName>
    <definedName name="_xlnm._FilterDatabase" localSheetId="3" hidden="1">'SO 03 - Patní drén'!$C$82:$K$147</definedName>
    <definedName name="_xlnm._FilterDatabase" localSheetId="7" hidden="1">'SO 05 - Mýcení dřevin a n...'!$C$77:$K$168</definedName>
    <definedName name="_xlnm._FilterDatabase" localSheetId="4" hidden="1">'SO 06.1 - Spodní výpust'!$C$94:$K$345</definedName>
    <definedName name="_xlnm._FilterDatabase" localSheetId="5" hidden="1">'SO 06.2 - Převádění vody ...'!$C$84:$K$95</definedName>
    <definedName name="_xlnm._FilterDatabase" localSheetId="6" hidden="1">'SO 06.3 - Přeložka násosk...'!$C$87:$K$170</definedName>
    <definedName name="_xlnm._FilterDatabase" localSheetId="8" hidden="1">'SO 07 - Hrčlavá roura'!$C$87:$K$286</definedName>
    <definedName name="_xlnm._FilterDatabase" localSheetId="9" hidden="1">'SO 08 - Vyčištění odtokov...'!$C$78:$K$89</definedName>
    <definedName name="_xlnm._FilterDatabase" localSheetId="10" hidden="1">'SO 09 - Oprava boční hráz...'!$C$83:$K$200</definedName>
    <definedName name="_xlnm._FilterDatabase" localSheetId="11" hidden="1">'SO 10 - Úprava levého bez...'!$C$84:$K$269</definedName>
    <definedName name="_xlnm._FilterDatabase" localSheetId="12" hidden="1">'VON - Vedlejší a ostatní ...'!$C$80:$K$137</definedName>
    <definedName name="_xlnm.Print_Titles" localSheetId="0">'Rekapitulace stavby'!$49:$49</definedName>
    <definedName name="_xlnm.Print_Titles" localSheetId="1">'SO 01 - Oprava návodního ...'!$81:$81</definedName>
    <definedName name="_xlnm.Print_Titles" localSheetId="2">'SO 02 - Oprava koruny hráze'!$79:$79</definedName>
    <definedName name="_xlnm.Print_Titles" localSheetId="3">'SO 03 - Patní drén'!$82:$82</definedName>
    <definedName name="_xlnm.Print_Titles" localSheetId="7">'SO 05 - Mýcení dřevin a n...'!$77:$77</definedName>
    <definedName name="_xlnm.Print_Titles" localSheetId="4">'SO 06.1 - Spodní výpust'!$94:$94</definedName>
    <definedName name="_xlnm.Print_Titles" localSheetId="5">'SO 06.2 - Převádění vody ...'!$84:$84</definedName>
    <definedName name="_xlnm.Print_Titles" localSheetId="6">'SO 06.3 - Přeložka násosk...'!$87:$87</definedName>
    <definedName name="_xlnm.Print_Titles" localSheetId="8">'SO 07 - Hrčlavá roura'!$87:$87</definedName>
    <definedName name="_xlnm.Print_Titles" localSheetId="9">'SO 08 - Vyčištění odtokov...'!$78:$78</definedName>
    <definedName name="_xlnm.Print_Titles" localSheetId="10">'SO 09 - Oprava boční hráz...'!$83:$83</definedName>
    <definedName name="_xlnm.Print_Titles" localSheetId="11">'SO 10 - Úprava levého bez...'!$84:$84</definedName>
    <definedName name="_xlnm.Print_Titles" localSheetId="12">'VON - Vedlejší a ostatní ...'!$80:$80</definedName>
    <definedName name="_xlnm.Print_Area" localSheetId="13">'Pokyny pro vyplnění'!$B$2:$K$69,'Pokyny pro vyplnění'!$B$72:$K$116,'Pokyny pro vyplnění'!$B$119:$K$188,'Pokyny pro vyplnění'!$B$196:$K$216</definedName>
    <definedName name="_xlnm.Print_Area" localSheetId="0">'Rekapitulace stavby'!$D$4:$AO$33,'Rekapitulace stavby'!$C$39:$AQ$65</definedName>
    <definedName name="_xlnm.Print_Area" localSheetId="1">'SO 01 - Oprava návodního ...'!$C$4:$J$36,'SO 01 - Oprava návodního ...'!$C$42:$J$63,'SO 01 - Oprava návodního ...'!$C$69:$K$182</definedName>
    <definedName name="_xlnm.Print_Area" localSheetId="2">'SO 02 - Oprava koruny hráze'!$C$4:$J$36,'SO 02 - Oprava koruny hráze'!$C$42:$J$61,'SO 02 - Oprava koruny hráze'!$C$67:$K$119</definedName>
    <definedName name="_xlnm.Print_Area" localSheetId="3">'SO 03 - Patní drén'!$C$4:$J$36,'SO 03 - Patní drén'!$C$42:$J$64,'SO 03 - Patní drén'!$C$70:$K$147</definedName>
    <definedName name="_xlnm.Print_Area" localSheetId="7">'SO 05 - Mýcení dřevin a n...'!$C$4:$J$36,'SO 05 - Mýcení dřevin a n...'!$C$42:$J$59,'SO 05 - Mýcení dřevin a n...'!$C$65:$K$168</definedName>
    <definedName name="_xlnm.Print_Area" localSheetId="4">'SO 06.1 - Spodní výpust'!$C$4:$J$38,'SO 06.1 - Spodní výpust'!$C$44:$J$74,'SO 06.1 - Spodní výpust'!$C$80:$K$345</definedName>
    <definedName name="_xlnm.Print_Area" localSheetId="5">'SO 06.2 - Převádění vody ...'!$C$4:$J$38,'SO 06.2 - Převádění vody ...'!$C$44:$J$64,'SO 06.2 - Převádění vody ...'!$C$70:$K$95</definedName>
    <definedName name="_xlnm.Print_Area" localSheetId="6">'SO 06.3 - Přeložka násosk...'!$C$4:$J$38,'SO 06.3 - Přeložka násosk...'!$C$44:$J$67,'SO 06.3 - Přeložka násosk...'!$C$73:$K$170</definedName>
    <definedName name="_xlnm.Print_Area" localSheetId="8">'SO 07 - Hrčlavá roura'!$C$4:$J$36,'SO 07 - Hrčlavá roura'!$C$42:$J$69,'SO 07 - Hrčlavá roura'!$C$75:$K$286</definedName>
    <definedName name="_xlnm.Print_Area" localSheetId="9">'SO 08 - Vyčištění odtokov...'!$C$4:$J$36,'SO 08 - Vyčištění odtokov...'!$C$42:$J$60,'SO 08 - Vyčištění odtokov...'!$C$66:$K$89</definedName>
    <definedName name="_xlnm.Print_Area" localSheetId="10">'SO 09 - Oprava boční hráz...'!$C$4:$J$36,'SO 09 - Oprava boční hráz...'!$C$42:$J$65,'SO 09 - Oprava boční hráz...'!$C$71:$K$200</definedName>
    <definedName name="_xlnm.Print_Area" localSheetId="11">'SO 10 - Úprava levého bez...'!$C$4:$J$36,'SO 10 - Úprava levého bez...'!$C$42:$J$66,'SO 10 - Úprava levého bez...'!$C$72:$K$269</definedName>
    <definedName name="_xlnm.Print_Area" localSheetId="12">'VON - Vedlejší a ostatní ...'!$C$4:$J$36,'VON - Vedlejší a ostatní ...'!$C$42:$J$62,'VON - Vedlejší a ostatní ...'!$C$68:$K$137</definedName>
  </definedNames>
  <calcPr calcId="125725"/>
</workbook>
</file>

<file path=xl/calcChain.xml><?xml version="1.0" encoding="utf-8"?>
<calcChain xmlns="http://schemas.openxmlformats.org/spreadsheetml/2006/main">
  <c r="AY64" i="1"/>
  <c r="AX64"/>
  <c r="BI136" i="13"/>
  <c r="BH136"/>
  <c r="BG136"/>
  <c r="BF136"/>
  <c r="T136"/>
  <c r="R136"/>
  <c r="P136"/>
  <c r="BK136"/>
  <c r="J136"/>
  <c r="BE136" s="1"/>
  <c r="BI134"/>
  <c r="BH134"/>
  <c r="BG134"/>
  <c r="BF134"/>
  <c r="T134"/>
  <c r="R134"/>
  <c r="P134"/>
  <c r="BK134"/>
  <c r="J134"/>
  <c r="BE134" s="1"/>
  <c r="BI132"/>
  <c r="BH132"/>
  <c r="BG132"/>
  <c r="BF132"/>
  <c r="T132"/>
  <c r="T131" s="1"/>
  <c r="R132"/>
  <c r="R131" s="1"/>
  <c r="P132"/>
  <c r="P131" s="1"/>
  <c r="BK132"/>
  <c r="BK131" s="1"/>
  <c r="J131"/>
  <c r="J61" s="1"/>
  <c r="J132"/>
  <c r="BE132"/>
  <c r="BI128"/>
  <c r="BH128"/>
  <c r="BG128"/>
  <c r="BF128"/>
  <c r="T128"/>
  <c r="R128"/>
  <c r="P128"/>
  <c r="BK128"/>
  <c r="J128"/>
  <c r="BE128" s="1"/>
  <c r="BI126"/>
  <c r="BH126"/>
  <c r="BG126"/>
  <c r="BF126"/>
  <c r="T126"/>
  <c r="T125" s="1"/>
  <c r="R126"/>
  <c r="R125" s="1"/>
  <c r="P126"/>
  <c r="P125" s="1"/>
  <c r="BK126"/>
  <c r="BK125" s="1"/>
  <c r="J125"/>
  <c r="J60" s="1"/>
  <c r="J126"/>
  <c r="BE126"/>
  <c r="BI122"/>
  <c r="BH122"/>
  <c r="BG122"/>
  <c r="BF122"/>
  <c r="T122"/>
  <c r="R122"/>
  <c r="P122"/>
  <c r="BK122"/>
  <c r="J122"/>
  <c r="BE122" s="1"/>
  <c r="BI119"/>
  <c r="BH119"/>
  <c r="BG119"/>
  <c r="BF119"/>
  <c r="T119"/>
  <c r="R119"/>
  <c r="P119"/>
  <c r="BK119"/>
  <c r="J119"/>
  <c r="BE119" s="1"/>
  <c r="BI116"/>
  <c r="BH116"/>
  <c r="BG116"/>
  <c r="BF116"/>
  <c r="T116"/>
  <c r="R116"/>
  <c r="P116"/>
  <c r="BK116"/>
  <c r="J116"/>
  <c r="BE116" s="1"/>
  <c r="BI114"/>
  <c r="BH114"/>
  <c r="BG114"/>
  <c r="BF114"/>
  <c r="T114"/>
  <c r="R114"/>
  <c r="P114"/>
  <c r="BK114"/>
  <c r="J114"/>
  <c r="BE114" s="1"/>
  <c r="BI112"/>
  <c r="BH112"/>
  <c r="BG112"/>
  <c r="BF112"/>
  <c r="T112"/>
  <c r="R112"/>
  <c r="P112"/>
  <c r="BK112"/>
  <c r="J112"/>
  <c r="BE112" s="1"/>
  <c r="BI110"/>
  <c r="BH110"/>
  <c r="BG110"/>
  <c r="BF110"/>
  <c r="T110"/>
  <c r="T109" s="1"/>
  <c r="R110"/>
  <c r="R109" s="1"/>
  <c r="P110"/>
  <c r="P109" s="1"/>
  <c r="BK110"/>
  <c r="BK109" s="1"/>
  <c r="J109"/>
  <c r="J59" s="1"/>
  <c r="J110"/>
  <c r="BE110"/>
  <c r="BI107"/>
  <c r="BH107"/>
  <c r="BG107"/>
  <c r="BF107"/>
  <c r="T107"/>
  <c r="R107"/>
  <c r="P107"/>
  <c r="BK107"/>
  <c r="J107"/>
  <c r="BE107" s="1"/>
  <c r="BI105"/>
  <c r="BH105"/>
  <c r="BG105"/>
  <c r="BF105"/>
  <c r="T105"/>
  <c r="R105"/>
  <c r="P105"/>
  <c r="BK105"/>
  <c r="J105"/>
  <c r="BE105" s="1"/>
  <c r="BI102"/>
  <c r="BH102"/>
  <c r="BG102"/>
  <c r="BF102"/>
  <c r="T102"/>
  <c r="R102"/>
  <c r="P102"/>
  <c r="BK102"/>
  <c r="J102"/>
  <c r="BE102" s="1"/>
  <c r="BI99"/>
  <c r="BH99"/>
  <c r="BG99"/>
  <c r="BF99"/>
  <c r="T99"/>
  <c r="R99"/>
  <c r="P99"/>
  <c r="BK99"/>
  <c r="J99"/>
  <c r="BE99" s="1"/>
  <c r="BI97"/>
  <c r="BH97"/>
  <c r="BG97"/>
  <c r="BF97"/>
  <c r="T97"/>
  <c r="R97"/>
  <c r="P97"/>
  <c r="BK97"/>
  <c r="J97"/>
  <c r="BE97" s="1"/>
  <c r="BI94"/>
  <c r="BH94"/>
  <c r="BG94"/>
  <c r="BF94"/>
  <c r="T94"/>
  <c r="R94"/>
  <c r="P94"/>
  <c r="BK94"/>
  <c r="J94"/>
  <c r="BE94" s="1"/>
  <c r="BI92"/>
  <c r="BH92"/>
  <c r="BG92"/>
  <c r="BF92"/>
  <c r="T92"/>
  <c r="R92"/>
  <c r="P92"/>
  <c r="BK92"/>
  <c r="J92"/>
  <c r="BE92" s="1"/>
  <c r="BI90"/>
  <c r="BH90"/>
  <c r="BG90"/>
  <c r="BF90"/>
  <c r="T90"/>
  <c r="R90"/>
  <c r="P90"/>
  <c r="BK90"/>
  <c r="J90"/>
  <c r="BE90" s="1"/>
  <c r="BI88"/>
  <c r="BH88"/>
  <c r="BG88"/>
  <c r="BF88"/>
  <c r="T88"/>
  <c r="R88"/>
  <c r="P88"/>
  <c r="BK88"/>
  <c r="J88"/>
  <c r="BE88" s="1"/>
  <c r="BI86"/>
  <c r="BH86"/>
  <c r="BG86"/>
  <c r="BF86"/>
  <c r="T86"/>
  <c r="R86"/>
  <c r="P86"/>
  <c r="BK86"/>
  <c r="J86"/>
  <c r="BE86" s="1"/>
  <c r="BI84"/>
  <c r="BH84"/>
  <c r="F33"/>
  <c r="BC64" i="1" s="1"/>
  <c r="BG84" i="13"/>
  <c r="BF84"/>
  <c r="J31"/>
  <c r="AW64" i="1" s="1"/>
  <c r="F31" i="13"/>
  <c r="BA64" i="1" s="1"/>
  <c r="T84" i="13"/>
  <c r="T83" s="1"/>
  <c r="T82" s="1"/>
  <c r="T81" s="1"/>
  <c r="R84"/>
  <c r="R83" s="1"/>
  <c r="R82" s="1"/>
  <c r="R81" s="1"/>
  <c r="P84"/>
  <c r="P83" s="1"/>
  <c r="P82" s="1"/>
  <c r="P81" s="1"/>
  <c r="AU64" i="1" s="1"/>
  <c r="BK84" i="13"/>
  <c r="BK83"/>
  <c r="J83" s="1"/>
  <c r="J58" s="1"/>
  <c r="J84"/>
  <c r="BE84"/>
  <c r="J77"/>
  <c r="F77"/>
  <c r="F75"/>
  <c r="E73"/>
  <c r="J51"/>
  <c r="F51"/>
  <c r="F49"/>
  <c r="E47"/>
  <c r="J18"/>
  <c r="E18"/>
  <c r="F78" s="1"/>
  <c r="F52"/>
  <c r="J17"/>
  <c r="J12"/>
  <c r="J75" s="1"/>
  <c r="J49"/>
  <c r="E7"/>
  <c r="E71" s="1"/>
  <c r="AY63" i="1"/>
  <c r="AX63"/>
  <c r="BI268" i="12"/>
  <c r="BH268"/>
  <c r="BG268"/>
  <c r="BF268"/>
  <c r="T268"/>
  <c r="R268"/>
  <c r="P268"/>
  <c r="BK268"/>
  <c r="J268"/>
  <c r="BE268"/>
  <c r="BI266"/>
  <c r="BH266"/>
  <c r="BG266"/>
  <c r="BF266"/>
  <c r="T266"/>
  <c r="T265"/>
  <c r="R266"/>
  <c r="R265"/>
  <c r="P266"/>
  <c r="P265"/>
  <c r="BK266"/>
  <c r="BK265"/>
  <c r="J265" s="1"/>
  <c r="J266"/>
  <c r="BE266" s="1"/>
  <c r="J65"/>
  <c r="BI263"/>
  <c r="BH263"/>
  <c r="BG263"/>
  <c r="BF263"/>
  <c r="T263"/>
  <c r="T262"/>
  <c r="R263"/>
  <c r="R262"/>
  <c r="P263"/>
  <c r="P262"/>
  <c r="BK263"/>
  <c r="BK262"/>
  <c r="J262" s="1"/>
  <c r="J263"/>
  <c r="BE263" s="1"/>
  <c r="J64"/>
  <c r="BI259"/>
  <c r="BH259"/>
  <c r="BG259"/>
  <c r="BF259"/>
  <c r="T259"/>
  <c r="R259"/>
  <c r="P259"/>
  <c r="BK259"/>
  <c r="J259"/>
  <c r="BE259"/>
  <c r="BI256"/>
  <c r="BH256"/>
  <c r="BG256"/>
  <c r="BF256"/>
  <c r="T256"/>
  <c r="R256"/>
  <c r="P256"/>
  <c r="BK256"/>
  <c r="J256"/>
  <c r="BE256"/>
  <c r="BI253"/>
  <c r="BH253"/>
  <c r="BG253"/>
  <c r="BF253"/>
  <c r="T253"/>
  <c r="R253"/>
  <c r="P253"/>
  <c r="BK253"/>
  <c r="J253"/>
  <c r="BE253"/>
  <c r="BI249"/>
  <c r="BH249"/>
  <c r="BG249"/>
  <c r="BF249"/>
  <c r="T249"/>
  <c r="T248"/>
  <c r="R249"/>
  <c r="R248"/>
  <c r="P249"/>
  <c r="P248"/>
  <c r="BK249"/>
  <c r="BK248"/>
  <c r="J248" s="1"/>
  <c r="J249"/>
  <c r="BE249" s="1"/>
  <c r="J63"/>
  <c r="BI244"/>
  <c r="BH244"/>
  <c r="BG244"/>
  <c r="BF244"/>
  <c r="T244"/>
  <c r="T243"/>
  <c r="R244"/>
  <c r="R243"/>
  <c r="P244"/>
  <c r="P243"/>
  <c r="BK244"/>
  <c r="BK243"/>
  <c r="J243" s="1"/>
  <c r="J244"/>
  <c r="BE244" s="1"/>
  <c r="J62"/>
  <c r="BI239"/>
  <c r="BH239"/>
  <c r="BG239"/>
  <c r="BF239"/>
  <c r="T239"/>
  <c r="R239"/>
  <c r="P239"/>
  <c r="BK239"/>
  <c r="J239"/>
  <c r="BE239"/>
  <c r="BI234"/>
  <c r="BH234"/>
  <c r="BG234"/>
  <c r="BF234"/>
  <c r="T234"/>
  <c r="R234"/>
  <c r="P234"/>
  <c r="BK234"/>
  <c r="J234"/>
  <c r="BE234"/>
  <c r="BI229"/>
  <c r="BH229"/>
  <c r="BG229"/>
  <c r="BF229"/>
  <c r="T229"/>
  <c r="R229"/>
  <c r="P229"/>
  <c r="BK229"/>
  <c r="J229"/>
  <c r="BE229"/>
  <c r="BI224"/>
  <c r="BH224"/>
  <c r="BG224"/>
  <c r="BF224"/>
  <c r="T224"/>
  <c r="R224"/>
  <c r="P224"/>
  <c r="BK224"/>
  <c r="J224"/>
  <c r="BE224"/>
  <c r="BI219"/>
  <c r="BH219"/>
  <c r="BG219"/>
  <c r="BF219"/>
  <c r="T219"/>
  <c r="R219"/>
  <c r="P219"/>
  <c r="BK219"/>
  <c r="J219"/>
  <c r="BE219"/>
  <c r="BI214"/>
  <c r="BH214"/>
  <c r="BG214"/>
  <c r="BF214"/>
  <c r="T214"/>
  <c r="R214"/>
  <c r="P214"/>
  <c r="BK214"/>
  <c r="J214"/>
  <c r="BE214"/>
  <c r="BI209"/>
  <c r="BH209"/>
  <c r="BG209"/>
  <c r="BF209"/>
  <c r="T209"/>
  <c r="T208"/>
  <c r="R209"/>
  <c r="R208"/>
  <c r="P209"/>
  <c r="P208"/>
  <c r="BK209"/>
  <c r="BK208"/>
  <c r="J208" s="1"/>
  <c r="J209"/>
  <c r="BE209" s="1"/>
  <c r="J61"/>
  <c r="BI205"/>
  <c r="BH205"/>
  <c r="BG205"/>
  <c r="BF205"/>
  <c r="T205"/>
  <c r="R205"/>
  <c r="P205"/>
  <c r="BK205"/>
  <c r="J205"/>
  <c r="BE205"/>
  <c r="BI201"/>
  <c r="BH201"/>
  <c r="BG201"/>
  <c r="BF201"/>
  <c r="T201"/>
  <c r="R201"/>
  <c r="P201"/>
  <c r="BK201"/>
  <c r="J201"/>
  <c r="BE201"/>
  <c r="BI196"/>
  <c r="BH196"/>
  <c r="BG196"/>
  <c r="BF196"/>
  <c r="T196"/>
  <c r="R196"/>
  <c r="P196"/>
  <c r="BK196"/>
  <c r="J196"/>
  <c r="BE196"/>
  <c r="BI193"/>
  <c r="BH193"/>
  <c r="BG193"/>
  <c r="BF193"/>
  <c r="T193"/>
  <c r="R193"/>
  <c r="P193"/>
  <c r="BK193"/>
  <c r="J193"/>
  <c r="BE193"/>
  <c r="BI187"/>
  <c r="BH187"/>
  <c r="BG187"/>
  <c r="BF187"/>
  <c r="T187"/>
  <c r="R187"/>
  <c r="P187"/>
  <c r="BK187"/>
  <c r="J187"/>
  <c r="BE187"/>
  <c r="BI183"/>
  <c r="BH183"/>
  <c r="BG183"/>
  <c r="BF183"/>
  <c r="T183"/>
  <c r="R183"/>
  <c r="P183"/>
  <c r="BK183"/>
  <c r="J183"/>
  <c r="BE183"/>
  <c r="BI180"/>
  <c r="BH180"/>
  <c r="BG180"/>
  <c r="BF180"/>
  <c r="T180"/>
  <c r="R180"/>
  <c r="P180"/>
  <c r="BK180"/>
  <c r="J180"/>
  <c r="BE180"/>
  <c r="BI175"/>
  <c r="BH175"/>
  <c r="BG175"/>
  <c r="BF175"/>
  <c r="T175"/>
  <c r="R175"/>
  <c r="P175"/>
  <c r="BK175"/>
  <c r="J175"/>
  <c r="BE175"/>
  <c r="BI170"/>
  <c r="BH170"/>
  <c r="BG170"/>
  <c r="BF170"/>
  <c r="T170"/>
  <c r="R170"/>
  <c r="P170"/>
  <c r="BK170"/>
  <c r="J170"/>
  <c r="BE170"/>
  <c r="BI165"/>
  <c r="BH165"/>
  <c r="BG165"/>
  <c r="BF165"/>
  <c r="T165"/>
  <c r="T164"/>
  <c r="R165"/>
  <c r="R164"/>
  <c r="P165"/>
  <c r="P164"/>
  <c r="BK165"/>
  <c r="BK164"/>
  <c r="J164" s="1"/>
  <c r="J165"/>
  <c r="BE165" s="1"/>
  <c r="J60"/>
  <c r="BI160"/>
  <c r="BH160"/>
  <c r="BG160"/>
  <c r="BF160"/>
  <c r="T160"/>
  <c r="T159"/>
  <c r="R160"/>
  <c r="R159"/>
  <c r="P160"/>
  <c r="P159"/>
  <c r="BK160"/>
  <c r="BK159"/>
  <c r="J159" s="1"/>
  <c r="J160"/>
  <c r="BE160" s="1"/>
  <c r="F30" s="1"/>
  <c r="AZ63" i="1" s="1"/>
  <c r="J59" i="12"/>
  <c r="BI154"/>
  <c r="BH154"/>
  <c r="BG154"/>
  <c r="BF154"/>
  <c r="T154"/>
  <c r="R154"/>
  <c r="P154"/>
  <c r="BK154"/>
  <c r="J154"/>
  <c r="BE154"/>
  <c r="BI149"/>
  <c r="BH149"/>
  <c r="BG149"/>
  <c r="BF149"/>
  <c r="T149"/>
  <c r="R149"/>
  <c r="P149"/>
  <c r="BK149"/>
  <c r="J149"/>
  <c r="BE149"/>
  <c r="BI144"/>
  <c r="BH144"/>
  <c r="BG144"/>
  <c r="BF144"/>
  <c r="T144"/>
  <c r="R144"/>
  <c r="P144"/>
  <c r="BK144"/>
  <c r="J144"/>
  <c r="BE144"/>
  <c r="BI136"/>
  <c r="BH136"/>
  <c r="BG136"/>
  <c r="BF136"/>
  <c r="T136"/>
  <c r="R136"/>
  <c r="P136"/>
  <c r="BK136"/>
  <c r="J136"/>
  <c r="BE136"/>
  <c r="BI133"/>
  <c r="BH133"/>
  <c r="BG133"/>
  <c r="BF133"/>
  <c r="T133"/>
  <c r="R133"/>
  <c r="P133"/>
  <c r="BK133"/>
  <c r="J133"/>
  <c r="BE133"/>
  <c r="BI129"/>
  <c r="BH129"/>
  <c r="BG129"/>
  <c r="BF129"/>
  <c r="T129"/>
  <c r="R129"/>
  <c r="P129"/>
  <c r="BK129"/>
  <c r="J129"/>
  <c r="BE129"/>
  <c r="BI125"/>
  <c r="BH125"/>
  <c r="BG125"/>
  <c r="BF125"/>
  <c r="T125"/>
  <c r="R125"/>
  <c r="P125"/>
  <c r="BK125"/>
  <c r="J125"/>
  <c r="BE125"/>
  <c r="BI120"/>
  <c r="BH120"/>
  <c r="BG120"/>
  <c r="BF120"/>
  <c r="T120"/>
  <c r="R120"/>
  <c r="P120"/>
  <c r="BK120"/>
  <c r="J120"/>
  <c r="BE120"/>
  <c r="BI115"/>
  <c r="BH115"/>
  <c r="BG115"/>
  <c r="BF115"/>
  <c r="T115"/>
  <c r="R115"/>
  <c r="P115"/>
  <c r="BK115"/>
  <c r="J115"/>
  <c r="BE115"/>
  <c r="BI110"/>
  <c r="BH110"/>
  <c r="BG110"/>
  <c r="BF110"/>
  <c r="T110"/>
  <c r="R110"/>
  <c r="P110"/>
  <c r="BK110"/>
  <c r="J110"/>
  <c r="BE110"/>
  <c r="BI106"/>
  <c r="BH106"/>
  <c r="BG106"/>
  <c r="BF106"/>
  <c r="T106"/>
  <c r="R106"/>
  <c r="P106"/>
  <c r="BK106"/>
  <c r="J106"/>
  <c r="BE106"/>
  <c r="BI101"/>
  <c r="BH101"/>
  <c r="BG101"/>
  <c r="BF101"/>
  <c r="T101"/>
  <c r="R101"/>
  <c r="P101"/>
  <c r="BK101"/>
  <c r="J101"/>
  <c r="BE101"/>
  <c r="BI97"/>
  <c r="BH97"/>
  <c r="BG97"/>
  <c r="BF97"/>
  <c r="T97"/>
  <c r="R97"/>
  <c r="P97"/>
  <c r="BK97"/>
  <c r="J97"/>
  <c r="BE97"/>
  <c r="BI92"/>
  <c r="BH92"/>
  <c r="BG92"/>
  <c r="BF92"/>
  <c r="T92"/>
  <c r="R92"/>
  <c r="P92"/>
  <c r="BK92"/>
  <c r="J92"/>
  <c r="BE92"/>
  <c r="BI88"/>
  <c r="F34"/>
  <c r="BD63" i="1" s="1"/>
  <c r="BH88" i="12"/>
  <c r="F33" s="1"/>
  <c r="BC63" i="1" s="1"/>
  <c r="BG88" i="12"/>
  <c r="F32"/>
  <c r="BB63" i="1" s="1"/>
  <c r="BF88" i="12"/>
  <c r="T88"/>
  <c r="T87"/>
  <c r="T86" s="1"/>
  <c r="T85" s="1"/>
  <c r="R88"/>
  <c r="R87"/>
  <c r="R86" s="1"/>
  <c r="R85"/>
  <c r="P88"/>
  <c r="P87"/>
  <c r="P86" s="1"/>
  <c r="P85" s="1"/>
  <c r="AU63" i="1" s="1"/>
  <c r="BK88" i="12"/>
  <c r="BK87" s="1"/>
  <c r="BK86" s="1"/>
  <c r="BK85" s="1"/>
  <c r="J85" s="1"/>
  <c r="J86"/>
  <c r="J57" s="1"/>
  <c r="J88"/>
  <c r="BE88" s="1"/>
  <c r="J30"/>
  <c r="AV63" i="1" s="1"/>
  <c r="J81" i="12"/>
  <c r="F81"/>
  <c r="F79"/>
  <c r="E77"/>
  <c r="J51"/>
  <c r="F51"/>
  <c r="F49"/>
  <c r="E47"/>
  <c r="J18"/>
  <c r="E18"/>
  <c r="F82" s="1"/>
  <c r="J17"/>
  <c r="J12"/>
  <c r="J79" s="1"/>
  <c r="E7"/>
  <c r="E75" s="1"/>
  <c r="E45"/>
  <c r="AY62" i="1"/>
  <c r="AX62"/>
  <c r="BI199" i="11"/>
  <c r="BH199"/>
  <c r="BG199"/>
  <c r="BF199"/>
  <c r="T199"/>
  <c r="R199"/>
  <c r="P199"/>
  <c r="BK199"/>
  <c r="J199"/>
  <c r="BE199" s="1"/>
  <c r="BI197"/>
  <c r="BH197"/>
  <c r="BG197"/>
  <c r="BF197"/>
  <c r="T197"/>
  <c r="T196" s="1"/>
  <c r="R197"/>
  <c r="R196" s="1"/>
  <c r="P197"/>
  <c r="P196" s="1"/>
  <c r="BK197"/>
  <c r="BK196" s="1"/>
  <c r="J196"/>
  <c r="J64" s="1"/>
  <c r="J197"/>
  <c r="BE197"/>
  <c r="BI194"/>
  <c r="BH194"/>
  <c r="BG194"/>
  <c r="BF194"/>
  <c r="T194"/>
  <c r="T193" s="1"/>
  <c r="R194"/>
  <c r="R193" s="1"/>
  <c r="P194"/>
  <c r="P193" s="1"/>
  <c r="BK194"/>
  <c r="BK193" s="1"/>
  <c r="J193" s="1"/>
  <c r="J63" s="1"/>
  <c r="J194"/>
  <c r="BE194"/>
  <c r="BI189"/>
  <c r="BH189"/>
  <c r="BG189"/>
  <c r="BF189"/>
  <c r="T189"/>
  <c r="T188" s="1"/>
  <c r="R189"/>
  <c r="R188" s="1"/>
  <c r="P189"/>
  <c r="P188" s="1"/>
  <c r="BK189"/>
  <c r="BK188" s="1"/>
  <c r="J188"/>
  <c r="J62" s="1"/>
  <c r="J189"/>
  <c r="BE189"/>
  <c r="BI183"/>
  <c r="BH183"/>
  <c r="BG183"/>
  <c r="BF183"/>
  <c r="T183"/>
  <c r="R183"/>
  <c r="P183"/>
  <c r="BK183"/>
  <c r="J183"/>
  <c r="BE183" s="1"/>
  <c r="BI179"/>
  <c r="BH179"/>
  <c r="BG179"/>
  <c r="BF179"/>
  <c r="T179"/>
  <c r="R179"/>
  <c r="P179"/>
  <c r="BK179"/>
  <c r="J179"/>
  <c r="BE179" s="1"/>
  <c r="BI173"/>
  <c r="BH173"/>
  <c r="BG173"/>
  <c r="BF173"/>
  <c r="T173"/>
  <c r="R173"/>
  <c r="P173"/>
  <c r="BK173"/>
  <c r="J173"/>
  <c r="BE173" s="1"/>
  <c r="BI168"/>
  <c r="BH168"/>
  <c r="BG168"/>
  <c r="BF168"/>
  <c r="T168"/>
  <c r="R168"/>
  <c r="P168"/>
  <c r="BK168"/>
  <c r="J168"/>
  <c r="BE168" s="1"/>
  <c r="BI164"/>
  <c r="BH164"/>
  <c r="BG164"/>
  <c r="BF164"/>
  <c r="T164"/>
  <c r="R164"/>
  <c r="P164"/>
  <c r="BK164"/>
  <c r="J164"/>
  <c r="BE164" s="1"/>
  <c r="BI160"/>
  <c r="BH160"/>
  <c r="BG160"/>
  <c r="BF160"/>
  <c r="T160"/>
  <c r="R160"/>
  <c r="P160"/>
  <c r="BK160"/>
  <c r="J160"/>
  <c r="BE160" s="1"/>
  <c r="BI155"/>
  <c r="BH155"/>
  <c r="BG155"/>
  <c r="BF155"/>
  <c r="T155"/>
  <c r="R155"/>
  <c r="R154" s="1"/>
  <c r="P155"/>
  <c r="BK155"/>
  <c r="BK154" s="1"/>
  <c r="J154" s="1"/>
  <c r="J61" s="1"/>
  <c r="J155"/>
  <c r="BE155"/>
  <c r="BI149"/>
  <c r="BH149"/>
  <c r="BG149"/>
  <c r="BF149"/>
  <c r="T149"/>
  <c r="T148" s="1"/>
  <c r="R149"/>
  <c r="R148" s="1"/>
  <c r="P149"/>
  <c r="P148" s="1"/>
  <c r="BK149"/>
  <c r="BK148" s="1"/>
  <c r="J148"/>
  <c r="J60" s="1"/>
  <c r="J149"/>
  <c r="BE149"/>
  <c r="BI144"/>
  <c r="BH144"/>
  <c r="BG144"/>
  <c r="BF144"/>
  <c r="T144"/>
  <c r="T143" s="1"/>
  <c r="R144"/>
  <c r="R143" s="1"/>
  <c r="P144"/>
  <c r="P143" s="1"/>
  <c r="BK144"/>
  <c r="BK143" s="1"/>
  <c r="J143" s="1"/>
  <c r="J59" s="1"/>
  <c r="J144"/>
  <c r="BE144"/>
  <c r="BI139"/>
  <c r="BH139"/>
  <c r="BG139"/>
  <c r="BF139"/>
  <c r="T139"/>
  <c r="R139"/>
  <c r="P139"/>
  <c r="BK139"/>
  <c r="J139"/>
  <c r="BE139" s="1"/>
  <c r="BI132"/>
  <c r="BH132"/>
  <c r="BG132"/>
  <c r="BF132"/>
  <c r="T132"/>
  <c r="R132"/>
  <c r="P132"/>
  <c r="BK132"/>
  <c r="J132"/>
  <c r="BE132" s="1"/>
  <c r="BI125"/>
  <c r="BH125"/>
  <c r="BG125"/>
  <c r="BF125"/>
  <c r="T125"/>
  <c r="R125"/>
  <c r="P125"/>
  <c r="BK125"/>
  <c r="J125"/>
  <c r="BE125" s="1"/>
  <c r="BI117"/>
  <c r="BH117"/>
  <c r="BG117"/>
  <c r="BF117"/>
  <c r="T117"/>
  <c r="R117"/>
  <c r="P117"/>
  <c r="BK117"/>
  <c r="J117"/>
  <c r="BE117" s="1"/>
  <c r="BI114"/>
  <c r="BH114"/>
  <c r="BG114"/>
  <c r="BF114"/>
  <c r="T114"/>
  <c r="R114"/>
  <c r="P114"/>
  <c r="BK114"/>
  <c r="J114"/>
  <c r="BE114" s="1"/>
  <c r="BI110"/>
  <c r="BH110"/>
  <c r="BG110"/>
  <c r="BF110"/>
  <c r="T110"/>
  <c r="R110"/>
  <c r="P110"/>
  <c r="BK110"/>
  <c r="J110"/>
  <c r="BE110" s="1"/>
  <c r="BI103"/>
  <c r="BH103"/>
  <c r="BG103"/>
  <c r="BF103"/>
  <c r="T103"/>
  <c r="R103"/>
  <c r="P103"/>
  <c r="BK103"/>
  <c r="J103"/>
  <c r="BE103" s="1"/>
  <c r="BI99"/>
  <c r="BH99"/>
  <c r="BG99"/>
  <c r="BF99"/>
  <c r="T99"/>
  <c r="R99"/>
  <c r="P99"/>
  <c r="BK99"/>
  <c r="J99"/>
  <c r="BE99" s="1"/>
  <c r="BI96"/>
  <c r="BH96"/>
  <c r="BG96"/>
  <c r="BF96"/>
  <c r="T96"/>
  <c r="R96"/>
  <c r="P96"/>
  <c r="BK96"/>
  <c r="J96"/>
  <c r="BE96" s="1"/>
  <c r="BI91"/>
  <c r="BH91"/>
  <c r="BG91"/>
  <c r="BF91"/>
  <c r="T91"/>
  <c r="R91"/>
  <c r="P91"/>
  <c r="BK91"/>
  <c r="J91"/>
  <c r="BE91" s="1"/>
  <c r="BI87"/>
  <c r="F34" s="1"/>
  <c r="BD62" i="1" s="1"/>
  <c r="BH87" i="11"/>
  <c r="F33"/>
  <c r="BC62" i="1" s="1"/>
  <c r="BG87" i="11"/>
  <c r="F32" s="1"/>
  <c r="BB62" i="1" s="1"/>
  <c r="BF87" i="11"/>
  <c r="J31"/>
  <c r="AW62" i="1" s="1"/>
  <c r="F31" i="11"/>
  <c r="BA62" i="1" s="1"/>
  <c r="T87" i="11"/>
  <c r="R87"/>
  <c r="R86" s="1"/>
  <c r="R85"/>
  <c r="R84" s="1"/>
  <c r="P87"/>
  <c r="BK87"/>
  <c r="BK86"/>
  <c r="J86" s="1"/>
  <c r="J58" s="1"/>
  <c r="BK85"/>
  <c r="J85" s="1"/>
  <c r="J87"/>
  <c r="BE87"/>
  <c r="J57"/>
  <c r="J80"/>
  <c r="F80"/>
  <c r="F78"/>
  <c r="E76"/>
  <c r="J51"/>
  <c r="F51"/>
  <c r="F49"/>
  <c r="E47"/>
  <c r="J18"/>
  <c r="E18"/>
  <c r="F81"/>
  <c r="F52"/>
  <c r="J17"/>
  <c r="J12"/>
  <c r="J78"/>
  <c r="J49"/>
  <c r="E7"/>
  <c r="E74" s="1"/>
  <c r="AY61" i="1"/>
  <c r="AX61"/>
  <c r="BI87" i="10"/>
  <c r="BH87"/>
  <c r="BG87"/>
  <c r="BF87"/>
  <c r="T87"/>
  <c r="T86"/>
  <c r="R87"/>
  <c r="R86"/>
  <c r="P87"/>
  <c r="P86"/>
  <c r="BK87"/>
  <c r="BK86"/>
  <c r="J86" s="1"/>
  <c r="J87"/>
  <c r="BE87" s="1"/>
  <c r="J59"/>
  <c r="BI82"/>
  <c r="F34"/>
  <c r="BD61" i="1" s="1"/>
  <c r="BH82" i="10"/>
  <c r="BG82"/>
  <c r="F32"/>
  <c r="BB61" i="1" s="1"/>
  <c r="BF82" i="10"/>
  <c r="T82"/>
  <c r="T81"/>
  <c r="R82"/>
  <c r="R81"/>
  <c r="R80" s="1"/>
  <c r="R79" s="1"/>
  <c r="P82"/>
  <c r="P81"/>
  <c r="BK82"/>
  <c r="BK81" s="1"/>
  <c r="J81"/>
  <c r="J58" s="1"/>
  <c r="J82"/>
  <c r="BE82" s="1"/>
  <c r="J30" s="1"/>
  <c r="AV61" i="1" s="1"/>
  <c r="F30" i="10"/>
  <c r="AZ61" i="1" s="1"/>
  <c r="J75" i="10"/>
  <c r="F75"/>
  <c r="F73"/>
  <c r="E71"/>
  <c r="J51"/>
  <c r="F51"/>
  <c r="F49"/>
  <c r="E47"/>
  <c r="J18"/>
  <c r="E18"/>
  <c r="F76" s="1"/>
  <c r="J17"/>
  <c r="J12"/>
  <c r="J73" s="1"/>
  <c r="J49"/>
  <c r="E7"/>
  <c r="E69"/>
  <c r="E45"/>
  <c r="AY60" i="1"/>
  <c r="AX60"/>
  <c r="BI284" i="9"/>
  <c r="BH284"/>
  <c r="BG284"/>
  <c r="BF284"/>
  <c r="T284"/>
  <c r="R284"/>
  <c r="P284"/>
  <c r="BK284"/>
  <c r="J284"/>
  <c r="BE284" s="1"/>
  <c r="BI281"/>
  <c r="BH281"/>
  <c r="BG281"/>
  <c r="BF281"/>
  <c r="T281"/>
  <c r="R281"/>
  <c r="P281"/>
  <c r="BK281"/>
  <c r="J281"/>
  <c r="BE281" s="1"/>
  <c r="BI278"/>
  <c r="BH278"/>
  <c r="BG278"/>
  <c r="BF278"/>
  <c r="T278"/>
  <c r="R278"/>
  <c r="P278"/>
  <c r="BK278"/>
  <c r="J278"/>
  <c r="BE278" s="1"/>
  <c r="BI274"/>
  <c r="BH274"/>
  <c r="BG274"/>
  <c r="BF274"/>
  <c r="T274"/>
  <c r="R274"/>
  <c r="P274"/>
  <c r="BK274"/>
  <c r="J274"/>
  <c r="BE274" s="1"/>
  <c r="BI270"/>
  <c r="BH270"/>
  <c r="BG270"/>
  <c r="BF270"/>
  <c r="T270"/>
  <c r="R270"/>
  <c r="P270"/>
  <c r="BK270"/>
  <c r="J270"/>
  <c r="BE270" s="1"/>
  <c r="BI265"/>
  <c r="BH265"/>
  <c r="BG265"/>
  <c r="BF265"/>
  <c r="T265"/>
  <c r="R265"/>
  <c r="P265"/>
  <c r="BK265"/>
  <c r="J265"/>
  <c r="BE265" s="1"/>
  <c r="BI261"/>
  <c r="BH261"/>
  <c r="BG261"/>
  <c r="BF261"/>
  <c r="T261"/>
  <c r="T260" s="1"/>
  <c r="T259" s="1"/>
  <c r="R261"/>
  <c r="R260"/>
  <c r="R259" s="1"/>
  <c r="P261"/>
  <c r="P260" s="1"/>
  <c r="P259" s="1"/>
  <c r="BK261"/>
  <c r="BK260"/>
  <c r="J260" s="1"/>
  <c r="BK259"/>
  <c r="J259" s="1"/>
  <c r="J67" s="1"/>
  <c r="J261"/>
  <c r="BE261" s="1"/>
  <c r="J68"/>
  <c r="BI257"/>
  <c r="BH257"/>
  <c r="BG257"/>
  <c r="BF257"/>
  <c r="T257"/>
  <c r="R257"/>
  <c r="P257"/>
  <c r="BK257"/>
  <c r="J257"/>
  <c r="BE257" s="1"/>
  <c r="BI255"/>
  <c r="BH255"/>
  <c r="BG255"/>
  <c r="BF255"/>
  <c r="T255"/>
  <c r="T254" s="1"/>
  <c r="R255"/>
  <c r="R254" s="1"/>
  <c r="P255"/>
  <c r="P254" s="1"/>
  <c r="BK255"/>
  <c r="BK254" s="1"/>
  <c r="J254"/>
  <c r="J66" s="1"/>
  <c r="J255"/>
  <c r="BE255"/>
  <c r="BI252"/>
  <c r="BH252"/>
  <c r="BG252"/>
  <c r="BF252"/>
  <c r="T252"/>
  <c r="T251" s="1"/>
  <c r="R252"/>
  <c r="R251" s="1"/>
  <c r="P252"/>
  <c r="P251" s="1"/>
  <c r="BK252"/>
  <c r="BK251" s="1"/>
  <c r="J251" s="1"/>
  <c r="J65" s="1"/>
  <c r="J252"/>
  <c r="BE252"/>
  <c r="BI247"/>
  <c r="BH247"/>
  <c r="BG247"/>
  <c r="BF247"/>
  <c r="T247"/>
  <c r="R247"/>
  <c r="P247"/>
  <c r="BK247"/>
  <c r="J247"/>
  <c r="BE247" s="1"/>
  <c r="BI243"/>
  <c r="BH243"/>
  <c r="BG243"/>
  <c r="BF243"/>
  <c r="T243"/>
  <c r="R243"/>
  <c r="R242" s="1"/>
  <c r="P243"/>
  <c r="BK243"/>
  <c r="BK242" s="1"/>
  <c r="J242" s="1"/>
  <c r="J64" s="1"/>
  <c r="J243"/>
  <c r="BE243"/>
  <c r="BI238"/>
  <c r="BH238"/>
  <c r="BG238"/>
  <c r="BF238"/>
  <c r="T238"/>
  <c r="R238"/>
  <c r="P238"/>
  <c r="BK238"/>
  <c r="J238"/>
  <c r="BE238" s="1"/>
  <c r="BI233"/>
  <c r="BH233"/>
  <c r="BG233"/>
  <c r="BF233"/>
  <c r="T233"/>
  <c r="R233"/>
  <c r="P233"/>
  <c r="BK233"/>
  <c r="J233"/>
  <c r="BE233" s="1"/>
  <c r="BI230"/>
  <c r="BH230"/>
  <c r="BG230"/>
  <c r="BF230"/>
  <c r="T230"/>
  <c r="R230"/>
  <c r="P230"/>
  <c r="BK230"/>
  <c r="J230"/>
  <c r="BE230" s="1"/>
  <c r="BI226"/>
  <c r="BH226"/>
  <c r="BG226"/>
  <c r="BF226"/>
  <c r="T226"/>
  <c r="R226"/>
  <c r="P226"/>
  <c r="BK226"/>
  <c r="J226"/>
  <c r="BE226" s="1"/>
  <c r="BI222"/>
  <c r="BH222"/>
  <c r="BG222"/>
  <c r="BF222"/>
  <c r="T222"/>
  <c r="R222"/>
  <c r="P222"/>
  <c r="BK222"/>
  <c r="J222"/>
  <c r="BE222" s="1"/>
  <c r="BI217"/>
  <c r="BH217"/>
  <c r="BG217"/>
  <c r="BF217"/>
  <c r="T217"/>
  <c r="R217"/>
  <c r="R216" s="1"/>
  <c r="P217"/>
  <c r="BK217"/>
  <c r="BK216" s="1"/>
  <c r="J216" s="1"/>
  <c r="J63" s="1"/>
  <c r="J217"/>
  <c r="BE217"/>
  <c r="BI213"/>
  <c r="BH213"/>
  <c r="BG213"/>
  <c r="BF213"/>
  <c r="T213"/>
  <c r="T212" s="1"/>
  <c r="R213"/>
  <c r="R212" s="1"/>
  <c r="P213"/>
  <c r="P212" s="1"/>
  <c r="BK213"/>
  <c r="BK212" s="1"/>
  <c r="J212"/>
  <c r="J62" s="1"/>
  <c r="J213"/>
  <c r="BE213"/>
  <c r="BI207"/>
  <c r="BH207"/>
  <c r="BG207"/>
  <c r="BF207"/>
  <c r="T207"/>
  <c r="R207"/>
  <c r="P207"/>
  <c r="BK207"/>
  <c r="J207"/>
  <c r="BE207" s="1"/>
  <c r="BI203"/>
  <c r="BH203"/>
  <c r="BG203"/>
  <c r="BF203"/>
  <c r="T203"/>
  <c r="T202" s="1"/>
  <c r="R203"/>
  <c r="R202" s="1"/>
  <c r="P203"/>
  <c r="P202" s="1"/>
  <c r="BK203"/>
  <c r="BK202" s="1"/>
  <c r="J202"/>
  <c r="J61" s="1"/>
  <c r="J203"/>
  <c r="BE203"/>
  <c r="BI198"/>
  <c r="BH198"/>
  <c r="BG198"/>
  <c r="BF198"/>
  <c r="T198"/>
  <c r="R198"/>
  <c r="P198"/>
  <c r="BK198"/>
  <c r="J198"/>
  <c r="BE198" s="1"/>
  <c r="BI194"/>
  <c r="BH194"/>
  <c r="BG194"/>
  <c r="BF194"/>
  <c r="T194"/>
  <c r="R194"/>
  <c r="P194"/>
  <c r="BK194"/>
  <c r="J194"/>
  <c r="BE194" s="1"/>
  <c r="BI191"/>
  <c r="BH191"/>
  <c r="BG191"/>
  <c r="BF191"/>
  <c r="T191"/>
  <c r="R191"/>
  <c r="P191"/>
  <c r="BK191"/>
  <c r="J191"/>
  <c r="BE191" s="1"/>
  <c r="BI187"/>
  <c r="BH187"/>
  <c r="BG187"/>
  <c r="BF187"/>
  <c r="T187"/>
  <c r="R187"/>
  <c r="P187"/>
  <c r="BK187"/>
  <c r="J187"/>
  <c r="BE187" s="1"/>
  <c r="BI182"/>
  <c r="BH182"/>
  <c r="BG182"/>
  <c r="BF182"/>
  <c r="T182"/>
  <c r="R182"/>
  <c r="P182"/>
  <c r="BK182"/>
  <c r="J182"/>
  <c r="BE182" s="1"/>
  <c r="BI177"/>
  <c r="BH177"/>
  <c r="BG177"/>
  <c r="BF177"/>
  <c r="T177"/>
  <c r="T176" s="1"/>
  <c r="R177"/>
  <c r="R176" s="1"/>
  <c r="P177"/>
  <c r="P176" s="1"/>
  <c r="BK177"/>
  <c r="BK176" s="1"/>
  <c r="J176"/>
  <c r="J60" s="1"/>
  <c r="J177"/>
  <c r="BE177"/>
  <c r="BI172"/>
  <c r="BH172"/>
  <c r="BG172"/>
  <c r="BF172"/>
  <c r="T172"/>
  <c r="T171" s="1"/>
  <c r="R172"/>
  <c r="R171" s="1"/>
  <c r="P172"/>
  <c r="P171" s="1"/>
  <c r="BK172"/>
  <c r="BK171" s="1"/>
  <c r="J171" s="1"/>
  <c r="J59" s="1"/>
  <c r="J172"/>
  <c r="BE172"/>
  <c r="BI165"/>
  <c r="BH165"/>
  <c r="BG165"/>
  <c r="BF165"/>
  <c r="T165"/>
  <c r="R165"/>
  <c r="P165"/>
  <c r="BK165"/>
  <c r="J165"/>
  <c r="BE165" s="1"/>
  <c r="BI161"/>
  <c r="BH161"/>
  <c r="BG161"/>
  <c r="BF161"/>
  <c r="T161"/>
  <c r="R161"/>
  <c r="P161"/>
  <c r="BK161"/>
  <c r="J161"/>
  <c r="BE161" s="1"/>
  <c r="BI156"/>
  <c r="BH156"/>
  <c r="BG156"/>
  <c r="BF156"/>
  <c r="T156"/>
  <c r="R156"/>
  <c r="P156"/>
  <c r="BK156"/>
  <c r="J156"/>
  <c r="BE156" s="1"/>
  <c r="BI151"/>
  <c r="BH151"/>
  <c r="BG151"/>
  <c r="BF151"/>
  <c r="T151"/>
  <c r="R151"/>
  <c r="P151"/>
  <c r="BK151"/>
  <c r="J151"/>
  <c r="BE151" s="1"/>
  <c r="BI144"/>
  <c r="BH144"/>
  <c r="BG144"/>
  <c r="BF144"/>
  <c r="T144"/>
  <c r="R144"/>
  <c r="P144"/>
  <c r="BK144"/>
  <c r="J144"/>
  <c r="BE144" s="1"/>
  <c r="BI141"/>
  <c r="BH141"/>
  <c r="BG141"/>
  <c r="BF141"/>
  <c r="T141"/>
  <c r="R141"/>
  <c r="P141"/>
  <c r="BK141"/>
  <c r="J141"/>
  <c r="BE141" s="1"/>
  <c r="BI137"/>
  <c r="BH137"/>
  <c r="BG137"/>
  <c r="BF137"/>
  <c r="T137"/>
  <c r="R137"/>
  <c r="P137"/>
  <c r="BK137"/>
  <c r="J137"/>
  <c r="BE137" s="1"/>
  <c r="BI132"/>
  <c r="BH132"/>
  <c r="BG132"/>
  <c r="BF132"/>
  <c r="T132"/>
  <c r="R132"/>
  <c r="P132"/>
  <c r="BK132"/>
  <c r="J132"/>
  <c r="BE132" s="1"/>
  <c r="BI127"/>
  <c r="BH127"/>
  <c r="BG127"/>
  <c r="BF127"/>
  <c r="T127"/>
  <c r="R127"/>
  <c r="P127"/>
  <c r="BK127"/>
  <c r="J127"/>
  <c r="BE127" s="1"/>
  <c r="BI122"/>
  <c r="BH122"/>
  <c r="BG122"/>
  <c r="BF122"/>
  <c r="T122"/>
  <c r="R122"/>
  <c r="P122"/>
  <c r="BK122"/>
  <c r="J122"/>
  <c r="BE122" s="1"/>
  <c r="BI117"/>
  <c r="BH117"/>
  <c r="BG117"/>
  <c r="BF117"/>
  <c r="T117"/>
  <c r="R117"/>
  <c r="P117"/>
  <c r="BK117"/>
  <c r="J117"/>
  <c r="BE117" s="1"/>
  <c r="BI110"/>
  <c r="BH110"/>
  <c r="BG110"/>
  <c r="BF110"/>
  <c r="T110"/>
  <c r="R110"/>
  <c r="P110"/>
  <c r="BK110"/>
  <c r="J110"/>
  <c r="BE110" s="1"/>
  <c r="BI103"/>
  <c r="BH103"/>
  <c r="BG103"/>
  <c r="BF103"/>
  <c r="T103"/>
  <c r="R103"/>
  <c r="P103"/>
  <c r="BK103"/>
  <c r="J103"/>
  <c r="BE103" s="1"/>
  <c r="BI96"/>
  <c r="BH96"/>
  <c r="BG96"/>
  <c r="BF96"/>
  <c r="T96"/>
  <c r="R96"/>
  <c r="P96"/>
  <c r="BK96"/>
  <c r="J96"/>
  <c r="BE96" s="1"/>
  <c r="BI91"/>
  <c r="F34" s="1"/>
  <c r="BD60" i="1" s="1"/>
  <c r="BH91" i="9"/>
  <c r="F33"/>
  <c r="BC60" i="1" s="1"/>
  <c r="BG91" i="9"/>
  <c r="F32" s="1"/>
  <c r="BB60" i="1" s="1"/>
  <c r="BF91" i="9"/>
  <c r="J31"/>
  <c r="AW60" i="1" s="1"/>
  <c r="F31" i="9"/>
  <c r="BA60" i="1" s="1"/>
  <c r="T91" i="9"/>
  <c r="T90" s="1"/>
  <c r="R91"/>
  <c r="R90" s="1"/>
  <c r="R89" s="1"/>
  <c r="R88" s="1"/>
  <c r="P91"/>
  <c r="P90" s="1"/>
  <c r="BK91"/>
  <c r="BK90"/>
  <c r="J90" s="1"/>
  <c r="J58" s="1"/>
  <c r="BK89"/>
  <c r="J89" s="1"/>
  <c r="J57" s="1"/>
  <c r="BK88"/>
  <c r="J88" s="1"/>
  <c r="J91"/>
  <c r="BE91"/>
  <c r="J30" s="1"/>
  <c r="AV60" i="1" s="1"/>
  <c r="J84" i="9"/>
  <c r="F84"/>
  <c r="F82"/>
  <c r="E80"/>
  <c r="J51"/>
  <c r="F51"/>
  <c r="F49"/>
  <c r="E47"/>
  <c r="J18"/>
  <c r="E18"/>
  <c r="F85"/>
  <c r="F52"/>
  <c r="J17"/>
  <c r="J12"/>
  <c r="J82"/>
  <c r="J49"/>
  <c r="E7"/>
  <c r="E78" s="1"/>
  <c r="AY59" i="1"/>
  <c r="AX59"/>
  <c r="BI166" i="8"/>
  <c r="BH166"/>
  <c r="BG166"/>
  <c r="BF166"/>
  <c r="T166"/>
  <c r="R166"/>
  <c r="P166"/>
  <c r="BK166"/>
  <c r="J166"/>
  <c r="BE166"/>
  <c r="BI162"/>
  <c r="BH162"/>
  <c r="BG162"/>
  <c r="BF162"/>
  <c r="T162"/>
  <c r="R162"/>
  <c r="P162"/>
  <c r="BK162"/>
  <c r="J162"/>
  <c r="BE162"/>
  <c r="BI158"/>
  <c r="BH158"/>
  <c r="BG158"/>
  <c r="BF158"/>
  <c r="T158"/>
  <c r="R158"/>
  <c r="P158"/>
  <c r="BK158"/>
  <c r="J158"/>
  <c r="BE158"/>
  <c r="BI154"/>
  <c r="BH154"/>
  <c r="BG154"/>
  <c r="BF154"/>
  <c r="T154"/>
  <c r="R154"/>
  <c r="P154"/>
  <c r="BK154"/>
  <c r="J154"/>
  <c r="BE154"/>
  <c r="BI150"/>
  <c r="BH150"/>
  <c r="BG150"/>
  <c r="BF150"/>
  <c r="T150"/>
  <c r="R150"/>
  <c r="P150"/>
  <c r="BK150"/>
  <c r="J150"/>
  <c r="BE150"/>
  <c r="BI146"/>
  <c r="BH146"/>
  <c r="BG146"/>
  <c r="BF146"/>
  <c r="T146"/>
  <c r="R146"/>
  <c r="P146"/>
  <c r="BK146"/>
  <c r="J146"/>
  <c r="BE146"/>
  <c r="BI142"/>
  <c r="BH142"/>
  <c r="BG142"/>
  <c r="BF142"/>
  <c r="T142"/>
  <c r="R142"/>
  <c r="P142"/>
  <c r="BK142"/>
  <c r="J142"/>
  <c r="BE142"/>
  <c r="BI138"/>
  <c r="BH138"/>
  <c r="BG138"/>
  <c r="BF138"/>
  <c r="T138"/>
  <c r="R138"/>
  <c r="P138"/>
  <c r="BK138"/>
  <c r="J138"/>
  <c r="BE138"/>
  <c r="BI134"/>
  <c r="BH134"/>
  <c r="BG134"/>
  <c r="BF134"/>
  <c r="T134"/>
  <c r="R134"/>
  <c r="P134"/>
  <c r="BK134"/>
  <c r="J134"/>
  <c r="BE134"/>
  <c r="BI130"/>
  <c r="BH130"/>
  <c r="BG130"/>
  <c r="BF130"/>
  <c r="T130"/>
  <c r="R130"/>
  <c r="P130"/>
  <c r="BK130"/>
  <c r="J130"/>
  <c r="BE130"/>
  <c r="BI126"/>
  <c r="BH126"/>
  <c r="BG126"/>
  <c r="BF126"/>
  <c r="T126"/>
  <c r="R126"/>
  <c r="P126"/>
  <c r="BK126"/>
  <c r="J126"/>
  <c r="BE126"/>
  <c r="BI122"/>
  <c r="BH122"/>
  <c r="BG122"/>
  <c r="BF122"/>
  <c r="T122"/>
  <c r="R122"/>
  <c r="P122"/>
  <c r="BK122"/>
  <c r="J122"/>
  <c r="BE122"/>
  <c r="BI118"/>
  <c r="BH118"/>
  <c r="BG118"/>
  <c r="BF118"/>
  <c r="T118"/>
  <c r="R118"/>
  <c r="P118"/>
  <c r="BK118"/>
  <c r="J118"/>
  <c r="BE118"/>
  <c r="BI114"/>
  <c r="BH114"/>
  <c r="BG114"/>
  <c r="BF114"/>
  <c r="T114"/>
  <c r="R114"/>
  <c r="P114"/>
  <c r="BK114"/>
  <c r="J114"/>
  <c r="BE114"/>
  <c r="BI110"/>
  <c r="BH110"/>
  <c r="BG110"/>
  <c r="BF110"/>
  <c r="T110"/>
  <c r="R110"/>
  <c r="P110"/>
  <c r="BK110"/>
  <c r="J110"/>
  <c r="BE110"/>
  <c r="BI106"/>
  <c r="BH106"/>
  <c r="BG106"/>
  <c r="BF106"/>
  <c r="T106"/>
  <c r="R106"/>
  <c r="P106"/>
  <c r="BK106"/>
  <c r="J106"/>
  <c r="BE106"/>
  <c r="BI102"/>
  <c r="BH102"/>
  <c r="BG102"/>
  <c r="BF102"/>
  <c r="T102"/>
  <c r="R102"/>
  <c r="P102"/>
  <c r="BK102"/>
  <c r="J102"/>
  <c r="BE102"/>
  <c r="BI98"/>
  <c r="BH98"/>
  <c r="BG98"/>
  <c r="BF98"/>
  <c r="T98"/>
  <c r="R98"/>
  <c r="P98"/>
  <c r="BK98"/>
  <c r="J98"/>
  <c r="BE98"/>
  <c r="BI94"/>
  <c r="BH94"/>
  <c r="BG94"/>
  <c r="BF94"/>
  <c r="T94"/>
  <c r="R94"/>
  <c r="P94"/>
  <c r="BK94"/>
  <c r="J94"/>
  <c r="BE94"/>
  <c r="BI90"/>
  <c r="BH90"/>
  <c r="BG90"/>
  <c r="BF90"/>
  <c r="T90"/>
  <c r="R90"/>
  <c r="P90"/>
  <c r="BK90"/>
  <c r="J90"/>
  <c r="BE90"/>
  <c r="BI86"/>
  <c r="BH86"/>
  <c r="BG86"/>
  <c r="BF86"/>
  <c r="T86"/>
  <c r="R86"/>
  <c r="P86"/>
  <c r="BK86"/>
  <c r="J86"/>
  <c r="BE86"/>
  <c r="BI81"/>
  <c r="F34"/>
  <c r="BD59" i="1" s="1"/>
  <c r="BH81" i="8"/>
  <c r="F33" s="1"/>
  <c r="BC59" i="1" s="1"/>
  <c r="BG81" i="8"/>
  <c r="F32"/>
  <c r="BB59" i="1" s="1"/>
  <c r="BF81" i="8"/>
  <c r="J31" s="1"/>
  <c r="AW59" i="1" s="1"/>
  <c r="T81" i="8"/>
  <c r="T80"/>
  <c r="T79" s="1"/>
  <c r="T78" s="1"/>
  <c r="R81"/>
  <c r="R80"/>
  <c r="R79" s="1"/>
  <c r="R78" s="1"/>
  <c r="P81"/>
  <c r="P80"/>
  <c r="P79" s="1"/>
  <c r="P78" s="1"/>
  <c r="AU59" i="1" s="1"/>
  <c r="BK81" i="8"/>
  <c r="BK80" s="1"/>
  <c r="J81"/>
  <c r="BE81" s="1"/>
  <c r="J74"/>
  <c r="F74"/>
  <c r="F72"/>
  <c r="E70"/>
  <c r="J51"/>
  <c r="F51"/>
  <c r="F49"/>
  <c r="E47"/>
  <c r="J18"/>
  <c r="E18"/>
  <c r="F75" s="1"/>
  <c r="F52"/>
  <c r="J17"/>
  <c r="J12"/>
  <c r="J72" s="1"/>
  <c r="E7"/>
  <c r="E68" s="1"/>
  <c r="E45"/>
  <c r="AY58" i="1"/>
  <c r="AX58"/>
  <c r="BI169" i="7"/>
  <c r="BH169"/>
  <c r="BG169"/>
  <c r="BF169"/>
  <c r="T169"/>
  <c r="R169"/>
  <c r="P169"/>
  <c r="BK169"/>
  <c r="J169"/>
  <c r="BE169" s="1"/>
  <c r="BI167"/>
  <c r="BH167"/>
  <c r="BG167"/>
  <c r="BF167"/>
  <c r="T167"/>
  <c r="T166" s="1"/>
  <c r="R167"/>
  <c r="R166" s="1"/>
  <c r="P167"/>
  <c r="P166" s="1"/>
  <c r="BK167"/>
  <c r="BK166" s="1"/>
  <c r="J166" s="1"/>
  <c r="J66" s="1"/>
  <c r="J167"/>
  <c r="BE167"/>
  <c r="BI164"/>
  <c r="BH164"/>
  <c r="BG164"/>
  <c r="BF164"/>
  <c r="T164"/>
  <c r="R164"/>
  <c r="P164"/>
  <c r="BK164"/>
  <c r="J164"/>
  <c r="BE164" s="1"/>
  <c r="BI160"/>
  <c r="BH160"/>
  <c r="BG160"/>
  <c r="BF160"/>
  <c r="T160"/>
  <c r="R160"/>
  <c r="P160"/>
  <c r="BK160"/>
  <c r="J160"/>
  <c r="BE160" s="1"/>
  <c r="BI157"/>
  <c r="BH157"/>
  <c r="BG157"/>
  <c r="BF157"/>
  <c r="T157"/>
  <c r="R157"/>
  <c r="P157"/>
  <c r="BK157"/>
  <c r="J157"/>
  <c r="BE157" s="1"/>
  <c r="BI153"/>
  <c r="BH153"/>
  <c r="BG153"/>
  <c r="BF153"/>
  <c r="T153"/>
  <c r="R153"/>
  <c r="P153"/>
  <c r="BK153"/>
  <c r="J153"/>
  <c r="BE153" s="1"/>
  <c r="BI151"/>
  <c r="BH151"/>
  <c r="BG151"/>
  <c r="BF151"/>
  <c r="T151"/>
  <c r="R151"/>
  <c r="P151"/>
  <c r="BK151"/>
  <c r="J151"/>
  <c r="BE151" s="1"/>
  <c r="BI147"/>
  <c r="BH147"/>
  <c r="BG147"/>
  <c r="BF147"/>
  <c r="T147"/>
  <c r="R147"/>
  <c r="P147"/>
  <c r="BK147"/>
  <c r="J147"/>
  <c r="BE147" s="1"/>
  <c r="BI145"/>
  <c r="BH145"/>
  <c r="BG145"/>
  <c r="BF145"/>
  <c r="T145"/>
  <c r="R145"/>
  <c r="P145"/>
  <c r="BK145"/>
  <c r="J145"/>
  <c r="BE145" s="1"/>
  <c r="BI141"/>
  <c r="BH141"/>
  <c r="BG141"/>
  <c r="BF141"/>
  <c r="T141"/>
  <c r="R141"/>
  <c r="P141"/>
  <c r="BK141"/>
  <c r="J141"/>
  <c r="BE141" s="1"/>
  <c r="BI139"/>
  <c r="BH139"/>
  <c r="BG139"/>
  <c r="BF139"/>
  <c r="T139"/>
  <c r="R139"/>
  <c r="P139"/>
  <c r="BK139"/>
  <c r="J139"/>
  <c r="BE139" s="1"/>
  <c r="BI135"/>
  <c r="BH135"/>
  <c r="BG135"/>
  <c r="BF135"/>
  <c r="T135"/>
  <c r="R135"/>
  <c r="P135"/>
  <c r="BK135"/>
  <c r="J135"/>
  <c r="BE135" s="1"/>
  <c r="BI133"/>
  <c r="BH133"/>
  <c r="BG133"/>
  <c r="BF133"/>
  <c r="T133"/>
  <c r="R133"/>
  <c r="P133"/>
  <c r="BK133"/>
  <c r="J133"/>
  <c r="BE133" s="1"/>
  <c r="BI129"/>
  <c r="BH129"/>
  <c r="BG129"/>
  <c r="BF129"/>
  <c r="T129"/>
  <c r="R129"/>
  <c r="P129"/>
  <c r="BK129"/>
  <c r="J129"/>
  <c r="BE129" s="1"/>
  <c r="BI127"/>
  <c r="BH127"/>
  <c r="BG127"/>
  <c r="BF127"/>
  <c r="T127"/>
  <c r="R127"/>
  <c r="P127"/>
  <c r="BK127"/>
  <c r="J127"/>
  <c r="BE127" s="1"/>
  <c r="BI123"/>
  <c r="BH123"/>
  <c r="BG123"/>
  <c r="BF123"/>
  <c r="T123"/>
  <c r="R123"/>
  <c r="P123"/>
  <c r="BK123"/>
  <c r="J123"/>
  <c r="BE123" s="1"/>
  <c r="BI121"/>
  <c r="BH121"/>
  <c r="BG121"/>
  <c r="BF121"/>
  <c r="T121"/>
  <c r="R121"/>
  <c r="P121"/>
  <c r="BK121"/>
  <c r="J121"/>
  <c r="BE121" s="1"/>
  <c r="BI117"/>
  <c r="BH117"/>
  <c r="BG117"/>
  <c r="BF117"/>
  <c r="T117"/>
  <c r="R117"/>
  <c r="P117"/>
  <c r="BK117"/>
  <c r="J117"/>
  <c r="BE117" s="1"/>
  <c r="BI115"/>
  <c r="BH115"/>
  <c r="BG115"/>
  <c r="BF115"/>
  <c r="T115"/>
  <c r="R115"/>
  <c r="P115"/>
  <c r="BK115"/>
  <c r="J115"/>
  <c r="BE115" s="1"/>
  <c r="BI111"/>
  <c r="BH111"/>
  <c r="BG111"/>
  <c r="BF111"/>
  <c r="T111"/>
  <c r="T110" s="1"/>
  <c r="R111"/>
  <c r="R110" s="1"/>
  <c r="P111"/>
  <c r="P110" s="1"/>
  <c r="BK111"/>
  <c r="BK110" s="1"/>
  <c r="J110" s="1"/>
  <c r="J65" s="1"/>
  <c r="J111"/>
  <c r="BE111"/>
  <c r="BI106"/>
  <c r="BH106"/>
  <c r="BG106"/>
  <c r="BF106"/>
  <c r="T106"/>
  <c r="T105" s="1"/>
  <c r="R106"/>
  <c r="R105" s="1"/>
  <c r="P106"/>
  <c r="P105" s="1"/>
  <c r="BK106"/>
  <c r="BK105" s="1"/>
  <c r="J105" s="1"/>
  <c r="J64" s="1"/>
  <c r="J106"/>
  <c r="BE106"/>
  <c r="BI100"/>
  <c r="BH100"/>
  <c r="BG100"/>
  <c r="BF100"/>
  <c r="T100"/>
  <c r="T99" s="1"/>
  <c r="R100"/>
  <c r="R99" s="1"/>
  <c r="P100"/>
  <c r="P99" s="1"/>
  <c r="BK100"/>
  <c r="BK99" s="1"/>
  <c r="J100"/>
  <c r="BE100"/>
  <c r="BI95"/>
  <c r="BH95"/>
  <c r="BG95"/>
  <c r="BF95"/>
  <c r="T95"/>
  <c r="R95"/>
  <c r="P95"/>
  <c r="BK95"/>
  <c r="J95"/>
  <c r="BE95" s="1"/>
  <c r="BI91"/>
  <c r="F36" s="1"/>
  <c r="BD58" i="1" s="1"/>
  <c r="BH91" i="7"/>
  <c r="F35"/>
  <c r="BC58" i="1" s="1"/>
  <c r="BG91" i="7"/>
  <c r="F34" s="1"/>
  <c r="BB58" i="1" s="1"/>
  <c r="BF91" i="7"/>
  <c r="J33"/>
  <c r="AW58" i="1" s="1"/>
  <c r="F33" i="7"/>
  <c r="BA58" i="1" s="1"/>
  <c r="T91" i="7"/>
  <c r="T90" s="1"/>
  <c r="R91"/>
  <c r="R90" s="1"/>
  <c r="R89" s="1"/>
  <c r="R88" s="1"/>
  <c r="P91"/>
  <c r="P90" s="1"/>
  <c r="BK91"/>
  <c r="BK90"/>
  <c r="J90" s="1"/>
  <c r="J62" s="1"/>
  <c r="J91"/>
  <c r="BE91"/>
  <c r="J84"/>
  <c r="F84"/>
  <c r="F82"/>
  <c r="E80"/>
  <c r="J55"/>
  <c r="F55"/>
  <c r="F53"/>
  <c r="E51"/>
  <c r="J20"/>
  <c r="E20"/>
  <c r="F85"/>
  <c r="F56"/>
  <c r="J19"/>
  <c r="J14"/>
  <c r="J82"/>
  <c r="J53"/>
  <c r="E7"/>
  <c r="E76" s="1"/>
  <c r="AY57" i="1"/>
  <c r="AX57"/>
  <c r="BI94" i="6"/>
  <c r="BH94"/>
  <c r="BG94"/>
  <c r="BF94"/>
  <c r="T94"/>
  <c r="R94"/>
  <c r="P94"/>
  <c r="BK94"/>
  <c r="J94"/>
  <c r="BE94"/>
  <c r="BI92"/>
  <c r="BH92"/>
  <c r="BG92"/>
  <c r="BF92"/>
  <c r="T92"/>
  <c r="T91"/>
  <c r="R92"/>
  <c r="R91"/>
  <c r="P92"/>
  <c r="P91"/>
  <c r="BK92"/>
  <c r="BK91"/>
  <c r="J91" s="1"/>
  <c r="J63" s="1"/>
  <c r="J92"/>
  <c r="BE92" s="1"/>
  <c r="BI88"/>
  <c r="F36"/>
  <c r="BD57" i="1" s="1"/>
  <c r="BH88" i="6"/>
  <c r="F35" s="1"/>
  <c r="BC57" i="1" s="1"/>
  <c r="BG88" i="6"/>
  <c r="F34"/>
  <c r="BB57" i="1" s="1"/>
  <c r="BF88" i="6"/>
  <c r="J33" s="1"/>
  <c r="AW57" i="1" s="1"/>
  <c r="T88" i="6"/>
  <c r="T87"/>
  <c r="T86" s="1"/>
  <c r="T85" s="1"/>
  <c r="R88"/>
  <c r="R87"/>
  <c r="R86" s="1"/>
  <c r="R85" s="1"/>
  <c r="P88"/>
  <c r="P87"/>
  <c r="P86" s="1"/>
  <c r="P85" s="1"/>
  <c r="AU57" i="1" s="1"/>
  <c r="BK88" i="6"/>
  <c r="BK87" s="1"/>
  <c r="J88"/>
  <c r="BE88" s="1"/>
  <c r="J81"/>
  <c r="F81"/>
  <c r="F79"/>
  <c r="E77"/>
  <c r="J55"/>
  <c r="F55"/>
  <c r="F53"/>
  <c r="E51"/>
  <c r="J20"/>
  <c r="E20"/>
  <c r="F82" s="1"/>
  <c r="J19"/>
  <c r="J14"/>
  <c r="J79" s="1"/>
  <c r="J53"/>
  <c r="E7"/>
  <c r="E73"/>
  <c r="E47"/>
  <c r="AY56" i="1"/>
  <c r="AX56"/>
  <c r="BI343" i="5"/>
  <c r="BH343"/>
  <c r="BG343"/>
  <c r="BF343"/>
  <c r="T343"/>
  <c r="R343"/>
  <c r="P343"/>
  <c r="BK343"/>
  <c r="J343"/>
  <c r="BE343" s="1"/>
  <c r="BI339"/>
  <c r="BH339"/>
  <c r="BG339"/>
  <c r="BF339"/>
  <c r="T339"/>
  <c r="R339"/>
  <c r="P339"/>
  <c r="BK339"/>
  <c r="J339"/>
  <c r="BE339" s="1"/>
  <c r="BI336"/>
  <c r="BH336"/>
  <c r="BG336"/>
  <c r="BF336"/>
  <c r="T336"/>
  <c r="R336"/>
  <c r="P336"/>
  <c r="BK336"/>
  <c r="J336"/>
  <c r="BE336" s="1"/>
  <c r="BI332"/>
  <c r="BH332"/>
  <c r="BG332"/>
  <c r="BF332"/>
  <c r="T332"/>
  <c r="R332"/>
  <c r="P332"/>
  <c r="BK332"/>
  <c r="J332"/>
  <c r="BE332" s="1"/>
  <c r="BI328"/>
  <c r="BH328"/>
  <c r="BG328"/>
  <c r="BF328"/>
  <c r="T328"/>
  <c r="R328"/>
  <c r="P328"/>
  <c r="BK328"/>
  <c r="J328"/>
  <c r="BE328" s="1"/>
  <c r="BI322"/>
  <c r="BH322"/>
  <c r="BG322"/>
  <c r="BF322"/>
  <c r="T322"/>
  <c r="R322"/>
  <c r="P322"/>
  <c r="BK322"/>
  <c r="J322"/>
  <c r="BE322" s="1"/>
  <c r="BI318"/>
  <c r="BH318"/>
  <c r="BG318"/>
  <c r="BF318"/>
  <c r="T318"/>
  <c r="T317" s="1"/>
  <c r="T316" s="1"/>
  <c r="R318"/>
  <c r="R317"/>
  <c r="R316" s="1"/>
  <c r="P318"/>
  <c r="P317" s="1"/>
  <c r="P316" s="1"/>
  <c r="BK318"/>
  <c r="BK317"/>
  <c r="J317" s="1"/>
  <c r="J73" s="1"/>
  <c r="BK316"/>
  <c r="J316" s="1"/>
  <c r="J72" s="1"/>
  <c r="J318"/>
  <c r="BE318" s="1"/>
  <c r="BI314"/>
  <c r="BH314"/>
  <c r="BG314"/>
  <c r="BF314"/>
  <c r="T314"/>
  <c r="R314"/>
  <c r="P314"/>
  <c r="BK314"/>
  <c r="J314"/>
  <c r="BE314" s="1"/>
  <c r="BI312"/>
  <c r="BH312"/>
  <c r="BG312"/>
  <c r="BF312"/>
  <c r="T312"/>
  <c r="T311" s="1"/>
  <c r="R312"/>
  <c r="R311" s="1"/>
  <c r="P312"/>
  <c r="P311" s="1"/>
  <c r="BK312"/>
  <c r="BK311" s="1"/>
  <c r="J311" s="1"/>
  <c r="J71" s="1"/>
  <c r="J312"/>
  <c r="BE312"/>
  <c r="BI309"/>
  <c r="BH309"/>
  <c r="BG309"/>
  <c r="BF309"/>
  <c r="T309"/>
  <c r="T308" s="1"/>
  <c r="R309"/>
  <c r="R308" s="1"/>
  <c r="P309"/>
  <c r="P308" s="1"/>
  <c r="BK309"/>
  <c r="BK308" s="1"/>
  <c r="J308" s="1"/>
  <c r="J70" s="1"/>
  <c r="J309"/>
  <c r="BE309"/>
  <c r="BI304"/>
  <c r="BH304"/>
  <c r="BG304"/>
  <c r="BF304"/>
  <c r="T304"/>
  <c r="R304"/>
  <c r="P304"/>
  <c r="BK304"/>
  <c r="J304"/>
  <c r="BE304" s="1"/>
  <c r="BI301"/>
  <c r="BH301"/>
  <c r="BG301"/>
  <c r="BF301"/>
  <c r="T301"/>
  <c r="R301"/>
  <c r="P301"/>
  <c r="BK301"/>
  <c r="J301"/>
  <c r="BE301" s="1"/>
  <c r="BI297"/>
  <c r="BH297"/>
  <c r="BG297"/>
  <c r="BF297"/>
  <c r="T297"/>
  <c r="R297"/>
  <c r="P297"/>
  <c r="BK297"/>
  <c r="J297"/>
  <c r="BE297" s="1"/>
  <c r="BI293"/>
  <c r="BH293"/>
  <c r="BG293"/>
  <c r="BF293"/>
  <c r="T293"/>
  <c r="R293"/>
  <c r="P293"/>
  <c r="BK293"/>
  <c r="J293"/>
  <c r="BE293" s="1"/>
  <c r="BI289"/>
  <c r="BH289"/>
  <c r="BG289"/>
  <c r="BF289"/>
  <c r="T289"/>
  <c r="R289"/>
  <c r="P289"/>
  <c r="BK289"/>
  <c r="J289"/>
  <c r="BE289" s="1"/>
  <c r="BI285"/>
  <c r="BH285"/>
  <c r="BG285"/>
  <c r="BF285"/>
  <c r="T285"/>
  <c r="T284" s="1"/>
  <c r="R285"/>
  <c r="R284" s="1"/>
  <c r="P285"/>
  <c r="P284" s="1"/>
  <c r="BK285"/>
  <c r="BK284" s="1"/>
  <c r="J284" s="1"/>
  <c r="J69" s="1"/>
  <c r="J285"/>
  <c r="BE285"/>
  <c r="BI280"/>
  <c r="BH280"/>
  <c r="BG280"/>
  <c r="BF280"/>
  <c r="T280"/>
  <c r="R280"/>
  <c r="P280"/>
  <c r="BK280"/>
  <c r="J280"/>
  <c r="BE280" s="1"/>
  <c r="BI275"/>
  <c r="BH275"/>
  <c r="BG275"/>
  <c r="BF275"/>
  <c r="T275"/>
  <c r="R275"/>
  <c r="P275"/>
  <c r="BK275"/>
  <c r="J275"/>
  <c r="BE275" s="1"/>
  <c r="BI271"/>
  <c r="BH271"/>
  <c r="BG271"/>
  <c r="BF271"/>
  <c r="T271"/>
  <c r="R271"/>
  <c r="P271"/>
  <c r="BK271"/>
  <c r="J271"/>
  <c r="BE271" s="1"/>
  <c r="BI267"/>
  <c r="BH267"/>
  <c r="BG267"/>
  <c r="BF267"/>
  <c r="T267"/>
  <c r="R267"/>
  <c r="P267"/>
  <c r="BK267"/>
  <c r="J267"/>
  <c r="BE267" s="1"/>
  <c r="BI263"/>
  <c r="BH263"/>
  <c r="BG263"/>
  <c r="BF263"/>
  <c r="T263"/>
  <c r="R263"/>
  <c r="P263"/>
  <c r="BK263"/>
  <c r="J263"/>
  <c r="BE263" s="1"/>
  <c r="BI259"/>
  <c r="BH259"/>
  <c r="BG259"/>
  <c r="BF259"/>
  <c r="T259"/>
  <c r="R259"/>
  <c r="P259"/>
  <c r="BK259"/>
  <c r="J259"/>
  <c r="BE259" s="1"/>
  <c r="BI256"/>
  <c r="BH256"/>
  <c r="BG256"/>
  <c r="BF256"/>
  <c r="T256"/>
  <c r="R256"/>
  <c r="P256"/>
  <c r="BK256"/>
  <c r="J256"/>
  <c r="BE256" s="1"/>
  <c r="BI252"/>
  <c r="BH252"/>
  <c r="BG252"/>
  <c r="BF252"/>
  <c r="T252"/>
  <c r="T251" s="1"/>
  <c r="R252"/>
  <c r="R251" s="1"/>
  <c r="P252"/>
  <c r="P251" s="1"/>
  <c r="BK252"/>
  <c r="BK251" s="1"/>
  <c r="J251" s="1"/>
  <c r="J68" s="1"/>
  <c r="J252"/>
  <c r="BE252"/>
  <c r="BI248"/>
  <c r="BH248"/>
  <c r="BG248"/>
  <c r="BF248"/>
  <c r="T248"/>
  <c r="T247" s="1"/>
  <c r="R248"/>
  <c r="R247" s="1"/>
  <c r="P248"/>
  <c r="P247" s="1"/>
  <c r="BK248"/>
  <c r="BK247" s="1"/>
  <c r="J247" s="1"/>
  <c r="J67" s="1"/>
  <c r="J248"/>
  <c r="BE248"/>
  <c r="BI243"/>
  <c r="BH243"/>
  <c r="BG243"/>
  <c r="BF243"/>
  <c r="T243"/>
  <c r="T242" s="1"/>
  <c r="R243"/>
  <c r="R242" s="1"/>
  <c r="P243"/>
  <c r="P242" s="1"/>
  <c r="BK243"/>
  <c r="BK242" s="1"/>
  <c r="J242" s="1"/>
  <c r="J66" s="1"/>
  <c r="J243"/>
  <c r="BE243"/>
  <c r="BI238"/>
  <c r="BH238"/>
  <c r="BG238"/>
  <c r="BF238"/>
  <c r="T238"/>
  <c r="R238"/>
  <c r="P238"/>
  <c r="BK238"/>
  <c r="J238"/>
  <c r="BE238" s="1"/>
  <c r="BI233"/>
  <c r="BH233"/>
  <c r="BG233"/>
  <c r="BF233"/>
  <c r="T233"/>
  <c r="R233"/>
  <c r="P233"/>
  <c r="BK233"/>
  <c r="J233"/>
  <c r="BE233" s="1"/>
  <c r="BI231"/>
  <c r="BH231"/>
  <c r="BG231"/>
  <c r="BF231"/>
  <c r="T231"/>
  <c r="R231"/>
  <c r="P231"/>
  <c r="BK231"/>
  <c r="J231"/>
  <c r="BE231" s="1"/>
  <c r="BI227"/>
  <c r="BH227"/>
  <c r="BG227"/>
  <c r="BF227"/>
  <c r="T227"/>
  <c r="R227"/>
  <c r="P227"/>
  <c r="BK227"/>
  <c r="J227"/>
  <c r="BE227" s="1"/>
  <c r="BI223"/>
  <c r="BH223"/>
  <c r="BG223"/>
  <c r="BF223"/>
  <c r="T223"/>
  <c r="T222" s="1"/>
  <c r="R223"/>
  <c r="R222" s="1"/>
  <c r="P223"/>
  <c r="P222" s="1"/>
  <c r="BK223"/>
  <c r="BK222" s="1"/>
  <c r="J222" s="1"/>
  <c r="J65" s="1"/>
  <c r="J223"/>
  <c r="BE223"/>
  <c r="BI218"/>
  <c r="BH218"/>
  <c r="BG218"/>
  <c r="BF218"/>
  <c r="T218"/>
  <c r="R218"/>
  <c r="P218"/>
  <c r="BK218"/>
  <c r="J218"/>
  <c r="BE218" s="1"/>
  <c r="BI214"/>
  <c r="BH214"/>
  <c r="BG214"/>
  <c r="BF214"/>
  <c r="T214"/>
  <c r="R214"/>
  <c r="P214"/>
  <c r="BK214"/>
  <c r="J214"/>
  <c r="BE214" s="1"/>
  <c r="BI211"/>
  <c r="BH211"/>
  <c r="BG211"/>
  <c r="BF211"/>
  <c r="T211"/>
  <c r="R211"/>
  <c r="P211"/>
  <c r="BK211"/>
  <c r="J211"/>
  <c r="BE211" s="1"/>
  <c r="BI207"/>
  <c r="BH207"/>
  <c r="BG207"/>
  <c r="BF207"/>
  <c r="T207"/>
  <c r="R207"/>
  <c r="P207"/>
  <c r="BK207"/>
  <c r="J207"/>
  <c r="BE207" s="1"/>
  <c r="BI203"/>
  <c r="BH203"/>
  <c r="BG203"/>
  <c r="BF203"/>
  <c r="T203"/>
  <c r="R203"/>
  <c r="P203"/>
  <c r="BK203"/>
  <c r="J203"/>
  <c r="BE203" s="1"/>
  <c r="BI199"/>
  <c r="BH199"/>
  <c r="BG199"/>
  <c r="BF199"/>
  <c r="T199"/>
  <c r="T198" s="1"/>
  <c r="R199"/>
  <c r="R198" s="1"/>
  <c r="P199"/>
  <c r="P198" s="1"/>
  <c r="BK199"/>
  <c r="BK198" s="1"/>
  <c r="J198" s="1"/>
  <c r="J64" s="1"/>
  <c r="J199"/>
  <c r="BE199"/>
  <c r="BI193"/>
  <c r="BH193"/>
  <c r="BG193"/>
  <c r="BF193"/>
  <c r="T193"/>
  <c r="R193"/>
  <c r="P193"/>
  <c r="BK193"/>
  <c r="J193"/>
  <c r="BE193" s="1"/>
  <c r="BI189"/>
  <c r="BH189"/>
  <c r="BG189"/>
  <c r="BF189"/>
  <c r="T189"/>
  <c r="T188" s="1"/>
  <c r="R189"/>
  <c r="R188" s="1"/>
  <c r="P189"/>
  <c r="P188" s="1"/>
  <c r="BK189"/>
  <c r="BK188" s="1"/>
  <c r="J189"/>
  <c r="BE189"/>
  <c r="BI183"/>
  <c r="BH183"/>
  <c r="BG183"/>
  <c r="BF183"/>
  <c r="T183"/>
  <c r="R183"/>
  <c r="P183"/>
  <c r="BK183"/>
  <c r="J183"/>
  <c r="BE183" s="1"/>
  <c r="BI179"/>
  <c r="BH179"/>
  <c r="BG179"/>
  <c r="BF179"/>
  <c r="T179"/>
  <c r="R179"/>
  <c r="P179"/>
  <c r="BK179"/>
  <c r="J179"/>
  <c r="BE179" s="1"/>
  <c r="BI176"/>
  <c r="BH176"/>
  <c r="BG176"/>
  <c r="BF176"/>
  <c r="T176"/>
  <c r="R176"/>
  <c r="P176"/>
  <c r="BK176"/>
  <c r="J176"/>
  <c r="BE176" s="1"/>
  <c r="BI172"/>
  <c r="BH172"/>
  <c r="BG172"/>
  <c r="BF172"/>
  <c r="T172"/>
  <c r="R172"/>
  <c r="P172"/>
  <c r="BK172"/>
  <c r="J172"/>
  <c r="BE172" s="1"/>
  <c r="BI167"/>
  <c r="BH167"/>
  <c r="BG167"/>
  <c r="BF167"/>
  <c r="T167"/>
  <c r="R167"/>
  <c r="P167"/>
  <c r="BK167"/>
  <c r="J167"/>
  <c r="BE167" s="1"/>
  <c r="BI163"/>
  <c r="BH163"/>
  <c r="BG163"/>
  <c r="BF163"/>
  <c r="T163"/>
  <c r="R163"/>
  <c r="P163"/>
  <c r="BK163"/>
  <c r="J163"/>
  <c r="BE163" s="1"/>
  <c r="BI156"/>
  <c r="BH156"/>
  <c r="BG156"/>
  <c r="BF156"/>
  <c r="T156"/>
  <c r="R156"/>
  <c r="P156"/>
  <c r="BK156"/>
  <c r="J156"/>
  <c r="BE156" s="1"/>
  <c r="BI148"/>
  <c r="BH148"/>
  <c r="BG148"/>
  <c r="BF148"/>
  <c r="T148"/>
  <c r="R148"/>
  <c r="P148"/>
  <c r="BK148"/>
  <c r="J148"/>
  <c r="BE148" s="1"/>
  <c r="BI145"/>
  <c r="BH145"/>
  <c r="BG145"/>
  <c r="BF145"/>
  <c r="T145"/>
  <c r="R145"/>
  <c r="P145"/>
  <c r="BK145"/>
  <c r="J145"/>
  <c r="BE145" s="1"/>
  <c r="BI141"/>
  <c r="BH141"/>
  <c r="BG141"/>
  <c r="BF141"/>
  <c r="T141"/>
  <c r="R141"/>
  <c r="P141"/>
  <c r="BK141"/>
  <c r="J141"/>
  <c r="BE141" s="1"/>
  <c r="BI137"/>
  <c r="BH137"/>
  <c r="BG137"/>
  <c r="BF137"/>
  <c r="T137"/>
  <c r="R137"/>
  <c r="P137"/>
  <c r="BK137"/>
  <c r="J137"/>
  <c r="BE137" s="1"/>
  <c r="BI134"/>
  <c r="BH134"/>
  <c r="BG134"/>
  <c r="BF134"/>
  <c r="T134"/>
  <c r="R134"/>
  <c r="P134"/>
  <c r="BK134"/>
  <c r="J134"/>
  <c r="BE134" s="1"/>
  <c r="BI129"/>
  <c r="BH129"/>
  <c r="BG129"/>
  <c r="BF129"/>
  <c r="T129"/>
  <c r="R129"/>
  <c r="P129"/>
  <c r="BK129"/>
  <c r="J129"/>
  <c r="BE129" s="1"/>
  <c r="BI124"/>
  <c r="BH124"/>
  <c r="BG124"/>
  <c r="BF124"/>
  <c r="T124"/>
  <c r="R124"/>
  <c r="P124"/>
  <c r="BK124"/>
  <c r="J124"/>
  <c r="BE124" s="1"/>
  <c r="BI115"/>
  <c r="BH115"/>
  <c r="BG115"/>
  <c r="BF115"/>
  <c r="T115"/>
  <c r="R115"/>
  <c r="P115"/>
  <c r="BK115"/>
  <c r="J115"/>
  <c r="BE115" s="1"/>
  <c r="BI106"/>
  <c r="BH106"/>
  <c r="BG106"/>
  <c r="BF106"/>
  <c r="T106"/>
  <c r="R106"/>
  <c r="P106"/>
  <c r="BK106"/>
  <c r="J106"/>
  <c r="BE106" s="1"/>
  <c r="BI103"/>
  <c r="BH103"/>
  <c r="BG103"/>
  <c r="BF103"/>
  <c r="T103"/>
  <c r="R103"/>
  <c r="P103"/>
  <c r="BK103"/>
  <c r="J103"/>
  <c r="BE103" s="1"/>
  <c r="BI98"/>
  <c r="F36" s="1"/>
  <c r="BD56" i="1" s="1"/>
  <c r="BD55" s="1"/>
  <c r="BH98" i="5"/>
  <c r="F35"/>
  <c r="BC56" i="1" s="1"/>
  <c r="BC55" s="1"/>
  <c r="AY55" s="1"/>
  <c r="BG98" i="5"/>
  <c r="F34" s="1"/>
  <c r="BB56" i="1" s="1"/>
  <c r="BF98" i="5"/>
  <c r="J33"/>
  <c r="AW56" i="1" s="1"/>
  <c r="F33" i="5"/>
  <c r="BA56" i="1" s="1"/>
  <c r="T98" i="5"/>
  <c r="T97" s="1"/>
  <c r="R98"/>
  <c r="R97" s="1"/>
  <c r="R96" s="1"/>
  <c r="R95" s="1"/>
  <c r="P98"/>
  <c r="P97" s="1"/>
  <c r="BK98"/>
  <c r="BK97"/>
  <c r="J97" s="1"/>
  <c r="J62" s="1"/>
  <c r="J98"/>
  <c r="BE98"/>
  <c r="J91"/>
  <c r="F91"/>
  <c r="F89"/>
  <c r="E87"/>
  <c r="J55"/>
  <c r="F55"/>
  <c r="F53"/>
  <c r="E51"/>
  <c r="J20"/>
  <c r="E20"/>
  <c r="F92"/>
  <c r="F56"/>
  <c r="J19"/>
  <c r="J14"/>
  <c r="J89"/>
  <c r="J53"/>
  <c r="E7"/>
  <c r="E83" s="1"/>
  <c r="AY54" i="1"/>
  <c r="AX54"/>
  <c r="BI146" i="4"/>
  <c r="BH146"/>
  <c r="BG146"/>
  <c r="BF146"/>
  <c r="T146"/>
  <c r="R146"/>
  <c r="P146"/>
  <c r="BK146"/>
  <c r="J146"/>
  <c r="BE146"/>
  <c r="BI144"/>
  <c r="BH144"/>
  <c r="BG144"/>
  <c r="BF144"/>
  <c r="T144"/>
  <c r="T143"/>
  <c r="R144"/>
  <c r="R143"/>
  <c r="P144"/>
  <c r="P143"/>
  <c r="BK144"/>
  <c r="BK143"/>
  <c r="J143" s="1"/>
  <c r="J63" s="1"/>
  <c r="J144"/>
  <c r="BE144" s="1"/>
  <c r="BI139"/>
  <c r="BH139"/>
  <c r="BG139"/>
  <c r="BF139"/>
  <c r="T139"/>
  <c r="T138"/>
  <c r="R139"/>
  <c r="R138"/>
  <c r="P139"/>
  <c r="P138"/>
  <c r="BK139"/>
  <c r="BK138"/>
  <c r="J138" s="1"/>
  <c r="J62" s="1"/>
  <c r="J139"/>
  <c r="BE139" s="1"/>
  <c r="BI135"/>
  <c r="BH135"/>
  <c r="BG135"/>
  <c r="BF135"/>
  <c r="T135"/>
  <c r="T134"/>
  <c r="R135"/>
  <c r="R134"/>
  <c r="P135"/>
  <c r="P134"/>
  <c r="BK135"/>
  <c r="BK134"/>
  <c r="J134" s="1"/>
  <c r="J135"/>
  <c r="BE135" s="1"/>
  <c r="J61"/>
  <c r="BI129"/>
  <c r="BH129"/>
  <c r="BG129"/>
  <c r="BF129"/>
  <c r="T129"/>
  <c r="R129"/>
  <c r="P129"/>
  <c r="BK129"/>
  <c r="J129"/>
  <c r="BE129"/>
  <c r="BI124"/>
  <c r="BH124"/>
  <c r="BG124"/>
  <c r="BF124"/>
  <c r="T124"/>
  <c r="T123"/>
  <c r="R124"/>
  <c r="R123"/>
  <c r="P124"/>
  <c r="P123"/>
  <c r="BK124"/>
  <c r="BK123"/>
  <c r="J123" s="1"/>
  <c r="J60" s="1"/>
  <c r="J124"/>
  <c r="BE124" s="1"/>
  <c r="BI120"/>
  <c r="BH120"/>
  <c r="BG120"/>
  <c r="BF120"/>
  <c r="T120"/>
  <c r="T119"/>
  <c r="R120"/>
  <c r="R119"/>
  <c r="P120"/>
  <c r="P119"/>
  <c r="BK120"/>
  <c r="BK119"/>
  <c r="J119" s="1"/>
  <c r="J59" s="1"/>
  <c r="J120"/>
  <c r="BE120" s="1"/>
  <c r="BI114"/>
  <c r="BH114"/>
  <c r="BG114"/>
  <c r="BF114"/>
  <c r="T114"/>
  <c r="R114"/>
  <c r="P114"/>
  <c r="BK114"/>
  <c r="J114"/>
  <c r="BE114"/>
  <c r="BI109"/>
  <c r="BH109"/>
  <c r="BG109"/>
  <c r="BF109"/>
  <c r="T109"/>
  <c r="R109"/>
  <c r="P109"/>
  <c r="BK109"/>
  <c r="J109"/>
  <c r="BE109"/>
  <c r="BI105"/>
  <c r="BH105"/>
  <c r="BG105"/>
  <c r="BF105"/>
  <c r="T105"/>
  <c r="R105"/>
  <c r="P105"/>
  <c r="BK105"/>
  <c r="J105"/>
  <c r="BE105"/>
  <c r="BI100"/>
  <c r="BH100"/>
  <c r="BG100"/>
  <c r="BF100"/>
  <c r="T100"/>
  <c r="R100"/>
  <c r="P100"/>
  <c r="BK100"/>
  <c r="J100"/>
  <c r="BE100"/>
  <c r="BI96"/>
  <c r="BH96"/>
  <c r="BG96"/>
  <c r="BF96"/>
  <c r="T96"/>
  <c r="R96"/>
  <c r="P96"/>
  <c r="BK96"/>
  <c r="J96"/>
  <c r="BE96"/>
  <c r="BI91"/>
  <c r="BH91"/>
  <c r="BG91"/>
  <c r="BF91"/>
  <c r="T91"/>
  <c r="R91"/>
  <c r="P91"/>
  <c r="BK91"/>
  <c r="J91"/>
  <c r="BE91"/>
  <c r="BI86"/>
  <c r="F34"/>
  <c r="BD54" i="1" s="1"/>
  <c r="BH86" i="4"/>
  <c r="BG86"/>
  <c r="F32"/>
  <c r="BB54" i="1" s="1"/>
  <c r="BF86" i="4"/>
  <c r="T86"/>
  <c r="T85"/>
  <c r="R86"/>
  <c r="R85"/>
  <c r="R84" s="1"/>
  <c r="R83" s="1"/>
  <c r="P86"/>
  <c r="P85"/>
  <c r="BK86"/>
  <c r="J86"/>
  <c r="BE86" s="1"/>
  <c r="J30" s="1"/>
  <c r="AV54" i="1" s="1"/>
  <c r="F30" i="4"/>
  <c r="AZ54" i="1" s="1"/>
  <c r="J79" i="4"/>
  <c r="F79"/>
  <c r="F77"/>
  <c r="E75"/>
  <c r="J51"/>
  <c r="F51"/>
  <c r="F49"/>
  <c r="E47"/>
  <c r="J18"/>
  <c r="E18"/>
  <c r="F80" s="1"/>
  <c r="J17"/>
  <c r="J12"/>
  <c r="J77" s="1"/>
  <c r="E7"/>
  <c r="E73" s="1"/>
  <c r="E45"/>
  <c r="AY53" i="1"/>
  <c r="AX53"/>
  <c r="BI118" i="3"/>
  <c r="BH118"/>
  <c r="BG118"/>
  <c r="BF118"/>
  <c r="T118"/>
  <c r="R118"/>
  <c r="P118"/>
  <c r="BK118"/>
  <c r="J118"/>
  <c r="BE118" s="1"/>
  <c r="BI116"/>
  <c r="BH116"/>
  <c r="BG116"/>
  <c r="BF116"/>
  <c r="T116"/>
  <c r="R116"/>
  <c r="R115" s="1"/>
  <c r="P116"/>
  <c r="BK116"/>
  <c r="BK115" s="1"/>
  <c r="J115" s="1"/>
  <c r="J60" s="1"/>
  <c r="J116"/>
  <c r="BE116"/>
  <c r="BI111"/>
  <c r="BH111"/>
  <c r="BG111"/>
  <c r="BF111"/>
  <c r="T111"/>
  <c r="R111"/>
  <c r="P111"/>
  <c r="BK111"/>
  <c r="J111"/>
  <c r="BE111" s="1"/>
  <c r="BI107"/>
  <c r="BH107"/>
  <c r="BG107"/>
  <c r="BF107"/>
  <c r="T107"/>
  <c r="R107"/>
  <c r="P107"/>
  <c r="BK107"/>
  <c r="J107"/>
  <c r="BE107" s="1"/>
  <c r="BI104"/>
  <c r="BH104"/>
  <c r="BG104"/>
  <c r="BF104"/>
  <c r="T104"/>
  <c r="T103" s="1"/>
  <c r="R104"/>
  <c r="R103" s="1"/>
  <c r="P104"/>
  <c r="P103" s="1"/>
  <c r="BK104"/>
  <c r="BK103" s="1"/>
  <c r="J103"/>
  <c r="J59" s="1"/>
  <c r="J104"/>
  <c r="BE104"/>
  <c r="BI100"/>
  <c r="BH100"/>
  <c r="BG100"/>
  <c r="BF100"/>
  <c r="T100"/>
  <c r="R100"/>
  <c r="P100"/>
  <c r="BK100"/>
  <c r="J100"/>
  <c r="BE100" s="1"/>
  <c r="BI96"/>
  <c r="BH96"/>
  <c r="BG96"/>
  <c r="BF96"/>
  <c r="T96"/>
  <c r="R96"/>
  <c r="P96"/>
  <c r="BK96"/>
  <c r="J96"/>
  <c r="BE96" s="1"/>
  <c r="BI93"/>
  <c r="BH93"/>
  <c r="BG93"/>
  <c r="BF93"/>
  <c r="T93"/>
  <c r="R93"/>
  <c r="P93"/>
  <c r="BK93"/>
  <c r="J93"/>
  <c r="BE93" s="1"/>
  <c r="BI89"/>
  <c r="BH89"/>
  <c r="BG89"/>
  <c r="BF89"/>
  <c r="T89"/>
  <c r="R89"/>
  <c r="P89"/>
  <c r="BK89"/>
  <c r="J89"/>
  <c r="BE89" s="1"/>
  <c r="BI83"/>
  <c r="BH83"/>
  <c r="F33"/>
  <c r="BC53" i="1" s="1"/>
  <c r="BG83" i="3"/>
  <c r="BF83"/>
  <c r="J31"/>
  <c r="AW53" i="1" s="1"/>
  <c r="F31" i="3"/>
  <c r="BA53" i="1" s="1"/>
  <c r="T83" i="3"/>
  <c r="T82" s="1"/>
  <c r="R83"/>
  <c r="R82" s="1"/>
  <c r="R81" s="1"/>
  <c r="R80" s="1"/>
  <c r="P83"/>
  <c r="P82" s="1"/>
  <c r="BK83"/>
  <c r="BK82"/>
  <c r="J82" s="1"/>
  <c r="J58" s="1"/>
  <c r="J83"/>
  <c r="BE83"/>
  <c r="J76"/>
  <c r="F76"/>
  <c r="F74"/>
  <c r="E72"/>
  <c r="J51"/>
  <c r="F51"/>
  <c r="F49"/>
  <c r="E47"/>
  <c r="J18"/>
  <c r="E18"/>
  <c r="F77" s="1"/>
  <c r="F52"/>
  <c r="J17"/>
  <c r="J12"/>
  <c r="J74" s="1"/>
  <c r="J49"/>
  <c r="E7"/>
  <c r="E70" s="1"/>
  <c r="AY52" i="1"/>
  <c r="AX52"/>
  <c r="BI181" i="2"/>
  <c r="BH181"/>
  <c r="BG181"/>
  <c r="BF181"/>
  <c r="T181"/>
  <c r="R181"/>
  <c r="P181"/>
  <c r="BK181"/>
  <c r="J181"/>
  <c r="BE181"/>
  <c r="BI179"/>
  <c r="BH179"/>
  <c r="BG179"/>
  <c r="BF179"/>
  <c r="T179"/>
  <c r="T178"/>
  <c r="R179"/>
  <c r="R178"/>
  <c r="P179"/>
  <c r="P178"/>
  <c r="BK179"/>
  <c r="BK178"/>
  <c r="J178" s="1"/>
  <c r="J179"/>
  <c r="BE179" s="1"/>
  <c r="J62"/>
  <c r="BI173"/>
  <c r="BH173"/>
  <c r="BG173"/>
  <c r="BF173"/>
  <c r="T173"/>
  <c r="T172"/>
  <c r="R173"/>
  <c r="R172"/>
  <c r="P173"/>
  <c r="P172"/>
  <c r="BK173"/>
  <c r="BK172"/>
  <c r="J172" s="1"/>
  <c r="J173"/>
  <c r="BE173" s="1"/>
  <c r="J61"/>
  <c r="BI169"/>
  <c r="BH169"/>
  <c r="BG169"/>
  <c r="BF169"/>
  <c r="T169"/>
  <c r="R169"/>
  <c r="P169"/>
  <c r="BK169"/>
  <c r="J169"/>
  <c r="BE169"/>
  <c r="BI165"/>
  <c r="BH165"/>
  <c r="BG165"/>
  <c r="BF165"/>
  <c r="T165"/>
  <c r="T164"/>
  <c r="R165"/>
  <c r="R164"/>
  <c r="P165"/>
  <c r="P164"/>
  <c r="BK165"/>
  <c r="BK164"/>
  <c r="J164" s="1"/>
  <c r="J165"/>
  <c r="BE165" s="1"/>
  <c r="J60"/>
  <c r="BI160"/>
  <c r="BH160"/>
  <c r="BG160"/>
  <c r="BF160"/>
  <c r="T160"/>
  <c r="R160"/>
  <c r="P160"/>
  <c r="BK160"/>
  <c r="J160"/>
  <c r="BE160"/>
  <c r="BI156"/>
  <c r="BH156"/>
  <c r="BG156"/>
  <c r="BF156"/>
  <c r="T156"/>
  <c r="R156"/>
  <c r="P156"/>
  <c r="BK156"/>
  <c r="J156"/>
  <c r="BE156"/>
  <c r="BI149"/>
  <c r="BH149"/>
  <c r="BG149"/>
  <c r="BF149"/>
  <c r="T149"/>
  <c r="R149"/>
  <c r="P149"/>
  <c r="BK149"/>
  <c r="J149"/>
  <c r="BE149"/>
  <c r="BI145"/>
  <c r="BH145"/>
  <c r="BG145"/>
  <c r="BF145"/>
  <c r="T145"/>
  <c r="T144"/>
  <c r="R145"/>
  <c r="R144"/>
  <c r="P145"/>
  <c r="P144"/>
  <c r="BK145"/>
  <c r="BK144"/>
  <c r="J144" s="1"/>
  <c r="J145"/>
  <c r="BE145" s="1"/>
  <c r="F30" s="1"/>
  <c r="AZ52" i="1" s="1"/>
  <c r="J59" i="2"/>
  <c r="BI138"/>
  <c r="BH138"/>
  <c r="BG138"/>
  <c r="BF138"/>
  <c r="T138"/>
  <c r="R138"/>
  <c r="P138"/>
  <c r="BK138"/>
  <c r="J138"/>
  <c r="BE138"/>
  <c r="BI132"/>
  <c r="BH132"/>
  <c r="BG132"/>
  <c r="BF132"/>
  <c r="T132"/>
  <c r="R132"/>
  <c r="P132"/>
  <c r="BK132"/>
  <c r="J132"/>
  <c r="BE132"/>
  <c r="BI129"/>
  <c r="BH129"/>
  <c r="BG129"/>
  <c r="BF129"/>
  <c r="T129"/>
  <c r="R129"/>
  <c r="P129"/>
  <c r="BK129"/>
  <c r="J129"/>
  <c r="BE129"/>
  <c r="BI125"/>
  <c r="BH125"/>
  <c r="BG125"/>
  <c r="BF125"/>
  <c r="T125"/>
  <c r="R125"/>
  <c r="P125"/>
  <c r="BK125"/>
  <c r="J125"/>
  <c r="BE125"/>
  <c r="BI121"/>
  <c r="BH121"/>
  <c r="BG121"/>
  <c r="BF121"/>
  <c r="T121"/>
  <c r="R121"/>
  <c r="P121"/>
  <c r="BK121"/>
  <c r="J121"/>
  <c r="BE121"/>
  <c r="BI116"/>
  <c r="BH116"/>
  <c r="BG116"/>
  <c r="BF116"/>
  <c r="T116"/>
  <c r="R116"/>
  <c r="P116"/>
  <c r="BK116"/>
  <c r="J116"/>
  <c r="BE116"/>
  <c r="BI109"/>
  <c r="BH109"/>
  <c r="BG109"/>
  <c r="BF109"/>
  <c r="T109"/>
  <c r="R109"/>
  <c r="P109"/>
  <c r="BK109"/>
  <c r="J109"/>
  <c r="BE109"/>
  <c r="BI106"/>
  <c r="BH106"/>
  <c r="BG106"/>
  <c r="BF106"/>
  <c r="T106"/>
  <c r="R106"/>
  <c r="P106"/>
  <c r="BK106"/>
  <c r="J106"/>
  <c r="BE106"/>
  <c r="BI102"/>
  <c r="BH102"/>
  <c r="BG102"/>
  <c r="BF102"/>
  <c r="T102"/>
  <c r="R102"/>
  <c r="P102"/>
  <c r="BK102"/>
  <c r="J102"/>
  <c r="BE102"/>
  <c r="BI97"/>
  <c r="BH97"/>
  <c r="BG97"/>
  <c r="BF97"/>
  <c r="T97"/>
  <c r="R97"/>
  <c r="P97"/>
  <c r="BK97"/>
  <c r="J97"/>
  <c r="BE97"/>
  <c r="BI89"/>
  <c r="BH89"/>
  <c r="BG89"/>
  <c r="BF89"/>
  <c r="T89"/>
  <c r="R89"/>
  <c r="P89"/>
  <c r="BK89"/>
  <c r="J89"/>
  <c r="BE89"/>
  <c r="BI85"/>
  <c r="F34"/>
  <c r="BD52" i="1" s="1"/>
  <c r="BH85" i="2"/>
  <c r="F33" s="1"/>
  <c r="BC52" i="1" s="1"/>
  <c r="BG85" i="2"/>
  <c r="F32"/>
  <c r="BB52" i="1" s="1"/>
  <c r="BF85" i="2"/>
  <c r="T85"/>
  <c r="T84"/>
  <c r="T83" s="1"/>
  <c r="T82" s="1"/>
  <c r="R85"/>
  <c r="R84"/>
  <c r="R83" s="1"/>
  <c r="R82"/>
  <c r="P85"/>
  <c r="P84"/>
  <c r="P83" s="1"/>
  <c r="P82" s="1"/>
  <c r="AU52" i="1" s="1"/>
  <c r="BK85" i="2"/>
  <c r="BK84" s="1"/>
  <c r="BK83" s="1"/>
  <c r="BK82" s="1"/>
  <c r="J82" s="1"/>
  <c r="J85"/>
  <c r="BE85" s="1"/>
  <c r="J30"/>
  <c r="AV52" i="1" s="1"/>
  <c r="J78" i="2"/>
  <c r="F78"/>
  <c r="F76"/>
  <c r="E74"/>
  <c r="J51"/>
  <c r="F51"/>
  <c r="F49"/>
  <c r="E47"/>
  <c r="J18"/>
  <c r="E18"/>
  <c r="F79" s="1"/>
  <c r="F52"/>
  <c r="J17"/>
  <c r="J12"/>
  <c r="J76" s="1"/>
  <c r="E7"/>
  <c r="E72"/>
  <c r="E45"/>
  <c r="BB55" i="1"/>
  <c r="AX55" s="1"/>
  <c r="AS55"/>
  <c r="AS51"/>
  <c r="AT60"/>
  <c r="L47"/>
  <c r="AM46"/>
  <c r="L46"/>
  <c r="AM44"/>
  <c r="L44"/>
  <c r="L42"/>
  <c r="L41"/>
  <c r="J49" i="4" l="1"/>
  <c r="E47" i="5"/>
  <c r="F56" i="6"/>
  <c r="E47" i="7"/>
  <c r="J49" i="8"/>
  <c r="E45" i="9"/>
  <c r="E45" i="11"/>
  <c r="F52" i="12"/>
  <c r="J56" i="2"/>
  <c r="J27"/>
  <c r="J83"/>
  <c r="J57" s="1"/>
  <c r="J31"/>
  <c r="AW52" i="1" s="1"/>
  <c r="AT52" s="1"/>
  <c r="F31" i="2"/>
  <c r="BA52" i="1" s="1"/>
  <c r="J30" i="3"/>
  <c r="AV53" i="1" s="1"/>
  <c r="AT53" s="1"/>
  <c r="F30" i="3"/>
  <c r="AZ53" i="1" s="1"/>
  <c r="J188" i="5"/>
  <c r="J63" s="1"/>
  <c r="BK96"/>
  <c r="J32" i="6"/>
  <c r="AV57" i="1" s="1"/>
  <c r="AT57" s="1"/>
  <c r="F32" i="6"/>
  <c r="AZ57" i="1" s="1"/>
  <c r="J99" i="7"/>
  <c r="J63" s="1"/>
  <c r="BK89"/>
  <c r="BK79" i="8"/>
  <c r="J80"/>
  <c r="J58" s="1"/>
  <c r="J31" i="4"/>
  <c r="AW54" i="1" s="1"/>
  <c r="AT54" s="1"/>
  <c r="F31" i="4"/>
  <c r="BA54" i="1" s="1"/>
  <c r="J32" i="5"/>
  <c r="AV56" i="1" s="1"/>
  <c r="AT56" s="1"/>
  <c r="F32" i="5"/>
  <c r="AZ56" i="1" s="1"/>
  <c r="BK86" i="6"/>
  <c r="J87"/>
  <c r="J62" s="1"/>
  <c r="J30" i="8"/>
  <c r="AV59" i="1" s="1"/>
  <c r="AT59" s="1"/>
  <c r="F30" i="8"/>
  <c r="AZ59" i="1" s="1"/>
  <c r="J27" i="9"/>
  <c r="J56"/>
  <c r="J56" i="12"/>
  <c r="J27"/>
  <c r="J49" i="2"/>
  <c r="J84"/>
  <c r="J58" s="1"/>
  <c r="E45" i="3"/>
  <c r="BK81"/>
  <c r="F32"/>
  <c r="BB53" i="1" s="1"/>
  <c r="F34" i="3"/>
  <c r="BD53" i="1" s="1"/>
  <c r="P115" i="3"/>
  <c r="P81" s="1"/>
  <c r="P80" s="1"/>
  <c r="AU53" i="1" s="1"/>
  <c r="T115" i="3"/>
  <c r="T81" s="1"/>
  <c r="T80" s="1"/>
  <c r="F52" i="4"/>
  <c r="BK85"/>
  <c r="P84"/>
  <c r="P83" s="1"/>
  <c r="AU54" i="1" s="1"/>
  <c r="T84" i="4"/>
  <c r="T83" s="1"/>
  <c r="F33"/>
  <c r="BC54" i="1" s="1"/>
  <c r="P96" i="5"/>
  <c r="P95" s="1"/>
  <c r="AU56" i="1" s="1"/>
  <c r="T96" i="5"/>
  <c r="T95" s="1"/>
  <c r="J32" i="7"/>
  <c r="AV58" i="1" s="1"/>
  <c r="AT58" s="1"/>
  <c r="P89" i="7"/>
  <c r="P88" s="1"/>
  <c r="AU58" i="1" s="1"/>
  <c r="T89" i="7"/>
  <c r="T88" s="1"/>
  <c r="J31" i="12"/>
  <c r="AW63" i="1" s="1"/>
  <c r="AT63" s="1"/>
  <c r="F31" i="12"/>
  <c r="BA63" i="1" s="1"/>
  <c r="J30" i="13"/>
  <c r="AV64" i="1" s="1"/>
  <c r="AT64" s="1"/>
  <c r="F30" i="13"/>
  <c r="AZ64" i="1" s="1"/>
  <c r="J31" i="10"/>
  <c r="AW61" i="1" s="1"/>
  <c r="AT61" s="1"/>
  <c r="F31" i="10"/>
  <c r="BA61" i="1" s="1"/>
  <c r="J30" i="11"/>
  <c r="AV62" i="1" s="1"/>
  <c r="AT62" s="1"/>
  <c r="F30" i="11"/>
  <c r="AZ62" i="1" s="1"/>
  <c r="F33" i="6"/>
  <c r="BA57" i="1" s="1"/>
  <c r="BA55" s="1"/>
  <c r="AW55" s="1"/>
  <c r="F32" i="7"/>
  <c r="AZ58" i="1" s="1"/>
  <c r="F31" i="8"/>
  <c r="BA59" i="1" s="1"/>
  <c r="F30" i="9"/>
  <c r="AZ60" i="1" s="1"/>
  <c r="P216" i="9"/>
  <c r="P89" s="1"/>
  <c r="P88" s="1"/>
  <c r="AU60" i="1" s="1"/>
  <c r="T216" i="9"/>
  <c r="T89" s="1"/>
  <c r="T88" s="1"/>
  <c r="P242"/>
  <c r="T242"/>
  <c r="F52" i="10"/>
  <c r="BK80"/>
  <c r="P80"/>
  <c r="P79" s="1"/>
  <c r="AU61" i="1" s="1"/>
  <c r="T80" i="10"/>
  <c r="T79" s="1"/>
  <c r="F33"/>
  <c r="BC61" i="1" s="1"/>
  <c r="BK84" i="11"/>
  <c r="J84" s="1"/>
  <c r="P86"/>
  <c r="T86"/>
  <c r="P154"/>
  <c r="T154"/>
  <c r="J49" i="12"/>
  <c r="J87"/>
  <c r="J58" s="1"/>
  <c r="E45" i="13"/>
  <c r="BK82"/>
  <c r="F32"/>
  <c r="BB64" i="1" s="1"/>
  <c r="F34" i="13"/>
  <c r="BD64" i="1" s="1"/>
  <c r="BD51" l="1"/>
  <c r="W30" s="1"/>
  <c r="BC51"/>
  <c r="BB51"/>
  <c r="W28" s="1"/>
  <c r="AY51"/>
  <c r="W29"/>
  <c r="AX51"/>
  <c r="AG63"/>
  <c r="AN63" s="1"/>
  <c r="J36" i="12"/>
  <c r="J89" i="7"/>
  <c r="J61" s="1"/>
  <c r="BK88"/>
  <c r="J88" s="1"/>
  <c r="J96" i="5"/>
  <c r="J61" s="1"/>
  <c r="BK95"/>
  <c r="J95" s="1"/>
  <c r="AG52" i="1"/>
  <c r="J36" i="2"/>
  <c r="P85" i="11"/>
  <c r="P84" s="1"/>
  <c r="AU62" i="1" s="1"/>
  <c r="AZ55"/>
  <c r="AV55" s="1"/>
  <c r="AT55" s="1"/>
  <c r="BA51"/>
  <c r="J82" i="13"/>
  <c r="J57" s="1"/>
  <c r="BK81"/>
  <c r="J81" s="1"/>
  <c r="J27" i="11"/>
  <c r="J56"/>
  <c r="BK79" i="10"/>
  <c r="J79" s="1"/>
  <c r="J80"/>
  <c r="J57" s="1"/>
  <c r="BK84" i="4"/>
  <c r="J85"/>
  <c r="J58" s="1"/>
  <c r="J81" i="3"/>
  <c r="J57" s="1"/>
  <c r="BK80"/>
  <c r="J80" s="1"/>
  <c r="J36" i="9"/>
  <c r="AG60" i="1"/>
  <c r="AN60" s="1"/>
  <c r="BK85" i="6"/>
  <c r="J85" s="1"/>
  <c r="J86"/>
  <c r="J61" s="1"/>
  <c r="BK78" i="8"/>
  <c r="J78" s="1"/>
  <c r="J79"/>
  <c r="J57" s="1"/>
  <c r="T85" i="11"/>
  <c r="T84" s="1"/>
  <c r="AU55" i="1"/>
  <c r="AU51" s="1"/>
  <c r="J27" i="3" l="1"/>
  <c r="J56"/>
  <c r="J27" i="13"/>
  <c r="J56"/>
  <c r="AW51" i="1"/>
  <c r="AK27" s="1"/>
  <c r="W27"/>
  <c r="AN52"/>
  <c r="AZ51"/>
  <c r="J56" i="8"/>
  <c r="J27"/>
  <c r="J60" i="6"/>
  <c r="J29"/>
  <c r="BK83" i="4"/>
  <c r="J83" s="1"/>
  <c r="J84"/>
  <c r="J57" s="1"/>
  <c r="J56" i="10"/>
  <c r="J27"/>
  <c r="J36" i="11"/>
  <c r="AG62" i="1"/>
  <c r="AN62" s="1"/>
  <c r="J29" i="5"/>
  <c r="J60"/>
  <c r="J29" i="7"/>
  <c r="J60"/>
  <c r="J38" l="1"/>
  <c r="AG58" i="1"/>
  <c r="AN58" s="1"/>
  <c r="AG61"/>
  <c r="AN61" s="1"/>
  <c r="J36" i="10"/>
  <c r="AG57" i="1"/>
  <c r="AN57" s="1"/>
  <c r="J38" i="6"/>
  <c r="AG59" i="1"/>
  <c r="AN59" s="1"/>
  <c r="J36" i="8"/>
  <c r="AV51" i="1"/>
  <c r="W26"/>
  <c r="J36" i="13"/>
  <c r="AG64" i="1"/>
  <c r="AN64" s="1"/>
  <c r="J36" i="3"/>
  <c r="AG53" i="1"/>
  <c r="J38" i="5"/>
  <c r="AG56" i="1"/>
  <c r="J56" i="4"/>
  <c r="J27"/>
  <c r="AT51" i="1" l="1"/>
  <c r="AK26"/>
  <c r="AG54"/>
  <c r="AN54" s="1"/>
  <c r="J36" i="4"/>
  <c r="AN56" i="1"/>
  <c r="AG55"/>
  <c r="AN55" s="1"/>
  <c r="AN53"/>
  <c r="AG51" l="1"/>
  <c r="AK23" s="1"/>
  <c r="AK32" s="1"/>
  <c r="AN51"/>
</calcChain>
</file>

<file path=xl/sharedStrings.xml><?xml version="1.0" encoding="utf-8"?>
<sst xmlns="http://schemas.openxmlformats.org/spreadsheetml/2006/main" count="11445" uniqueCount="1553">
  <si>
    <t>Export VZ</t>
  </si>
  <si>
    <t>List obsahuje:</t>
  </si>
  <si>
    <t>1) Rekapitulace stavby</t>
  </si>
  <si>
    <t>2) Rekapitulace objektů stavby a soupisů prací</t>
  </si>
  <si>
    <t>3.0</t>
  </si>
  <si>
    <t>ZAMOK</t>
  </si>
  <si>
    <t>False</t>
  </si>
  <si>
    <t>{120c02f0-6d3a-4565-9029-bc9e3976a6ea}</t>
  </si>
  <si>
    <t>0,01</t>
  </si>
  <si>
    <t>21</t>
  </si>
  <si>
    <t>15</t>
  </si>
  <si>
    <t>REKAPITULACE STAVBY</t>
  </si>
  <si>
    <t>v ---  níže se nacházejí doplnkové a pomocné údaje k sestavám  --- v</t>
  </si>
  <si>
    <t>Návod na vyplnění</t>
  </si>
  <si>
    <t>0,001</t>
  </si>
  <si>
    <t>Kód:</t>
  </si>
  <si>
    <t>H16-040_2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</si>
  <si>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</si>
  <si>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</si>
  <si>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hráze rybníka Velký Pařezitý - DPS</t>
  </si>
  <si>
    <t>KSO:</t>
  </si>
  <si>
    <t>833 15</t>
  </si>
  <si>
    <t>CC-CZ:</t>
  </si>
  <si>
    <t/>
  </si>
  <si>
    <t>Místo:</t>
  </si>
  <si>
    <t>Řásná</t>
  </si>
  <si>
    <t>Datum:</t>
  </si>
  <si>
    <t>17. 5. 2017</t>
  </si>
  <si>
    <t>Zadavatel:</t>
  </si>
  <si>
    <t>IČ:</t>
  </si>
  <si>
    <t>AOPK ČR, Kaplanova 1931/1, 148 00 Praha 11</t>
  </si>
  <si>
    <t>DIČ:</t>
  </si>
  <si>
    <t>Uchazeč:</t>
  </si>
  <si>
    <t>Vyplň údaj</t>
  </si>
  <si>
    <t>Projektant:</t>
  </si>
  <si>
    <t>HG partner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</si>
  <si>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</si>
  <si>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</si>
  <si>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</si>
  <si>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</si>
  <si>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</si>
  <si>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</si>
  <si>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</si>
  <si>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</si>
  <si>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</si>
  <si>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</si>
  <si>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</si>
  <si>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</si>
  <si>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</si>
  <si>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</si>
  <si>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</si>
  <si>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</si>
  <si>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</si>
  <si>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</si>
  <si>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</si>
  <si>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</si>
  <si>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</si>
  <si>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</si>
  <si>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</si>
  <si>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</si>
  <si>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</si>
  <si>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</si>
  <si>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</si>
  <si>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</si>
  <si>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</si>
  <si>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</si>
  <si>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</si>
  <si>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</si>
  <si>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</si>
  <si>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</si>
  <si>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</si>
  <si>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</si>
  <si>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</si>
  <si>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</si>
  <si>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</si>
  <si>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</si>
  <si>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</si>
  <si>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</si>
  <si>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</si>
  <si>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Oprava návodního líce hráze</t>
  </si>
  <si>
    <t>STA</t>
  </si>
  <si>
    <t>1</t>
  </si>
  <si>
    <t>{5c635f24-e7ca-4471-8da0-e99dae508578}</t>
  </si>
  <si>
    <t>2</t>
  </si>
  <si>
    <t>SO 02</t>
  </si>
  <si>
    <t>Oprava koruny hráze</t>
  </si>
  <si>
    <t>{885afb9d-0c5b-40b0-96c0-f3a98d43fd46}</t>
  </si>
  <si>
    <t>SO 03</t>
  </si>
  <si>
    <t>Patní drén</t>
  </si>
  <si>
    <t>{c70553f5-c062-4a87-85c8-478036fa6259}</t>
  </si>
  <si>
    <t>SO 06</t>
  </si>
  <si>
    <t>Spodní výpust, Převádění vody, Přeložka vodovodu</t>
  </si>
  <si>
    <t>{cec2ad5e-970d-407e-af8b-1a913cda1a1b}</t>
  </si>
  <si>
    <t>SO 06.1</t>
  </si>
  <si>
    <t>Spodní výpust</t>
  </si>
  <si>
    <t>Soupis</t>
  </si>
  <si>
    <t>{b8caf73d-3309-4197-9b3d-dfba54e29e10}</t>
  </si>
  <si>
    <t>SO 06.2</t>
  </si>
  <si>
    <t>Převádění vody během stavby</t>
  </si>
  <si>
    <t>{43818476-9d8b-45fa-abc9-ad739d5a3ff5}</t>
  </si>
  <si>
    <t>SO 06.3</t>
  </si>
  <si>
    <t>Přeložka násosky (vodovodu)</t>
  </si>
  <si>
    <t>{e537be86-def5-4628-a1db-a81e398e0f52}</t>
  </si>
  <si>
    <t>SO 05</t>
  </si>
  <si>
    <t>Mýcení dřevin a náletů</t>
  </si>
  <si>
    <t>{f125b6d6-e669-476d-83a6-23832cdeba49}</t>
  </si>
  <si>
    <t>SO 07</t>
  </si>
  <si>
    <t>Hrčlavá roura</t>
  </si>
  <si>
    <t>{6a5f60f2-60c2-49a7-b36b-21a667e7ec04}</t>
  </si>
  <si>
    <t>SO 08</t>
  </si>
  <si>
    <t>Vyčištění odtokových koryt, úpravy litorálu</t>
  </si>
  <si>
    <t>{242db646-0441-47e3-94d0-ce9f58af31d1}</t>
  </si>
  <si>
    <t>SO 09</t>
  </si>
  <si>
    <t>Oprava boční hráze a pravého bezpečnostního přelivu</t>
  </si>
  <si>
    <t>{f780a8e6-3bb9-4350-a7a1-3650ace0f8a4}</t>
  </si>
  <si>
    <t>SO 10</t>
  </si>
  <si>
    <t>Úprava levého bezpečnostního přelivu</t>
  </si>
  <si>
    <t>{53085478-c5ad-4ffd-ba23-b7d67063e2d3}</t>
  </si>
  <si>
    <t>VON</t>
  </si>
  <si>
    <t>Vedlejší a ostatní náklady</t>
  </si>
  <si>
    <t>{65f4f46d-9b4d-4cc3-84e7-8aeb87623adb}</t>
  </si>
  <si>
    <t>1) Krycí list soupisu</t>
  </si>
  <si>
    <t>2) Rekapitulace</t>
  </si>
  <si>
    <t>3) Soupis prací</t>
  </si>
  <si>
    <t>Zpět na list:</t>
  </si>
  <si>
    <t>Rekapitulace stavby</t>
  </si>
  <si>
    <t>KRYCÍ LIST SOUPISU</t>
  </si>
  <si>
    <t>Objekt:</t>
  </si>
  <si>
    <t>SO 01 - Oprava návodního líce hráze</t>
  </si>
  <si>
    <t xml:space="preserve"> </t>
  </si>
  <si>
    <t>REKAPITULACE ČLENĚNÍ SOUPISU PRACÍ</t>
  </si>
  <si>
    <t>Kód dílu - Popis</t>
  </si>
  <si>
    <t>Cena celkem [CZK]</t>
  </si>
  <si>
    <t>Náklady soupisu celkem</t>
  </si>
  <si>
    <t>-1</t>
  </si>
  <si>
    <t>HSV - Práce a dodávky HSV</t>
  </si>
  <si>
    <t xml:space="preserve">    1 - Zemní práce</t>
  </si>
  <si>
    <t xml:space="preserve">    4 - Vodorovné konstrukce</t>
  </si>
  <si>
    <t xml:space="preserve">    5 - Komunikace pozemní</t>
  </si>
  <si>
    <t xml:space="preserve">    9 - Ostatní konstrukce a práce, bourání</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</si>
  <si>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</si>
  <si>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</si>
  <si>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</si>
  <si>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</si>
  <si>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</si>
  <si>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</si>
  <si>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</si>
  <si>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</si>
  <si>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</si>
  <si>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</si>
  <si>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</si>
  <si>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</si>
  <si>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</si>
  <si>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</si>
  <si>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</si>
  <si>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</si>
  <si>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</si>
  <si>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</si>
  <si>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</si>
  <si>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</si>
  <si>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114203104</t>
  </si>
  <si>
    <t>Rozebrání záhozů a rovnanin na sucho</t>
  </si>
  <si>
    <t>m3</t>
  </si>
  <si>
    <t>CS ÚRS 2017 01</t>
  </si>
  <si>
    <t>4</t>
  </si>
  <si>
    <t>1517031773</t>
  </si>
  <si>
    <t>PP</t>
  </si>
  <si>
    <t>Rozebrání dlažeb nebo záhozů s naložením na dopravní prostředek záhozů, rovnanin a soustřeďovacích staveb provedených na sucho</t>
  </si>
  <si>
    <t>PSC</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</si>
  <si>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</si>
  <si>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VV</t>
  </si>
  <si>
    <t>1732,6"F.4 SO 01 - Rozebrání stávajícího opevnění</t>
  </si>
  <si>
    <t>114203201</t>
  </si>
  <si>
    <t>Očištění lomového kamene nebo betonových tvárnic od hlíny nebo písku</t>
  </si>
  <si>
    <t>-1893894975</t>
  </si>
  <si>
    <t>Očištění lomového kamene nebo betonových tvárnic získaných při rozebrání dlažeb, záhozů, rovnanin a soustřeďovacích staveb od hlíny nebo písku</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</si>
  <si>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</si>
  <si>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P</t>
  </si>
  <si>
    <t>Poznámka k položce:
Pouze kámen, který bude využit do záhozu v SO 06.1 (kámen pro použití do komunikací čištěn nebude)</t>
  </si>
  <si>
    <t>1732,6"F.4 SO 01 Rozebrání stávajícího opevnění</t>
  </si>
  <si>
    <t>-1581,4"F.4 SO 01 Provizorní komunikace - využití neočištěného kamene do záhozu komunikace</t>
  </si>
  <si>
    <t>-103,45"F.4 SO 06.1 Přístupová komunikace - využití neočištěného kamene do záhozu komunikace</t>
  </si>
  <si>
    <t>Součet</t>
  </si>
  <si>
    <t>3</t>
  </si>
  <si>
    <t>162301152</t>
  </si>
  <si>
    <t>Vodorovné přemístění výkopku/sypaniny z hornin tř. 5 až 7 do 1000 m</t>
  </si>
  <si>
    <t>-961637021</t>
  </si>
  <si>
    <t>Vodorovné přemístění výkopku nebo sypaniny po suchu na obvyklém dopravním prostředku, bez naložení výkopku, avšak se složením bez rozhrnutí z horniny tř. 5 až 7 na vzdálenost přes 500 do 1 000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</si>
  <si>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</si>
  <si>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Poznámka k položce:
Doprava kamene z původního opevnění líce na mezideponii a z mezideponie zpět na stavbu, včetně dopravy kamene z výkopu drénu (SO 03)</t>
  </si>
  <si>
    <t>1732,6-1581,4-103,45"F.4 SO 01 - odvoz zbytku kamene z rozebrání líce na mezideponii</t>
  </si>
  <si>
    <t>5</t>
  </si>
  <si>
    <t>124203103</t>
  </si>
  <si>
    <t>Vykopávky přes 5000 do 20000 m3 pro koryta vodotečí v hornině tř. 3</t>
  </si>
  <si>
    <t>-1484094252</t>
  </si>
  <si>
    <t>Vykopávky pro koryta vodotečí s přehozením výkopku na vzdálenost do 3 m nebo s naložením na dopravní prostředek v hornině tř. 3 přes 5 000 do 20 000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</si>
  <si>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</si>
  <si>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5568,3"F.4 SO 01 - Výkop</t>
  </si>
  <si>
    <t>6</t>
  </si>
  <si>
    <t>124203109</t>
  </si>
  <si>
    <t>Příplatek k vykopávkám pro koryta vodotečí v hornině tř. 3 za lepivost</t>
  </si>
  <si>
    <t>1213963483</t>
  </si>
  <si>
    <t>Vykopávky pro koryta vodotečí s přehozením výkopku na vzdálenost do 3 m nebo s naložením na dopravní prostředek v hornině tř. 3 Příplatek k cenám za lepivost horniny tř. 3</t>
  </si>
  <si>
    <t>7</t>
  </si>
  <si>
    <t>162301102</t>
  </si>
  <si>
    <t>Vodorovné přemístění do 1000 m výkopku/sypaniny z horniny tř. 1 až 4</t>
  </si>
  <si>
    <t>1546136523</t>
  </si>
  <si>
    <t>Vodorovné přemístění výkopku nebo sypaniny po suchu na obvyklém dopravním prostředku, bez naložení výkopku, avšak se složením bez rozhrnutí z horniny tř. 1 až 4 na vzdálenost přes 500 do 1 000 m</t>
  </si>
  <si>
    <t>Poznámka k položce:
Doprava výkopku na mezideponii a zpět k přísypu hráze</t>
  </si>
  <si>
    <t xml:space="preserve">5568,3" odvoz výkopku na mezideponii, F.4 SO 01 - Výkop </t>
  </si>
  <si>
    <t>566,5" výkopek zpět z mezideponie, použití k přísypu, F.4 SO 01 - Přísyp vhodnou zeminou</t>
  </si>
  <si>
    <t>8</t>
  </si>
  <si>
    <t>167101101</t>
  </si>
  <si>
    <t>Nakládání výkopku z hornin tř. 1 až 4 do 100 m3</t>
  </si>
  <si>
    <t>2019751252</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</si>
  <si>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</si>
  <si>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</si>
  <si>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Poznámka k položce:
Naložení výkopku na mezideponii, použití k přísypu hráze</t>
  </si>
  <si>
    <t>566,5" F.4 SO 01 - Přísyp vhodnou zeminou</t>
  </si>
  <si>
    <t>9</t>
  </si>
  <si>
    <t>171103201</t>
  </si>
  <si>
    <t>Uložení sypanin z horniny tř. 1 až 4 do hrází nádrží se zhutněním 100 % PS C s příměsí jílu do 20 %</t>
  </si>
  <si>
    <t>-569199461</t>
  </si>
  <si>
    <t>Uložení netříděných sypanin z hornin tř. 1 až 4 do zemních hrází pro jakoukoliv šířku koruny přehradních a jiných vodních nádrží se zhutněním do 100 % PS - koef. C s příměsí jílové hlíny do 20 % objemu</t>
  </si>
  <si>
    <t xml:space="preserve">Poznámka k souboru cen:_x000D_
1. Ceny 10-3201 až -3291 lze použít i pro: a) uložení sypanin do zemních hrází přívodních kanálů, inundačních nebo ochranných s předepsaným zhutněním, jsou-li tyto hráze navrhovány dle ČSN 73 6824 Malé vodní nádrže; b) uložení do zemních hrází rybníků (obor KSO 832 16). 2. Ceny nelze použít pro rozšíření návodního nebo vzdušného líce zemních hrází, jehož šířka je menší než 3 m; toto rozšíření se ocení cenou 172 10-3102 Zřízení těsnícího jádra nebo šířky těsnící vrstvy přes 1 do 3 m. </t>
  </si>
  <si>
    <t>566,5"F.4 SO 01 - Přísyp hráze vhodnou zeminou z výkopku</t>
  </si>
  <si>
    <t>10</t>
  </si>
  <si>
    <t>172103102</t>
  </si>
  <si>
    <t>Zřízení těsnicího jádra nebo vrstvy š do 3 m z hornin tř. 1 až 4 zhutněných do 100 % PS C</t>
  </si>
  <si>
    <t>-1026505222</t>
  </si>
  <si>
    <t>Zřízení těsnícího jádra nebo těsnící vrstvy zemních a kamenitých hrází přehradních a jiných vodních nádrží z hornin tř. 1 až 4, se zhutněním do 100 % PS - koef. C vodorovné šířky vrstvy přes 1 do 3 m</t>
  </si>
  <si>
    <t xml:space="preserve">Poznámka k souboru cen:_x000D_
1. Ceny lze použít i pro zřízení těsnícího jádra nebo vrstvy hrází rybníků, přívodních kanálů a inundačních a ochranných hrází. 2. V cenách nejsou započteny náklady na obstarání vhodné horniny; tyto zemní práce se oceňují příslušnými cenami souboru cen části A 01 tohoto katalogu. 3. Pro volbu příslušné ceny se těsnící jádro nebo vrstva rozdělí na figury s dolními vodorovnými základnami, jejichž šířky odpovídají mezním šířkám v popisu cen. </t>
  </si>
  <si>
    <t>7592,1"F.4 SO 01 Těsnící vrstva</t>
  </si>
  <si>
    <t>11</t>
  </si>
  <si>
    <t>M</t>
  </si>
  <si>
    <t>M581251</t>
  </si>
  <si>
    <t>jílové těsnění, vč. dopravy na stavbu</t>
  </si>
  <si>
    <t>t</t>
  </si>
  <si>
    <t>1458656379</t>
  </si>
  <si>
    <t>7592,1*1,8 'Přepočtené koeficientem množství</t>
  </si>
  <si>
    <t>12</t>
  </si>
  <si>
    <t>182201101</t>
  </si>
  <si>
    <t>Svahování násypů</t>
  </si>
  <si>
    <t>m2</t>
  </si>
  <si>
    <t>-423794367</t>
  </si>
  <si>
    <t>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</si>
  <si>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</si>
  <si>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658,2 "F.4 SO 01 - Svahování přísypu hráze - zemina z výkopu viz. D.4.1.1</t>
  </si>
  <si>
    <t>5372,4 "F.4 SO 01 - Svahování těsnící jílové vrstvy viz D.4.1.1 a D.4.1.2</t>
  </si>
  <si>
    <t>13</t>
  </si>
  <si>
    <t>R162701</t>
  </si>
  <si>
    <t>Vodorovné přemístění výkopku vč. uložení na skládku (poplatku) dle platné legislativy</t>
  </si>
  <si>
    <t>778509609</t>
  </si>
  <si>
    <t>5538,3"F.4 SO 01 - Výkop</t>
  </si>
  <si>
    <t>-566,5"F.4 SO 01 - Přísyp zeminou</t>
  </si>
  <si>
    <t>-74,0"F.4 SO 09 - Přísyp hráze (využití výkopku z SO 01)</t>
  </si>
  <si>
    <t>Vodorovné konstrukce</t>
  </si>
  <si>
    <t>14</t>
  </si>
  <si>
    <t>457572114</t>
  </si>
  <si>
    <t>Filtrační vrstvy ze štěrkopísku se zhutněním frakce od 0 až 45 do 0 až 63 mm</t>
  </si>
  <si>
    <t>-834987017</t>
  </si>
  <si>
    <t>Filtrační vrstvy jakékoliv tloušťky a sklonu ze štěrkopísků se zhutněním do 10 pojezdů/m3, frakce od 0-45 do 0-63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</si>
  <si>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</si>
  <si>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910,3"F.4 SO 01 - Ochranná vrstva ŠP</t>
  </si>
  <si>
    <t>R462512</t>
  </si>
  <si>
    <t>Zához z lomového kamene z terénu hmotnost do 200 kg - kámen vlastní</t>
  </si>
  <si>
    <t>502698816</t>
  </si>
  <si>
    <t>Poznámka k položce:
 Kamenný zához- využití kamene z rozebrání líce SO 01, výkopu patního drénu SO 03, zbylého kamene z SO 07; po odečtění kamene použitého do záhozu provzorní komunikace v SO 01</t>
  </si>
  <si>
    <t>1732,6-1581,4-103,5"F.4 SO 01 - využití zbytku kamene z rozebrání stáv. opevnění líce, kámen přednostně uložen do prov. komunikace SO 01 a S0 06.1</t>
  </si>
  <si>
    <t>716,9"F.4 SO 03 - využití kamene z výkopu patního drénu</t>
  </si>
  <si>
    <t>5,98-1,5"F.4 SO 07 - využití přebytečného kamene</t>
  </si>
  <si>
    <t>16</t>
  </si>
  <si>
    <t>462512270</t>
  </si>
  <si>
    <t>Zához z lomového kamene s proštěrkováním z terénu hmotnost do 200 kg</t>
  </si>
  <si>
    <t>-1749127109</t>
  </si>
  <si>
    <t>Zához z lomového kamene neupraveného záhozového s proštěrkováním z terénu, hmotnosti jednotlivých kamenů do 200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</si>
  <si>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</si>
  <si>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5629,5"F.4 SO 01 - Kamenný zához</t>
  </si>
  <si>
    <t>17</t>
  </si>
  <si>
    <t>R462519</t>
  </si>
  <si>
    <t>Přístupy z lomového kamene na sucho (hmotnost do 200 kg)</t>
  </si>
  <si>
    <t>-1933311167</t>
  </si>
  <si>
    <t>Poznámka k položce:
Urovnání lomových kamenů na sucho do tvaru stupínků.</t>
  </si>
  <si>
    <t>88"F.4 SO 01 - Přístupy z lom. kamene na sucho</t>
  </si>
  <si>
    <t>Komunikace pozemní</t>
  </si>
  <si>
    <t>18</t>
  </si>
  <si>
    <t>AGR_01_1</t>
  </si>
  <si>
    <t>Přístupová komunikace podél paty hráze SO 01 - zřízení a rozebrání, délka 441 m</t>
  </si>
  <si>
    <t>kpl</t>
  </si>
  <si>
    <t>873712249</t>
  </si>
  <si>
    <t>Poznámka k položce:
dle situace D.2.1 a řezů D.4.1.1 a D.4.1.2, VV dle F.4 SO 01 - přístupová komunikace</t>
  </si>
  <si>
    <t>19</t>
  </si>
  <si>
    <t>AGR_01_2</t>
  </si>
  <si>
    <t>Přístupová komunikace k SO 01 - zřízení a uvedení do původního stavu, délka 60 m</t>
  </si>
  <si>
    <t>-1902660842</t>
  </si>
  <si>
    <t>Ostatní konstrukce a práce, bourání</t>
  </si>
  <si>
    <t>20</t>
  </si>
  <si>
    <t>919726123</t>
  </si>
  <si>
    <t>Geotextilie pro ochranu, separaci a filtraci netkaná měrná hmotnost do 500 g/m2</t>
  </si>
  <si>
    <t>196727580</t>
  </si>
  <si>
    <t>Geotextilie netkaná pro ochranu, separaci nebo filtraci měrná hmotnost přes 300 do 500 g/m2</t>
  </si>
  <si>
    <t xml:space="preserve">Poznámka k souboru cen:_x000D_
1. V cenách jsou započteny i náklady na položení a dodání geotextilie včetně přesahů. </t>
  </si>
  <si>
    <t>Poznámka k položce:
Geotextilie šířky role 5,25 m</t>
  </si>
  <si>
    <t>6972,7"F.4 SO 01 - Ochranná vrstva geotextilie</t>
  </si>
  <si>
    <t>998</t>
  </si>
  <si>
    <t>Přesun hmot</t>
  </si>
  <si>
    <t>998321011</t>
  </si>
  <si>
    <t>Přesun hmot pro hráze přehradní zemní a kamenité</t>
  </si>
  <si>
    <t>1581830954</t>
  </si>
  <si>
    <t>Přesun hmot pro objekty hráze přehradní zemní a kamenité dopravní vzdálenost do 500 m</t>
  </si>
  <si>
    <t>22</t>
  </si>
  <si>
    <t>998321091</t>
  </si>
  <si>
    <t>Příplatek k přesunu hmot pro hráze přehradní zemní a kamenné za zvětšený přesun do 1000 m</t>
  </si>
  <si>
    <t>-1526911332</t>
  </si>
  <si>
    <t>Přesun hmot pro objekty hráze přehradní zemní a kamenité Příplatek k ceně za zvětšený přesun přes vymezenou největší dopravní vzdálenost do 1 000 m</t>
  </si>
  <si>
    <t>SO 02 - Oprava koruny hráze</t>
  </si>
  <si>
    <t>181151331</t>
  </si>
  <si>
    <t>Plošná úprava terénu přes 500 m2 zemina tř 1 až 4 nerovnosti do 200 mm v rovinně a svahu do 1:5</t>
  </si>
  <si>
    <t>1538836146</t>
  </si>
  <si>
    <t>Plošná úprava terénu v zemině tř. 1 až 4 s urovnáním povrchu bez doplnění ornice souvislé plochy přes 500 m2 při nerovnostech terénu přes 150 do 200 mm v rovině nebo na svahu do 1:5</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</si>
  <si>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</si>
  <si>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371,9"F.4 SO 02 - Ornice a trávník</t>
  </si>
  <si>
    <t>1071,4"F.4 SO 02 - Hutněná prosívka</t>
  </si>
  <si>
    <t>182301122</t>
  </si>
  <si>
    <t>Rozprostření ornice pl do 500 m2 ve svahu přes 1:5 tl vrstvy do 150 mm</t>
  </si>
  <si>
    <t>274887999</t>
  </si>
  <si>
    <t>Rozprostření a urovnání ornice ve svahu sklonu přes 1:5 při souvislé ploše do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</si>
  <si>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</si>
  <si>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103641010</t>
  </si>
  <si>
    <t>zemina pro terénní úpravy -  ornice</t>
  </si>
  <si>
    <t>436842168</t>
  </si>
  <si>
    <t>371,9*0,27 'Přepočtené koeficientem množství</t>
  </si>
  <si>
    <t>181411122</t>
  </si>
  <si>
    <t>Založení lučního trávníku výsevem plochy do 1000 m2 ve svahu do 1:2</t>
  </si>
  <si>
    <t>699104578</t>
  </si>
  <si>
    <t>Založení trávníku na půdě předem připravené plochy do 1000 m2 výsevem včetně utažení lučního na svahu přes 1:5 do 1:2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</si>
  <si>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</si>
  <si>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371,94"F.4 SO 02 - Ornice a trávník</t>
  </si>
  <si>
    <t>005724800</t>
  </si>
  <si>
    <t>osivo směs jetelotravní</t>
  </si>
  <si>
    <t>kg</t>
  </si>
  <si>
    <t>-104492971</t>
  </si>
  <si>
    <t>371,94*0,015 'Přepočtené koeficientem množství</t>
  </si>
  <si>
    <t>564761111</t>
  </si>
  <si>
    <t>Podklad z kameniva hrubého drceného vel. 32-63 mm tl 200 mm</t>
  </si>
  <si>
    <t>-1661429861</t>
  </si>
  <si>
    <t>Podklad nebo kryt z kameniva hrubého drceného vel. 32-63 mm s rozprostřením a zhutněním, po zhutnění tl. 200 mm</t>
  </si>
  <si>
    <t>964,0"F.4 SO 02 - Hutněný makdam</t>
  </si>
  <si>
    <t>564531111</t>
  </si>
  <si>
    <t>Zřízení podsypu nebo podkladu ze sypaniny tl 100 mm</t>
  </si>
  <si>
    <t>-1596654082</t>
  </si>
  <si>
    <t>Zřízení podsypu nebo podkladu ze sypaniny s rozprostřením, vlhčením, a zhutněním, po zhutnění tl. 100 mm</t>
  </si>
  <si>
    <t xml:space="preserve">Poznámka k souboru cen:_x000D_
1. Ceny jsou určeny, jen předepíše-li projekt zřízení podsypu nebo podkladu ze sypaniny ze zemníku nebo z výkopku v trase. 2. V cenách nejsou započteny náklady na získání sypaniny a její přemístění k místu zabudování, které se oceňuje podle ustanovení čl. 3111 Všeobecných podmínek části části A 01 tohoto katalogu. </t>
  </si>
  <si>
    <t>1071,1"F.4 SO 02 - Hutněná prosívka</t>
  </si>
  <si>
    <t>583313460</t>
  </si>
  <si>
    <t>kamenivo těžené drobné (Božice) frakce 0-4</t>
  </si>
  <si>
    <t>1083534401</t>
  </si>
  <si>
    <t>kamenivo těžené drobné frakce 0-4</t>
  </si>
  <si>
    <t>1071,1*0,1"F.4 SO 02 - Hutněná prosívka (tl. 0,1 m)</t>
  </si>
  <si>
    <t>107,11*2,3 'Přepočtené koeficientem množství</t>
  </si>
  <si>
    <t>1208956457</t>
  </si>
  <si>
    <t>-805913435</t>
  </si>
  <si>
    <t>SO 03 - Patní drén</t>
  </si>
  <si>
    <t xml:space="preserve">    2 - Zakládání</t>
  </si>
  <si>
    <t xml:space="preserve">    8 - Trubní vedení</t>
  </si>
  <si>
    <t>123402101</t>
  </si>
  <si>
    <t>Vykopávky zářezů na suchu objemu do 1000 m3 v hornině tř. 5</t>
  </si>
  <si>
    <t>1836084944</t>
  </si>
  <si>
    <t>Vykopávky zářezů se šikmými stěnami pro podzemní vedení s přemístěním výkopku na vzdálenost do 5 m od podélné osy zářezu nebo s naložením na dopravní prostředek, s urovnáním dna zářezu do předepsaného profilu a spádu, pro jakýkoliv sklon stěn v zářezu v hornině tř. 5 do 1 000 m3</t>
  </si>
  <si>
    <t xml:space="preserve">Poznámka k souboru cen:_x000D_
1. Ceny lze použít i pro vykopávky tzv. zemních špalků, ponechaných ve výkopu při vykopávce zářezů pro podzemní vedení pro zajištění stěn výkopu proti sesutí, pro zabezpečení objektů sousedících se zářezem nebo vedení křižující zářez apod. 2. Svislé přemístění výkopku se oceňuje podle tab. III z přílohy č. 8 a čl. 3564 Všeobecných podmínek katalogu. 3. Hloubení jámy, šachty nebo rýhy se svislými stěnami pode dnem zářezu pro podzemní vedení se oceňuje cenami souborů cen 131 . 0-11 Hloubení nezapažených jam a zářezů, 131 . 0-12 Hloubení zapažených jam a zářezů, 132 . 0-11 Hloubení rýh šířky do 60 cm, 132 . 0-12 Hloubení rýh do 200 cm, nebo 133 . 0-11 Hloubení zapažených i nezapažených šachet. Svislé přemístění výkopku z těchto jam a rýh se oceňuje cenami souboru cen 161 10-1 . Svislé přemístění výkopku na hloubku jámy, šachty nebo rýhy, zvětšenou o dvojnásobek hloubky zářezu nad jámou, šachtou nebo rýhou. 4. Cena podle množství se volí podle celkového objemu vykopávky zářezu, zvětšeného o objem vykopávek ve dně zářezu. </t>
  </si>
  <si>
    <t>Poznámka k položce:
Balvanitý přísyp paty hráze (předopklad 70%z celého výkopu je máne), část kamene následně využita do přitěžovací lavice (SO 06.1)</t>
  </si>
  <si>
    <t>0,7*762,29"F.4 - SO 03 Výkop - patní drén</t>
  </si>
  <si>
    <t>124203101</t>
  </si>
  <si>
    <t>Vykopávky do 1000 m3 pro koryta vodotečí v hornině tř. 3</t>
  </si>
  <si>
    <t>49068463</t>
  </si>
  <si>
    <t>Vykopávky pro koryta vodotečí s přehozením výkopku na vzdálenost do 3 m nebo s naložením na dopravní prostředek v hornině tř. 3 do 1 000 m3</t>
  </si>
  <si>
    <t>Poznámka k položce:
30% výkopu tvoří zemina</t>
  </si>
  <si>
    <t>0,3*228,69"F.4 SO 03 - Výkop patní drén (zemina)</t>
  </si>
  <si>
    <t>258250177</t>
  </si>
  <si>
    <t>42811652</t>
  </si>
  <si>
    <t>0,3*228,69"F.4 SO 03 - Výkop patní drén (zemina) - převoz na mezideponii</t>
  </si>
  <si>
    <t>869203767</t>
  </si>
  <si>
    <t>Poznámka k položce:
Doprava kamene z paty hráze na mezideponii.</t>
  </si>
  <si>
    <t>-1602245</t>
  </si>
  <si>
    <t>Poznámka k položce:
část kamene z výkopu drénu bude následně využita do přitěžovací lavice (SO 06.1)</t>
  </si>
  <si>
    <t>96,23"F.4 SO 03 - Výkop patní drén (kámen bude dál použit do SO 06.1) - Bilance kámen</t>
  </si>
  <si>
    <t>1473565645</t>
  </si>
  <si>
    <t>0,7*762,29-96,23"F.4 SO 03 - Výkop patní drén (kámen)</t>
  </si>
  <si>
    <t>Zakládání</t>
  </si>
  <si>
    <t>R212752</t>
  </si>
  <si>
    <t>Trativody z drenážních trubek, bez lože, v otevřeném výkopu z trubek plastových tuhých SN 8 DN 250</t>
  </si>
  <si>
    <t>m</t>
  </si>
  <si>
    <t>1029427771</t>
  </si>
  <si>
    <t>257"F.4 SO 03 - trativody z drenážních trubek</t>
  </si>
  <si>
    <t>457542111</t>
  </si>
  <si>
    <t>Filtrační vrstvy ze štěrkodrti se zhutněním frakce od 0 až 22 do 0 až 63 mm</t>
  </si>
  <si>
    <t>1479903636</t>
  </si>
  <si>
    <t>Filtrační vrstvy jakékoliv tloušťky a sklonu ze štěrkodrti se zhutněním do 10 pojezdů/m3, frakce od 0-22 do 0-63 mm</t>
  </si>
  <si>
    <t>Poznámka k položce:
přechodový filtr frakce 13-32 mm</t>
  </si>
  <si>
    <t>123,4"F.4 SO 03 - přechodový filtr</t>
  </si>
  <si>
    <t>457542112</t>
  </si>
  <si>
    <t>Filtrační vrstvy ze štěrkodrti se zhutněním frakce od 0 až 120 do 0 až 125 mm</t>
  </si>
  <si>
    <t>-717751849</t>
  </si>
  <si>
    <t>Filtrační vrstvy jakékoliv tloušťky a sklonu ze štěrkodrti se zhutněním do 10 pojezdů/m3, frakce od 0-120 do 0-125 mm</t>
  </si>
  <si>
    <t>Poznámka k položce:
jádro drénu frakce 32-125 mm</t>
  </si>
  <si>
    <t>588,14"F.4 SO 03 - zásyp drceným kamenivem</t>
  </si>
  <si>
    <t>Trubní vedení</t>
  </si>
  <si>
    <t>R895211</t>
  </si>
  <si>
    <t>Drenážní šachtice kontrolní z betonových dílců ŠK-80/3 výšky 1,6 m, včetně usazení</t>
  </si>
  <si>
    <t>kus</t>
  </si>
  <si>
    <t>-1901788330</t>
  </si>
  <si>
    <t>919726121</t>
  </si>
  <si>
    <t>Geotextilie pro ochranu, separaci a filtraci netkaná měrná hmotnost do 200 g/m2</t>
  </si>
  <si>
    <t>-1490224239</t>
  </si>
  <si>
    <t>Geotextilie netkaná pro ochranu, separaci nebo filtraci měrná hmotnost do 200 g/m2</t>
  </si>
  <si>
    <t>1231,25"F.4 SO 03 - Filtrační geotextilie</t>
  </si>
  <si>
    <t>1526845446</t>
  </si>
  <si>
    <t>1168817268</t>
  </si>
  <si>
    <t>SO 06 - Spodní výpust, Převádění vody, Přeložka vodovodu</t>
  </si>
  <si>
    <t>Soupis:</t>
  </si>
  <si>
    <t>SO 06.1 - Spodní výpust</t>
  </si>
  <si>
    <t xml:space="preserve">    3 - Svislé a kompletní konstrukce</t>
  </si>
  <si>
    <t xml:space="preserve">    6 - Úpravy povrchů, podlahy a osazování výplní</t>
  </si>
  <si>
    <t xml:space="preserve">    997 - Přesun sutě</t>
  </si>
  <si>
    <t>PSV - Práce a dodávky PSV</t>
  </si>
  <si>
    <t xml:space="preserve">    767 - Konstrukce zámečnické</t>
  </si>
  <si>
    <t>1493515679</t>
  </si>
  <si>
    <t>Poznámka k položce:
rozebrání konstrukcí na výtoku</t>
  </si>
  <si>
    <t>7,86"F.4 SO 06.1 - Rozebrání stávajícího opevnění</t>
  </si>
  <si>
    <t>-1553024393</t>
  </si>
  <si>
    <t>1698408590</t>
  </si>
  <si>
    <t>Poznámka k položce:
Doprava kamene z původního opevnění výtoku na mezideponii a kamene z výzisku (SO 01, SO 03, SO 07) z mezideponie zpět na stavbu</t>
  </si>
  <si>
    <t>7,86*2"F.4 SO 06.1 - odvoz  kamene z rozebrání výtoku na mezideponii a zpět na staveniště</t>
  </si>
  <si>
    <t>47,15"F.4 SO 01 - odvoz kamene z rozebraného líce z mezideponie</t>
  </si>
  <si>
    <t>143,35"F.4 SO 03 - odvoz kamene z rozebraného drénu z mezideponie</t>
  </si>
  <si>
    <t>3,92*0,7+6,53*0,5"F.4 SO 07 - odvoz kamene z výzisku SO 07 z mezideponie</t>
  </si>
  <si>
    <t>167101151</t>
  </si>
  <si>
    <t>Nakládání výkopku z hornin tř. 5 až 7 do 100 m3</t>
  </si>
  <si>
    <t>-2100635894</t>
  </si>
  <si>
    <t>Nakládání, skládání a překládání neulehlého výkopku nebo sypaniny nakládání, množství do 100 m3, z hornin tř. 5 až 7</t>
  </si>
  <si>
    <t>Poznámka k položce:
Naložení kamene z výzisku na mezideponii.</t>
  </si>
  <si>
    <t>7,86" F.4 SO 06.1 - kámene z rozebrání stávajícího opevnění výtoku</t>
  </si>
  <si>
    <t>96,23"F.4 SO 03 - odvoz kamene z rozebraného drénu z mezideponie</t>
  </si>
  <si>
    <t>120901122</t>
  </si>
  <si>
    <t>Bourání zdiva z betonu prostého prokládaného kamenem v odkopávkách nebo prokopávkách ručně</t>
  </si>
  <si>
    <t>1762821972</t>
  </si>
  <si>
    <t>Bourání konstrukcí v odkopávkách a prokopávkách, korytech vodotečí, melioračních kanálech - ručně s přemístěním suti na hromady na vzdálenost do 20 m nebo s naložením na dopravní prostředek z betonu prostého prokládaného kamenem</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</si>
  <si>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</si>
  <si>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Poznámka k položce:
Bourání původní konstrukce vtoku požeráku.</t>
  </si>
  <si>
    <t>20,22" F.4 SO 06.1 - Bourání - vtokový objekt požeráku</t>
  </si>
  <si>
    <t>120901113</t>
  </si>
  <si>
    <t>Bourání zdiva kamenného v odkopávkách nebo prokopávkách na maltu cementovou ručně</t>
  </si>
  <si>
    <t>-1996747522</t>
  </si>
  <si>
    <t>Bourání konstrukcí v odkopávkách a prokopávkách, korytech vodotečí, melioračních kanálech - ručně s přemístěním suti na hromady na vzdálenost do 20 m nebo s naložením na dopravní prostředek ze zdiva kamenného, pro jakýkoliv druh kamene na maltu cementovou</t>
  </si>
  <si>
    <t>Poznámka k položce:
Bourání vršku požeráku, původního pilíře a opěrného bloku</t>
  </si>
  <si>
    <t>6,74"F.4 SO 06.1 - Bourání zdivo celkem</t>
  </si>
  <si>
    <t>R120901</t>
  </si>
  <si>
    <t>Bourání stávající spodní výpusti a vtokové mříže včetně její likvidace (uložení na skládku) dle platné legislativy</t>
  </si>
  <si>
    <t>-416110224</t>
  </si>
  <si>
    <t>121101103</t>
  </si>
  <si>
    <t>Sejmutí ornice s přemístěním na vzdálenost do 250 m</t>
  </si>
  <si>
    <t>-1476457212</t>
  </si>
  <si>
    <t>Sejmutí ornice nebo lesní půdy s vodorovným přemístěním na hromady v místě upotřebení nebo na dočasné či trvalé skládky se složením, na vzdálenost přes 100 do 250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</si>
  <si>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</si>
  <si>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37,63"F.4 SO 06.1 - Sejmutí ornice tl. 0,15 m</t>
  </si>
  <si>
    <t>124203102</t>
  </si>
  <si>
    <t>Vykopávky přes 1000 do 5000 m3 pro koryta vodotečí v hornině tř. 3</t>
  </si>
  <si>
    <t>2010837545</t>
  </si>
  <si>
    <t>Vykopávky pro koryta vodotečí s přehozením výkopku na vzdálenost do 3 m nebo s naložením na dopravní prostředek v hornině tř. 3 přes 1 000 do 5 000 m3</t>
  </si>
  <si>
    <t>2009,24"F.4 SO 06.1 - Výkop celkem</t>
  </si>
  <si>
    <t>-273371053</t>
  </si>
  <si>
    <t>568929993</t>
  </si>
  <si>
    <t>Poznámka k položce:
Doprava výkopku na mezideponii.</t>
  </si>
  <si>
    <t>2009,24"F.4 SO 06.1 - Výkop celkem - odvoz na mezideponii</t>
  </si>
  <si>
    <t>1394,51"F.4 SO 06.1 - Přísyp hráze - odvoz z mezideponie, využití jako přísyp</t>
  </si>
  <si>
    <t>2*37,63"F.4 SO 06.1 - Sejmutí ornice - odvoz na mezideponii a zpět</t>
  </si>
  <si>
    <t>1286557618</t>
  </si>
  <si>
    <t>Poznámka k položce:
Naložení výkopku na mezideponii.</t>
  </si>
  <si>
    <t>1394,51"F.4 SO 06.1 - Přísyp hráze - naložení výkopku na mezideponii</t>
  </si>
  <si>
    <t>37,63"F.4 SO 06.1 -Sejmutí ornice - naložení ornice na mezideponii</t>
  </si>
  <si>
    <t>-1479180987</t>
  </si>
  <si>
    <t>1394,51"F.4 SO 06.1 - Přísyp hráze</t>
  </si>
  <si>
    <t>-1621380474</t>
  </si>
  <si>
    <t>Poznámka k položce:
Použití původní ornice</t>
  </si>
  <si>
    <t>250,88"F.4 SO 06.1 - Zřízení trávníku</t>
  </si>
  <si>
    <t>-1370754272</t>
  </si>
  <si>
    <t>1273838888</t>
  </si>
  <si>
    <t>250,88*0,015 'Přepočtené koeficientem množství</t>
  </si>
  <si>
    <t>1935482044</t>
  </si>
  <si>
    <t>250,88"F.4 SO 06.1 - Svahování</t>
  </si>
  <si>
    <t>1935476540</t>
  </si>
  <si>
    <t>-1394,51"F.4 SO 06.1 - Přísyp hráze</t>
  </si>
  <si>
    <t>270210233</t>
  </si>
  <si>
    <t>Zdivo základové z lomového kamene rubové se zatřením spár na maltu MC 25</t>
  </si>
  <si>
    <t>-1782637806</t>
  </si>
  <si>
    <t>Zdivo základové z lomového kamene na hloubku do 5 m, v prostoru zapaženém nebo nezapaženém s odstraněním napadávky, bez úpravy povrchu základové spáry, s dodáním všech hmot rubové z lomového kamene lomařsky upraveného, jednostranně lícované, tl. od 250 do 450 mm se zatřením spár, na maltu cementovou MC 25</t>
  </si>
  <si>
    <t xml:space="preserve">Poznámka k souboru cen:_x000D_
1. Objem se stanoví v m3 zdiva; objem dutin jednotlivě do 0,20 m3 se od celkového objemu neodečítá. </t>
  </si>
  <si>
    <t>3,57"F.4 SO 06.1 - Základové zdivo</t>
  </si>
  <si>
    <t>274315224</t>
  </si>
  <si>
    <t>Základové pasy z betonu prostého C 16/20</t>
  </si>
  <si>
    <t>1837552367</t>
  </si>
  <si>
    <t>Základové konstrukce z betonu pasy prostého bez zvýšených nároků na prostředí tř. C 16/20</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</si>
  <si>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</si>
  <si>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Poznámka k položce:
sanace pod spodní výpustí</t>
  </si>
  <si>
    <t>9,24"F.4 SO 06.1 - Sanace spodní výpusti</t>
  </si>
  <si>
    <t>Svislé a kompletní konstrukce</t>
  </si>
  <si>
    <t>321213234</t>
  </si>
  <si>
    <t>Zdivo nadzákladové z lomového kamene vodních staveb rubové se zatřením na maltu MC 25</t>
  </si>
  <si>
    <t>-409060412</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</si>
  <si>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se zatřením spár, na maltu cementovou MC 25</t>
  </si>
  <si>
    <t xml:space="preserve">Poznámka k souboru cen:_x000D_
1. Ceny -3235, -3345, -3445 lze použít i pro dlažby z lomového kamene o sklonu přes 1:1. 2. Ceny -4511, -4591 lze použít i pro rovnaninu z lomového kamene o sklonu přes 1:1. 3. Objem se stanoví v m3 zdiva; objem dutin do 0,20 m3 jednotlivě se od celkového objemu neodečítá. </t>
  </si>
  <si>
    <t>10,14"F.4 SO 06.1 - Nadzákladové zdivo</t>
  </si>
  <si>
    <t>321311116</t>
  </si>
  <si>
    <t>Konstrukce vodních staveb z betonu prostého mrazuvzdorného tř. C 30/37</t>
  </si>
  <si>
    <t>2000366343</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</si>
  <si>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30/37</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</si>
  <si>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</si>
  <si>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18,31"F.4 SO 06.1 - Konbstrukce z betonu C 30/37 celkem</t>
  </si>
  <si>
    <t>23</t>
  </si>
  <si>
    <t>321351010</t>
  </si>
  <si>
    <t>Bednění konstrukcí vodních staveb rovinné - zřízení</t>
  </si>
  <si>
    <t>403403339</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</si>
  <si>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</si>
  <si>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</si>
  <si>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48,59"F.4 SO 06.1 - Bednění celkem</t>
  </si>
  <si>
    <t>24</t>
  </si>
  <si>
    <t>321352010</t>
  </si>
  <si>
    <t>Bednění konstrukcí vodních staveb rovinné - odstranění</t>
  </si>
  <si>
    <t>-187446432</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</si>
  <si>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</si>
  <si>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25</t>
  </si>
  <si>
    <t>321366111</t>
  </si>
  <si>
    <t>Výztuž železobetonových konstrukcí vodních staveb z oceli 10 505 D do 12 mm</t>
  </si>
  <si>
    <t>2106881820</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</si>
  <si>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</si>
  <si>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</si>
  <si>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256,4/1000" F.4 SO 06 výztuž - prut. výztuž do R12</t>
  </si>
  <si>
    <t>26</t>
  </si>
  <si>
    <t>321368211</t>
  </si>
  <si>
    <t>Výztuž železobetonových konstrukcí vodních staveb ze svařovaných sítí</t>
  </si>
  <si>
    <t>-437288532</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</si>
  <si>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</si>
  <si>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967,6/1000" F.4 SO 06 výztuž - svař. sítě</t>
  </si>
  <si>
    <t>27</t>
  </si>
  <si>
    <t>451315115</t>
  </si>
  <si>
    <t>Podkladní nebo výplňová vrstva z betonu C 16/20 tl do 100 mm</t>
  </si>
  <si>
    <t>-1920440958</t>
  </si>
  <si>
    <t>Podkladní a výplňové vrstvy z betonu prostého tloušťky do 100 mm, z betonu C 16/20</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</si>
  <si>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</si>
  <si>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12,21"F.4 SO 06.1 - Podklad z betonu celkem</t>
  </si>
  <si>
    <t>28</t>
  </si>
  <si>
    <t>452111111</t>
  </si>
  <si>
    <t>Osazení betonových pražců otevřený výkop pl do 25000 mm2</t>
  </si>
  <si>
    <t>-1627124443</t>
  </si>
  <si>
    <t>Osazení betonových dílců pražců pod potrubí v otevřeném výkopu, průřezové plochy do 25000 mm2</t>
  </si>
  <si>
    <t xml:space="preserve">Poznámka k souboru cen:_x000D_
1. V cenách nejsou započteny náklady na dodávku betonových výrobků; tyto se oceňují ve specifikaci. </t>
  </si>
  <si>
    <t>26"F.4 SO 06.1 - Osazení betonových pražců</t>
  </si>
  <si>
    <t>29</t>
  </si>
  <si>
    <t>M592237</t>
  </si>
  <si>
    <t>podkladní práh pod betonové trouby IZX 12 / 60</t>
  </si>
  <si>
    <t>1516921783</t>
  </si>
  <si>
    <t>30</t>
  </si>
  <si>
    <t>-1374443945</t>
  </si>
  <si>
    <t>Poznámka k položce:
47,15"F.4 SO 01 - využití kamene z rozebraného líce
96,23"F.4 SO 03 - využití kamene - výkop patní drén (kámen)
7,86"F.4 SO 06.1 - využití kamene z rozebrání stáv. opevnění na výt. objektu
3,92*0,7+6,53*0,5" F.4 SO 07 - využití kamene - bourání zdiva na sucho (výzisk 50 %)</t>
  </si>
  <si>
    <t>157,25"F.4 SO 06.1 - Zához z lomového kamene - využití kamene</t>
  </si>
  <si>
    <t>32</t>
  </si>
  <si>
    <t>462519002</t>
  </si>
  <si>
    <t>Příplatek za urovnání ploch záhozu z lomového kamene hmotnost do 200 kg</t>
  </si>
  <si>
    <t>-1182776209</t>
  </si>
  <si>
    <t>Zához z lomového kamene neupraveného záhozového Příplatek k cenám za urovnání viditelných ploch záhozu z kamene, hmotnosti jednotlivých kamenů do 200 kg</t>
  </si>
  <si>
    <t>108"F.4 SO 06.1 - Urovnání záhozu</t>
  </si>
  <si>
    <t>33</t>
  </si>
  <si>
    <t>AGR_06.1_1</t>
  </si>
  <si>
    <t>Přístupová komunikace do stavební jámy SO 06 - zřízení a rozebrání, délka 22,5 m</t>
  </si>
  <si>
    <t>676842768</t>
  </si>
  <si>
    <t>Poznámka k položce:
dle situace D.2.1 a řezů D.6.4.1</t>
  </si>
  <si>
    <t>Úpravy povrchů, podlahy a osazování výplní</t>
  </si>
  <si>
    <t>34</t>
  </si>
  <si>
    <t>R6121311</t>
  </si>
  <si>
    <t>Nátěr jílovým mlékem betonových částí na styku se zeminou</t>
  </si>
  <si>
    <t>-1011159984</t>
  </si>
  <si>
    <t>227,20"F.4 SO 06.1 - Nátěr jílovým mlékem</t>
  </si>
  <si>
    <t>35</t>
  </si>
  <si>
    <t>812392121</t>
  </si>
  <si>
    <t>Montáž potrubí z trub TBP těsněných pryžovými kroužky otevřený výkop sklon do 20 % DN 400</t>
  </si>
  <si>
    <t>-707404012</t>
  </si>
  <si>
    <t>Montáž potrubí z trub betonových hrdlových v otevřeném výkopu ve sklonu do 20 % z trub těsněných pryžovými kroužky DN 400</t>
  </si>
  <si>
    <t xml:space="preserve">Poznámka k souboru cen:_x000D_
1. V položkách cen 812 . . -2121 nejsou započteny náklady na dodání těsnících pryžových kroužků. Tyto kroužky se oceňují ve specifikaci, nejsou-li zahrnuty v ceně trub. </t>
  </si>
  <si>
    <t>36,75"F.4 SO 06.1 - Montáž potrubí DN 400</t>
  </si>
  <si>
    <t>36</t>
  </si>
  <si>
    <t>592237120</t>
  </si>
  <si>
    <t>trouba betonová se zabudovaným těsnením TBH-Q 40/250/Z D 40x250x7,5 cm</t>
  </si>
  <si>
    <t>1467337354</t>
  </si>
  <si>
    <t>trouba betonová se zabudovaným těsnením D 40x250x7,5 cm</t>
  </si>
  <si>
    <t>15"F.4 SO 06.1 - Trouba betonová DN 400</t>
  </si>
  <si>
    <t>37</t>
  </si>
  <si>
    <t>891391112</t>
  </si>
  <si>
    <t>Montáž vodovodních šoupátek otevřený výkop DN 400</t>
  </si>
  <si>
    <t>324091569</t>
  </si>
  <si>
    <t>Montáž vodovodních armatur na potrubí šoupátek nebo klapek uzavíracích v otevřeném výkopu nebo v šachtách s osazením zemní soupravy (bez poklopů) DN 400</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</si>
  <si>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</si>
  <si>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38</t>
  </si>
  <si>
    <t>M06_1</t>
  </si>
  <si>
    <t>stěnové vřetenové šoupátko DN400, včetně prodloužení, ovládání a sady ukotvení</t>
  </si>
  <si>
    <t>-1976158877</t>
  </si>
  <si>
    <t>Poznámka k položce:
šoupě dle výkresu  D.6.4.6 (detail č.7)</t>
  </si>
  <si>
    <t>39</t>
  </si>
  <si>
    <t>899101111</t>
  </si>
  <si>
    <t>Osazení poklopů litinových nebo ocelových včetně rámů hmotnosti do 50 kg</t>
  </si>
  <si>
    <t>-359800482</t>
  </si>
  <si>
    <t>Osazení poklopů litinových a ocelových včetně rámů hmotnosti jednotlivě do 50 kg</t>
  </si>
  <si>
    <t xml:space="preserve">Poznámka k souboru cen:_x000D_
1. Cena -1111 lze použít i pro osazení rektifikačních kroužků nebo rámečků. 2. V cenách nejsou započteny náklady na dodání poklopů včetně rámů; tyto náklady se oceňují ve specifikaci. </t>
  </si>
  <si>
    <t>40</t>
  </si>
  <si>
    <t>M286617</t>
  </si>
  <si>
    <t>podlahový rošt SP 230-34/38 (0,79x1,52 m) + rám ocelový z profilu L 50x50x5 mm</t>
  </si>
  <si>
    <t>124207834</t>
  </si>
  <si>
    <t>Poznámka k položce:
výkaz materiálu dle výkresu D.6.4.6</t>
  </si>
  <si>
    <t>41</t>
  </si>
  <si>
    <t>899623181</t>
  </si>
  <si>
    <t>Obetonování potrubí nebo zdiva stok betonem prostým tř. C 30/37 v otevřeném výkopu</t>
  </si>
  <si>
    <t>1929585073</t>
  </si>
  <si>
    <t>Obetonování potrubí nebo zdiva stok betonem prostým v otevřeném výkopu, beton tř. C 30/37</t>
  </si>
  <si>
    <t xml:space="preserve">Poznámka k souboru cen:_x000D_
1. Obetonování zdiva stok ve štole se oceňuje cenami souboru cen 359 31-02 Výplň za rubem cihelného zdiva stok části A 03 tohoto katalogu. </t>
  </si>
  <si>
    <t>Poznámka k položce:
Obetonování potrubí spodní výpusti, tl. min 200 mm, C 30/37 XA2</t>
  </si>
  <si>
    <t>27,41"F.4 SO 06.1 - Obetonování potrubí</t>
  </si>
  <si>
    <t>42</t>
  </si>
  <si>
    <t>899643111</t>
  </si>
  <si>
    <t>Bednění pro obetonování potrubí otevřený výkop</t>
  </si>
  <si>
    <t>-814737184</t>
  </si>
  <si>
    <t>Bednění pro obetonování potrubí v otevřeném výkopu</t>
  </si>
  <si>
    <t>Poznámka k položce:
včetně odbednění</t>
  </si>
  <si>
    <t>94,36"F.4 SO 06.1 - Bednění - obetonování potrubí</t>
  </si>
  <si>
    <t>43</t>
  </si>
  <si>
    <t>-1849206737</t>
  </si>
  <si>
    <t>35"F.4 SO 06.1 - Geotextilie 300 g/m2</t>
  </si>
  <si>
    <t>44</t>
  </si>
  <si>
    <t>934956122</t>
  </si>
  <si>
    <t>Hradítka z dubového dřeva tl 30 mm</t>
  </si>
  <si>
    <t>-1186108423</t>
  </si>
  <si>
    <t>Přepadová a ochranná zařízení nádrží dřevěná hradítka (dluže požeráku) š.150 mm, bez nátěru, s potřebným kováním z dubového dřeva, tl. 30 mm</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</si>
  <si>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</si>
  <si>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11,70"F.4 SO 06.1 - Dluže</t>
  </si>
  <si>
    <t>45</t>
  </si>
  <si>
    <t>953334121</t>
  </si>
  <si>
    <t>Bobtnavý pásek do pracovních spar betonových kcí bentonitový 20 x 25 mm</t>
  </si>
  <si>
    <t>1845473887</t>
  </si>
  <si>
    <t>Bobtnavý pásek do pracovních spar betonových konstrukcí bentonitový, rozměru 20 x 25 mm</t>
  </si>
  <si>
    <t xml:space="preserve">Poznámka k souboru cen:_x000D_
1. V cenách jsou započteny i náklady na očištění pracovní spáry, nanesení lepícího tmelu, u bentonitových pásků překrytí pásky upevňovací mřížkou a ukotvení hřeby do betonu. </t>
  </si>
  <si>
    <t>6,91"F.4 SO 06.1 - Bobtnavý pásek</t>
  </si>
  <si>
    <t>46</t>
  </si>
  <si>
    <t>985331213</t>
  </si>
  <si>
    <t>Dodatečné vlepování betonářské výztuže D 12 mm do chemické malty včetně vyvrtání otvoru</t>
  </si>
  <si>
    <t>1325754138</t>
  </si>
  <si>
    <t>Dodatečné vlepování betonářské výztuže včetně vyvrtání a vyčištění otvoru chemickou maltou průměr výztuže 12 mm</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</si>
  <si>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</si>
  <si>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14,6"F.4 SO 06 výztuž - navrtání spojovacích trnů</t>
  </si>
  <si>
    <t>47</t>
  </si>
  <si>
    <t>130210130</t>
  </si>
  <si>
    <t>tyč ocelová žebírková, výztuž do betonu, zn.oceli BSt 500S, v tyčích, D 12 mm</t>
  </si>
  <si>
    <t>-1940908103</t>
  </si>
  <si>
    <t>34,4/1000"F.4 SO 06 výztuž -vlepení spojovacích trnů</t>
  </si>
  <si>
    <t>48</t>
  </si>
  <si>
    <t>AGR_06.1_2</t>
  </si>
  <si>
    <t>Sejmutí lávky, její uložení na mezideponii po dobu stavby, a opětovné usazení lávky (včetně ukotvení a dodávky materiálu kotvení)</t>
  </si>
  <si>
    <t>-1111166111</t>
  </si>
  <si>
    <t>Poznámka k položce:
dle výkresů detailů č.4, 5,  6 (D.6.4.1)</t>
  </si>
  <si>
    <t>997</t>
  </si>
  <si>
    <t>Přesun sutě</t>
  </si>
  <si>
    <t>49</t>
  </si>
  <si>
    <t>R997002</t>
  </si>
  <si>
    <t>Vodorovné přemístění suti vč. uložení na skládku (poplatku) dle platné legislativy</t>
  </si>
  <si>
    <t>-434158450</t>
  </si>
  <si>
    <t>50</t>
  </si>
  <si>
    <t>1617765250</t>
  </si>
  <si>
    <t>51</t>
  </si>
  <si>
    <t>-862791087</t>
  </si>
  <si>
    <t>PSV</t>
  </si>
  <si>
    <t>Práce a dodávky PSV</t>
  </si>
  <si>
    <t>767</t>
  </si>
  <si>
    <t>Konstrukce zámečnické</t>
  </si>
  <si>
    <t>52</t>
  </si>
  <si>
    <t>767995111</t>
  </si>
  <si>
    <t>Montáž atypických zámečnických konstrukcí hmotnosti do 5 kg</t>
  </si>
  <si>
    <t>-998616102</t>
  </si>
  <si>
    <t>Montáž ostatních atypických zámečnických konstrukcí hmotnosti do 5 kg</t>
  </si>
  <si>
    <t xml:space="preserve">Poznámka k souboru cen:_x000D_
1. Určení cen se řídí hmotností jednotlivě montovaného dílu konstrukce. </t>
  </si>
  <si>
    <t>(0,032+0,002)*1000</t>
  </si>
  <si>
    <t>53</t>
  </si>
  <si>
    <t>130108100</t>
  </si>
  <si>
    <t>ocel profilová UPN, v jakosti 11 375, h=50 mm</t>
  </si>
  <si>
    <t>-1491179508</t>
  </si>
  <si>
    <t>Poznámka k položce:
hmotnost 5,59 kg/m</t>
  </si>
  <si>
    <t>4,16*5,59/1000"8*0,52 m nastavení drážek dluží (D.6.4.6 detail č.2)</t>
  </si>
  <si>
    <t>1,6*5,59/1000"2*0,8 m dosedací práh dluží (D.6.4.6 detail č.3)</t>
  </si>
  <si>
    <t>54</t>
  </si>
  <si>
    <t>M130103</t>
  </si>
  <si>
    <t>ocel pásová válcovaná za studena 50 x 5  mm</t>
  </si>
  <si>
    <t>841447144</t>
  </si>
  <si>
    <t>Poznámka k položce:
hmotnost 1,96 kg/m</t>
  </si>
  <si>
    <t>1,2*1,96/1000"6* 0,2 m kotvení dosedacích prahů dluží (D.6.4.6 detail č.3)</t>
  </si>
  <si>
    <t>55</t>
  </si>
  <si>
    <t>767995115</t>
  </si>
  <si>
    <t>Montáž atypických zámečnických konstrukcí hmotnosti do 100 kg</t>
  </si>
  <si>
    <t>1452345605</t>
  </si>
  <si>
    <t>Montáž ostatních atypických zámečnických konstrukcí hmotnosti přes 50 do 100 kg</t>
  </si>
  <si>
    <t>97,8</t>
  </si>
  <si>
    <t>56</t>
  </si>
  <si>
    <t>M06_02</t>
  </si>
  <si>
    <t>ocelová konstrukce česlí - nerezová ocel 1.4301 (17 240), výkaz materiálu dle  D.6.4.4</t>
  </si>
  <si>
    <t>ks</t>
  </si>
  <si>
    <t>-1070742826</t>
  </si>
  <si>
    <t>57</t>
  </si>
  <si>
    <t>998767101</t>
  </si>
  <si>
    <t>Přesun hmot tonážní pro zámečnické konstrukce v objektech v do 6 m</t>
  </si>
  <si>
    <t>-1609070289</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</si>
  <si>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</si>
  <si>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</si>
  <si>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0,032+0,002+0,0978</t>
  </si>
  <si>
    <t>58</t>
  </si>
  <si>
    <t>998767194</t>
  </si>
  <si>
    <t>Příplatek k přesunu hmot tonážní 767 za zvětšený přesun do 1000 m</t>
  </si>
  <si>
    <t>1907506205</t>
  </si>
  <si>
    <t>Přesun hmot pro zámečnické konstrukce stanovený z hmotnosti přesunovaného materiálu Příplatek k cenám za zvětšený přesun přes vymezenou největší dopravní vzdálenost do 1000 m</t>
  </si>
  <si>
    <t>SO 06.2 - Převádění vody během stavby</t>
  </si>
  <si>
    <t>AGR_06.2_1</t>
  </si>
  <si>
    <t>Převedení vody za stavby (korugované potrubí DN 600 dl. 61 m, včetně 2 ks kolen 15°, foliové hadice a jejího upevnění), vč. provizorní hrázky, zřízení i odstranění</t>
  </si>
  <si>
    <t>49881305</t>
  </si>
  <si>
    <t>Převedení vody za stavby (korugované potrubí DN 600 dl. 61 m, včetně 2 ks kolen 15°, foliové hadice LDPE š. 1,2 m dlo. 7,0 m a jejího upevnění), vč. provizorní hrázky, zřízení i odstranění</t>
  </si>
  <si>
    <t>-1738545796</t>
  </si>
  <si>
    <t>-2031333342</t>
  </si>
  <si>
    <t>SO 06.3 - Přeložka násosky (vodovodu)</t>
  </si>
  <si>
    <t>175111101</t>
  </si>
  <si>
    <t>Obsypání potrubí ručně sypaninou bez prohození, uloženou do 3 m</t>
  </si>
  <si>
    <t>1527356252</t>
  </si>
  <si>
    <t>Obsypání potrubí ručně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</si>
  <si>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</si>
  <si>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6,99"F.4 SO 06.3 - ŠP obsyp potrubí</t>
  </si>
  <si>
    <t>-276278676</t>
  </si>
  <si>
    <t>Poznámka k položce:
hmotnost 2t/m3</t>
  </si>
  <si>
    <t>6,95*2</t>
  </si>
  <si>
    <t>271572211</t>
  </si>
  <si>
    <t>Podsyp pod základové konstrukce se zhutněním z netříděného štěrkopísku</t>
  </si>
  <si>
    <t>1962680093</t>
  </si>
  <si>
    <t>Podsyp pod základové konstrukce se zhutněním a urovnáním povrchu ze štěrkopísku netříděného</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</si>
  <si>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</si>
  <si>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Poznámka k položce:
Štěrkopískový podsyp pod potrubím.</t>
  </si>
  <si>
    <t>1,58"F.4 SO 06.3 -  ŠP podsyp tl. 0,1 m</t>
  </si>
  <si>
    <t>1885089882</t>
  </si>
  <si>
    <t>1,29"F.4 - SO 06.3 - Ochranná filtrační vrstva</t>
  </si>
  <si>
    <t>871261141</t>
  </si>
  <si>
    <t>Montáž potrubí z PE100 SDR 11 otevřený výkop svařovaných na tupo D 125 x 11,4 mm</t>
  </si>
  <si>
    <t>859939507</t>
  </si>
  <si>
    <t>Montáž vodovodního potrubí z plastů v otevřeném výkopu z polyetylenu PE 100 svařovaných na tupo SDR 11/PN16 D 125 x 11,4 mm</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</si>
  <si>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</si>
  <si>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4,38+11,45+5,83+12,76"D.6.6.3</t>
  </si>
  <si>
    <t>286131170</t>
  </si>
  <si>
    <t>potrubí vodovodní PE100 PN16 SDR11 6 m, 12 m, 125 x 11,4 mm</t>
  </si>
  <si>
    <t>-903144158</t>
  </si>
  <si>
    <t>877271101</t>
  </si>
  <si>
    <t>Montáž elektrospojek na potrubí z PE trub d 125</t>
  </si>
  <si>
    <t>-1108976305</t>
  </si>
  <si>
    <t>Montáž tvarovek na vodovodním plastovém potrubí z polyetylenu PE 100 elektrotvarovek SDR 11/PN16 spojek, oblouků nebo redukcí d 125</t>
  </si>
  <si>
    <t xml:space="preserve">Poznámka k souboru cen:_x000D_
1. V cenách montáže tvarovek nejsou započteny náklady na dodání tvarovek. Tyto náklady se oceňují ve specifikaci. </t>
  </si>
  <si>
    <t>1"D.6.6.3</t>
  </si>
  <si>
    <t>M286153</t>
  </si>
  <si>
    <t>redukce SDR11, PE100, d 125/110</t>
  </si>
  <si>
    <t>-1739535213</t>
  </si>
  <si>
    <t>877271110</t>
  </si>
  <si>
    <t>Montáž elektrokolen 45° na potrubí z PE trub d 125</t>
  </si>
  <si>
    <t>820097521</t>
  </si>
  <si>
    <t>Montáž tvarovek na vodovodním plastovém potrubí z polyetylenu PE 100 elektrotvarovek SDR 11/PN16 kolen 22 st. nebo 45 st. d 125</t>
  </si>
  <si>
    <t>3"D.6.6.3</t>
  </si>
  <si>
    <t>M286148</t>
  </si>
  <si>
    <t>oblouk 22,5°, SDR 11, PE 100 RC, PN 16, d 125</t>
  </si>
  <si>
    <t>1346867483</t>
  </si>
  <si>
    <t>877271112</t>
  </si>
  <si>
    <t>Montáž elektrokolen 90° na potrubí z PE trub d 125</t>
  </si>
  <si>
    <t>1850301016</t>
  </si>
  <si>
    <t>Montáž tvarovek na vodovodním plastovém potrubí z polyetylenu PE 100 elektrotvarovek SDR 11/PN16 kolen 90 st. d 125</t>
  </si>
  <si>
    <t>286148170</t>
  </si>
  <si>
    <t>koleno 90°, SDR 11, PE 100, PN 16, d 125</t>
  </si>
  <si>
    <t>-1881321255</t>
  </si>
  <si>
    <t>891311112</t>
  </si>
  <si>
    <t>Montáž vodovodních šoupátek otevřený výkop DN 150</t>
  </si>
  <si>
    <t>861087778</t>
  </si>
  <si>
    <t>Montáž vodovodních armatur na potrubí šoupátek nebo klapek uzavíracích v otevřeném výkopu nebo v šachtách s osazením zemní soupravy (bez poklopů) DN 150</t>
  </si>
  <si>
    <t>422213050</t>
  </si>
  <si>
    <t>šoupátko s přírubami DN 125, PN10/16 včetně ovladacího mechanizmu a 2 ks dvoukomorových přírub na PE potrubí</t>
  </si>
  <si>
    <t>1514054337</t>
  </si>
  <si>
    <t>891316131</t>
  </si>
  <si>
    <t>Montáž sacích košů ventilových v objektech DN 150</t>
  </si>
  <si>
    <t>199242627</t>
  </si>
  <si>
    <t>Montáž vodovodních armatur na potrubí sacích košů ventilových v objektech DN 150</t>
  </si>
  <si>
    <t>M426920</t>
  </si>
  <si>
    <t>koš sací přírubový DN 125 se zpětnou klapkou, včetně dvoukomorové příruby na PE potrubí</t>
  </si>
  <si>
    <t>-1869801634</t>
  </si>
  <si>
    <t>koš sací přírubový DN 125 se zpětnou klapkou, včetně  dvoukomorové příruby na PE potrubí</t>
  </si>
  <si>
    <t>899713111</t>
  </si>
  <si>
    <t>Orientační tabulky na sloupku betonovém nebo ocelovém</t>
  </si>
  <si>
    <t>1625049929</t>
  </si>
  <si>
    <t>Orientační tabulky na vodovodních a kanalizačních řadech na sloupku ocelovém nebo betonovém</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</si>
  <si>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</si>
  <si>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2"D.6.6.1</t>
  </si>
  <si>
    <t>M06_3</t>
  </si>
  <si>
    <t>Sloupek orientační voda (PE/ocel)</t>
  </si>
  <si>
    <t>-498243218</t>
  </si>
  <si>
    <t>899721111</t>
  </si>
  <si>
    <t>Signalizační vodič DN do 150 mm na potrubí PVC</t>
  </si>
  <si>
    <t>1658421204</t>
  </si>
  <si>
    <t>Signalizační vodič na potrubí PVC DN do 150 mm</t>
  </si>
  <si>
    <t>Poznámka k položce:
signalizační folie na potrubí</t>
  </si>
  <si>
    <t>R891311</t>
  </si>
  <si>
    <t>Demontáž vodovodního šoupátka a starého vodovodního potrubí DN 125 délky 32,7 m, v otevřeném výkopu, včetně jeho odvozu a likvidace dle platné legislativy</t>
  </si>
  <si>
    <t>273885431</t>
  </si>
  <si>
    <t>1"F.4 SO 06 - přeložka vodovodu, Staré potrubí</t>
  </si>
  <si>
    <t>R891313</t>
  </si>
  <si>
    <t xml:space="preserve">Montáž ventilů odvzdušňovacích </t>
  </si>
  <si>
    <t>-1627617176</t>
  </si>
  <si>
    <t>Montáž vodovodních armatur na potrubí ventilů odvzdušňovacích nebo zavzdušňovacích mechanických a plovákových přírubových na venkovních řadech</t>
  </si>
  <si>
    <t>M06_04</t>
  </si>
  <si>
    <t>Zavzdušňovací ventil 2", včetně navrtávacího pásu 125/2" a potrubí PE DN 50 dl. 0,83 m</t>
  </si>
  <si>
    <t>-1287137651</t>
  </si>
  <si>
    <t>1569500834</t>
  </si>
  <si>
    <t>-1641723714</t>
  </si>
  <si>
    <t>SO 05 - Mýcení dřevin a náletů</t>
  </si>
  <si>
    <t>111201102</t>
  </si>
  <si>
    <t>Odstranění křovin a stromů průměru kmene do 100 mm i s kořeny z celkové plochy přes 1000 do 10000 m2</t>
  </si>
  <si>
    <t>1249983023</t>
  </si>
  <si>
    <t>Odstranění křovin a stromů s odstraněním kořenů průměru kmene do 100 mm do sklonu terénu 1 : 5, při celkové ploše přes 1 000 do 10 000 m2</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</si>
  <si>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</si>
  <si>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Poznámka k položce:
Probírka a zachování vybraných perpektivních jedinců (buk lesní).</t>
  </si>
  <si>
    <t>1220"F.4 SO 05</t>
  </si>
  <si>
    <t>112151111</t>
  </si>
  <si>
    <t>Směrové kácení stromů s rozřezáním a odvětvením D kmene do 200 mm</t>
  </si>
  <si>
    <t>-1456005853</t>
  </si>
  <si>
    <t>Pokácení stromu směrové v celku s odřezáním kmene a s odvětvením průměru kmene přes 100 do 200 mm</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</si>
  <si>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 5. Stromy o průměru kmene na řezné ploše větší než 1500 mm se oceňují individuálně. </t>
  </si>
  <si>
    <t>1"F.4 SO 05</t>
  </si>
  <si>
    <t>112151112</t>
  </si>
  <si>
    <t>Směrové kácení stromů s rozřezáním a odvětvením D kmene do 300 mm</t>
  </si>
  <si>
    <t>89078569</t>
  </si>
  <si>
    <t>Pokácení stromu směrové v celku s odřezáním kmene a s odvětvením průměru kmene přes 200 do 300 mm</t>
  </si>
  <si>
    <t>8"F.4 SO 05</t>
  </si>
  <si>
    <t>112151113</t>
  </si>
  <si>
    <t>Směrové kácení stromů s rozřezáním a odvětvením D kmene do 400 mm</t>
  </si>
  <si>
    <t>513958953</t>
  </si>
  <si>
    <t>Pokácení stromu směrové v celku s odřezáním kmene a s odvětvením průměru kmene přes 300 do 400 mm</t>
  </si>
  <si>
    <t>9"F.4 SO 05</t>
  </si>
  <si>
    <t>112151114</t>
  </si>
  <si>
    <t>Směrové kácení stromů s rozřezáním a odvětvením D kmene do 500 mm</t>
  </si>
  <si>
    <t>-1594021082</t>
  </si>
  <si>
    <t>Pokácení stromu směrové v celku s odřezáním kmene a s odvětvením průměru kmene přes 400 do 500 mm</t>
  </si>
  <si>
    <t>4"F.4 SO 05</t>
  </si>
  <si>
    <t>112151115</t>
  </si>
  <si>
    <t>Směrové kácení stromů s rozřezáním a odvětvením D kmene do 600 mm</t>
  </si>
  <si>
    <t>-657043539</t>
  </si>
  <si>
    <t>Pokácení stromu směrové v celku s odřezáním kmene a s odvětvením průměru kmene přes 500 do 600 mm</t>
  </si>
  <si>
    <t>112151116</t>
  </si>
  <si>
    <t>Směrové kácení stromů s rozřezáním a odvětvením D kmene do 700 mm</t>
  </si>
  <si>
    <t>-2037409330</t>
  </si>
  <si>
    <t>Pokácení stromu směrové v celku s odřezáním kmene a s odvětvením průměru kmene přes 600 do 700 mm</t>
  </si>
  <si>
    <t>3"F.4 SO 05</t>
  </si>
  <si>
    <t>112151117</t>
  </si>
  <si>
    <t>Směrové kácení stromů s rozřezáním a odvětvením D kmene do 800 mm</t>
  </si>
  <si>
    <t>-1306820124</t>
  </si>
  <si>
    <t>Pokácení stromu směrové v celku s odřezáním kmene a s odvětvením průměru kmene přes 700 do 800 mm</t>
  </si>
  <si>
    <t>2"F.4 SO 05</t>
  </si>
  <si>
    <t>112151121</t>
  </si>
  <si>
    <t>Směrové kácení stromů s rozřezáním a odvětvením D kmene do 1200 mm</t>
  </si>
  <si>
    <t>-552878286</t>
  </si>
  <si>
    <t>Pokácení stromu směrové v celku s odřezáním kmene a s odvětvením průměru kmene přes 1100 do 1200 mm</t>
  </si>
  <si>
    <t>112201101</t>
  </si>
  <si>
    <t>Odstranění pařezů D do 300 mm</t>
  </si>
  <si>
    <t>-1428300487</t>
  </si>
  <si>
    <t>Odstranění pařezů s jejich vykopáním, vytrháním nebo odstřelením, s přesekáním kořenů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</si>
  <si>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</si>
  <si>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</si>
  <si>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D do 500 mm</t>
  </si>
  <si>
    <t>1370494690</t>
  </si>
  <si>
    <t>Odstranění pařezů s jejich vykopáním, vytrháním nebo odstřelením, s přesekáním kořenů průměru přes 300 do 500 mm</t>
  </si>
  <si>
    <t>5"F.4 SO 05</t>
  </si>
  <si>
    <t>112201104</t>
  </si>
  <si>
    <t>Odstranění pařezů D do 900 mm</t>
  </si>
  <si>
    <t>-721644531</t>
  </si>
  <si>
    <t>Odstranění pařezů s jejich vykopáním, vytrháním nebo odstřelením, s přesekáním kořenů průměru přes 700 do 900 mm</t>
  </si>
  <si>
    <t>162201411</t>
  </si>
  <si>
    <t>Vodorovné přemístění kmenů stromů listnatých do 1 km D kmene do 300 mm</t>
  </si>
  <si>
    <t>-55517222</t>
  </si>
  <si>
    <t>Vodorovné přemístění větví, kmenů nebo pařezů s naložením, složením a dopravou do 1000 m kmenů stromů listnatých, průměru přes 100 do 300 mm</t>
  </si>
  <si>
    <t xml:space="preserve">Poznámka k souboru cen:_x000D_
1. Průměr kmene i pařezu se měří v místě řezu. 2. Měrná jednotka je 1 strom. </t>
  </si>
  <si>
    <t>7"C.5.1</t>
  </si>
  <si>
    <t>162201412</t>
  </si>
  <si>
    <t>Vodorovné přemístění kmenů stromů listnatých do 1 km D kmene do 500 mm</t>
  </si>
  <si>
    <t>-427434952</t>
  </si>
  <si>
    <t>Vodorovné přemístění větví, kmenů nebo pařezů s naložením, složením a dopravou do 1000 m kmenů stromů listnatých, průměru přes 300 do 500 mm</t>
  </si>
  <si>
    <t>10"C.5.1</t>
  </si>
  <si>
    <t>162201413</t>
  </si>
  <si>
    <t>Vodorovné přemístění kmenů stromů listnatých do 1 km D kmene do 700 mm</t>
  </si>
  <si>
    <t>-707696407</t>
  </si>
  <si>
    <t>Vodorovné přemístění větví, kmenů nebo pařezů s naložením, složením a dopravou do 1000 m kmenů stromů listnatých, průměru přes 500 do 700 mm</t>
  </si>
  <si>
    <t>2"C.5.1</t>
  </si>
  <si>
    <t>162201414</t>
  </si>
  <si>
    <t>Vodorovné přemístění kmenů stromů listnatých do 1 km D kmene do 900 mm</t>
  </si>
  <si>
    <t>218581620</t>
  </si>
  <si>
    <t>Vodorovné přemístění větví, kmenů nebo pařezů s naložením, složením a dopravou do 1000 m kmenů stromů listnatých, průměru přes 700 do 900 mm</t>
  </si>
  <si>
    <t>1"C.5.1</t>
  </si>
  <si>
    <t>162201415</t>
  </si>
  <si>
    <t>Vodorovné přemístění kmenů stromů jehličnatých do 1 km D kmene do 300 mm</t>
  </si>
  <si>
    <t>455521225</t>
  </si>
  <si>
    <t>Vodorovné přemístění větví, kmenů nebo pařezů s naložením, složením a dopravou do 1000 m kmenů stromů jehličnatých, průměru přes 100 do 300 mm</t>
  </si>
  <si>
    <t>162201416</t>
  </si>
  <si>
    <t>Vodorovné přemístění kmenů stromů jehličnatých do 1 km D kmene do 500 mm</t>
  </si>
  <si>
    <t>-507661821</t>
  </si>
  <si>
    <t>Vodorovné přemístění větví, kmenů nebo pařezů s naložením, složením a dopravou do 1000 m kmenů stromů jehličnatých, průměru přes 300 do 500 mm</t>
  </si>
  <si>
    <t>3"C.5.1</t>
  </si>
  <si>
    <t>162201417</t>
  </si>
  <si>
    <t>Vodorovné přemístění kmenů stromů jehličnatých do 1 km D kmene do 700 mm</t>
  </si>
  <si>
    <t>-23235091</t>
  </si>
  <si>
    <t>Vodorovné přemístění větví, kmenů nebo pařezů s naložením, složením a dopravou do 1000 m kmenů stromů jehličnatých, průměru přes 500 do 700 mm</t>
  </si>
  <si>
    <t>162201418</t>
  </si>
  <si>
    <t>Vodorovné přemístění kmenů stromů jehličnatých do 1 km D kmene do 900 mm</t>
  </si>
  <si>
    <t>1328868315</t>
  </si>
  <si>
    <t>Vodorovné přemístění větví, kmenů nebo pařezů s naložením, složením a dopravou do 1000 m kmenů stromů jehličnatých, průměru přes 700 do 900 mm</t>
  </si>
  <si>
    <t>R162301</t>
  </si>
  <si>
    <t>Vodorovné přemístění pařezů na skládku, včetně likvidace dle platné legislativy</t>
  </si>
  <si>
    <t>642171710</t>
  </si>
  <si>
    <t>R111251</t>
  </si>
  <si>
    <t>Likvidace ořezaných větví a křovin, D do 100 mm s odvozem do 1 km, např. drcení</t>
  </si>
  <si>
    <t>-1445931747</t>
  </si>
  <si>
    <t>SO 07 - Hrčlavá roura</t>
  </si>
  <si>
    <t>189587707</t>
  </si>
  <si>
    <t>Poznámka k položce:
30% kamene je suť</t>
  </si>
  <si>
    <t>3,9"F.4 SO 07 - Rozebrání konstrukce na výtoku</t>
  </si>
  <si>
    <t>114203301</t>
  </si>
  <si>
    <t>Třídění lomového kamene nebo betonových tvárnic podle druhu, velikosti nebo tvaru</t>
  </si>
  <si>
    <t>626988837</t>
  </si>
  <si>
    <t>Třídění lomového kamene nebo betonových tvárnic získaných při rozebrání dlažeb, záhozů, rovnanin a soustřeďovacích staveb podle druhu, velikosti nebo tvaru</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</si>
  <si>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 2. V ceně nejsou započteny náklady na: a) očištění lomového kamene nebo tvárnic; tyto práce se oceňují cenami souboru cen 114 20-32 Očištění lomového kamene nebo betonových tvárnic; b) srovnání lomového kamene nebo tvárnic do měřitelných figur; tyto práce se oceňují cenami souboru cen 114 20-34 Srovnání lomového kamene nebo betonových tvárnic do měřitelných figur. 3. Množství měrných jednotek se určí v m3 tříděného kamene nebo tvárnic. </t>
  </si>
  <si>
    <t>Poznámka k položce:
třídění kanene z rozebraných konstrukcí</t>
  </si>
  <si>
    <t>3,9"F.4 SO 07 - rozebrání dna výtoku</t>
  </si>
  <si>
    <t>6,5"F.4 SO 07 - bourání zdiva na sucho</t>
  </si>
  <si>
    <t>-228381323</t>
  </si>
  <si>
    <t>Poznámka k položce:
očištěný kámen použít do záhozu, zbývyjící kámen do SO 01 - opevnění líce</t>
  </si>
  <si>
    <t>3,9*0,7"F.4 SO 07 - rozebrání dna výtoku, výzisk kamene 70%</t>
  </si>
  <si>
    <t>6,5*0,5"F.4 SO 07 - bourání zdiva na sucho, výzisk kamene 50%</t>
  </si>
  <si>
    <t>1394345994</t>
  </si>
  <si>
    <t>Poznámka k položce:
Doprava kamene z původního opevnění výtoku na mezideponii a z mezideponie zpět na stavbu</t>
  </si>
  <si>
    <t>3,9+6,5"F.4 SO 07 - Rozebrání rovnaniny a zdiva na sucho - odvoz na mezideponii</t>
  </si>
  <si>
    <t>5,98"F.4 SO 07 - Výzisk kamene - odvoz z mezideponie</t>
  </si>
  <si>
    <t>-943055414</t>
  </si>
  <si>
    <t>Poznámka k položce:
Naložení kamene (z původního opevnění ) na mezideponii.</t>
  </si>
  <si>
    <t>5,98"F.4 SO 10 - Výzisk kamene - naložení na mezideponii</t>
  </si>
  <si>
    <t>-491410421</t>
  </si>
  <si>
    <t>Poznámka k položce:
vtokový objekt</t>
  </si>
  <si>
    <t>0,1"F.4 SO 07 - Bourání zdiva na MC</t>
  </si>
  <si>
    <t>120901114</t>
  </si>
  <si>
    <t>Bourání zdiva kamenného v odkopávkách nebo prokopávkách na sucho ručně</t>
  </si>
  <si>
    <t>1542083755</t>
  </si>
  <si>
    <t>Bourání konstrukcí v odkopávkách a prokopávkách, korytech vodotečí, melioračních kanálech - ručně s přemístěním suti na hromady na vzdálenost do 20 m nebo s naložením na dopravní prostředek ze zdiva kamenného, pro jakýkoliv druh kamene na sucho</t>
  </si>
  <si>
    <t>Poznámka k položce:
čelo výpusti a boční křídla, 50% kamene je suť</t>
  </si>
  <si>
    <t>6,5"F.4 SO 07 - Bourání zdiva na sucho</t>
  </si>
  <si>
    <t>120901121</t>
  </si>
  <si>
    <t>Bourání zdiva z betonu prostého neprokládaného v odkopávkách nebo prokopávkách ručně</t>
  </si>
  <si>
    <t>1853076674</t>
  </si>
  <si>
    <t>Bourání konstrukcí v odkopávkách a prokopávkách, korytech vodotečí, melioračních kanálech - ručně s přemístěním suti na hromady na vzdálenost do 20 m nebo s naložením na dopravní prostředek z betonu prostého neprokládaného</t>
  </si>
  <si>
    <t>Poznámka k položce:
Odbourání původní konstrukce požeráku.</t>
  </si>
  <si>
    <t>0,1"F.4 SO 07 - Odbourání vršku požeráku</t>
  </si>
  <si>
    <t>-1131777421</t>
  </si>
  <si>
    <t>15,5"F.4 SO 07 - Výkop</t>
  </si>
  <si>
    <t>685196098</t>
  </si>
  <si>
    <t>-1125134677</t>
  </si>
  <si>
    <t>15,5"F.4 SO 07 - Výkop na mezideponii</t>
  </si>
  <si>
    <t>7,6"F.4 SO 07 - Zásyp vhodnou zeminou - využití výkopku</t>
  </si>
  <si>
    <t>1051517989</t>
  </si>
  <si>
    <t>Poznámka k položce:
Naložení výkopku na mezideponii (k zpětnému zásypu).</t>
  </si>
  <si>
    <t>7,6"F.4 SO 07 - Zásyp vhodnou zeminou - výužití výkopku na mezideponii</t>
  </si>
  <si>
    <t>355625401</t>
  </si>
  <si>
    <t>Poznámka k položce:
Zpětný zásyp výkopkem.</t>
  </si>
  <si>
    <t>7,6"F.4 SO 07 - Zásyp vhodnou zeminou</t>
  </si>
  <si>
    <t>-1030011396</t>
  </si>
  <si>
    <t>15,7"F.4 SO 07 - Svahování</t>
  </si>
  <si>
    <t>-18626044</t>
  </si>
  <si>
    <t>Poznámka k položce:
Přebytečný výkopek</t>
  </si>
  <si>
    <t>-7,6"F.4 SO 07 - Zásyp vhodnou zeminou</t>
  </si>
  <si>
    <t>-865034721</t>
  </si>
  <si>
    <t>2,7"F.4 SO 07 - Zdivo základové</t>
  </si>
  <si>
    <t>197234940</t>
  </si>
  <si>
    <t>Poznámka k položce:
vtokový objekt, výtokové čelo výpusti, boční křídla podtrubní jámy</t>
  </si>
  <si>
    <t>12,1"F.4 SO 07 - Zdivo nadzákladové celkem</t>
  </si>
  <si>
    <t>-1704678557</t>
  </si>
  <si>
    <t>Poznámka k položce:
úprava koruny požeráku</t>
  </si>
  <si>
    <t>0,3"F.4 SO 07 - Konstrukce ze betonu C 30/37 XA2</t>
  </si>
  <si>
    <t>-117519691</t>
  </si>
  <si>
    <t>1,4"F.4 SO 07 - Bednění</t>
  </si>
  <si>
    <t>-431226895</t>
  </si>
  <si>
    <t>-1224573310</t>
  </si>
  <si>
    <t>0,0147"SO 07 prutová výztuž, D.6.2.4  tabulka</t>
  </si>
  <si>
    <t>1563647834</t>
  </si>
  <si>
    <t>0,0698"SO 07 svařované sítě, D.6.2.4  tabulka</t>
  </si>
  <si>
    <t>1715577392</t>
  </si>
  <si>
    <t>16,9"F.4 SO 07 - POdkladní vrstvy z betonu tl. 100 mm</t>
  </si>
  <si>
    <t>395335286</t>
  </si>
  <si>
    <t xml:space="preserve">Poznámka k položce:
využití kamene z původní konstrukce výtoku
</t>
  </si>
  <si>
    <t>1,5"F.4 SO 07 -Zához z lomového kamene</t>
  </si>
  <si>
    <t>2033364234</t>
  </si>
  <si>
    <t>27,4"F.4 SO 07 - Nátěr jílovým mlékem</t>
  </si>
  <si>
    <t>871363121</t>
  </si>
  <si>
    <t>Montáž kanalizačního potrubí z PVC těsněné gumovým kroužkem otevřený výkop sklon do 20 % DN 250</t>
  </si>
  <si>
    <t>963309349</t>
  </si>
  <si>
    <t>Montáž kanalizačního potrubí z plastů z tvrdého PVC těsněných gumovým kroužkem v otevřeném výkopu ve sklonu do 20 % DN 250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</si>
  <si>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</si>
  <si>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Poznámka k položce:
ztracené bednění spodní výpusti</t>
  </si>
  <si>
    <t>2,2</t>
  </si>
  <si>
    <t>M286113</t>
  </si>
  <si>
    <t>trubka kanalizace plastová KGEM-250x2200 mm SN4</t>
  </si>
  <si>
    <t>1156165647</t>
  </si>
  <si>
    <t>trubka kanalizační plastová KG - DN 250x2200 mm SN4</t>
  </si>
  <si>
    <t>Poznámka k položce:
trubka délky 2,2 m</t>
  </si>
  <si>
    <t>R899121</t>
  </si>
  <si>
    <t>Osazení kompozitního poklopu</t>
  </si>
  <si>
    <t>-1246334416</t>
  </si>
  <si>
    <t xml:space="preserve">Poznámka k souboru cen:_x000D_
1. V cenách nejsou započteny náklady na dodání poklopů a podkladové desky; tyto se oceňují ve specifikaci. Ztratné se nestanoví. </t>
  </si>
  <si>
    <t>1"SO 07 D.6.2.4</t>
  </si>
  <si>
    <t>M562306</t>
  </si>
  <si>
    <t>poklop kompozitní zátěžový B125  680x430 mm (světlost otvoru 590x340 mm) s rámem pro zabetonování</t>
  </si>
  <si>
    <t>-2033022761</t>
  </si>
  <si>
    <t>-1080162780</t>
  </si>
  <si>
    <t>1,8"F.4 SO 07 - Obetonování potrubí</t>
  </si>
  <si>
    <t>31</t>
  </si>
  <si>
    <t>979162355</t>
  </si>
  <si>
    <t>2,0"F.4 SO 07 - Bednění pro obetonování potrubí</t>
  </si>
  <si>
    <t>934956121</t>
  </si>
  <si>
    <t>Hradítka z dubového dřeva tl 20 mm</t>
  </si>
  <si>
    <t>-1921818723</t>
  </si>
  <si>
    <t>Přepadová a ochranná zařízení nádrží dřevěná hradítka (dluže požeráku) š.150 mm, bez nátěru, s potřebným kováním z dubového dřeva, tl. 20 mm</t>
  </si>
  <si>
    <t>7*0,2*0,39"dle D.6.2.1</t>
  </si>
  <si>
    <t>257658056</t>
  </si>
  <si>
    <t>2,1"F.4 SO 07 - Bobtnavý pásek</t>
  </si>
  <si>
    <t>379216189</t>
  </si>
  <si>
    <t>-1288702324</t>
  </si>
  <si>
    <t>1742368060</t>
  </si>
  <si>
    <t>2014771177</t>
  </si>
  <si>
    <t>5,9+0,9</t>
  </si>
  <si>
    <t>1129273620</t>
  </si>
  <si>
    <t>5,9/1000"SO 07 nastavení drážek dluží (D.6.2.4)</t>
  </si>
  <si>
    <t>1335332516</t>
  </si>
  <si>
    <t>0,9/1000"SO 07 kotvení drážek požeráku (D.6.2.4)</t>
  </si>
  <si>
    <t>538604391</t>
  </si>
  <si>
    <t>M07_01</t>
  </si>
  <si>
    <t>ocelová konstrukce česlí - nerezová ocel 1.4301 (17 240), výkaz materiálu dle  D.6.2.5</t>
  </si>
  <si>
    <t>571653248</t>
  </si>
  <si>
    <t>36060146</t>
  </si>
  <si>
    <t>-1698925904</t>
  </si>
  <si>
    <t>SO 08 - Vyčištění odtokových koryt, úpravy litorálu</t>
  </si>
  <si>
    <t>111203201</t>
  </si>
  <si>
    <t>Odstranění křovin a stromů s ponecháním kořenů z plochy do 1000 m2</t>
  </si>
  <si>
    <t>1604998353</t>
  </si>
  <si>
    <t>Odstranění křovin a stromů s ponecháním kořenů průměru kmene do 100 mm, při jakémkoliv sklonu terénu mimo LTM, při celkové ploše do 1 000 m2</t>
  </si>
  <si>
    <t xml:space="preserve">Poznámka k souboru cen:_x000D_
1. Cenu -3201 lze použít i pro LTM při jakékoliv celkové ploše jednotlivě přes 30 m2. 2. Ceny jsou určeny pro případy, kdy kořeny (pařezy) se ponechají v půdě z důvodu stabilizace území. 3. V cenách jsou započteny i náklady na případné nutné odklizení na hromady do vzdálenosti 50 m nebo naložení na dopravní prostředek. 4. Množství jednotek se určí samostatně za každý objekt v m2 plochy rovné součtu půdorysných ploch omezených obalovými křivkami korun jednotlivých křovin a stromů, popř. jejich skupin, jejichž koruny se půdorysně překrývají; je-li tento součet ploch větší než půdorysná plocha staveniště, počítá se pouze s plochou staveniště. 5. Ponechané pařezy a kořeny nesmějí přesahovat výšku 150 mm nad přilehlým terénem; v této výšce se také měří průměr kmene. </t>
  </si>
  <si>
    <t>300"F.4 SO 08 - ostranění překážek v odtokových korytech</t>
  </si>
  <si>
    <t>AGR_08_1</t>
  </si>
  <si>
    <t>Provizorní hrázky na vtoku  dl. 75 m, 2 ks, provádění výkopu i násypu ručně</t>
  </si>
  <si>
    <t>-376808271</t>
  </si>
  <si>
    <t>Provizorní hrázky na vtoku dl. 75 m, 2 ks, provádění výkopu i násypu ručně</t>
  </si>
  <si>
    <t>SO 09 - Oprava boční hráze a pravého bezpečnostního přelivu</t>
  </si>
  <si>
    <t>111101104</t>
  </si>
  <si>
    <t>Odstranění rákosu</t>
  </si>
  <si>
    <t>ha</t>
  </si>
  <si>
    <t>1908771545</t>
  </si>
  <si>
    <t>Odstranění travin a rákosu rákos ve vodě pro jakoukoliv plochu</t>
  </si>
  <si>
    <t xml:space="preserve">Poznámka k souboru cen:_x000D_
1. Ceny nelze použít pro plochy, pro něž se oceňuje odstranění křovin cenami souboru 111 20-11 Odstranění křovin a stromů s odstraněním kořenů. 2. Travinami se rozumějí také všechny zemědělské plodiny apod. Vinná réva, chmel, maliní apod. se považují za křoviny. 3. V ceně jsou započteny i náklady na případné nutné přemístění a uložení travin a rákosu na hromady na vzdálenost do 50 m. 4. Množství jednotek se určí samostatně za každý objekt v ha půdorysné plochy, z níž má být travina odstraněna najednou. </t>
  </si>
  <si>
    <t>50/10000</t>
  </si>
  <si>
    <t>-643410652</t>
  </si>
  <si>
    <t>Poznámka k položce:
Rozebrání dna</t>
  </si>
  <si>
    <t>3,7"F.4 SO 09 - Rozebrání dlažeb</t>
  </si>
  <si>
    <t>1741121033</t>
  </si>
  <si>
    <t>1557716537</t>
  </si>
  <si>
    <t>2*3,7"F.4 SO 09 - odvoz kamene z rozebrané rovnaniny na mezideponii a zpět</t>
  </si>
  <si>
    <t>-417333746</t>
  </si>
  <si>
    <t>Poznámka k položce:
bourání  stávajícího dna a zdí</t>
  </si>
  <si>
    <t>1,9"F.4 SO 09 - Bourání rovnaniny do betonu</t>
  </si>
  <si>
    <t>6,1"F.4 SO 09 - bourání kamené zdivo na MC</t>
  </si>
  <si>
    <t>1233109358</t>
  </si>
  <si>
    <t>31,1"F.4 SO 09 - Výkop</t>
  </si>
  <si>
    <t>325750474</t>
  </si>
  <si>
    <t>126663040</t>
  </si>
  <si>
    <t>Poznámka k položce:
Doprava výkopku na mezideponii a zpět k zásypu (využití výkopku z SO 09 a  SO 01)</t>
  </si>
  <si>
    <t>31,1"F.4 SO 09 - Výkop - výkopek na mezideponii</t>
  </si>
  <si>
    <t>96,1"F.4 SO 09 - Přísyp hráze - výkopek z mezideponie zpět k zásypu</t>
  </si>
  <si>
    <t>9,0"F.4 SO 09 - Zásyp vhodnou zeminou - z mezideponie</t>
  </si>
  <si>
    <t>-120700871</t>
  </si>
  <si>
    <t>96,1"F.4 SO 09 - Přísyp hráze - naložení na mezideponii</t>
  </si>
  <si>
    <t>9,0"F.4 SO 09 - Zásyp vhodnou zeminou - naložení na mezideponii</t>
  </si>
  <si>
    <t>-195726485</t>
  </si>
  <si>
    <t>Poznámka k položce:
Zásyp za rubem zdí z výkopku, dorovnání koruny boční hráze - zemina z výkopku SO 09 a SO 01</t>
  </si>
  <si>
    <t>9,0"F.4 SO 09 - Zásyp hráze vhodnou zeminou z výkopku</t>
  </si>
  <si>
    <t xml:space="preserve">96,1"F.4 SO 09 - Přísyp hráze </t>
  </si>
  <si>
    <t>-279314763</t>
  </si>
  <si>
    <t>208,27"F.4 SO 09 - Svahování</t>
  </si>
  <si>
    <t>-885134944</t>
  </si>
  <si>
    <t>8,9"F.4 SO 09 - Zdivo základové</t>
  </si>
  <si>
    <t>616505415</t>
  </si>
  <si>
    <t>Poznámka k položce:
Bezpečnostní přeliv, dřík zdi</t>
  </si>
  <si>
    <t>6,7"F.4 SO 09 - Zdivo nadzákladové</t>
  </si>
  <si>
    <t>451311521</t>
  </si>
  <si>
    <t>Podklad pro dlažbu z betonu prostého mrazuvzdorného tř. C 25/30 vrstva tl nad 100 do 150 mm</t>
  </si>
  <si>
    <t>-198443621</t>
  </si>
  <si>
    <t>Podklad z prostého betonu pod dlažbu pro prostředí s mrazovými cykly, ve vrstvě tl. přes 100 do 150 mm</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</si>
  <si>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</si>
  <si>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Poznámka k položce:
podkladní beton C25/30 pod rovnaninou</t>
  </si>
  <si>
    <t>6,0"F.4 SO 09 - Podkladní beton tl. 150 mm</t>
  </si>
  <si>
    <t>1180714600</t>
  </si>
  <si>
    <t>14,6"F.4 SO 09 - Podkladní beton tl. 100 mm</t>
  </si>
  <si>
    <t>465513327</t>
  </si>
  <si>
    <t>Dlažba z lomového kamene na cementovou maltu s vyspárováním tl 300 mm pro hydromeliorace</t>
  </si>
  <si>
    <t>2035005569</t>
  </si>
  <si>
    <t>Dlažba z lomového kamene lomařsky upraveného na cementovou maltu, s vyspárováním cementovou maltou, tl. kamene 300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</si>
  <si>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</si>
  <si>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9,4"F.4 SO 09 - Kamenná rovnanina tl. 0,3 m do bet. lože</t>
  </si>
  <si>
    <t>1177381941</t>
  </si>
  <si>
    <t>3,7"F.4 SO 09 - Kamenný zához - využití kamene z rozebrané dlažby</t>
  </si>
  <si>
    <t>914772283</t>
  </si>
  <si>
    <t>8,0-3,7"F.4 SO 09 - Zához z lom. kamene - břehy</t>
  </si>
  <si>
    <t>0,5"F.4 SO 09 - Lomový kámen za korunou</t>
  </si>
  <si>
    <t>463212111</t>
  </si>
  <si>
    <t>Rovnanina z lomového kamene upraveného s vyklínováním spár úlomky kamene</t>
  </si>
  <si>
    <t>333452421</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</si>
  <si>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</si>
  <si>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</si>
  <si>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6,6"F.4 SO 09 - Kamenná rovnanina na sucho - dno</t>
  </si>
  <si>
    <t>464541111</t>
  </si>
  <si>
    <t>Pohoz ze štěrkodrti zrno do 63 mm z terénu</t>
  </si>
  <si>
    <t>1937336030</t>
  </si>
  <si>
    <t>Pohoz dna nebo svahů jakékoliv tloušťky ze štěrkodrtí, z terénu, frakce do 63 mm</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</si>
  <si>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</si>
  <si>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Poznámka k položce:
štěrk pod lávkou</t>
  </si>
  <si>
    <t>2,2"F.4 SO 09 - Štěrk fr. 32-63</t>
  </si>
  <si>
    <t>AGR_09_1</t>
  </si>
  <si>
    <t>-250775116</t>
  </si>
  <si>
    <t>Poznámka k položce:
dle výkresu D.6.1 (kotvení dosedacích prahů)</t>
  </si>
  <si>
    <t>R997002_2</t>
  </si>
  <si>
    <t>-728801346</t>
  </si>
  <si>
    <t>1537041395</t>
  </si>
  <si>
    <t>-530180523</t>
  </si>
  <si>
    <t>SO 10 - Úprava levého bezpečnostního přelivu</t>
  </si>
  <si>
    <t>1428758636</t>
  </si>
  <si>
    <t>80/10000"F.4 SO 10 - Odstranění rákosu</t>
  </si>
  <si>
    <t>-6261908</t>
  </si>
  <si>
    <t>Poznámka k položce:
bourání čel a zdí původního přelivu</t>
  </si>
  <si>
    <t>1,02"F.4 SO 10 - Bourání kam. zdiva na MC</t>
  </si>
  <si>
    <t>-690651568</t>
  </si>
  <si>
    <t>14,754"F.4 SO 10 - Bourání betonu</t>
  </si>
  <si>
    <t>331932013</t>
  </si>
  <si>
    <t>Poznámka k položce:
rozebrání stávajících křídel vtoku a výtoku, materiál využit na zához, příp. přezdění (50%)</t>
  </si>
  <si>
    <t>13,38"F.4 SO 10 - Rozebrání stáv. břeh. opevnění</t>
  </si>
  <si>
    <t>-490850813</t>
  </si>
  <si>
    <t>Poznámka k položce:
třídění kanene z rozebraných zdí</t>
  </si>
  <si>
    <t>-1802475883</t>
  </si>
  <si>
    <t>Poznámka k položce:
očištění výzisku 50% kamene z rozebraných zdí</t>
  </si>
  <si>
    <t>0,5*13,38"F.4 SO 10 - Výzisk kamene z rozebrání</t>
  </si>
  <si>
    <t>-806884445</t>
  </si>
  <si>
    <t>13,38+0,5*13,38"F.4 SO 10 - převoz kamene na mezideponii a výzisk zpět</t>
  </si>
  <si>
    <t>-307796914</t>
  </si>
  <si>
    <t>13,38*0,5"F.4 SO 10 - naložení kamene z výzisku na mezideponii</t>
  </si>
  <si>
    <t>129103101</t>
  </si>
  <si>
    <t>Čištění otevřených koryt vodotečí š dna do 5 m hl do 2,5 m v hornině tř. 1 a 2</t>
  </si>
  <si>
    <t>-1326537206</t>
  </si>
  <si>
    <t>Čištění otevřených koryt vodotečí s přehozením rozpojeného nánosu do 3 m nebo s naložením na dopravní prostředek při šířce původního dna do 5m a hloubce koryta do 2,5 m v horninách tř. 1 a 2</t>
  </si>
  <si>
    <t xml:space="preserve">Poznámka k souboru cen:_x000D_
1. Ceny jsou určeny pro čištění vodních koryt upravených i neupravených na suchu nebo při hloubce vody do 300 mm nad původním dnem. 2. Ceny nelze použít pro: a) čištění vodních koryt, které nejsou omezeny po obou stranách zdmi při průměrné tloušťce nánosu přes 500 mm; tyto práce se oceňují podle své povahy cenami souborů cen 124 . 0-31 Vykopávky pro koryta vodotečí nebo 127 . 0-32 Vykopávky pod vodou zářezů pro shybky a jiná podzemní vedení části A 01; b) čištění vodních koryt při hloubce vody přes 300 mm; tyto práce se oceňují cenami souboru cen 127 . 0-32 Vykopávky pod vodou zářezů pro shybky a jiná podzemní vedení části A 01 tohoto katalogu; c) čištění uzavřených koryt vodotečí; tyto zemní práce se oceňují individuálně; d) shrabání organických naplavenin na břehových plochách po velké vodě; tyto práce se oceňují cenami souboru cen 185 80-31 Shrabání pokoseného porostu a organických naplavenin a spálení po zaschnutí. 3.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10-11 Přehození neulehlého výkopku části A 01 tohoto katalogu. 4. V cenách jsou započteny i náklady na svislé přehození výkopku. 5. Množství jednotek se určuje v m3 nánosu z anorganických nebo organických hmot. </t>
  </si>
  <si>
    <t>4,8"F.4 Pročištění odtokového koryta</t>
  </si>
  <si>
    <t>1411345591</t>
  </si>
  <si>
    <t>208,57"F.4  SO 10 - Výkop celkem</t>
  </si>
  <si>
    <t>1276352855</t>
  </si>
  <si>
    <t>-1391669938</t>
  </si>
  <si>
    <t>Poznámka k položce:
Doprava výkopku na mezideponii a z mezideponie zpět na stavbu.</t>
  </si>
  <si>
    <t>18,81"F.4  SO 10 - Hutněný zásyp vhodnou zeminou</t>
  </si>
  <si>
    <t>4,8"F.4 SO 10 - Pročištění odtokového koryta</t>
  </si>
  <si>
    <t>1724441836</t>
  </si>
  <si>
    <t>-1863654528</t>
  </si>
  <si>
    <t>Poznámka k položce:
Zpětný zásyp - zemina z výkopku</t>
  </si>
  <si>
    <t>641985663</t>
  </si>
  <si>
    <t>208,57-18,81"F.4 SO 10 - Výkop celkem - Hutněný zásyp</t>
  </si>
  <si>
    <t>866275866</t>
  </si>
  <si>
    <t>7,92"F.4 SO 10 - Základové zdivo - bezpečnostní přeliv</t>
  </si>
  <si>
    <t>265483029</t>
  </si>
  <si>
    <t>Poznámka k položce:
přelivná hrana, vtok. a výtok. čelo</t>
  </si>
  <si>
    <t>11,79"F.4 SO 10 - Nadzákladové zdivo celkem</t>
  </si>
  <si>
    <t>1139397127</t>
  </si>
  <si>
    <t>Poznámka k položce:
základ vtok. a výtok. čela, obetonování rám. propusti</t>
  </si>
  <si>
    <t>24,81"F.4 SO 10 - Konstrukce z betonu C 30/37 celkem</t>
  </si>
  <si>
    <t>372402924</t>
  </si>
  <si>
    <t>Poznámka k položce:
Bednění vtok. a výtok. čela, obetonování rám. propustí</t>
  </si>
  <si>
    <t>60,04"F.4 SO 10 - Bednění celkem</t>
  </si>
  <si>
    <t>-1199175885</t>
  </si>
  <si>
    <t>190513240</t>
  </si>
  <si>
    <t>506/1000"D.6.3.2 - Výkaz svařovaných sítí</t>
  </si>
  <si>
    <t>348181121</t>
  </si>
  <si>
    <t>Výroba mostního zábradlí trvalého ze dřeva měkkého hoblovaného  bez výplně</t>
  </si>
  <si>
    <t>1700917980</t>
  </si>
  <si>
    <t>Zábradlí mostní ze dřeva měkkého hoblovaného výšky do 1,1 m, osová vzdálenost sloupků do 2 m trvalé bez výplně výroba</t>
  </si>
  <si>
    <t xml:space="preserve">Poznámka k souboru cen:_x000D_
1. Množství měrných jednotek se určuje v m osové vzdálenosti krajních sloupků zábradlí. 2. V cenách výroby trvalého zábradlí -1121 a -1131 jsou započteny i náklady na zhotovení dílců zábradlí a na dodání hmot včetně spojovacího materiálu. 3. V ceně výroby dočasného zábradlí -5121 jsou započteny i náklady na zhotovení dílců zábradlí včetně spojovacího materiálu a na opotřebení hmot. Jedná se o ochranné zábradlí dočasných mostovek nebo pracovní ochranné zábradlí uchycené do podlah nebo bednění a do pracovních lávek uložených na mostní skruži. 4. V cenách montáže zábradlí -1122, -1132 a -5131 jsou započteny i náklady na ukotvení zábradlí do nosné konstrukce včetně kotvícího materiálu a výškové a směrové vyrovnání včetně ztužujících vzpěrek. 5. V cenách montáže zábradlí -1122, -1132 a -5131 nejsou započteny náklady na dodávku materiálu. U vyráběného zábradlí jsou tyto náklady zahrnuty v ceně výroby. Pouze u montáže nakupovaného hotového zábradlí se jeho dodávka oceňuje ve specifikaci. 6. V cenách nejsou započteny náklady na impregnační a ochranný nátěr dřevěné konstrukce; tyto se oceňují cenami katalogu 800-783 Nátěry. </t>
  </si>
  <si>
    <t>7*1,18"D.6.3.1 - Zábradlí na návodní straně (7 polí, osová vzd.1,18 m)</t>
  </si>
  <si>
    <t>5*1,18"D.6.3.1 - Zábradlí na povodní straně (5 polí, osová vzd.1,18 m)</t>
  </si>
  <si>
    <t>348181122</t>
  </si>
  <si>
    <t>Montáž mostního zábradlí trvalého ze dřeva měkkého hoblovaného bez výplně</t>
  </si>
  <si>
    <t>38114216</t>
  </si>
  <si>
    <t>Zábradlí mostní ze dřeva měkkého hoblovaného výšky do 1,1 m, osová vzdálenost sloupků do 2 m trvalé bez výplně montáž</t>
  </si>
  <si>
    <t>321214511</t>
  </si>
  <si>
    <t>Zdivo nadzákladové z lomového kamene vodních staveb na sucho jednostranně lícované</t>
  </si>
  <si>
    <t>-881714389</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</si>
  <si>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na sucho jednostranně lícované</t>
  </si>
  <si>
    <t>Poznámka k položce:
přezdění křídel vtoku, včetně dodání nového kamene</t>
  </si>
  <si>
    <t>42,58"F.4 SO 10 - Kamenné zdivo na sucho</t>
  </si>
  <si>
    <t>389121111</t>
  </si>
  <si>
    <t>Osazení dílců rámové konstrukce propustků a podchodů hmotnosti do 5 t</t>
  </si>
  <si>
    <t>1270000870</t>
  </si>
  <si>
    <t>Osazení dílců rámové konstrukce propustků a podchodů hmotnosti jednotlivě do 5 t</t>
  </si>
  <si>
    <t xml:space="preserve">Poznámka k souboru cen:_x000D_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 </t>
  </si>
  <si>
    <t>5*2+5"D.6.3.1 - 2*5 ks původních rámů (vyzvednout a opětovně uložit)+5 ks nových rámů</t>
  </si>
  <si>
    <t>M593854</t>
  </si>
  <si>
    <t>rámový propustek IZM 200x100/99</t>
  </si>
  <si>
    <t>1330890016</t>
  </si>
  <si>
    <t>5"D.6.3.1</t>
  </si>
  <si>
    <t>452311141</t>
  </si>
  <si>
    <t>Podkladní desky z betonu prostého tř. C 16/20 otevřený výkop</t>
  </si>
  <si>
    <t>1613677975</t>
  </si>
  <si>
    <t>Podkladní a zajišťovací konstrukce z betonu prostého v otevřeném výkopu desky pod potrubí, stoky a drobné objekty z betonu tř. C 16/20</t>
  </si>
  <si>
    <t xml:space="preserve">Poznámka k souboru cen:_x000D_
1. Ceny -1121 až -1181 a -1192 lze použít i pro ochrannou vrstvu pod železobetonové konstrukce. 2. Ceny -2121 až -2181 a -2192 jsou určeny pro jakékoliv úkosy sedel. </t>
  </si>
  <si>
    <t>Poznámka k položce:
podkladní vrstvy pod přelivem, vtok. a výtok. čelem, rámovou propustí</t>
  </si>
  <si>
    <t>12,96"F.4 SO 10 - Podklad z betonu C16/20 celkem</t>
  </si>
  <si>
    <t>-1528050132</t>
  </si>
  <si>
    <t>Poznámka k položce:
podkladní vrstva pod kamennou rovnaninou na vtoku</t>
  </si>
  <si>
    <t>11,2"F.4 SO 10 - Podklad.vrstvy z betonu C 25/30 - opevnění dna na vtoku tl. 0,15 m</t>
  </si>
  <si>
    <t>452311161</t>
  </si>
  <si>
    <t>Podkladní desky z betonu prostého tř. C 25/30 otevřený výkop</t>
  </si>
  <si>
    <t>79246520</t>
  </si>
  <si>
    <t>Podkladní a zajišťovací konstrukce z betonu prostého v otevřeném výkopu desky pod potrubí, stoky a drobné objekty z betonu tř. C 25/30</t>
  </si>
  <si>
    <t>Poznámka k položce:
podkladová deska pod rámovou propustí</t>
  </si>
  <si>
    <t>5,67"F.4 SO 10 - Podklad.vrstvy z betonu C 25/30 - deska pod rám.propustí tl. 0,2 m</t>
  </si>
  <si>
    <t>-1945332297</t>
  </si>
  <si>
    <t xml:space="preserve">Poznámka k položce:
využití kamene z původní konstrukce zdí na sucho
</t>
  </si>
  <si>
    <t>6,69"F.4 SO 10 - výzisk kamene z bourání zdiva na sucho (50%)</t>
  </si>
  <si>
    <t>-507812216</t>
  </si>
  <si>
    <t>Poznámka k položce:
odpadní koryto</t>
  </si>
  <si>
    <t>19,68-6,69"F.4 SO10 - Zához z lom. kamene 80 - 200 kg</t>
  </si>
  <si>
    <t>463212121</t>
  </si>
  <si>
    <t>Rovnanina z lomového kamene s vyklínováním spár těženým kamenivem</t>
  </si>
  <si>
    <t>145087398</t>
  </si>
  <si>
    <t>Rovnanina z lomového kamene upraveného, tříděného jakékoliv tloušťky rovnaniny s vyplněním spár a dutin těženým kamenivem</t>
  </si>
  <si>
    <t>Poznámka k položce:
na vtoku, tl. 0,3 m</t>
  </si>
  <si>
    <t>3,36"F.4 SO 10 - Kamenná rovnanina (do bet. lože)</t>
  </si>
  <si>
    <t>463212191</t>
  </si>
  <si>
    <t>Příplatek za vypracováni líce rovnaniny</t>
  </si>
  <si>
    <t>270352876</t>
  </si>
  <si>
    <t>Rovnanina z lomového kamene upraveného, tříděného Příplatek k cenám za vypracování líce</t>
  </si>
  <si>
    <t>11,2"F.4 SO 10 - Kamenná rovnanina - plocha</t>
  </si>
  <si>
    <t>-594735027</t>
  </si>
  <si>
    <t>Poznámka k položce:
stěny obetonované propusti</t>
  </si>
  <si>
    <t>19,15"F.4 SO 10 - Nátěr jílovým mlékem</t>
  </si>
  <si>
    <t>985331113</t>
  </si>
  <si>
    <t>Dodatečné vlepování betonářské výztuže D 12 mm do cementové aktivované malty včetně vyvrtání otvoru</t>
  </si>
  <si>
    <t>-1188347570</t>
  </si>
  <si>
    <t>Dodatečné vlepování betonářské výztuže včetně vyvrtání a vyčištění otvoru cementovou aktivovanou maltou průměr výztuže 12 mm</t>
  </si>
  <si>
    <t>44*0,2"D.6.3.2 - Výkaz prutové výztuže, délka otvoru 0,2 m, 44 ks</t>
  </si>
  <si>
    <t>-982178257</t>
  </si>
  <si>
    <t>15,6/1000"D.6.3.2 - Výkaz prutové výztuže</t>
  </si>
  <si>
    <t>AGR_10_1</t>
  </si>
  <si>
    <t>Odstranění stávajícího dřevěného zábradlí (2 ks) včetně jeho likvidace dle platné legislativy</t>
  </si>
  <si>
    <t>1260490961</t>
  </si>
  <si>
    <t>1"F.4 SO 10 - Odstranění dřev. zakrytí stáv. čel dl. 3,68 m</t>
  </si>
  <si>
    <t>AGR_10_2</t>
  </si>
  <si>
    <t>Odstranění stávajícího dřevěného prahu včetně jeho likvidace dle platné legislativy</t>
  </si>
  <si>
    <t>1945834136</t>
  </si>
  <si>
    <t>1"F.4 SO 10 - Odstranění stávajícího dřevěného prahu</t>
  </si>
  <si>
    <t>-1531014909</t>
  </si>
  <si>
    <t>-1960434194</t>
  </si>
  <si>
    <t>585714913</t>
  </si>
  <si>
    <t>VON - Vedlejší a ostatní náklady</t>
  </si>
  <si>
    <t>VRN - Vedlejší rozpočtové náklady</t>
  </si>
  <si>
    <t xml:space="preserve">    09 - Ostatní náklady</t>
  </si>
  <si>
    <t xml:space="preserve">    A 02 - Projektová dokumentace - ostatní náklady</t>
  </si>
  <si>
    <t xml:space="preserve">    A 03 - Geodetické práce a vytýčení</t>
  </si>
  <si>
    <t xml:space="preserve">    A 01 - Vedlejší a ostatní rozpočtové náklady</t>
  </si>
  <si>
    <t>VRN</t>
  </si>
  <si>
    <t>Vedlejší rozpočtové náklady</t>
  </si>
  <si>
    <t>09</t>
  </si>
  <si>
    <t>Ostatní náklady</t>
  </si>
  <si>
    <t>R 037</t>
  </si>
  <si>
    <t>Zajištění písemných souhlasných vyjádření všech dotčených vlastníků a případných uživatelů všech pozemků dotčených stavbou s jejich konečnou úpravou po dokončení prací</t>
  </si>
  <si>
    <t>soubor</t>
  </si>
  <si>
    <t>1024</t>
  </si>
  <si>
    <t>138667020</t>
  </si>
  <si>
    <t>R 092</t>
  </si>
  <si>
    <t>Zajištění souhlasů se zvláštním užíváním komunikací</t>
  </si>
  <si>
    <t>1874256698</t>
  </si>
  <si>
    <t>R 0931</t>
  </si>
  <si>
    <t>Provedení pasportizace stávajících nemovitostí (vč. pozemků) a jejich příslušenství, zajištění fotodokumentace stávajícího stavu přístupových cest</t>
  </si>
  <si>
    <t>-624708875</t>
  </si>
  <si>
    <t>R 095</t>
  </si>
  <si>
    <t>Zajištění šetření o podzemních sítích vč. zajištění nových vyjádření v případě, že před realizací pozbyly platnosti</t>
  </si>
  <si>
    <t>-604143523</t>
  </si>
  <si>
    <t xml:space="preserve">R 0993 </t>
  </si>
  <si>
    <t>Zajištění dopravně inženýrských opatření</t>
  </si>
  <si>
    <t>-179087260</t>
  </si>
  <si>
    <t>Zajištění dopravně inženýrských opatření - zajištění dopravně inženýrských opatření - zajištění zřízení a likvidace dopravního značení včetně případné světelné signalizace - zajištění vydání dopravně inženýrského rozhodnutí</t>
  </si>
  <si>
    <t>R 0994</t>
  </si>
  <si>
    <t xml:space="preserve">Zajištění veškerých předepsaných rozborů, atestů, zkoušek a revizí dle příslušných norem a dalších předpisů a nařízení platných v ČR, kterými bude prokázáno dosažení předepsané kvality a parametrů dokončeného díla   </t>
  </si>
  <si>
    <t>-696619875</t>
  </si>
  <si>
    <t xml:space="preserve">Zajištění veškerých předepsaných rozborů, atestů, zkoušek a revizí dle příslušných norem a dalších předpisů a nařízení platných v ČR, kterými bude prokázáno dosažení předepsané kvality a parametrů dokončeného díla </t>
  </si>
  <si>
    <t xml:space="preserve">Poznámka k položce:
- </t>
  </si>
  <si>
    <t>R 0996</t>
  </si>
  <si>
    <t>Zajištění výroby a instalace informačních tabulí ke stavbě</t>
  </si>
  <si>
    <t>-1893883642</t>
  </si>
  <si>
    <t>R 0997</t>
  </si>
  <si>
    <t>Povinná propagace a publicita OPŽP - dočasný billboard</t>
  </si>
  <si>
    <t>959467611</t>
  </si>
  <si>
    <t>Poznámka k položce:
- včetně dodávky veškerého materiálu a montáže
- včetně údržby a zajištění funkčnosti po celou dobu stavby</t>
  </si>
  <si>
    <t>R 0998</t>
  </si>
  <si>
    <t xml:space="preserve">Povinná propagace a publicita OPŽP - trvalá pamětní deska </t>
  </si>
  <si>
    <t>707164565</t>
  </si>
  <si>
    <t>Poznámka k položce:
- včetně dodávky veškerého materiálu a osazení</t>
  </si>
  <si>
    <t>R 09991</t>
  </si>
  <si>
    <t>Zajištění fotodokumentace veškerých konstrukcí, které budou v průběhu výstavby skryty nebo zakryty</t>
  </si>
  <si>
    <t>-418515435</t>
  </si>
  <si>
    <t>R0992</t>
  </si>
  <si>
    <t>Zajištění průzkumu staveniště zaměřeného na výskyt zvláště chráněných živočichů a rostlin a jejich odborného transferu</t>
  </si>
  <si>
    <t>-408297840</t>
  </si>
  <si>
    <t>A 02</t>
  </si>
  <si>
    <t>Projektová dokumentace - ostatní náklady</t>
  </si>
  <si>
    <t>R 0210</t>
  </si>
  <si>
    <t>Vypracování Plánu opatření - zpracování havarijního plánu dle §39 odst. 2. písm. a) zákona č. 254/2001 Sb včetně zajištění schválení příslušnými orgány správy a Povodím Moravy, státní podnik</t>
  </si>
  <si>
    <t>184926356</t>
  </si>
  <si>
    <t>R 0221</t>
  </si>
  <si>
    <t>Zpracování Povodňového plánu dle §71 zákona č. 254/2001 Sb. včetně zajištění schválení příslušnými orgány správy a Povodím Moravy, státní podnik</t>
  </si>
  <si>
    <t>-67590280</t>
  </si>
  <si>
    <t>Zpracování Povodňového plánu dle §71 zákona č. 254/2001 Sb. včetně zajištění schválení příslušnými orgány správy a Povodím Labe, státní podnik</t>
  </si>
  <si>
    <t>R023</t>
  </si>
  <si>
    <t>Vypracování projektu skutečného provedení díla v souladu s vyhláškou č. 499/2006 Sb. o dokumentaci staveb</t>
  </si>
  <si>
    <t>1446696984</t>
  </si>
  <si>
    <t>R024</t>
  </si>
  <si>
    <t>Zajištění zpracování manipulačního řádu po dokončení realizace jako podklad pro kolaudační řízení</t>
  </si>
  <si>
    <t>19024339</t>
  </si>
  <si>
    <t>Poznámka k položce:
- včetně projednání</t>
  </si>
  <si>
    <t>R025</t>
  </si>
  <si>
    <t>Zpracování provozního řádu po dokončení realizace</t>
  </si>
  <si>
    <t>22046079</t>
  </si>
  <si>
    <t>R026</t>
  </si>
  <si>
    <t>Zpracování realizační dokumentace zhotovitele, dílenských výkresů, technologických předpisů</t>
  </si>
  <si>
    <t>1654968408</t>
  </si>
  <si>
    <t>Poznámka k položce:
- včetně např. návrhu napojení drenáží
- včetně plánu BOZP</t>
  </si>
  <si>
    <t>A 03</t>
  </si>
  <si>
    <t>Geodetické práce a vytýčení</t>
  </si>
  <si>
    <t>R 031</t>
  </si>
  <si>
    <t>Vypracování geodetického zaměření skutečného stavu</t>
  </si>
  <si>
    <t>-937025742</t>
  </si>
  <si>
    <t>R 35</t>
  </si>
  <si>
    <t>Zajištění veškerých geodetických prací souvisejících s realizací díla</t>
  </si>
  <si>
    <t>1576035115</t>
  </si>
  <si>
    <t>Zajištění veškerých geodetických prací souvisejících s realizací díla, včetně vytyčení obvodu staveniště</t>
  </si>
  <si>
    <t>Poznámka k položce:
- včetně vytyčení polohových bodů, které musí zůstat nepoškozené po celou dobu výstavby stavebního díla a po dokončení stavby slouží jako výchozí body pro zaměření skutečného provedení stavby</t>
  </si>
  <si>
    <t>A 01</t>
  </si>
  <si>
    <t>Vedlejší a ostatní rozpočtové náklady</t>
  </si>
  <si>
    <t>R 03000</t>
  </si>
  <si>
    <t>Zajištění kompletního zařízení staveniště a jeho připojení na sítě, včetně veškerých energií pro provoz ZS</t>
  </si>
  <si>
    <t>-1212290292</t>
  </si>
  <si>
    <t>- zajištění místnosti pro TDI v ZS vč. jejího vybavení - zajištění ohlášení všech staveb zařízení staveniště dle §104 odst. (2) zákona č. 183/2006 Sb. - zajištění oplocení prostoru ZS, jeho napojení na inž. sítě - zajištění oplocení prostoru staveniště - zajištění následné likvidace všech objektů ZS včetně připojení na inž. sítě - zajištění zřízení a odstranění dočasných komunikací, sjezdů a nájezdů po realizaci stavby - zajištění ostahy stavby a staveniště po dobu realizace stavby - zřízení čistících zón před výjezdem z obvodu staveniště - provedení takových opatření, aby plochy obvodu staveniště nebyly znečištěny ropnými látkami a jinými podobnými produkty - provedení takových opatření, aby nebyly překročeny limity prašnosti a hlučnosti pané obecně závaznou vyhláškou - zajištění péče o nepředané objekty a konstrukce stavby, jejich ošetřování a zimní opatření - zajištění ochrany veškeré zeleně v prostoru staveniště a v jeho bezprostřední blízkosti proti poškození během realizace stavby</t>
  </si>
  <si>
    <t>R0112</t>
  </si>
  <si>
    <t>Zajištění obnovy příjezdových komunikací dotčených stavbou, v případě jejich porušení stavební dopravou</t>
  </si>
  <si>
    <t>-1079714734</t>
  </si>
  <si>
    <t xml:space="preserve">Zajištění obnovy příjezdových komunikací dotčených stavbou, v případě jejich porušení stavební dopravou - příjezdová komunikace III/0353 a místní nezpevněná komunikace </t>
  </si>
  <si>
    <t>R0115</t>
  </si>
  <si>
    <t>Vyklizení a zpřístupnění všech pozemků dotčených stavbou a jejich uvedení do původního stavu po dokončení stavby</t>
  </si>
  <si>
    <t>-1975128748</t>
  </si>
  <si>
    <t>Vyklizení a zpřístupnění všech pozemků dotčených stavbou a jejich uvedení do původního stavu po dokončení stavby, např. demontáž a zpětná montáž elektrického ohradníku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</si>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</sst>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9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5"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6"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5"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2" fillId="2" borderId="0" xfId="0" applyFont="1" applyFill="1" applyAlignment="1">
      <alignment horizontal="left" vertical="center"/>
    </xf>
    <xf numFmtId="0" fontId="31"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8" xfId="0" applyFont="1" applyBorder="1" applyAlignment="1" applyProtection="1">
      <alignment vertical="center"/>
    </xf>
    <xf numFmtId="0" fontId="37" fillId="0" borderId="0" xfId="0" applyFont="1" applyAlignment="1" applyProtection="1">
      <alignment vertical="center" wrapText="1"/>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3"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3"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Protection="1"/>
    <xf numFmtId="0" fontId="0" fillId="0" borderId="5" xfId="0" applyBorder="1"/>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0" borderId="1" xfId="0" applyFont="1" applyFill="1" applyBorder="1" applyAlignment="1" applyProtection="1">
      <alignment horizontal="left" vertical="center"/>
      <protection locked="0"/>
    </xf>
    <xf numFmtId="0" fontId="42" fillId="0"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6"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31" fillId="2" borderId="0" xfId="1" applyFont="1" applyFill="1" applyAlignment="1">
      <alignment vertical="center"/>
    </xf>
    <xf numFmtId="0" fontId="42"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top"/>
      <protection locked="0"/>
    </xf>
    <xf numFmtId="0" fontId="41" fillId="0" borderId="34" xfId="0" applyFont="1" applyBorder="1" applyAlignment="1" applyProtection="1">
      <alignment horizontal="left"/>
      <protection locked="0"/>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49" fontId="42"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1"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sheetPr>
    <pageSetUpPr fitToPage="1"/>
  </sheetPr>
  <dimension ref="A1:CM66"/>
  <sheetViews>
    <sheetView showGridLines="0" workbookViewId="0">
      <pane ySplit="1" topLeftCell="A46" activePane="bottomLeft" state="frozen"/>
      <selection pane="bottomLeft" activeCell="D64" sqref="D64:H64"/>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75"/>
      <c r="AS2" s="375"/>
      <c r="AT2" s="375"/>
      <c r="AU2" s="375"/>
      <c r="AV2" s="375"/>
      <c r="AW2" s="375"/>
      <c r="AX2" s="375"/>
      <c r="AY2" s="375"/>
      <c r="AZ2" s="375"/>
      <c r="BA2" s="375"/>
      <c r="BB2" s="375"/>
      <c r="BC2" s="375"/>
      <c r="BD2" s="375"/>
      <c r="BE2" s="375"/>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36" t="s">
        <v>16</v>
      </c>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28"/>
      <c r="AQ5" s="30"/>
      <c r="BE5" s="334" t="s">
        <v>17</v>
      </c>
      <c r="BS5" s="23" t="s">
        <v>8</v>
      </c>
    </row>
    <row r="6" spans="1:74" ht="36.950000000000003" customHeight="1">
      <c r="B6" s="27"/>
      <c r="C6" s="28"/>
      <c r="D6" s="35" t="s">
        <v>18</v>
      </c>
      <c r="E6" s="28"/>
      <c r="F6" s="28"/>
      <c r="G6" s="28"/>
      <c r="H6" s="28"/>
      <c r="I6" s="28"/>
      <c r="J6" s="28"/>
      <c r="K6" s="338" t="s">
        <v>19</v>
      </c>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28"/>
      <c r="AQ6" s="30"/>
      <c r="BE6" s="335"/>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23</v>
      </c>
      <c r="AO7" s="28"/>
      <c r="AP7" s="28"/>
      <c r="AQ7" s="30"/>
      <c r="BE7" s="335"/>
      <c r="BS7" s="23" t="s">
        <v>8</v>
      </c>
    </row>
    <row r="8" spans="1:74" ht="14.45" customHeight="1">
      <c r="B8" s="27"/>
      <c r="C8" s="28"/>
      <c r="D8" s="36"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26</v>
      </c>
      <c r="AL8" s="28"/>
      <c r="AM8" s="28"/>
      <c r="AN8" s="37" t="s">
        <v>27</v>
      </c>
      <c r="AO8" s="28"/>
      <c r="AP8" s="28"/>
      <c r="AQ8" s="30"/>
      <c r="BE8" s="335"/>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5"/>
      <c r="BS9" s="23" t="s">
        <v>8</v>
      </c>
    </row>
    <row r="10" spans="1:74" ht="14.45" customHeight="1">
      <c r="B10" s="27"/>
      <c r="C10" s="28"/>
      <c r="D10" s="36" t="s">
        <v>28</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29</v>
      </c>
      <c r="AL10" s="28"/>
      <c r="AM10" s="28"/>
      <c r="AN10" s="34" t="s">
        <v>23</v>
      </c>
      <c r="AO10" s="28"/>
      <c r="AP10" s="28"/>
      <c r="AQ10" s="30"/>
      <c r="BE10" s="335"/>
      <c r="BS10" s="23" t="s">
        <v>8</v>
      </c>
    </row>
    <row r="11" spans="1:74" ht="18.399999999999999" customHeight="1">
      <c r="B11" s="27"/>
      <c r="C11" s="28"/>
      <c r="D11" s="28"/>
      <c r="E11" s="34"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31</v>
      </c>
      <c r="AL11" s="28"/>
      <c r="AM11" s="28"/>
      <c r="AN11" s="34" t="s">
        <v>23</v>
      </c>
      <c r="AO11" s="28"/>
      <c r="AP11" s="28"/>
      <c r="AQ11" s="30"/>
      <c r="BE11" s="335"/>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5"/>
      <c r="BS12" s="23" t="s">
        <v>8</v>
      </c>
    </row>
    <row r="13" spans="1:74" ht="14.45" customHeight="1">
      <c r="B13" s="27"/>
      <c r="C13" s="28"/>
      <c r="D13" s="36"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29</v>
      </c>
      <c r="AL13" s="28"/>
      <c r="AM13" s="28"/>
      <c r="AN13" s="38" t="s">
        <v>33</v>
      </c>
      <c r="AO13" s="28"/>
      <c r="AP13" s="28"/>
      <c r="AQ13" s="30"/>
      <c r="BE13" s="335"/>
      <c r="BS13" s="23" t="s">
        <v>8</v>
      </c>
    </row>
    <row r="14" spans="1:74">
      <c r="B14" s="27"/>
      <c r="C14" s="28"/>
      <c r="D14" s="28"/>
      <c r="E14" s="339" t="s">
        <v>33</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6" t="s">
        <v>31</v>
      </c>
      <c r="AL14" s="28"/>
      <c r="AM14" s="28"/>
      <c r="AN14" s="38" t="s">
        <v>33</v>
      </c>
      <c r="AO14" s="28"/>
      <c r="AP14" s="28"/>
      <c r="AQ14" s="30"/>
      <c r="BE14" s="335"/>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5"/>
      <c r="BS15" s="23" t="s">
        <v>6</v>
      </c>
    </row>
    <row r="16" spans="1:74" ht="14.45" customHeight="1">
      <c r="B16" s="27"/>
      <c r="C16" s="28"/>
      <c r="D16" s="36"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29</v>
      </c>
      <c r="AL16" s="28"/>
      <c r="AM16" s="28"/>
      <c r="AN16" s="34" t="s">
        <v>23</v>
      </c>
      <c r="AO16" s="28"/>
      <c r="AP16" s="28"/>
      <c r="AQ16" s="30"/>
      <c r="BE16" s="335"/>
      <c r="BS16" s="23" t="s">
        <v>6</v>
      </c>
    </row>
    <row r="17" spans="2:71" ht="18.399999999999999" customHeight="1">
      <c r="B17" s="27"/>
      <c r="C17" s="28"/>
      <c r="D17" s="28"/>
      <c r="E17" s="34" t="s">
        <v>35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31</v>
      </c>
      <c r="AL17" s="28"/>
      <c r="AM17" s="28"/>
      <c r="AN17" s="34" t="s">
        <v>23</v>
      </c>
      <c r="AO17" s="28"/>
      <c r="AP17" s="28"/>
      <c r="AQ17" s="30"/>
      <c r="BE17" s="335"/>
      <c r="BS17" s="23" t="s">
        <v>36</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5"/>
      <c r="BS18" s="23" t="s">
        <v>8</v>
      </c>
    </row>
    <row r="19" spans="2:71" ht="14.45" customHeight="1">
      <c r="B19" s="27"/>
      <c r="C19" s="28"/>
      <c r="D19" s="36" t="s">
        <v>37</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5"/>
      <c r="BS19" s="23" t="s">
        <v>8</v>
      </c>
    </row>
    <row r="20" spans="2:71" ht="57" customHeight="1">
      <c r="B20" s="27"/>
      <c r="C20" s="28"/>
      <c r="D20" s="28"/>
      <c r="E20" s="341" t="s">
        <v>38</v>
      </c>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28"/>
      <c r="AP20" s="28"/>
      <c r="AQ20" s="30"/>
      <c r="BE20" s="335"/>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5"/>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5"/>
    </row>
    <row r="23" spans="2:71" s="1" customFormat="1" ht="25.9" customHeight="1">
      <c r="B23" s="40"/>
      <c r="C23" s="41"/>
      <c r="D23" s="42" t="s">
        <v>39</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2">
        <f>ROUND(AG51,2)</f>
        <v>0</v>
      </c>
      <c r="AL23" s="343"/>
      <c r="AM23" s="343"/>
      <c r="AN23" s="343"/>
      <c r="AO23" s="343"/>
      <c r="AP23" s="41"/>
      <c r="AQ23" s="44"/>
      <c r="BE23" s="335"/>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5"/>
    </row>
    <row r="25" spans="2:71" s="1" customFormat="1" ht="13.5">
      <c r="B25" s="40"/>
      <c r="C25" s="41"/>
      <c r="D25" s="41"/>
      <c r="E25" s="41"/>
      <c r="F25" s="41"/>
      <c r="G25" s="41"/>
      <c r="H25" s="41"/>
      <c r="I25" s="41"/>
      <c r="J25" s="41"/>
      <c r="K25" s="41"/>
      <c r="L25" s="344" t="s">
        <v>40</v>
      </c>
      <c r="M25" s="344"/>
      <c r="N25" s="344"/>
      <c r="O25" s="344"/>
      <c r="P25" s="41"/>
      <c r="Q25" s="41"/>
      <c r="R25" s="41"/>
      <c r="S25" s="41"/>
      <c r="T25" s="41"/>
      <c r="U25" s="41"/>
      <c r="V25" s="41"/>
      <c r="W25" s="344" t="s">
        <v>41</v>
      </c>
      <c r="X25" s="344"/>
      <c r="Y25" s="344"/>
      <c r="Z25" s="344"/>
      <c r="AA25" s="344"/>
      <c r="AB25" s="344"/>
      <c r="AC25" s="344"/>
      <c r="AD25" s="344"/>
      <c r="AE25" s="344"/>
      <c r="AF25" s="41"/>
      <c r="AG25" s="41"/>
      <c r="AH25" s="41"/>
      <c r="AI25" s="41"/>
      <c r="AJ25" s="41"/>
      <c r="AK25" s="344" t="s">
        <v>42</v>
      </c>
      <c r="AL25" s="344"/>
      <c r="AM25" s="344"/>
      <c r="AN25" s="344"/>
      <c r="AO25" s="344"/>
      <c r="AP25" s="41"/>
      <c r="AQ25" s="44"/>
      <c r="BE25" s="335"/>
    </row>
    <row r="26" spans="2:71" s="2" customFormat="1" ht="14.45" customHeight="1">
      <c r="B26" s="46"/>
      <c r="C26" s="47"/>
      <c r="D26" s="48" t="s">
        <v>43</v>
      </c>
      <c r="E26" s="47"/>
      <c r="F26" s="48" t="s">
        <v>44</v>
      </c>
      <c r="G26" s="47"/>
      <c r="H26" s="47"/>
      <c r="I26" s="47"/>
      <c r="J26" s="47"/>
      <c r="K26" s="47"/>
      <c r="L26" s="345">
        <v>0.21</v>
      </c>
      <c r="M26" s="346"/>
      <c r="N26" s="346"/>
      <c r="O26" s="346"/>
      <c r="P26" s="47"/>
      <c r="Q26" s="47"/>
      <c r="R26" s="47"/>
      <c r="S26" s="47"/>
      <c r="T26" s="47"/>
      <c r="U26" s="47"/>
      <c r="V26" s="47"/>
      <c r="W26" s="347">
        <f>ROUND(AZ51,2)</f>
        <v>0</v>
      </c>
      <c r="X26" s="346"/>
      <c r="Y26" s="346"/>
      <c r="Z26" s="346"/>
      <c r="AA26" s="346"/>
      <c r="AB26" s="346"/>
      <c r="AC26" s="346"/>
      <c r="AD26" s="346"/>
      <c r="AE26" s="346"/>
      <c r="AF26" s="47"/>
      <c r="AG26" s="47"/>
      <c r="AH26" s="47"/>
      <c r="AI26" s="47"/>
      <c r="AJ26" s="47"/>
      <c r="AK26" s="347">
        <f>ROUND(AV51,2)</f>
        <v>0</v>
      </c>
      <c r="AL26" s="346"/>
      <c r="AM26" s="346"/>
      <c r="AN26" s="346"/>
      <c r="AO26" s="346"/>
      <c r="AP26" s="47"/>
      <c r="AQ26" s="49"/>
      <c r="BE26" s="335"/>
    </row>
    <row r="27" spans="2:71" s="2" customFormat="1" ht="14.45" customHeight="1">
      <c r="B27" s="46"/>
      <c r="C27" s="47"/>
      <c r="D27" s="47"/>
      <c r="E27" s="47"/>
      <c r="F27" s="48" t="s">
        <v>45</v>
      </c>
      <c r="G27" s="47"/>
      <c r="H27" s="47"/>
      <c r="I27" s="47"/>
      <c r="J27" s="47"/>
      <c r="K27" s="47"/>
      <c r="L27" s="345">
        <v>0.15</v>
      </c>
      <c r="M27" s="346"/>
      <c r="N27" s="346"/>
      <c r="O27" s="346"/>
      <c r="P27" s="47"/>
      <c r="Q27" s="47"/>
      <c r="R27" s="47"/>
      <c r="S27" s="47"/>
      <c r="T27" s="47"/>
      <c r="U27" s="47"/>
      <c r="V27" s="47"/>
      <c r="W27" s="347">
        <f>ROUND(BA51,2)</f>
        <v>0</v>
      </c>
      <c r="X27" s="346"/>
      <c r="Y27" s="346"/>
      <c r="Z27" s="346"/>
      <c r="AA27" s="346"/>
      <c r="AB27" s="346"/>
      <c r="AC27" s="346"/>
      <c r="AD27" s="346"/>
      <c r="AE27" s="346"/>
      <c r="AF27" s="47"/>
      <c r="AG27" s="47"/>
      <c r="AH27" s="47"/>
      <c r="AI27" s="47"/>
      <c r="AJ27" s="47"/>
      <c r="AK27" s="347">
        <f>ROUND(AW51,2)</f>
        <v>0</v>
      </c>
      <c r="AL27" s="346"/>
      <c r="AM27" s="346"/>
      <c r="AN27" s="346"/>
      <c r="AO27" s="346"/>
      <c r="AP27" s="47"/>
      <c r="AQ27" s="49"/>
      <c r="BE27" s="335"/>
    </row>
    <row r="28" spans="2:71" s="2" customFormat="1" ht="14.45" hidden="1" customHeight="1">
      <c r="B28" s="46"/>
      <c r="C28" s="47"/>
      <c r="D28" s="47"/>
      <c r="E28" s="47"/>
      <c r="F28" s="48" t="s">
        <v>46</v>
      </c>
      <c r="G28" s="47"/>
      <c r="H28" s="47"/>
      <c r="I28" s="47"/>
      <c r="J28" s="47"/>
      <c r="K28" s="47"/>
      <c r="L28" s="345">
        <v>0.21</v>
      </c>
      <c r="M28" s="346"/>
      <c r="N28" s="346"/>
      <c r="O28" s="346"/>
      <c r="P28" s="47"/>
      <c r="Q28" s="47"/>
      <c r="R28" s="47"/>
      <c r="S28" s="47"/>
      <c r="T28" s="47"/>
      <c r="U28" s="47"/>
      <c r="V28" s="47"/>
      <c r="W28" s="347">
        <f>ROUND(BB51,2)</f>
        <v>0</v>
      </c>
      <c r="X28" s="346"/>
      <c r="Y28" s="346"/>
      <c r="Z28" s="346"/>
      <c r="AA28" s="346"/>
      <c r="AB28" s="346"/>
      <c r="AC28" s="346"/>
      <c r="AD28" s="346"/>
      <c r="AE28" s="346"/>
      <c r="AF28" s="47"/>
      <c r="AG28" s="47"/>
      <c r="AH28" s="47"/>
      <c r="AI28" s="47"/>
      <c r="AJ28" s="47"/>
      <c r="AK28" s="347">
        <v>0</v>
      </c>
      <c r="AL28" s="346"/>
      <c r="AM28" s="346"/>
      <c r="AN28" s="346"/>
      <c r="AO28" s="346"/>
      <c r="AP28" s="47"/>
      <c r="AQ28" s="49"/>
      <c r="BE28" s="335"/>
    </row>
    <row r="29" spans="2:71" s="2" customFormat="1" ht="14.45" hidden="1" customHeight="1">
      <c r="B29" s="46"/>
      <c r="C29" s="47"/>
      <c r="D29" s="47"/>
      <c r="E29" s="47"/>
      <c r="F29" s="48" t="s">
        <v>47</v>
      </c>
      <c r="G29" s="47"/>
      <c r="H29" s="47"/>
      <c r="I29" s="47"/>
      <c r="J29" s="47"/>
      <c r="K29" s="47"/>
      <c r="L29" s="345">
        <v>0.15</v>
      </c>
      <c r="M29" s="346"/>
      <c r="N29" s="346"/>
      <c r="O29" s="346"/>
      <c r="P29" s="47"/>
      <c r="Q29" s="47"/>
      <c r="R29" s="47"/>
      <c r="S29" s="47"/>
      <c r="T29" s="47"/>
      <c r="U29" s="47"/>
      <c r="V29" s="47"/>
      <c r="W29" s="347">
        <f>ROUND(BC51,2)</f>
        <v>0</v>
      </c>
      <c r="X29" s="346"/>
      <c r="Y29" s="346"/>
      <c r="Z29" s="346"/>
      <c r="AA29" s="346"/>
      <c r="AB29" s="346"/>
      <c r="AC29" s="346"/>
      <c r="AD29" s="346"/>
      <c r="AE29" s="346"/>
      <c r="AF29" s="47"/>
      <c r="AG29" s="47"/>
      <c r="AH29" s="47"/>
      <c r="AI29" s="47"/>
      <c r="AJ29" s="47"/>
      <c r="AK29" s="347">
        <v>0</v>
      </c>
      <c r="AL29" s="346"/>
      <c r="AM29" s="346"/>
      <c r="AN29" s="346"/>
      <c r="AO29" s="346"/>
      <c r="AP29" s="47"/>
      <c r="AQ29" s="49"/>
      <c r="BE29" s="335"/>
    </row>
    <row r="30" spans="2:71" s="2" customFormat="1" ht="14.45" hidden="1" customHeight="1">
      <c r="B30" s="46"/>
      <c r="C30" s="47"/>
      <c r="D30" s="47"/>
      <c r="E30" s="47"/>
      <c r="F30" s="48" t="s">
        <v>48</v>
      </c>
      <c r="G30" s="47"/>
      <c r="H30" s="47"/>
      <c r="I30" s="47"/>
      <c r="J30" s="47"/>
      <c r="K30" s="47"/>
      <c r="L30" s="345">
        <v>0</v>
      </c>
      <c r="M30" s="346"/>
      <c r="N30" s="346"/>
      <c r="O30" s="346"/>
      <c r="P30" s="47"/>
      <c r="Q30" s="47"/>
      <c r="R30" s="47"/>
      <c r="S30" s="47"/>
      <c r="T30" s="47"/>
      <c r="U30" s="47"/>
      <c r="V30" s="47"/>
      <c r="W30" s="347">
        <f>ROUND(BD51,2)</f>
        <v>0</v>
      </c>
      <c r="X30" s="346"/>
      <c r="Y30" s="346"/>
      <c r="Z30" s="346"/>
      <c r="AA30" s="346"/>
      <c r="AB30" s="346"/>
      <c r="AC30" s="346"/>
      <c r="AD30" s="346"/>
      <c r="AE30" s="346"/>
      <c r="AF30" s="47"/>
      <c r="AG30" s="47"/>
      <c r="AH30" s="47"/>
      <c r="AI30" s="47"/>
      <c r="AJ30" s="47"/>
      <c r="AK30" s="347">
        <v>0</v>
      </c>
      <c r="AL30" s="346"/>
      <c r="AM30" s="346"/>
      <c r="AN30" s="346"/>
      <c r="AO30" s="346"/>
      <c r="AP30" s="47"/>
      <c r="AQ30" s="49"/>
      <c r="BE30" s="335"/>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5"/>
    </row>
    <row r="32" spans="2:71" s="1" customFormat="1" ht="25.9" customHeight="1">
      <c r="B32" s="40"/>
      <c r="C32" s="50"/>
      <c r="D32" s="51" t="s">
        <v>49</v>
      </c>
      <c r="E32" s="52"/>
      <c r="F32" s="52"/>
      <c r="G32" s="52"/>
      <c r="H32" s="52"/>
      <c r="I32" s="52"/>
      <c r="J32" s="52"/>
      <c r="K32" s="52"/>
      <c r="L32" s="52"/>
      <c r="M32" s="52"/>
      <c r="N32" s="52"/>
      <c r="O32" s="52"/>
      <c r="P32" s="52"/>
      <c r="Q32" s="52"/>
      <c r="R32" s="52"/>
      <c r="S32" s="52"/>
      <c r="T32" s="53" t="s">
        <v>50</v>
      </c>
      <c r="U32" s="52"/>
      <c r="V32" s="52"/>
      <c r="W32" s="52"/>
      <c r="X32" s="348" t="s">
        <v>51</v>
      </c>
      <c r="Y32" s="349"/>
      <c r="Z32" s="349"/>
      <c r="AA32" s="349"/>
      <c r="AB32" s="349"/>
      <c r="AC32" s="52"/>
      <c r="AD32" s="52"/>
      <c r="AE32" s="52"/>
      <c r="AF32" s="52"/>
      <c r="AG32" s="52"/>
      <c r="AH32" s="52"/>
      <c r="AI32" s="52"/>
      <c r="AJ32" s="52"/>
      <c r="AK32" s="350">
        <f>SUM(AK23:AK30)</f>
        <v>0</v>
      </c>
      <c r="AL32" s="349"/>
      <c r="AM32" s="349"/>
      <c r="AN32" s="349"/>
      <c r="AO32" s="351"/>
      <c r="AP32" s="50"/>
      <c r="AQ32" s="54"/>
      <c r="BE32" s="335"/>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52</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H16-040_2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52" t="str">
        <f>K6</f>
        <v>Oprava hráze rybníka Velký Pařezitý - DPS</v>
      </c>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24</v>
      </c>
      <c r="D44" s="62"/>
      <c r="E44" s="62"/>
      <c r="F44" s="62"/>
      <c r="G44" s="62"/>
      <c r="H44" s="62"/>
      <c r="I44" s="62"/>
      <c r="J44" s="62"/>
      <c r="K44" s="62"/>
      <c r="L44" s="71" t="str">
        <f>IF(K8="","",K8)</f>
        <v>Řásná</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354" t="str">
        <f>IF(AN8= "","",AN8)</f>
        <v>17. 5. 2017</v>
      </c>
      <c r="AN44" s="354"/>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28</v>
      </c>
      <c r="D46" s="62"/>
      <c r="E46" s="62"/>
      <c r="F46" s="62"/>
      <c r="G46" s="62"/>
      <c r="H46" s="62"/>
      <c r="I46" s="62"/>
      <c r="J46" s="62"/>
      <c r="K46" s="62"/>
      <c r="L46" s="65" t="str">
        <f>IF(E11= "","",E11)</f>
        <v>AOPK ČR, Kaplanova 1931/1, 148 00 Praha 11</v>
      </c>
      <c r="M46" s="62"/>
      <c r="N46" s="62"/>
      <c r="O46" s="62"/>
      <c r="P46" s="62"/>
      <c r="Q46" s="62"/>
      <c r="R46" s="62"/>
      <c r="S46" s="62"/>
      <c r="T46" s="62"/>
      <c r="U46" s="62"/>
      <c r="V46" s="62"/>
      <c r="W46" s="62"/>
      <c r="X46" s="62"/>
      <c r="Y46" s="62"/>
      <c r="Z46" s="62"/>
      <c r="AA46" s="62"/>
      <c r="AB46" s="62"/>
      <c r="AC46" s="62"/>
      <c r="AD46" s="62"/>
      <c r="AE46" s="62"/>
      <c r="AF46" s="62"/>
      <c r="AG46" s="62"/>
      <c r="AH46" s="62"/>
      <c r="AI46" s="64" t="s">
        <v>34</v>
      </c>
      <c r="AJ46" s="62"/>
      <c r="AK46" s="62"/>
      <c r="AL46" s="62"/>
      <c r="AM46" s="355" t="str">
        <f>IF(E17="","",E17)</f>
        <v>HG partner s.r.o.</v>
      </c>
      <c r="AN46" s="355"/>
      <c r="AO46" s="355"/>
      <c r="AP46" s="355"/>
      <c r="AQ46" s="62"/>
      <c r="AR46" s="60"/>
      <c r="AS46" s="356" t="s">
        <v>53</v>
      </c>
      <c r="AT46" s="357"/>
      <c r="AU46" s="73"/>
      <c r="AV46" s="73"/>
      <c r="AW46" s="73"/>
      <c r="AX46" s="73"/>
      <c r="AY46" s="73"/>
      <c r="AZ46" s="73"/>
      <c r="BA46" s="73"/>
      <c r="BB46" s="73"/>
      <c r="BC46" s="73"/>
      <c r="BD46" s="74"/>
    </row>
    <row r="47" spans="2:56" s="1" customFormat="1">
      <c r="B47" s="40"/>
      <c r="C47" s="64" t="s">
        <v>32</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58"/>
      <c r="AT47" s="359"/>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60"/>
      <c r="AT48" s="361"/>
      <c r="AU48" s="41"/>
      <c r="AV48" s="41"/>
      <c r="AW48" s="41"/>
      <c r="AX48" s="41"/>
      <c r="AY48" s="41"/>
      <c r="AZ48" s="41"/>
      <c r="BA48" s="41"/>
      <c r="BB48" s="41"/>
      <c r="BC48" s="41"/>
      <c r="BD48" s="77"/>
    </row>
    <row r="49" spans="1:91" s="1" customFormat="1" ht="29.25" customHeight="1">
      <c r="B49" s="40"/>
      <c r="C49" s="362" t="s">
        <v>54</v>
      </c>
      <c r="D49" s="363"/>
      <c r="E49" s="363"/>
      <c r="F49" s="363"/>
      <c r="G49" s="363"/>
      <c r="H49" s="78"/>
      <c r="I49" s="364" t="s">
        <v>55</v>
      </c>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5" t="s">
        <v>56</v>
      </c>
      <c r="AH49" s="363"/>
      <c r="AI49" s="363"/>
      <c r="AJ49" s="363"/>
      <c r="AK49" s="363"/>
      <c r="AL49" s="363"/>
      <c r="AM49" s="363"/>
      <c r="AN49" s="364" t="s">
        <v>57</v>
      </c>
      <c r="AO49" s="363"/>
      <c r="AP49" s="363"/>
      <c r="AQ49" s="79" t="s">
        <v>58</v>
      </c>
      <c r="AR49" s="60"/>
      <c r="AS49" s="80" t="s">
        <v>59</v>
      </c>
      <c r="AT49" s="81" t="s">
        <v>60</v>
      </c>
      <c r="AU49" s="81" t="s">
        <v>61</v>
      </c>
      <c r="AV49" s="81" t="s">
        <v>62</v>
      </c>
      <c r="AW49" s="81" t="s">
        <v>63</v>
      </c>
      <c r="AX49" s="81" t="s">
        <v>64</v>
      </c>
      <c r="AY49" s="81" t="s">
        <v>65</v>
      </c>
      <c r="AZ49" s="81" t="s">
        <v>66</v>
      </c>
      <c r="BA49" s="81" t="s">
        <v>67</v>
      </c>
      <c r="BB49" s="81" t="s">
        <v>68</v>
      </c>
      <c r="BC49" s="81" t="s">
        <v>69</v>
      </c>
      <c r="BD49" s="82" t="s">
        <v>70</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71</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73">
        <f>ROUND(AG52+SUM(AG53:AG55)+SUM(AG59:AG64),2)</f>
        <v>0</v>
      </c>
      <c r="AH51" s="373"/>
      <c r="AI51" s="373"/>
      <c r="AJ51" s="373"/>
      <c r="AK51" s="373"/>
      <c r="AL51" s="373"/>
      <c r="AM51" s="373"/>
      <c r="AN51" s="374">
        <f t="shared" ref="AN51:AN64" si="0">SUM(AG51,AT51)</f>
        <v>0</v>
      </c>
      <c r="AO51" s="374"/>
      <c r="AP51" s="374"/>
      <c r="AQ51" s="88" t="s">
        <v>23</v>
      </c>
      <c r="AR51" s="70"/>
      <c r="AS51" s="89">
        <f>ROUND(AS52+SUM(AS53:AS55)+SUM(AS59:AS64),2)</f>
        <v>0</v>
      </c>
      <c r="AT51" s="90">
        <f t="shared" ref="AT51:AT64" si="1">ROUND(SUM(AV51:AW51),2)</f>
        <v>0</v>
      </c>
      <c r="AU51" s="91">
        <f>ROUND(AU52+SUM(AU53:AU55)+SUM(AU59:AU64),5)</f>
        <v>0</v>
      </c>
      <c r="AV51" s="90">
        <f>ROUND(AZ51*L26,2)</f>
        <v>0</v>
      </c>
      <c r="AW51" s="90">
        <f>ROUND(BA51*L27,2)</f>
        <v>0</v>
      </c>
      <c r="AX51" s="90">
        <f>ROUND(BB51*L26,2)</f>
        <v>0</v>
      </c>
      <c r="AY51" s="90">
        <f>ROUND(BC51*L27,2)</f>
        <v>0</v>
      </c>
      <c r="AZ51" s="90">
        <f>ROUND(AZ52+SUM(AZ53:AZ55)+SUM(AZ59:AZ64),2)</f>
        <v>0</v>
      </c>
      <c r="BA51" s="90">
        <f>ROUND(BA52+SUM(BA53:BA55)+SUM(BA59:BA64),2)</f>
        <v>0</v>
      </c>
      <c r="BB51" s="90">
        <f>ROUND(BB52+SUM(BB53:BB55)+SUM(BB59:BB64),2)</f>
        <v>0</v>
      </c>
      <c r="BC51" s="90">
        <f>ROUND(BC52+SUM(BC53:BC55)+SUM(BC59:BC64),2)</f>
        <v>0</v>
      </c>
      <c r="BD51" s="92">
        <f>ROUND(BD52+SUM(BD53:BD55)+SUM(BD59:BD64),2)</f>
        <v>0</v>
      </c>
      <c r="BS51" s="93" t="s">
        <v>72</v>
      </c>
      <c r="BT51" s="93" t="s">
        <v>73</v>
      </c>
      <c r="BU51" s="94" t="s">
        <v>74</v>
      </c>
      <c r="BV51" s="93" t="s">
        <v>75</v>
      </c>
      <c r="BW51" s="93" t="s">
        <v>7</v>
      </c>
      <c r="BX51" s="93" t="s">
        <v>76</v>
      </c>
      <c r="CL51" s="93" t="s">
        <v>21</v>
      </c>
    </row>
    <row r="52" spans="1:91" s="5" customFormat="1" ht="16.5" customHeight="1">
      <c r="A52" s="95" t="s">
        <v>77</v>
      </c>
      <c r="B52" s="96"/>
      <c r="C52" s="97"/>
      <c r="D52" s="368" t="s">
        <v>78</v>
      </c>
      <c r="E52" s="368"/>
      <c r="F52" s="368"/>
      <c r="G52" s="368"/>
      <c r="H52" s="368"/>
      <c r="I52" s="98"/>
      <c r="J52" s="368" t="s">
        <v>79</v>
      </c>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6">
        <f>'SO 01 - Oprava návodního ...'!J27</f>
        <v>0</v>
      </c>
      <c r="AH52" s="367"/>
      <c r="AI52" s="367"/>
      <c r="AJ52" s="367"/>
      <c r="AK52" s="367"/>
      <c r="AL52" s="367"/>
      <c r="AM52" s="367"/>
      <c r="AN52" s="366">
        <f t="shared" si="0"/>
        <v>0</v>
      </c>
      <c r="AO52" s="367"/>
      <c r="AP52" s="367"/>
      <c r="AQ52" s="99" t="s">
        <v>80</v>
      </c>
      <c r="AR52" s="100"/>
      <c r="AS52" s="101">
        <v>0</v>
      </c>
      <c r="AT52" s="102">
        <f t="shared" si="1"/>
        <v>0</v>
      </c>
      <c r="AU52" s="103">
        <f>'SO 01 - Oprava návodního ...'!P82</f>
        <v>0</v>
      </c>
      <c r="AV52" s="102">
        <f>'SO 01 - Oprava návodního ...'!J30</f>
        <v>0</v>
      </c>
      <c r="AW52" s="102">
        <f>'SO 01 - Oprava návodního ...'!J31</f>
        <v>0</v>
      </c>
      <c r="AX52" s="102">
        <f>'SO 01 - Oprava návodního ...'!J32</f>
        <v>0</v>
      </c>
      <c r="AY52" s="102">
        <f>'SO 01 - Oprava návodního ...'!J33</f>
        <v>0</v>
      </c>
      <c r="AZ52" s="102">
        <f>'SO 01 - Oprava návodního ...'!F30</f>
        <v>0</v>
      </c>
      <c r="BA52" s="102">
        <f>'SO 01 - Oprava návodního ...'!F31</f>
        <v>0</v>
      </c>
      <c r="BB52" s="102">
        <f>'SO 01 - Oprava návodního ...'!F32</f>
        <v>0</v>
      </c>
      <c r="BC52" s="102">
        <f>'SO 01 - Oprava návodního ...'!F33</f>
        <v>0</v>
      </c>
      <c r="BD52" s="104">
        <f>'SO 01 - Oprava návodního ...'!F34</f>
        <v>0</v>
      </c>
      <c r="BT52" s="105" t="s">
        <v>81</v>
      </c>
      <c r="BV52" s="105" t="s">
        <v>75</v>
      </c>
      <c r="BW52" s="105" t="s">
        <v>82</v>
      </c>
      <c r="BX52" s="105" t="s">
        <v>7</v>
      </c>
      <c r="CL52" s="105" t="s">
        <v>21</v>
      </c>
      <c r="CM52" s="105" t="s">
        <v>83</v>
      </c>
    </row>
    <row r="53" spans="1:91" s="5" customFormat="1" ht="16.5" customHeight="1">
      <c r="A53" s="95" t="s">
        <v>77</v>
      </c>
      <c r="B53" s="96"/>
      <c r="C53" s="97"/>
      <c r="D53" s="368" t="s">
        <v>84</v>
      </c>
      <c r="E53" s="368"/>
      <c r="F53" s="368"/>
      <c r="G53" s="368"/>
      <c r="H53" s="368"/>
      <c r="I53" s="98"/>
      <c r="J53" s="368" t="s">
        <v>85</v>
      </c>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6">
        <f>'SO 02 - Oprava koruny hráze'!J27</f>
        <v>0</v>
      </c>
      <c r="AH53" s="367"/>
      <c r="AI53" s="367"/>
      <c r="AJ53" s="367"/>
      <c r="AK53" s="367"/>
      <c r="AL53" s="367"/>
      <c r="AM53" s="367"/>
      <c r="AN53" s="366">
        <f t="shared" si="0"/>
        <v>0</v>
      </c>
      <c r="AO53" s="367"/>
      <c r="AP53" s="367"/>
      <c r="AQ53" s="99" t="s">
        <v>80</v>
      </c>
      <c r="AR53" s="100"/>
      <c r="AS53" s="101">
        <v>0</v>
      </c>
      <c r="AT53" s="102">
        <f t="shared" si="1"/>
        <v>0</v>
      </c>
      <c r="AU53" s="103">
        <f>'SO 02 - Oprava koruny hráze'!P80</f>
        <v>0</v>
      </c>
      <c r="AV53" s="102">
        <f>'SO 02 - Oprava koruny hráze'!J30</f>
        <v>0</v>
      </c>
      <c r="AW53" s="102">
        <f>'SO 02 - Oprava koruny hráze'!J31</f>
        <v>0</v>
      </c>
      <c r="AX53" s="102">
        <f>'SO 02 - Oprava koruny hráze'!J32</f>
        <v>0</v>
      </c>
      <c r="AY53" s="102">
        <f>'SO 02 - Oprava koruny hráze'!J33</f>
        <v>0</v>
      </c>
      <c r="AZ53" s="102">
        <f>'SO 02 - Oprava koruny hráze'!F30</f>
        <v>0</v>
      </c>
      <c r="BA53" s="102">
        <f>'SO 02 - Oprava koruny hráze'!F31</f>
        <v>0</v>
      </c>
      <c r="BB53" s="102">
        <f>'SO 02 - Oprava koruny hráze'!F32</f>
        <v>0</v>
      </c>
      <c r="BC53" s="102">
        <f>'SO 02 - Oprava koruny hráze'!F33</f>
        <v>0</v>
      </c>
      <c r="BD53" s="104">
        <f>'SO 02 - Oprava koruny hráze'!F34</f>
        <v>0</v>
      </c>
      <c r="BT53" s="105" t="s">
        <v>81</v>
      </c>
      <c r="BV53" s="105" t="s">
        <v>75</v>
      </c>
      <c r="BW53" s="105" t="s">
        <v>86</v>
      </c>
      <c r="BX53" s="105" t="s">
        <v>7</v>
      </c>
      <c r="CL53" s="105" t="s">
        <v>21</v>
      </c>
      <c r="CM53" s="105" t="s">
        <v>83</v>
      </c>
    </row>
    <row r="54" spans="1:91" s="5" customFormat="1" ht="16.5" customHeight="1">
      <c r="A54" s="95" t="s">
        <v>77</v>
      </c>
      <c r="B54" s="96"/>
      <c r="C54" s="97"/>
      <c r="D54" s="368" t="s">
        <v>87</v>
      </c>
      <c r="E54" s="368"/>
      <c r="F54" s="368"/>
      <c r="G54" s="368"/>
      <c r="H54" s="368"/>
      <c r="I54" s="98"/>
      <c r="J54" s="368" t="s">
        <v>88</v>
      </c>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6">
        <f>'SO 03 - Patní drén'!J27</f>
        <v>0</v>
      </c>
      <c r="AH54" s="367"/>
      <c r="AI54" s="367"/>
      <c r="AJ54" s="367"/>
      <c r="AK54" s="367"/>
      <c r="AL54" s="367"/>
      <c r="AM54" s="367"/>
      <c r="AN54" s="366">
        <f t="shared" si="0"/>
        <v>0</v>
      </c>
      <c r="AO54" s="367"/>
      <c r="AP54" s="367"/>
      <c r="AQ54" s="99" t="s">
        <v>80</v>
      </c>
      <c r="AR54" s="100"/>
      <c r="AS54" s="101">
        <v>0</v>
      </c>
      <c r="AT54" s="102">
        <f t="shared" si="1"/>
        <v>0</v>
      </c>
      <c r="AU54" s="103">
        <f>'SO 03 - Patní drén'!P83</f>
        <v>0</v>
      </c>
      <c r="AV54" s="102">
        <f>'SO 03 - Patní drén'!J30</f>
        <v>0</v>
      </c>
      <c r="AW54" s="102">
        <f>'SO 03 - Patní drén'!J31</f>
        <v>0</v>
      </c>
      <c r="AX54" s="102">
        <f>'SO 03 - Patní drén'!J32</f>
        <v>0</v>
      </c>
      <c r="AY54" s="102">
        <f>'SO 03 - Patní drén'!J33</f>
        <v>0</v>
      </c>
      <c r="AZ54" s="102">
        <f>'SO 03 - Patní drén'!F30</f>
        <v>0</v>
      </c>
      <c r="BA54" s="102">
        <f>'SO 03 - Patní drén'!F31</f>
        <v>0</v>
      </c>
      <c r="BB54" s="102">
        <f>'SO 03 - Patní drén'!F32</f>
        <v>0</v>
      </c>
      <c r="BC54" s="102">
        <f>'SO 03 - Patní drén'!F33</f>
        <v>0</v>
      </c>
      <c r="BD54" s="104">
        <f>'SO 03 - Patní drén'!F34</f>
        <v>0</v>
      </c>
      <c r="BT54" s="105" t="s">
        <v>81</v>
      </c>
      <c r="BV54" s="105" t="s">
        <v>75</v>
      </c>
      <c r="BW54" s="105" t="s">
        <v>89</v>
      </c>
      <c r="BX54" s="105" t="s">
        <v>7</v>
      </c>
      <c r="CL54" s="105" t="s">
        <v>21</v>
      </c>
      <c r="CM54" s="105" t="s">
        <v>83</v>
      </c>
    </row>
    <row r="55" spans="1:91" s="5" customFormat="1" ht="31.5" customHeight="1">
      <c r="B55" s="96"/>
      <c r="C55" s="97"/>
      <c r="D55" s="368" t="s">
        <v>90</v>
      </c>
      <c r="E55" s="368"/>
      <c r="F55" s="368"/>
      <c r="G55" s="368"/>
      <c r="H55" s="368"/>
      <c r="I55" s="98"/>
      <c r="J55" s="368" t="s">
        <v>91</v>
      </c>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9">
        <f>ROUND(SUM(AG56:AG58),2)</f>
        <v>0</v>
      </c>
      <c r="AH55" s="367"/>
      <c r="AI55" s="367"/>
      <c r="AJ55" s="367"/>
      <c r="AK55" s="367"/>
      <c r="AL55" s="367"/>
      <c r="AM55" s="367"/>
      <c r="AN55" s="366">
        <f t="shared" si="0"/>
        <v>0</v>
      </c>
      <c r="AO55" s="367"/>
      <c r="AP55" s="367"/>
      <c r="AQ55" s="99" t="s">
        <v>80</v>
      </c>
      <c r="AR55" s="100"/>
      <c r="AS55" s="101">
        <f>ROUND(SUM(AS56:AS58),2)</f>
        <v>0</v>
      </c>
      <c r="AT55" s="102">
        <f t="shared" si="1"/>
        <v>0</v>
      </c>
      <c r="AU55" s="103">
        <f>ROUND(SUM(AU56:AU58),5)</f>
        <v>0</v>
      </c>
      <c r="AV55" s="102">
        <f>ROUND(AZ55*L26,2)</f>
        <v>0</v>
      </c>
      <c r="AW55" s="102">
        <f>ROUND(BA55*L27,2)</f>
        <v>0</v>
      </c>
      <c r="AX55" s="102">
        <f>ROUND(BB55*L26,2)</f>
        <v>0</v>
      </c>
      <c r="AY55" s="102">
        <f>ROUND(BC55*L27,2)</f>
        <v>0</v>
      </c>
      <c r="AZ55" s="102">
        <f>ROUND(SUM(AZ56:AZ58),2)</f>
        <v>0</v>
      </c>
      <c r="BA55" s="102">
        <f>ROUND(SUM(BA56:BA58),2)</f>
        <v>0</v>
      </c>
      <c r="BB55" s="102">
        <f>ROUND(SUM(BB56:BB58),2)</f>
        <v>0</v>
      </c>
      <c r="BC55" s="102">
        <f>ROUND(SUM(BC56:BC58),2)</f>
        <v>0</v>
      </c>
      <c r="BD55" s="104">
        <f>ROUND(SUM(BD56:BD58),2)</f>
        <v>0</v>
      </c>
      <c r="BS55" s="105" t="s">
        <v>72</v>
      </c>
      <c r="BT55" s="105" t="s">
        <v>81</v>
      </c>
      <c r="BU55" s="105" t="s">
        <v>74</v>
      </c>
      <c r="BV55" s="105" t="s">
        <v>75</v>
      </c>
      <c r="BW55" s="105" t="s">
        <v>92</v>
      </c>
      <c r="BX55" s="105" t="s">
        <v>7</v>
      </c>
      <c r="CL55" s="105" t="s">
        <v>21</v>
      </c>
      <c r="CM55" s="105" t="s">
        <v>83</v>
      </c>
    </row>
    <row r="56" spans="1:91" s="6" customFormat="1" ht="16.5" customHeight="1">
      <c r="A56" s="95" t="s">
        <v>77</v>
      </c>
      <c r="B56" s="106"/>
      <c r="C56" s="107"/>
      <c r="D56" s="107"/>
      <c r="E56" s="372" t="s">
        <v>93</v>
      </c>
      <c r="F56" s="372"/>
      <c r="G56" s="372"/>
      <c r="H56" s="372"/>
      <c r="I56" s="372"/>
      <c r="J56" s="107"/>
      <c r="K56" s="372" t="s">
        <v>94</v>
      </c>
      <c r="L56" s="372"/>
      <c r="M56" s="372"/>
      <c r="N56" s="372"/>
      <c r="O56" s="372"/>
      <c r="P56" s="372"/>
      <c r="Q56" s="372"/>
      <c r="R56" s="372"/>
      <c r="S56" s="372"/>
      <c r="T56" s="372"/>
      <c r="U56" s="372"/>
      <c r="V56" s="372"/>
      <c r="W56" s="372"/>
      <c r="X56" s="372"/>
      <c r="Y56" s="372"/>
      <c r="Z56" s="372"/>
      <c r="AA56" s="372"/>
      <c r="AB56" s="372"/>
      <c r="AC56" s="372"/>
      <c r="AD56" s="372"/>
      <c r="AE56" s="372"/>
      <c r="AF56" s="372"/>
      <c r="AG56" s="370">
        <f>'SO 06.1 - Spodní výpust'!J29</f>
        <v>0</v>
      </c>
      <c r="AH56" s="371"/>
      <c r="AI56" s="371"/>
      <c r="AJ56" s="371"/>
      <c r="AK56" s="371"/>
      <c r="AL56" s="371"/>
      <c r="AM56" s="371"/>
      <c r="AN56" s="370">
        <f t="shared" si="0"/>
        <v>0</v>
      </c>
      <c r="AO56" s="371"/>
      <c r="AP56" s="371"/>
      <c r="AQ56" s="108" t="s">
        <v>95</v>
      </c>
      <c r="AR56" s="109"/>
      <c r="AS56" s="110">
        <v>0</v>
      </c>
      <c r="AT56" s="111">
        <f t="shared" si="1"/>
        <v>0</v>
      </c>
      <c r="AU56" s="112">
        <f>'SO 06.1 - Spodní výpust'!P95</f>
        <v>0</v>
      </c>
      <c r="AV56" s="111">
        <f>'SO 06.1 - Spodní výpust'!J32</f>
        <v>0</v>
      </c>
      <c r="AW56" s="111">
        <f>'SO 06.1 - Spodní výpust'!J33</f>
        <v>0</v>
      </c>
      <c r="AX56" s="111">
        <f>'SO 06.1 - Spodní výpust'!J34</f>
        <v>0</v>
      </c>
      <c r="AY56" s="111">
        <f>'SO 06.1 - Spodní výpust'!J35</f>
        <v>0</v>
      </c>
      <c r="AZ56" s="111">
        <f>'SO 06.1 - Spodní výpust'!F32</f>
        <v>0</v>
      </c>
      <c r="BA56" s="111">
        <f>'SO 06.1 - Spodní výpust'!F33</f>
        <v>0</v>
      </c>
      <c r="BB56" s="111">
        <f>'SO 06.1 - Spodní výpust'!F34</f>
        <v>0</v>
      </c>
      <c r="BC56" s="111">
        <f>'SO 06.1 - Spodní výpust'!F35</f>
        <v>0</v>
      </c>
      <c r="BD56" s="113">
        <f>'SO 06.1 - Spodní výpust'!F36</f>
        <v>0</v>
      </c>
      <c r="BT56" s="114" t="s">
        <v>83</v>
      </c>
      <c r="BV56" s="114" t="s">
        <v>75</v>
      </c>
      <c r="BW56" s="114" t="s">
        <v>96</v>
      </c>
      <c r="BX56" s="114" t="s">
        <v>92</v>
      </c>
      <c r="CL56" s="114" t="s">
        <v>21</v>
      </c>
    </row>
    <row r="57" spans="1:91" s="6" customFormat="1" ht="16.5" customHeight="1">
      <c r="A57" s="95" t="s">
        <v>77</v>
      </c>
      <c r="B57" s="106"/>
      <c r="C57" s="107"/>
      <c r="D57" s="107"/>
      <c r="E57" s="372" t="s">
        <v>97</v>
      </c>
      <c r="F57" s="372"/>
      <c r="G57" s="372"/>
      <c r="H57" s="372"/>
      <c r="I57" s="372"/>
      <c r="J57" s="107"/>
      <c r="K57" s="372" t="s">
        <v>98</v>
      </c>
      <c r="L57" s="372"/>
      <c r="M57" s="372"/>
      <c r="N57" s="372"/>
      <c r="O57" s="372"/>
      <c r="P57" s="372"/>
      <c r="Q57" s="372"/>
      <c r="R57" s="372"/>
      <c r="S57" s="372"/>
      <c r="T57" s="372"/>
      <c r="U57" s="372"/>
      <c r="V57" s="372"/>
      <c r="W57" s="372"/>
      <c r="X57" s="372"/>
      <c r="Y57" s="372"/>
      <c r="Z57" s="372"/>
      <c r="AA57" s="372"/>
      <c r="AB57" s="372"/>
      <c r="AC57" s="372"/>
      <c r="AD57" s="372"/>
      <c r="AE57" s="372"/>
      <c r="AF57" s="372"/>
      <c r="AG57" s="370">
        <f>'SO 06.2 - Převádění vody ...'!J29</f>
        <v>0</v>
      </c>
      <c r="AH57" s="371"/>
      <c r="AI57" s="371"/>
      <c r="AJ57" s="371"/>
      <c r="AK57" s="371"/>
      <c r="AL57" s="371"/>
      <c r="AM57" s="371"/>
      <c r="AN57" s="370">
        <f t="shared" si="0"/>
        <v>0</v>
      </c>
      <c r="AO57" s="371"/>
      <c r="AP57" s="371"/>
      <c r="AQ57" s="108" t="s">
        <v>95</v>
      </c>
      <c r="AR57" s="109"/>
      <c r="AS57" s="110">
        <v>0</v>
      </c>
      <c r="AT57" s="111">
        <f t="shared" si="1"/>
        <v>0</v>
      </c>
      <c r="AU57" s="112">
        <f>'SO 06.2 - Převádění vody ...'!P85</f>
        <v>0</v>
      </c>
      <c r="AV57" s="111">
        <f>'SO 06.2 - Převádění vody ...'!J32</f>
        <v>0</v>
      </c>
      <c r="AW57" s="111">
        <f>'SO 06.2 - Převádění vody ...'!J33</f>
        <v>0</v>
      </c>
      <c r="AX57" s="111">
        <f>'SO 06.2 - Převádění vody ...'!J34</f>
        <v>0</v>
      </c>
      <c r="AY57" s="111">
        <f>'SO 06.2 - Převádění vody ...'!J35</f>
        <v>0</v>
      </c>
      <c r="AZ57" s="111">
        <f>'SO 06.2 - Převádění vody ...'!F32</f>
        <v>0</v>
      </c>
      <c r="BA57" s="111">
        <f>'SO 06.2 - Převádění vody ...'!F33</f>
        <v>0</v>
      </c>
      <c r="BB57" s="111">
        <f>'SO 06.2 - Převádění vody ...'!F34</f>
        <v>0</v>
      </c>
      <c r="BC57" s="111">
        <f>'SO 06.2 - Převádění vody ...'!F35</f>
        <v>0</v>
      </c>
      <c r="BD57" s="113">
        <f>'SO 06.2 - Převádění vody ...'!F36</f>
        <v>0</v>
      </c>
      <c r="BT57" s="114" t="s">
        <v>83</v>
      </c>
      <c r="BV57" s="114" t="s">
        <v>75</v>
      </c>
      <c r="BW57" s="114" t="s">
        <v>99</v>
      </c>
      <c r="BX57" s="114" t="s">
        <v>92</v>
      </c>
      <c r="CL57" s="114" t="s">
        <v>21</v>
      </c>
    </row>
    <row r="58" spans="1:91" s="6" customFormat="1" ht="16.5" customHeight="1">
      <c r="A58" s="95" t="s">
        <v>77</v>
      </c>
      <c r="B58" s="106"/>
      <c r="C58" s="107"/>
      <c r="D58" s="107"/>
      <c r="E58" s="372" t="s">
        <v>100</v>
      </c>
      <c r="F58" s="372"/>
      <c r="G58" s="372"/>
      <c r="H58" s="372"/>
      <c r="I58" s="372"/>
      <c r="J58" s="107"/>
      <c r="K58" s="372" t="s">
        <v>101</v>
      </c>
      <c r="L58" s="372"/>
      <c r="M58" s="372"/>
      <c r="N58" s="372"/>
      <c r="O58" s="372"/>
      <c r="P58" s="372"/>
      <c r="Q58" s="372"/>
      <c r="R58" s="372"/>
      <c r="S58" s="372"/>
      <c r="T58" s="372"/>
      <c r="U58" s="372"/>
      <c r="V58" s="372"/>
      <c r="W58" s="372"/>
      <c r="X58" s="372"/>
      <c r="Y58" s="372"/>
      <c r="Z58" s="372"/>
      <c r="AA58" s="372"/>
      <c r="AB58" s="372"/>
      <c r="AC58" s="372"/>
      <c r="AD58" s="372"/>
      <c r="AE58" s="372"/>
      <c r="AF58" s="372"/>
      <c r="AG58" s="370">
        <f>'SO 06.3 - Přeložka násosk...'!J29</f>
        <v>0</v>
      </c>
      <c r="AH58" s="371"/>
      <c r="AI58" s="371"/>
      <c r="AJ58" s="371"/>
      <c r="AK58" s="371"/>
      <c r="AL58" s="371"/>
      <c r="AM58" s="371"/>
      <c r="AN58" s="370">
        <f t="shared" si="0"/>
        <v>0</v>
      </c>
      <c r="AO58" s="371"/>
      <c r="AP58" s="371"/>
      <c r="AQ58" s="108" t="s">
        <v>95</v>
      </c>
      <c r="AR58" s="109"/>
      <c r="AS58" s="110">
        <v>0</v>
      </c>
      <c r="AT58" s="111">
        <f t="shared" si="1"/>
        <v>0</v>
      </c>
      <c r="AU58" s="112">
        <f>'SO 06.3 - Přeložka násosk...'!P88</f>
        <v>0</v>
      </c>
      <c r="AV58" s="111">
        <f>'SO 06.3 - Přeložka násosk...'!J32</f>
        <v>0</v>
      </c>
      <c r="AW58" s="111">
        <f>'SO 06.3 - Přeložka násosk...'!J33</f>
        <v>0</v>
      </c>
      <c r="AX58" s="111">
        <f>'SO 06.3 - Přeložka násosk...'!J34</f>
        <v>0</v>
      </c>
      <c r="AY58" s="111">
        <f>'SO 06.3 - Přeložka násosk...'!J35</f>
        <v>0</v>
      </c>
      <c r="AZ58" s="111">
        <f>'SO 06.3 - Přeložka násosk...'!F32</f>
        <v>0</v>
      </c>
      <c r="BA58" s="111">
        <f>'SO 06.3 - Přeložka násosk...'!F33</f>
        <v>0</v>
      </c>
      <c r="BB58" s="111">
        <f>'SO 06.3 - Přeložka násosk...'!F34</f>
        <v>0</v>
      </c>
      <c r="BC58" s="111">
        <f>'SO 06.3 - Přeložka násosk...'!F35</f>
        <v>0</v>
      </c>
      <c r="BD58" s="113">
        <f>'SO 06.3 - Přeložka násosk...'!F36</f>
        <v>0</v>
      </c>
      <c r="BT58" s="114" t="s">
        <v>83</v>
      </c>
      <c r="BV58" s="114" t="s">
        <v>75</v>
      </c>
      <c r="BW58" s="114" t="s">
        <v>102</v>
      </c>
      <c r="BX58" s="114" t="s">
        <v>92</v>
      </c>
      <c r="CL58" s="114" t="s">
        <v>21</v>
      </c>
    </row>
    <row r="59" spans="1:91" s="5" customFormat="1" ht="16.5" customHeight="1">
      <c r="A59" s="95" t="s">
        <v>77</v>
      </c>
      <c r="B59" s="96"/>
      <c r="C59" s="97"/>
      <c r="D59" s="368" t="s">
        <v>103</v>
      </c>
      <c r="E59" s="368"/>
      <c r="F59" s="368"/>
      <c r="G59" s="368"/>
      <c r="H59" s="368"/>
      <c r="I59" s="98"/>
      <c r="J59" s="368" t="s">
        <v>104</v>
      </c>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6">
        <f>'SO 05 - Mýcení dřevin a n...'!J27</f>
        <v>0</v>
      </c>
      <c r="AH59" s="367"/>
      <c r="AI59" s="367"/>
      <c r="AJ59" s="367"/>
      <c r="AK59" s="367"/>
      <c r="AL59" s="367"/>
      <c r="AM59" s="367"/>
      <c r="AN59" s="366">
        <f t="shared" si="0"/>
        <v>0</v>
      </c>
      <c r="AO59" s="367"/>
      <c r="AP59" s="367"/>
      <c r="AQ59" s="99" t="s">
        <v>80</v>
      </c>
      <c r="AR59" s="100"/>
      <c r="AS59" s="101">
        <v>0</v>
      </c>
      <c r="AT59" s="102">
        <f t="shared" si="1"/>
        <v>0</v>
      </c>
      <c r="AU59" s="103">
        <f>'SO 05 - Mýcení dřevin a n...'!P78</f>
        <v>0</v>
      </c>
      <c r="AV59" s="102">
        <f>'SO 05 - Mýcení dřevin a n...'!J30</f>
        <v>0</v>
      </c>
      <c r="AW59" s="102">
        <f>'SO 05 - Mýcení dřevin a n...'!J31</f>
        <v>0</v>
      </c>
      <c r="AX59" s="102">
        <f>'SO 05 - Mýcení dřevin a n...'!J32</f>
        <v>0</v>
      </c>
      <c r="AY59" s="102">
        <f>'SO 05 - Mýcení dřevin a n...'!J33</f>
        <v>0</v>
      </c>
      <c r="AZ59" s="102">
        <f>'SO 05 - Mýcení dřevin a n...'!F30</f>
        <v>0</v>
      </c>
      <c r="BA59" s="102">
        <f>'SO 05 - Mýcení dřevin a n...'!F31</f>
        <v>0</v>
      </c>
      <c r="BB59" s="102">
        <f>'SO 05 - Mýcení dřevin a n...'!F32</f>
        <v>0</v>
      </c>
      <c r="BC59" s="102">
        <f>'SO 05 - Mýcení dřevin a n...'!F33</f>
        <v>0</v>
      </c>
      <c r="BD59" s="104">
        <f>'SO 05 - Mýcení dřevin a n...'!F34</f>
        <v>0</v>
      </c>
      <c r="BT59" s="105" t="s">
        <v>81</v>
      </c>
      <c r="BV59" s="105" t="s">
        <v>75</v>
      </c>
      <c r="BW59" s="105" t="s">
        <v>105</v>
      </c>
      <c r="BX59" s="105" t="s">
        <v>7</v>
      </c>
      <c r="CL59" s="105" t="s">
        <v>21</v>
      </c>
      <c r="CM59" s="105" t="s">
        <v>83</v>
      </c>
    </row>
    <row r="60" spans="1:91" s="5" customFormat="1" ht="16.5" customHeight="1">
      <c r="A60" s="95" t="s">
        <v>77</v>
      </c>
      <c r="B60" s="96"/>
      <c r="C60" s="97"/>
      <c r="D60" s="368" t="s">
        <v>106</v>
      </c>
      <c r="E60" s="368"/>
      <c r="F60" s="368"/>
      <c r="G60" s="368"/>
      <c r="H60" s="368"/>
      <c r="I60" s="98"/>
      <c r="J60" s="368" t="s">
        <v>107</v>
      </c>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6">
        <f>'SO 07 - Hrčlavá roura'!J27</f>
        <v>0</v>
      </c>
      <c r="AH60" s="367"/>
      <c r="AI60" s="367"/>
      <c r="AJ60" s="367"/>
      <c r="AK60" s="367"/>
      <c r="AL60" s="367"/>
      <c r="AM60" s="367"/>
      <c r="AN60" s="366">
        <f t="shared" si="0"/>
        <v>0</v>
      </c>
      <c r="AO60" s="367"/>
      <c r="AP60" s="367"/>
      <c r="AQ60" s="99" t="s">
        <v>80</v>
      </c>
      <c r="AR60" s="100"/>
      <c r="AS60" s="101">
        <v>0</v>
      </c>
      <c r="AT60" s="102">
        <f t="shared" si="1"/>
        <v>0</v>
      </c>
      <c r="AU60" s="103">
        <f>'SO 07 - Hrčlavá roura'!P88</f>
        <v>0</v>
      </c>
      <c r="AV60" s="102">
        <f>'SO 07 - Hrčlavá roura'!J30</f>
        <v>0</v>
      </c>
      <c r="AW60" s="102">
        <f>'SO 07 - Hrčlavá roura'!J31</f>
        <v>0</v>
      </c>
      <c r="AX60" s="102">
        <f>'SO 07 - Hrčlavá roura'!J32</f>
        <v>0</v>
      </c>
      <c r="AY60" s="102">
        <f>'SO 07 - Hrčlavá roura'!J33</f>
        <v>0</v>
      </c>
      <c r="AZ60" s="102">
        <f>'SO 07 - Hrčlavá roura'!F30</f>
        <v>0</v>
      </c>
      <c r="BA60" s="102">
        <f>'SO 07 - Hrčlavá roura'!F31</f>
        <v>0</v>
      </c>
      <c r="BB60" s="102">
        <f>'SO 07 - Hrčlavá roura'!F32</f>
        <v>0</v>
      </c>
      <c r="BC60" s="102">
        <f>'SO 07 - Hrčlavá roura'!F33</f>
        <v>0</v>
      </c>
      <c r="BD60" s="104">
        <f>'SO 07 - Hrčlavá roura'!F34</f>
        <v>0</v>
      </c>
      <c r="BT60" s="105" t="s">
        <v>81</v>
      </c>
      <c r="BV60" s="105" t="s">
        <v>75</v>
      </c>
      <c r="BW60" s="105" t="s">
        <v>108</v>
      </c>
      <c r="BX60" s="105" t="s">
        <v>7</v>
      </c>
      <c r="CL60" s="105" t="s">
        <v>21</v>
      </c>
      <c r="CM60" s="105" t="s">
        <v>83</v>
      </c>
    </row>
    <row r="61" spans="1:91" s="5" customFormat="1" ht="31.5" customHeight="1">
      <c r="A61" s="95" t="s">
        <v>77</v>
      </c>
      <c r="B61" s="96"/>
      <c r="C61" s="97"/>
      <c r="D61" s="368" t="s">
        <v>109</v>
      </c>
      <c r="E61" s="368"/>
      <c r="F61" s="368"/>
      <c r="G61" s="368"/>
      <c r="H61" s="368"/>
      <c r="I61" s="98"/>
      <c r="J61" s="368" t="s">
        <v>110</v>
      </c>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6">
        <f>'SO 08 - Vyčištění odtokov...'!J27</f>
        <v>0</v>
      </c>
      <c r="AH61" s="367"/>
      <c r="AI61" s="367"/>
      <c r="AJ61" s="367"/>
      <c r="AK61" s="367"/>
      <c r="AL61" s="367"/>
      <c r="AM61" s="367"/>
      <c r="AN61" s="366">
        <f t="shared" si="0"/>
        <v>0</v>
      </c>
      <c r="AO61" s="367"/>
      <c r="AP61" s="367"/>
      <c r="AQ61" s="99" t="s">
        <v>80</v>
      </c>
      <c r="AR61" s="100"/>
      <c r="AS61" s="101">
        <v>0</v>
      </c>
      <c r="AT61" s="102">
        <f t="shared" si="1"/>
        <v>0</v>
      </c>
      <c r="AU61" s="103">
        <f>'SO 08 - Vyčištění odtokov...'!P79</f>
        <v>0</v>
      </c>
      <c r="AV61" s="102">
        <f>'SO 08 - Vyčištění odtokov...'!J30</f>
        <v>0</v>
      </c>
      <c r="AW61" s="102">
        <f>'SO 08 - Vyčištění odtokov...'!J31</f>
        <v>0</v>
      </c>
      <c r="AX61" s="102">
        <f>'SO 08 - Vyčištění odtokov...'!J32</f>
        <v>0</v>
      </c>
      <c r="AY61" s="102">
        <f>'SO 08 - Vyčištění odtokov...'!J33</f>
        <v>0</v>
      </c>
      <c r="AZ61" s="102">
        <f>'SO 08 - Vyčištění odtokov...'!F30</f>
        <v>0</v>
      </c>
      <c r="BA61" s="102">
        <f>'SO 08 - Vyčištění odtokov...'!F31</f>
        <v>0</v>
      </c>
      <c r="BB61" s="102">
        <f>'SO 08 - Vyčištění odtokov...'!F32</f>
        <v>0</v>
      </c>
      <c r="BC61" s="102">
        <f>'SO 08 - Vyčištění odtokov...'!F33</f>
        <v>0</v>
      </c>
      <c r="BD61" s="104">
        <f>'SO 08 - Vyčištění odtokov...'!F34</f>
        <v>0</v>
      </c>
      <c r="BT61" s="105" t="s">
        <v>81</v>
      </c>
      <c r="BV61" s="105" t="s">
        <v>75</v>
      </c>
      <c r="BW61" s="105" t="s">
        <v>111</v>
      </c>
      <c r="BX61" s="105" t="s">
        <v>7</v>
      </c>
      <c r="CL61" s="105" t="s">
        <v>21</v>
      </c>
      <c r="CM61" s="105" t="s">
        <v>83</v>
      </c>
    </row>
    <row r="62" spans="1:91" s="5" customFormat="1" ht="31.5" customHeight="1">
      <c r="A62" s="95" t="s">
        <v>77</v>
      </c>
      <c r="B62" s="96"/>
      <c r="C62" s="97"/>
      <c r="D62" s="368" t="s">
        <v>112</v>
      </c>
      <c r="E62" s="368"/>
      <c r="F62" s="368"/>
      <c r="G62" s="368"/>
      <c r="H62" s="368"/>
      <c r="I62" s="98"/>
      <c r="J62" s="368" t="s">
        <v>113</v>
      </c>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6">
        <f>'SO 09 - Oprava boční hráz...'!J27</f>
        <v>0</v>
      </c>
      <c r="AH62" s="367"/>
      <c r="AI62" s="367"/>
      <c r="AJ62" s="367"/>
      <c r="AK62" s="367"/>
      <c r="AL62" s="367"/>
      <c r="AM62" s="367"/>
      <c r="AN62" s="366">
        <f t="shared" si="0"/>
        <v>0</v>
      </c>
      <c r="AO62" s="367"/>
      <c r="AP62" s="367"/>
      <c r="AQ62" s="99" t="s">
        <v>80</v>
      </c>
      <c r="AR62" s="100"/>
      <c r="AS62" s="101">
        <v>0</v>
      </c>
      <c r="AT62" s="102">
        <f t="shared" si="1"/>
        <v>0</v>
      </c>
      <c r="AU62" s="103">
        <f>'SO 09 - Oprava boční hráz...'!P84</f>
        <v>0</v>
      </c>
      <c r="AV62" s="102">
        <f>'SO 09 - Oprava boční hráz...'!J30</f>
        <v>0</v>
      </c>
      <c r="AW62" s="102">
        <f>'SO 09 - Oprava boční hráz...'!J31</f>
        <v>0</v>
      </c>
      <c r="AX62" s="102">
        <f>'SO 09 - Oprava boční hráz...'!J32</f>
        <v>0</v>
      </c>
      <c r="AY62" s="102">
        <f>'SO 09 - Oprava boční hráz...'!J33</f>
        <v>0</v>
      </c>
      <c r="AZ62" s="102">
        <f>'SO 09 - Oprava boční hráz...'!F30</f>
        <v>0</v>
      </c>
      <c r="BA62" s="102">
        <f>'SO 09 - Oprava boční hráz...'!F31</f>
        <v>0</v>
      </c>
      <c r="BB62" s="102">
        <f>'SO 09 - Oprava boční hráz...'!F32</f>
        <v>0</v>
      </c>
      <c r="BC62" s="102">
        <f>'SO 09 - Oprava boční hráz...'!F33</f>
        <v>0</v>
      </c>
      <c r="BD62" s="104">
        <f>'SO 09 - Oprava boční hráz...'!F34</f>
        <v>0</v>
      </c>
      <c r="BT62" s="105" t="s">
        <v>81</v>
      </c>
      <c r="BV62" s="105" t="s">
        <v>75</v>
      </c>
      <c r="BW62" s="105" t="s">
        <v>114</v>
      </c>
      <c r="BX62" s="105" t="s">
        <v>7</v>
      </c>
      <c r="CL62" s="105" t="s">
        <v>21</v>
      </c>
      <c r="CM62" s="105" t="s">
        <v>83</v>
      </c>
    </row>
    <row r="63" spans="1:91" s="5" customFormat="1" ht="16.5" customHeight="1">
      <c r="A63" s="95" t="s">
        <v>77</v>
      </c>
      <c r="B63" s="96"/>
      <c r="C63" s="97"/>
      <c r="D63" s="368" t="s">
        <v>115</v>
      </c>
      <c r="E63" s="368"/>
      <c r="F63" s="368"/>
      <c r="G63" s="368"/>
      <c r="H63" s="368"/>
      <c r="I63" s="98"/>
      <c r="J63" s="368" t="s">
        <v>116</v>
      </c>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6">
        <f>'SO 10 - Úprava levého bez...'!J27</f>
        <v>0</v>
      </c>
      <c r="AH63" s="367"/>
      <c r="AI63" s="367"/>
      <c r="AJ63" s="367"/>
      <c r="AK63" s="367"/>
      <c r="AL63" s="367"/>
      <c r="AM63" s="367"/>
      <c r="AN63" s="366">
        <f t="shared" si="0"/>
        <v>0</v>
      </c>
      <c r="AO63" s="367"/>
      <c r="AP63" s="367"/>
      <c r="AQ63" s="99" t="s">
        <v>80</v>
      </c>
      <c r="AR63" s="100"/>
      <c r="AS63" s="101">
        <v>0</v>
      </c>
      <c r="AT63" s="102">
        <f t="shared" si="1"/>
        <v>0</v>
      </c>
      <c r="AU63" s="103">
        <f>'SO 10 - Úprava levého bez...'!P85</f>
        <v>0</v>
      </c>
      <c r="AV63" s="102">
        <f>'SO 10 - Úprava levého bez...'!J30</f>
        <v>0</v>
      </c>
      <c r="AW63" s="102">
        <f>'SO 10 - Úprava levého bez...'!J31</f>
        <v>0</v>
      </c>
      <c r="AX63" s="102">
        <f>'SO 10 - Úprava levého bez...'!J32</f>
        <v>0</v>
      </c>
      <c r="AY63" s="102">
        <f>'SO 10 - Úprava levého bez...'!J33</f>
        <v>0</v>
      </c>
      <c r="AZ63" s="102">
        <f>'SO 10 - Úprava levého bez...'!F30</f>
        <v>0</v>
      </c>
      <c r="BA63" s="102">
        <f>'SO 10 - Úprava levého bez...'!F31</f>
        <v>0</v>
      </c>
      <c r="BB63" s="102">
        <f>'SO 10 - Úprava levého bez...'!F32</f>
        <v>0</v>
      </c>
      <c r="BC63" s="102">
        <f>'SO 10 - Úprava levého bez...'!F33</f>
        <v>0</v>
      </c>
      <c r="BD63" s="104">
        <f>'SO 10 - Úprava levého bez...'!F34</f>
        <v>0</v>
      </c>
      <c r="BT63" s="105" t="s">
        <v>81</v>
      </c>
      <c r="BV63" s="105" t="s">
        <v>75</v>
      </c>
      <c r="BW63" s="105" t="s">
        <v>117</v>
      </c>
      <c r="BX63" s="105" t="s">
        <v>7</v>
      </c>
      <c r="CL63" s="105" t="s">
        <v>21</v>
      </c>
      <c r="CM63" s="105" t="s">
        <v>83</v>
      </c>
    </row>
    <row r="64" spans="1:91" s="5" customFormat="1" ht="16.5" customHeight="1">
      <c r="A64" s="95" t="s">
        <v>77</v>
      </c>
      <c r="B64" s="96"/>
      <c r="C64" s="97"/>
      <c r="D64" s="368" t="s">
        <v>118</v>
      </c>
      <c r="E64" s="368"/>
      <c r="F64" s="368"/>
      <c r="G64" s="368"/>
      <c r="H64" s="368"/>
      <c r="I64" s="98"/>
      <c r="J64" s="368" t="s">
        <v>119</v>
      </c>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6">
        <f>'VON - Vedlejší a ostatní ...'!J27</f>
        <v>0</v>
      </c>
      <c r="AH64" s="367"/>
      <c r="AI64" s="367"/>
      <c r="AJ64" s="367"/>
      <c r="AK64" s="367"/>
      <c r="AL64" s="367"/>
      <c r="AM64" s="367"/>
      <c r="AN64" s="366">
        <f t="shared" si="0"/>
        <v>0</v>
      </c>
      <c r="AO64" s="367"/>
      <c r="AP64" s="367"/>
      <c r="AQ64" s="99" t="s">
        <v>80</v>
      </c>
      <c r="AR64" s="100"/>
      <c r="AS64" s="115">
        <v>0</v>
      </c>
      <c r="AT64" s="116">
        <f t="shared" si="1"/>
        <v>0</v>
      </c>
      <c r="AU64" s="117">
        <f>'VON - Vedlejší a ostatní ...'!P81</f>
        <v>0</v>
      </c>
      <c r="AV64" s="116">
        <f>'VON - Vedlejší a ostatní ...'!J30</f>
        <v>0</v>
      </c>
      <c r="AW64" s="116">
        <f>'VON - Vedlejší a ostatní ...'!J31</f>
        <v>0</v>
      </c>
      <c r="AX64" s="116">
        <f>'VON - Vedlejší a ostatní ...'!J32</f>
        <v>0</v>
      </c>
      <c r="AY64" s="116">
        <f>'VON - Vedlejší a ostatní ...'!J33</f>
        <v>0</v>
      </c>
      <c r="AZ64" s="116">
        <f>'VON - Vedlejší a ostatní ...'!F30</f>
        <v>0</v>
      </c>
      <c r="BA64" s="116">
        <f>'VON - Vedlejší a ostatní ...'!F31</f>
        <v>0</v>
      </c>
      <c r="BB64" s="116">
        <f>'VON - Vedlejší a ostatní ...'!F32</f>
        <v>0</v>
      </c>
      <c r="BC64" s="116">
        <f>'VON - Vedlejší a ostatní ...'!F33</f>
        <v>0</v>
      </c>
      <c r="BD64" s="118">
        <f>'VON - Vedlejší a ostatní ...'!F34</f>
        <v>0</v>
      </c>
      <c r="BT64" s="105" t="s">
        <v>81</v>
      </c>
      <c r="BV64" s="105" t="s">
        <v>75</v>
      </c>
      <c r="BW64" s="105" t="s">
        <v>120</v>
      </c>
      <c r="BX64" s="105" t="s">
        <v>7</v>
      </c>
      <c r="CL64" s="105" t="s">
        <v>21</v>
      </c>
      <c r="CM64" s="105" t="s">
        <v>83</v>
      </c>
    </row>
    <row r="65" spans="2:44" s="1" customFormat="1" ht="30" customHeight="1">
      <c r="B65" s="40"/>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0"/>
    </row>
    <row r="66" spans="2:44" s="1" customFormat="1" ht="6.95" customHeight="1">
      <c r="B66" s="55"/>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60"/>
    </row>
  </sheetData>
  <sheetProtection algorithmName="SHA-512" hashValue="dmtsz0PvGvy+wxmjztWsu51Ps+H/98DrRWmmfLMX9TBjmOdSWRS08xyChRbnXMr7MjHYAKv0A9/29dP5JHHAYg==" saltValue="7Ny5RdX4AcYhd1T7VuHLO71HOFfqxxhNoOkqSiI24gLcK5eAheMg54E45hSWueM3QNKoIPJBQEnXxwy1CffEUw==" spinCount="100000" sheet="1" objects="1" scenarios="1" formatColumns="0" formatRows="0"/>
  <mergeCells count="89">
    <mergeCell ref="AR2:BE2"/>
    <mergeCell ref="AN64:AP64"/>
    <mergeCell ref="AG64:AM64"/>
    <mergeCell ref="D64:H64"/>
    <mergeCell ref="J64:AF64"/>
    <mergeCell ref="AG51:AM51"/>
    <mergeCell ref="AN51:AP51"/>
    <mergeCell ref="AN62:AP62"/>
    <mergeCell ref="AG62:AM62"/>
    <mergeCell ref="D62:H62"/>
    <mergeCell ref="J62:AF62"/>
    <mergeCell ref="AN63:AP63"/>
    <mergeCell ref="AG63:AM63"/>
    <mergeCell ref="D63:H63"/>
    <mergeCell ref="J63:AF63"/>
    <mergeCell ref="AN60:AP60"/>
    <mergeCell ref="AG60:AM60"/>
    <mergeCell ref="D60:H60"/>
    <mergeCell ref="J60:AF60"/>
    <mergeCell ref="AN61:AP61"/>
    <mergeCell ref="AG61:AM61"/>
    <mergeCell ref="D61:H61"/>
    <mergeCell ref="J61:AF61"/>
    <mergeCell ref="AN58:AP58"/>
    <mergeCell ref="AG58:AM58"/>
    <mergeCell ref="E58:I58"/>
    <mergeCell ref="K58:AF58"/>
    <mergeCell ref="AN59:AP59"/>
    <mergeCell ref="AG59:AM59"/>
    <mergeCell ref="D59:H59"/>
    <mergeCell ref="J59:AF59"/>
    <mergeCell ref="AN56:AP56"/>
    <mergeCell ref="AG56:AM56"/>
    <mergeCell ref="E56:I56"/>
    <mergeCell ref="K56:AF56"/>
    <mergeCell ref="AN57:AP57"/>
    <mergeCell ref="AG57:AM57"/>
    <mergeCell ref="E57:I57"/>
    <mergeCell ref="K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01 - Oprava návodního ...'!C2" display="/"/>
    <hyperlink ref="A53" location="'SO 02 - Oprava koruny hráze'!C2" display="/"/>
    <hyperlink ref="A54" location="'SO 03 - Patní drén'!C2" display="/"/>
    <hyperlink ref="A56" location="'SO 06.1 - Spodní výpust'!C2" display="/"/>
    <hyperlink ref="A57" location="'SO 06.2 - Převádění vody ...'!C2" display="/"/>
    <hyperlink ref="A58" location="'SO 06.3 - Přeložka násosk...'!C2" display="/"/>
    <hyperlink ref="A59" location="'SO 05 - Mýcení dřevin a n...'!C2" display="/"/>
    <hyperlink ref="A60" location="'SO 07 - Hrčlavá roura'!C2" display="/"/>
    <hyperlink ref="A61" location="'SO 08 - Vyčištění odtokov...'!C2" display="/"/>
    <hyperlink ref="A62" location="'SO 09 - Oprava boční hráz...'!C2" display="/"/>
    <hyperlink ref="A63" location="'SO 10 - Úprava levého bez...'!C2" display="/"/>
    <hyperlink ref="A64"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R18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20"/>
      <c r="C1" s="120"/>
      <c r="D1" s="121" t="s">
        <v>1</v>
      </c>
      <c r="E1" s="120"/>
      <c r="F1" s="122" t="s">
        <v>121</v>
      </c>
      <c r="G1" s="384" t="s">
        <v>122</v>
      </c>
      <c r="H1" s="384"/>
      <c r="I1" s="123"/>
      <c r="J1" s="122" t="s">
        <v>123</v>
      </c>
      <c r="K1" s="121" t="s">
        <v>124</v>
      </c>
      <c r="L1" s="122" t="s">
        <v>125</v>
      </c>
      <c r="M1" s="122"/>
      <c r="N1" s="122"/>
      <c r="O1" s="122"/>
      <c r="P1" s="122"/>
      <c r="Q1" s="122"/>
      <c r="R1" s="122"/>
      <c r="S1" s="122"/>
      <c r="T1" s="12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5"/>
      <c r="M2" s="375"/>
      <c r="N2" s="375"/>
      <c r="O2" s="375"/>
      <c r="P2" s="375"/>
      <c r="Q2" s="375"/>
      <c r="R2" s="375"/>
      <c r="S2" s="375"/>
      <c r="T2" s="375"/>
      <c r="U2" s="375"/>
      <c r="V2" s="375"/>
      <c r="AT2" s="23" t="s">
        <v>82</v>
      </c>
    </row>
    <row r="3" spans="1:70" ht="6.95" customHeight="1">
      <c r="B3" s="24"/>
      <c r="C3" s="25"/>
      <c r="D3" s="25"/>
      <c r="E3" s="25"/>
      <c r="F3" s="25"/>
      <c r="G3" s="25"/>
      <c r="H3" s="25"/>
      <c r="I3" s="124"/>
      <c r="J3" s="25"/>
      <c r="K3" s="26"/>
      <c r="AT3" s="23" t="s">
        <v>83</v>
      </c>
    </row>
    <row r="4" spans="1:70" ht="36.950000000000003" customHeight="1">
      <c r="B4" s="27"/>
      <c r="C4" s="28"/>
      <c r="D4" s="29" t="s">
        <v>126</v>
      </c>
      <c r="E4" s="28"/>
      <c r="F4" s="28"/>
      <c r="G4" s="28"/>
      <c r="H4" s="28"/>
      <c r="I4" s="125"/>
      <c r="J4" s="28"/>
      <c r="K4" s="30"/>
      <c r="M4" s="31" t="s">
        <v>12</v>
      </c>
      <c r="AT4" s="23" t="s">
        <v>6</v>
      </c>
    </row>
    <row r="5" spans="1:70" ht="6.95" customHeight="1">
      <c r="B5" s="27"/>
      <c r="C5" s="28"/>
      <c r="D5" s="28"/>
      <c r="E5" s="28"/>
      <c r="F5" s="28"/>
      <c r="G5" s="28"/>
      <c r="H5" s="28"/>
      <c r="I5" s="125"/>
      <c r="J5" s="28"/>
      <c r="K5" s="30"/>
    </row>
    <row r="6" spans="1:70">
      <c r="B6" s="27"/>
      <c r="C6" s="28"/>
      <c r="D6" s="36" t="s">
        <v>18</v>
      </c>
      <c r="E6" s="28"/>
      <c r="F6" s="28"/>
      <c r="G6" s="28"/>
      <c r="H6" s="28"/>
      <c r="I6" s="125"/>
      <c r="J6" s="28"/>
      <c r="K6" s="30"/>
    </row>
    <row r="7" spans="1:70" ht="16.5" customHeight="1">
      <c r="B7" s="27"/>
      <c r="C7" s="28"/>
      <c r="D7" s="28"/>
      <c r="E7" s="376" t="str">
        <f>'Rekapitulace stavby'!K6</f>
        <v>Oprava hráze rybníka Velký Pařezitý - DPS</v>
      </c>
      <c r="F7" s="377"/>
      <c r="G7" s="377"/>
      <c r="H7" s="377"/>
      <c r="I7" s="125"/>
      <c r="J7" s="28"/>
      <c r="K7" s="30"/>
    </row>
    <row r="8" spans="1:70" s="1" customFormat="1">
      <c r="B8" s="40"/>
      <c r="C8" s="41"/>
      <c r="D8" s="36" t="s">
        <v>127</v>
      </c>
      <c r="E8" s="41"/>
      <c r="F8" s="41"/>
      <c r="G8" s="41"/>
      <c r="H8" s="41"/>
      <c r="I8" s="126"/>
      <c r="J8" s="41"/>
      <c r="K8" s="44"/>
    </row>
    <row r="9" spans="1:70" s="1" customFormat="1" ht="36.950000000000003" customHeight="1">
      <c r="B9" s="40"/>
      <c r="C9" s="41"/>
      <c r="D9" s="41"/>
      <c r="E9" s="378" t="s">
        <v>128</v>
      </c>
      <c r="F9" s="379"/>
      <c r="G9" s="379"/>
      <c r="H9" s="379"/>
      <c r="I9" s="126"/>
      <c r="J9" s="41"/>
      <c r="K9" s="44"/>
    </row>
    <row r="10" spans="1:70" s="1" customFormat="1" ht="13.5">
      <c r="B10" s="40"/>
      <c r="C10" s="41"/>
      <c r="D10" s="41"/>
      <c r="E10" s="41"/>
      <c r="F10" s="41"/>
      <c r="G10" s="41"/>
      <c r="H10" s="41"/>
      <c r="I10" s="126"/>
      <c r="J10" s="41"/>
      <c r="K10" s="44"/>
    </row>
    <row r="11" spans="1:70" s="1" customFormat="1" ht="14.45" customHeight="1">
      <c r="B11" s="40"/>
      <c r="C11" s="41"/>
      <c r="D11" s="36" t="s">
        <v>20</v>
      </c>
      <c r="E11" s="41"/>
      <c r="F11" s="34" t="s">
        <v>21</v>
      </c>
      <c r="G11" s="41"/>
      <c r="H11" s="41"/>
      <c r="I11" s="127" t="s">
        <v>22</v>
      </c>
      <c r="J11" s="34" t="s">
        <v>23</v>
      </c>
      <c r="K11" s="44"/>
    </row>
    <row r="12" spans="1:70" s="1" customFormat="1" ht="14.45" customHeight="1">
      <c r="B12" s="40"/>
      <c r="C12" s="41"/>
      <c r="D12" s="36" t="s">
        <v>24</v>
      </c>
      <c r="E12" s="41"/>
      <c r="F12" s="34" t="s">
        <v>129</v>
      </c>
      <c r="G12" s="41"/>
      <c r="H12" s="41"/>
      <c r="I12" s="127" t="s">
        <v>26</v>
      </c>
      <c r="J12" s="128" t="str">
        <f>'Rekapitulace stavby'!AN8</f>
        <v>17. 5. 2017</v>
      </c>
      <c r="K12" s="44"/>
    </row>
    <row r="13" spans="1:70" s="1" customFormat="1" ht="10.9" customHeight="1">
      <c r="B13" s="40"/>
      <c r="C13" s="41"/>
      <c r="D13" s="41"/>
      <c r="E13" s="41"/>
      <c r="F13" s="41"/>
      <c r="G13" s="41"/>
      <c r="H13" s="41"/>
      <c r="I13" s="126"/>
      <c r="J13" s="41"/>
      <c r="K13" s="44"/>
    </row>
    <row r="14" spans="1:70" s="1" customFormat="1" ht="14.45" customHeight="1">
      <c r="B14" s="40"/>
      <c r="C14" s="41"/>
      <c r="D14" s="36" t="s">
        <v>28</v>
      </c>
      <c r="E14" s="41"/>
      <c r="F14" s="41"/>
      <c r="G14" s="41"/>
      <c r="H14" s="41"/>
      <c r="I14" s="127" t="s">
        <v>29</v>
      </c>
      <c r="J14" s="34" t="s">
        <v>23</v>
      </c>
      <c r="K14" s="44"/>
    </row>
    <row r="15" spans="1:70" s="1" customFormat="1" ht="18" customHeight="1">
      <c r="B15" s="40"/>
      <c r="C15" s="41"/>
      <c r="D15" s="41"/>
      <c r="E15" s="34" t="s">
        <v>30</v>
      </c>
      <c r="F15" s="41"/>
      <c r="G15" s="41"/>
      <c r="H15" s="41"/>
      <c r="I15" s="127" t="s">
        <v>31</v>
      </c>
      <c r="J15" s="34" t="s">
        <v>23</v>
      </c>
      <c r="K15" s="44"/>
    </row>
    <row r="16" spans="1:70" s="1" customFormat="1" ht="6.95" customHeight="1">
      <c r="B16" s="40"/>
      <c r="C16" s="41"/>
      <c r="D16" s="41"/>
      <c r="E16" s="41"/>
      <c r="F16" s="41"/>
      <c r="G16" s="41"/>
      <c r="H16" s="41"/>
      <c r="I16" s="126"/>
      <c r="J16" s="41"/>
      <c r="K16" s="44"/>
    </row>
    <row r="17" spans="2:11" s="1" customFormat="1" ht="14.45" customHeight="1">
      <c r="B17" s="40"/>
      <c r="C17" s="41"/>
      <c r="D17" s="36" t="s">
        <v>32</v>
      </c>
      <c r="E17" s="41"/>
      <c r="F17" s="41"/>
      <c r="G17" s="41"/>
      <c r="H17" s="41"/>
      <c r="I17" s="127"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27" t="s">
        <v>31</v>
      </c>
      <c r="J18" s="34" t="str">
        <f>IF('Rekapitulace stavby'!AN14="Vyplň údaj","",IF('Rekapitulace stavby'!AN14="","",'Rekapitulace stavby'!AN14))</f>
        <v/>
      </c>
      <c r="K18" s="44"/>
    </row>
    <row r="19" spans="2:11" s="1" customFormat="1" ht="6.95" customHeight="1">
      <c r="B19" s="40"/>
      <c r="C19" s="41"/>
      <c r="D19" s="41"/>
      <c r="E19" s="41"/>
      <c r="F19" s="41"/>
      <c r="G19" s="41"/>
      <c r="H19" s="41"/>
      <c r="I19" s="126"/>
      <c r="J19" s="41"/>
      <c r="K19" s="44"/>
    </row>
    <row r="20" spans="2:11" s="1" customFormat="1" ht="14.45" customHeight="1">
      <c r="B20" s="40"/>
      <c r="C20" s="41"/>
      <c r="D20" s="36" t="s">
        <v>34</v>
      </c>
      <c r="E20" s="41"/>
      <c r="F20" s="41"/>
      <c r="G20" s="41"/>
      <c r="H20" s="41"/>
      <c r="I20" s="127" t="s">
        <v>29</v>
      </c>
      <c r="J20" s="34" t="s">
        <v>23</v>
      </c>
      <c r="K20" s="44"/>
    </row>
    <row r="21" spans="2:11" s="1" customFormat="1" ht="18" customHeight="1">
      <c r="B21" s="40"/>
      <c r="C21" s="41"/>
      <c r="D21" s="41"/>
      <c r="E21" s="34" t="s">
        <v>35</v>
      </c>
      <c r="F21" s="41"/>
      <c r="G21" s="41"/>
      <c r="H21" s="41"/>
      <c r="I21" s="127" t="s">
        <v>31</v>
      </c>
      <c r="J21" s="34" t="s">
        <v>23</v>
      </c>
      <c r="K21" s="44"/>
    </row>
    <row r="22" spans="2:11" s="1" customFormat="1" ht="6.95" customHeight="1">
      <c r="B22" s="40"/>
      <c r="C22" s="41"/>
      <c r="D22" s="41"/>
      <c r="E22" s="41"/>
      <c r="F22" s="41"/>
      <c r="G22" s="41"/>
      <c r="H22" s="41"/>
      <c r="I22" s="126"/>
      <c r="J22" s="41"/>
      <c r="K22" s="44"/>
    </row>
    <row r="23" spans="2:11" s="1" customFormat="1" ht="14.45" customHeight="1">
      <c r="B23" s="40"/>
      <c r="C23" s="41"/>
      <c r="D23" s="36" t="s">
        <v>37</v>
      </c>
      <c r="E23" s="41"/>
      <c r="F23" s="41"/>
      <c r="G23" s="41"/>
      <c r="H23" s="41"/>
      <c r="I23" s="126"/>
      <c r="J23" s="41"/>
      <c r="K23" s="44"/>
    </row>
    <row r="24" spans="2:11" s="7" customFormat="1" ht="16.5" customHeight="1">
      <c r="B24" s="129"/>
      <c r="C24" s="130"/>
      <c r="D24" s="130"/>
      <c r="E24" s="341" t="s">
        <v>23</v>
      </c>
      <c r="F24" s="341"/>
      <c r="G24" s="341"/>
      <c r="H24" s="341"/>
      <c r="I24" s="131"/>
      <c r="J24" s="130"/>
      <c r="K24" s="132"/>
    </row>
    <row r="25" spans="2:11" s="1" customFormat="1" ht="6.95" customHeight="1">
      <c r="B25" s="40"/>
      <c r="C25" s="41"/>
      <c r="D25" s="41"/>
      <c r="E25" s="41"/>
      <c r="F25" s="41"/>
      <c r="G25" s="41"/>
      <c r="H25" s="41"/>
      <c r="I25" s="126"/>
      <c r="J25" s="41"/>
      <c r="K25" s="44"/>
    </row>
    <row r="26" spans="2:11" s="1" customFormat="1" ht="6.95" customHeight="1">
      <c r="B26" s="40"/>
      <c r="C26" s="41"/>
      <c r="D26" s="84"/>
      <c r="E26" s="84"/>
      <c r="F26" s="84"/>
      <c r="G26" s="84"/>
      <c r="H26" s="84"/>
      <c r="I26" s="133"/>
      <c r="J26" s="84"/>
      <c r="K26" s="134"/>
    </row>
    <row r="27" spans="2:11" s="1" customFormat="1" ht="25.35" customHeight="1">
      <c r="B27" s="40"/>
      <c r="C27" s="41"/>
      <c r="D27" s="135" t="s">
        <v>39</v>
      </c>
      <c r="E27" s="41"/>
      <c r="F27" s="41"/>
      <c r="G27" s="41"/>
      <c r="H27" s="41"/>
      <c r="I27" s="126"/>
      <c r="J27" s="136">
        <f>ROUND(J82,2)</f>
        <v>0</v>
      </c>
      <c r="K27" s="44"/>
    </row>
    <row r="28" spans="2:11" s="1" customFormat="1" ht="6.95" customHeight="1">
      <c r="B28" s="40"/>
      <c r="C28" s="41"/>
      <c r="D28" s="84"/>
      <c r="E28" s="84"/>
      <c r="F28" s="84"/>
      <c r="G28" s="84"/>
      <c r="H28" s="84"/>
      <c r="I28" s="133"/>
      <c r="J28" s="84"/>
      <c r="K28" s="134"/>
    </row>
    <row r="29" spans="2:11" s="1" customFormat="1" ht="14.45" customHeight="1">
      <c r="B29" s="40"/>
      <c r="C29" s="41"/>
      <c r="D29" s="41"/>
      <c r="E29" s="41"/>
      <c r="F29" s="45" t="s">
        <v>41</v>
      </c>
      <c r="G29" s="41"/>
      <c r="H29" s="41"/>
      <c r="I29" s="137" t="s">
        <v>40</v>
      </c>
      <c r="J29" s="45" t="s">
        <v>42</v>
      </c>
      <c r="K29" s="44"/>
    </row>
    <row r="30" spans="2:11" s="1" customFormat="1" ht="14.45" customHeight="1">
      <c r="B30" s="40"/>
      <c r="C30" s="41"/>
      <c r="D30" s="48" t="s">
        <v>43</v>
      </c>
      <c r="E30" s="48" t="s">
        <v>44</v>
      </c>
      <c r="F30" s="138">
        <f>ROUND(SUM(BE82:BE182), 2)</f>
        <v>0</v>
      </c>
      <c r="G30" s="41"/>
      <c r="H30" s="41"/>
      <c r="I30" s="139">
        <v>0.21</v>
      </c>
      <c r="J30" s="138">
        <f>ROUND(ROUND((SUM(BE82:BE182)), 2)*I30, 2)</f>
        <v>0</v>
      </c>
      <c r="K30" s="44"/>
    </row>
    <row r="31" spans="2:11" s="1" customFormat="1" ht="14.45" customHeight="1">
      <c r="B31" s="40"/>
      <c r="C31" s="41"/>
      <c r="D31" s="41"/>
      <c r="E31" s="48" t="s">
        <v>45</v>
      </c>
      <c r="F31" s="138">
        <f>ROUND(SUM(BF82:BF182), 2)</f>
        <v>0</v>
      </c>
      <c r="G31" s="41"/>
      <c r="H31" s="41"/>
      <c r="I31" s="139">
        <v>0.15</v>
      </c>
      <c r="J31" s="138">
        <f>ROUND(ROUND((SUM(BF82:BF182)), 2)*I31, 2)</f>
        <v>0</v>
      </c>
      <c r="K31" s="44"/>
    </row>
    <row r="32" spans="2:11" s="1" customFormat="1" ht="14.45" hidden="1" customHeight="1">
      <c r="B32" s="40"/>
      <c r="C32" s="41"/>
      <c r="D32" s="41"/>
      <c r="E32" s="48" t="s">
        <v>46</v>
      </c>
      <c r="F32" s="138">
        <f>ROUND(SUM(BG82:BG182), 2)</f>
        <v>0</v>
      </c>
      <c r="G32" s="41"/>
      <c r="H32" s="41"/>
      <c r="I32" s="139">
        <v>0.21</v>
      </c>
      <c r="J32" s="138">
        <v>0</v>
      </c>
      <c r="K32" s="44"/>
    </row>
    <row r="33" spans="2:11" s="1" customFormat="1" ht="14.45" hidden="1" customHeight="1">
      <c r="B33" s="40"/>
      <c r="C33" s="41"/>
      <c r="D33" s="41"/>
      <c r="E33" s="48" t="s">
        <v>47</v>
      </c>
      <c r="F33" s="138">
        <f>ROUND(SUM(BH82:BH182), 2)</f>
        <v>0</v>
      </c>
      <c r="G33" s="41"/>
      <c r="H33" s="41"/>
      <c r="I33" s="139">
        <v>0.15</v>
      </c>
      <c r="J33" s="138">
        <v>0</v>
      </c>
      <c r="K33" s="44"/>
    </row>
    <row r="34" spans="2:11" s="1" customFormat="1" ht="14.45" hidden="1" customHeight="1">
      <c r="B34" s="40"/>
      <c r="C34" s="41"/>
      <c r="D34" s="41"/>
      <c r="E34" s="48" t="s">
        <v>48</v>
      </c>
      <c r="F34" s="138">
        <f>ROUND(SUM(BI82:BI182), 2)</f>
        <v>0</v>
      </c>
      <c r="G34" s="41"/>
      <c r="H34" s="41"/>
      <c r="I34" s="139">
        <v>0</v>
      </c>
      <c r="J34" s="138">
        <v>0</v>
      </c>
      <c r="K34" s="44"/>
    </row>
    <row r="35" spans="2:11" s="1" customFormat="1" ht="6.95" customHeight="1">
      <c r="B35" s="40"/>
      <c r="C35" s="41"/>
      <c r="D35" s="41"/>
      <c r="E35" s="41"/>
      <c r="F35" s="41"/>
      <c r="G35" s="41"/>
      <c r="H35" s="41"/>
      <c r="I35" s="126"/>
      <c r="J35" s="41"/>
      <c r="K35" s="44"/>
    </row>
    <row r="36" spans="2:11" s="1" customFormat="1" ht="25.35" customHeight="1">
      <c r="B36" s="40"/>
      <c r="C36" s="140"/>
      <c r="D36" s="141" t="s">
        <v>49</v>
      </c>
      <c r="E36" s="78"/>
      <c r="F36" s="78"/>
      <c r="G36" s="142" t="s">
        <v>50</v>
      </c>
      <c r="H36" s="143" t="s">
        <v>51</v>
      </c>
      <c r="I36" s="144"/>
      <c r="J36" s="145">
        <f>SUM(J27:J34)</f>
        <v>0</v>
      </c>
      <c r="K36" s="146"/>
    </row>
    <row r="37" spans="2:11" s="1" customFormat="1" ht="14.45" customHeight="1">
      <c r="B37" s="55"/>
      <c r="C37" s="56"/>
      <c r="D37" s="56"/>
      <c r="E37" s="56"/>
      <c r="F37" s="56"/>
      <c r="G37" s="56"/>
      <c r="H37" s="56"/>
      <c r="I37" s="147"/>
      <c r="J37" s="56"/>
      <c r="K37" s="57"/>
    </row>
    <row r="41" spans="2:11" s="1" customFormat="1" ht="6.95" customHeight="1">
      <c r="B41" s="148"/>
      <c r="C41" s="149"/>
      <c r="D41" s="149"/>
      <c r="E41" s="149"/>
      <c r="F41" s="149"/>
      <c r="G41" s="149"/>
      <c r="H41" s="149"/>
      <c r="I41" s="150"/>
      <c r="J41" s="149"/>
      <c r="K41" s="151"/>
    </row>
    <row r="42" spans="2:11" s="1" customFormat="1" ht="36.950000000000003" customHeight="1">
      <c r="B42" s="40"/>
      <c r="C42" s="29" t="s">
        <v>130</v>
      </c>
      <c r="D42" s="41"/>
      <c r="E42" s="41"/>
      <c r="F42" s="41"/>
      <c r="G42" s="41"/>
      <c r="H42" s="41"/>
      <c r="I42" s="126"/>
      <c r="J42" s="41"/>
      <c r="K42" s="44"/>
    </row>
    <row r="43" spans="2:11" s="1" customFormat="1" ht="6.95" customHeight="1">
      <c r="B43" s="40"/>
      <c r="C43" s="41"/>
      <c r="D43" s="41"/>
      <c r="E43" s="41"/>
      <c r="F43" s="41"/>
      <c r="G43" s="41"/>
      <c r="H43" s="41"/>
      <c r="I43" s="126"/>
      <c r="J43" s="41"/>
      <c r="K43" s="44"/>
    </row>
    <row r="44" spans="2:11" s="1" customFormat="1" ht="14.45" customHeight="1">
      <c r="B44" s="40"/>
      <c r="C44" s="36" t="s">
        <v>18</v>
      </c>
      <c r="D44" s="41"/>
      <c r="E44" s="41"/>
      <c r="F44" s="41"/>
      <c r="G44" s="41"/>
      <c r="H44" s="41"/>
      <c r="I44" s="126"/>
      <c r="J44" s="41"/>
      <c r="K44" s="44"/>
    </row>
    <row r="45" spans="2:11" s="1" customFormat="1" ht="16.5" customHeight="1">
      <c r="B45" s="40"/>
      <c r="C45" s="41"/>
      <c r="D45" s="41"/>
      <c r="E45" s="376" t="str">
        <f>E7</f>
        <v>Oprava hráze rybníka Velký Pařezitý - DPS</v>
      </c>
      <c r="F45" s="377"/>
      <c r="G45" s="377"/>
      <c r="H45" s="377"/>
      <c r="I45" s="126"/>
      <c r="J45" s="41"/>
      <c r="K45" s="44"/>
    </row>
    <row r="46" spans="2:11" s="1" customFormat="1" ht="14.45" customHeight="1">
      <c r="B46" s="40"/>
      <c r="C46" s="36" t="s">
        <v>127</v>
      </c>
      <c r="D46" s="41"/>
      <c r="E46" s="41"/>
      <c r="F46" s="41"/>
      <c r="G46" s="41"/>
      <c r="H46" s="41"/>
      <c r="I46" s="126"/>
      <c r="J46" s="41"/>
      <c r="K46" s="44"/>
    </row>
    <row r="47" spans="2:11" s="1" customFormat="1" ht="17.25" customHeight="1">
      <c r="B47" s="40"/>
      <c r="C47" s="41"/>
      <c r="D47" s="41"/>
      <c r="E47" s="378" t="str">
        <f>E9</f>
        <v>SO 01 - Oprava návodního líce hráze</v>
      </c>
      <c r="F47" s="379"/>
      <c r="G47" s="379"/>
      <c r="H47" s="379"/>
      <c r="I47" s="126"/>
      <c r="J47" s="41"/>
      <c r="K47" s="44"/>
    </row>
    <row r="48" spans="2:11" s="1" customFormat="1" ht="6.95" customHeight="1">
      <c r="B48" s="40"/>
      <c r="C48" s="41"/>
      <c r="D48" s="41"/>
      <c r="E48" s="41"/>
      <c r="F48" s="41"/>
      <c r="G48" s="41"/>
      <c r="H48" s="41"/>
      <c r="I48" s="126"/>
      <c r="J48" s="41"/>
      <c r="K48" s="44"/>
    </row>
    <row r="49" spans="2:47" s="1" customFormat="1" ht="18" customHeight="1">
      <c r="B49" s="40"/>
      <c r="C49" s="36" t="s">
        <v>24</v>
      </c>
      <c r="D49" s="41"/>
      <c r="E49" s="41"/>
      <c r="F49" s="34" t="str">
        <f>F12</f>
        <v xml:space="preserve"> </v>
      </c>
      <c r="G49" s="41"/>
      <c r="H49" s="41"/>
      <c r="I49" s="127" t="s">
        <v>26</v>
      </c>
      <c r="J49" s="128" t="str">
        <f>IF(J12="","",J12)</f>
        <v>17. 5. 2017</v>
      </c>
      <c r="K49" s="44"/>
    </row>
    <row r="50" spans="2:47" s="1" customFormat="1" ht="6.95" customHeight="1">
      <c r="B50" s="40"/>
      <c r="C50" s="41"/>
      <c r="D50" s="41"/>
      <c r="E50" s="41"/>
      <c r="F50" s="41"/>
      <c r="G50" s="41"/>
      <c r="H50" s="41"/>
      <c r="I50" s="126"/>
      <c r="J50" s="41"/>
      <c r="K50" s="44"/>
    </row>
    <row r="51" spans="2:47" s="1" customFormat="1">
      <c r="B51" s="40"/>
      <c r="C51" s="36" t="s">
        <v>28</v>
      </c>
      <c r="D51" s="41"/>
      <c r="E51" s="41"/>
      <c r="F51" s="34" t="str">
        <f>E15</f>
        <v>AOPK ČR, Kaplanova 1931/1, 148 00 Praha 11</v>
      </c>
      <c r="G51" s="41"/>
      <c r="H51" s="41"/>
      <c r="I51" s="127" t="s">
        <v>34</v>
      </c>
      <c r="J51" s="341" t="str">
        <f>E21</f>
        <v>HG partner s.r.o.</v>
      </c>
      <c r="K51" s="44"/>
    </row>
    <row r="52" spans="2:47" s="1" customFormat="1" ht="14.45" customHeight="1">
      <c r="B52" s="40"/>
      <c r="C52" s="36" t="s">
        <v>32</v>
      </c>
      <c r="D52" s="41"/>
      <c r="E52" s="41"/>
      <c r="F52" s="34" t="str">
        <f>IF(E18="","",E18)</f>
        <v/>
      </c>
      <c r="G52" s="41"/>
      <c r="H52" s="41"/>
      <c r="I52" s="126"/>
      <c r="J52" s="380"/>
      <c r="K52" s="44"/>
    </row>
    <row r="53" spans="2:47" s="1" customFormat="1" ht="10.35" customHeight="1">
      <c r="B53" s="40"/>
      <c r="C53" s="41"/>
      <c r="D53" s="41"/>
      <c r="E53" s="41"/>
      <c r="F53" s="41"/>
      <c r="G53" s="41"/>
      <c r="H53" s="41"/>
      <c r="I53" s="126"/>
      <c r="J53" s="41"/>
      <c r="K53" s="44"/>
    </row>
    <row r="54" spans="2:47" s="1" customFormat="1" ht="29.25" customHeight="1">
      <c r="B54" s="40"/>
      <c r="C54" s="152" t="s">
        <v>131</v>
      </c>
      <c r="D54" s="140"/>
      <c r="E54" s="140"/>
      <c r="F54" s="140"/>
      <c r="G54" s="140"/>
      <c r="H54" s="140"/>
      <c r="I54" s="153"/>
      <c r="J54" s="154" t="s">
        <v>132</v>
      </c>
      <c r="K54" s="155"/>
    </row>
    <row r="55" spans="2:47" s="1" customFormat="1" ht="10.35" customHeight="1">
      <c r="B55" s="40"/>
      <c r="C55" s="41"/>
      <c r="D55" s="41"/>
      <c r="E55" s="41"/>
      <c r="F55" s="41"/>
      <c r="G55" s="41"/>
      <c r="H55" s="41"/>
      <c r="I55" s="126"/>
      <c r="J55" s="41"/>
      <c r="K55" s="44"/>
    </row>
    <row r="56" spans="2:47" s="1" customFormat="1" ht="29.25" customHeight="1">
      <c r="B56" s="40"/>
      <c r="C56" s="156" t="s">
        <v>133</v>
      </c>
      <c r="D56" s="41"/>
      <c r="E56" s="41"/>
      <c r="F56" s="41"/>
      <c r="G56" s="41"/>
      <c r="H56" s="41"/>
      <c r="I56" s="126"/>
      <c r="J56" s="136">
        <f>J82</f>
        <v>0</v>
      </c>
      <c r="K56" s="44"/>
      <c r="AU56" s="23" t="s">
        <v>134</v>
      </c>
    </row>
    <row r="57" spans="2:47" s="8" customFormat="1" ht="24.95" customHeight="1">
      <c r="B57" s="157"/>
      <c r="C57" s="158"/>
      <c r="D57" s="159" t="s">
        <v>135</v>
      </c>
      <c r="E57" s="160"/>
      <c r="F57" s="160"/>
      <c r="G57" s="160"/>
      <c r="H57" s="160"/>
      <c r="I57" s="161"/>
      <c r="J57" s="162">
        <f>J83</f>
        <v>0</v>
      </c>
      <c r="K57" s="163"/>
    </row>
    <row r="58" spans="2:47" s="9" customFormat="1" ht="19.899999999999999" customHeight="1">
      <c r="B58" s="164"/>
      <c r="C58" s="165"/>
      <c r="D58" s="166" t="s">
        <v>136</v>
      </c>
      <c r="E58" s="167"/>
      <c r="F58" s="167"/>
      <c r="G58" s="167"/>
      <c r="H58" s="167"/>
      <c r="I58" s="168"/>
      <c r="J58" s="169">
        <f>J84</f>
        <v>0</v>
      </c>
      <c r="K58" s="170"/>
    </row>
    <row r="59" spans="2:47" s="9" customFormat="1" ht="19.899999999999999" customHeight="1">
      <c r="B59" s="164"/>
      <c r="C59" s="165"/>
      <c r="D59" s="166" t="s">
        <v>137</v>
      </c>
      <c r="E59" s="167"/>
      <c r="F59" s="167"/>
      <c r="G59" s="167"/>
      <c r="H59" s="167"/>
      <c r="I59" s="168"/>
      <c r="J59" s="169">
        <f>J144</f>
        <v>0</v>
      </c>
      <c r="K59" s="170"/>
    </row>
    <row r="60" spans="2:47" s="9" customFormat="1" ht="19.899999999999999" customHeight="1">
      <c r="B60" s="164"/>
      <c r="C60" s="165"/>
      <c r="D60" s="166" t="s">
        <v>138</v>
      </c>
      <c r="E60" s="167"/>
      <c r="F60" s="167"/>
      <c r="G60" s="167"/>
      <c r="H60" s="167"/>
      <c r="I60" s="168"/>
      <c r="J60" s="169">
        <f>J164</f>
        <v>0</v>
      </c>
      <c r="K60" s="170"/>
    </row>
    <row r="61" spans="2:47" s="9" customFormat="1" ht="19.899999999999999" customHeight="1">
      <c r="B61" s="164"/>
      <c r="C61" s="165"/>
      <c r="D61" s="166" t="s">
        <v>139</v>
      </c>
      <c r="E61" s="167"/>
      <c r="F61" s="167"/>
      <c r="G61" s="167"/>
      <c r="H61" s="167"/>
      <c r="I61" s="168"/>
      <c r="J61" s="169">
        <f>J172</f>
        <v>0</v>
      </c>
      <c r="K61" s="170"/>
    </row>
    <row r="62" spans="2:47" s="9" customFormat="1" ht="19.899999999999999" customHeight="1">
      <c r="B62" s="164"/>
      <c r="C62" s="165"/>
      <c r="D62" s="166" t="s">
        <v>140</v>
      </c>
      <c r="E62" s="167"/>
      <c r="F62" s="167"/>
      <c r="G62" s="167"/>
      <c r="H62" s="167"/>
      <c r="I62" s="168"/>
      <c r="J62" s="169">
        <f>J178</f>
        <v>0</v>
      </c>
      <c r="K62" s="170"/>
    </row>
    <row r="63" spans="2:47" s="1" customFormat="1" ht="21.75" customHeight="1">
      <c r="B63" s="40"/>
      <c r="C63" s="41"/>
      <c r="D63" s="41"/>
      <c r="E63" s="41"/>
      <c r="F63" s="41"/>
      <c r="G63" s="41"/>
      <c r="H63" s="41"/>
      <c r="I63" s="126"/>
      <c r="J63" s="41"/>
      <c r="K63" s="44"/>
    </row>
    <row r="64" spans="2:47" s="1" customFormat="1" ht="6.95" customHeight="1">
      <c r="B64" s="55"/>
      <c r="C64" s="56"/>
      <c r="D64" s="56"/>
      <c r="E64" s="56"/>
      <c r="F64" s="56"/>
      <c r="G64" s="56"/>
      <c r="H64" s="56"/>
      <c r="I64" s="147"/>
      <c r="J64" s="56"/>
      <c r="K64" s="57"/>
    </row>
    <row r="68" spans="2:12" s="1" customFormat="1" ht="6.95" customHeight="1">
      <c r="B68" s="58"/>
      <c r="C68" s="59"/>
      <c r="D68" s="59"/>
      <c r="E68" s="59"/>
      <c r="F68" s="59"/>
      <c r="G68" s="59"/>
      <c r="H68" s="59"/>
      <c r="I68" s="150"/>
      <c r="J68" s="59"/>
      <c r="K68" s="59"/>
      <c r="L68" s="60"/>
    </row>
    <row r="69" spans="2:12" s="1" customFormat="1" ht="36.950000000000003" customHeight="1">
      <c r="B69" s="40"/>
      <c r="C69" s="61" t="s">
        <v>141</v>
      </c>
      <c r="D69" s="62"/>
      <c r="E69" s="62"/>
      <c r="F69" s="62"/>
      <c r="G69" s="62"/>
      <c r="H69" s="62"/>
      <c r="I69" s="171"/>
      <c r="J69" s="62"/>
      <c r="K69" s="62"/>
      <c r="L69" s="60"/>
    </row>
    <row r="70" spans="2:12" s="1" customFormat="1" ht="6.95" customHeight="1">
      <c r="B70" s="40"/>
      <c r="C70" s="62"/>
      <c r="D70" s="62"/>
      <c r="E70" s="62"/>
      <c r="F70" s="62"/>
      <c r="G70" s="62"/>
      <c r="H70" s="62"/>
      <c r="I70" s="171"/>
      <c r="J70" s="62"/>
      <c r="K70" s="62"/>
      <c r="L70" s="60"/>
    </row>
    <row r="71" spans="2:12" s="1" customFormat="1" ht="14.45" customHeight="1">
      <c r="B71" s="40"/>
      <c r="C71" s="64" t="s">
        <v>18</v>
      </c>
      <c r="D71" s="62"/>
      <c r="E71" s="62"/>
      <c r="F71" s="62"/>
      <c r="G71" s="62"/>
      <c r="H71" s="62"/>
      <c r="I71" s="171"/>
      <c r="J71" s="62"/>
      <c r="K71" s="62"/>
      <c r="L71" s="60"/>
    </row>
    <row r="72" spans="2:12" s="1" customFormat="1" ht="16.5" customHeight="1">
      <c r="B72" s="40"/>
      <c r="C72" s="62"/>
      <c r="D72" s="62"/>
      <c r="E72" s="381" t="str">
        <f>E7</f>
        <v>Oprava hráze rybníka Velký Pařezitý - DPS</v>
      </c>
      <c r="F72" s="382"/>
      <c r="G72" s="382"/>
      <c r="H72" s="382"/>
      <c r="I72" s="171"/>
      <c r="J72" s="62"/>
      <c r="K72" s="62"/>
      <c r="L72" s="60"/>
    </row>
    <row r="73" spans="2:12" s="1" customFormat="1" ht="14.45" customHeight="1">
      <c r="B73" s="40"/>
      <c r="C73" s="64" t="s">
        <v>127</v>
      </c>
      <c r="D73" s="62"/>
      <c r="E73" s="62"/>
      <c r="F73" s="62"/>
      <c r="G73" s="62"/>
      <c r="H73" s="62"/>
      <c r="I73" s="171"/>
      <c r="J73" s="62"/>
      <c r="K73" s="62"/>
      <c r="L73" s="60"/>
    </row>
    <row r="74" spans="2:12" s="1" customFormat="1" ht="17.25" customHeight="1">
      <c r="B74" s="40"/>
      <c r="C74" s="62"/>
      <c r="D74" s="62"/>
      <c r="E74" s="352" t="str">
        <f>E9</f>
        <v>SO 01 - Oprava návodního líce hráze</v>
      </c>
      <c r="F74" s="383"/>
      <c r="G74" s="383"/>
      <c r="H74" s="383"/>
      <c r="I74" s="171"/>
      <c r="J74" s="62"/>
      <c r="K74" s="62"/>
      <c r="L74" s="60"/>
    </row>
    <row r="75" spans="2:12" s="1" customFormat="1" ht="6.95" customHeight="1">
      <c r="B75" s="40"/>
      <c r="C75" s="62"/>
      <c r="D75" s="62"/>
      <c r="E75" s="62"/>
      <c r="F75" s="62"/>
      <c r="G75" s="62"/>
      <c r="H75" s="62"/>
      <c r="I75" s="171"/>
      <c r="J75" s="62"/>
      <c r="K75" s="62"/>
      <c r="L75" s="60"/>
    </row>
    <row r="76" spans="2:12" s="1" customFormat="1" ht="18" customHeight="1">
      <c r="B76" s="40"/>
      <c r="C76" s="64" t="s">
        <v>24</v>
      </c>
      <c r="D76" s="62"/>
      <c r="E76" s="62"/>
      <c r="F76" s="172" t="str">
        <f>F12</f>
        <v xml:space="preserve"> </v>
      </c>
      <c r="G76" s="62"/>
      <c r="H76" s="62"/>
      <c r="I76" s="173" t="s">
        <v>26</v>
      </c>
      <c r="J76" s="72" t="str">
        <f>IF(J12="","",J12)</f>
        <v>17. 5. 2017</v>
      </c>
      <c r="K76" s="62"/>
      <c r="L76" s="60"/>
    </row>
    <row r="77" spans="2:12" s="1" customFormat="1" ht="6.95" customHeight="1">
      <c r="B77" s="40"/>
      <c r="C77" s="62"/>
      <c r="D77" s="62"/>
      <c r="E77" s="62"/>
      <c r="F77" s="62"/>
      <c r="G77" s="62"/>
      <c r="H77" s="62"/>
      <c r="I77" s="171"/>
      <c r="J77" s="62"/>
      <c r="K77" s="62"/>
      <c r="L77" s="60"/>
    </row>
    <row r="78" spans="2:12" s="1" customFormat="1">
      <c r="B78" s="40"/>
      <c r="C78" s="64" t="s">
        <v>28</v>
      </c>
      <c r="D78" s="62"/>
      <c r="E78" s="62"/>
      <c r="F78" s="172" t="str">
        <f>E15</f>
        <v>AOPK ČR, Kaplanova 1931/1, 148 00 Praha 11</v>
      </c>
      <c r="G78" s="62"/>
      <c r="H78" s="62"/>
      <c r="I78" s="173" t="s">
        <v>34</v>
      </c>
      <c r="J78" s="172" t="str">
        <f>E21</f>
        <v>HG partner s.r.o.</v>
      </c>
      <c r="K78" s="62"/>
      <c r="L78" s="60"/>
    </row>
    <row r="79" spans="2:12" s="1" customFormat="1" ht="14.45" customHeight="1">
      <c r="B79" s="40"/>
      <c r="C79" s="64" t="s">
        <v>32</v>
      </c>
      <c r="D79" s="62"/>
      <c r="E79" s="62"/>
      <c r="F79" s="172" t="str">
        <f>IF(E18="","",E18)</f>
        <v/>
      </c>
      <c r="G79" s="62"/>
      <c r="H79" s="62"/>
      <c r="I79" s="171"/>
      <c r="J79" s="62"/>
      <c r="K79" s="62"/>
      <c r="L79" s="60"/>
    </row>
    <row r="80" spans="2:12" s="1" customFormat="1" ht="10.35" customHeight="1">
      <c r="B80" s="40"/>
      <c r="C80" s="62"/>
      <c r="D80" s="62"/>
      <c r="E80" s="62"/>
      <c r="F80" s="62"/>
      <c r="G80" s="62"/>
      <c r="H80" s="62"/>
      <c r="I80" s="171"/>
      <c r="J80" s="62"/>
      <c r="K80" s="62"/>
      <c r="L80" s="60"/>
    </row>
    <row r="81" spans="2:65" s="10" customFormat="1" ht="29.25" customHeight="1">
      <c r="B81" s="174"/>
      <c r="C81" s="175" t="s">
        <v>142</v>
      </c>
      <c r="D81" s="176" t="s">
        <v>58</v>
      </c>
      <c r="E81" s="176" t="s">
        <v>54</v>
      </c>
      <c r="F81" s="176" t="s">
        <v>143</v>
      </c>
      <c r="G81" s="176" t="s">
        <v>144</v>
      </c>
      <c r="H81" s="176" t="s">
        <v>145</v>
      </c>
      <c r="I81" s="177" t="s">
        <v>146</v>
      </c>
      <c r="J81" s="176" t="s">
        <v>132</v>
      </c>
      <c r="K81" s="178" t="s">
        <v>147</v>
      </c>
      <c r="L81" s="179"/>
      <c r="M81" s="80" t="s">
        <v>148</v>
      </c>
      <c r="N81" s="81" t="s">
        <v>43</v>
      </c>
      <c r="O81" s="81" t="s">
        <v>149</v>
      </c>
      <c r="P81" s="81" t="s">
        <v>150</v>
      </c>
      <c r="Q81" s="81" t="s">
        <v>151</v>
      </c>
      <c r="R81" s="81" t="s">
        <v>152</v>
      </c>
      <c r="S81" s="81" t="s">
        <v>153</v>
      </c>
      <c r="T81" s="82" t="s">
        <v>154</v>
      </c>
    </row>
    <row r="82" spans="2:65" s="1" customFormat="1" ht="29.25" customHeight="1">
      <c r="B82" s="40"/>
      <c r="C82" s="86" t="s">
        <v>133</v>
      </c>
      <c r="D82" s="62"/>
      <c r="E82" s="62"/>
      <c r="F82" s="62"/>
      <c r="G82" s="62"/>
      <c r="H82" s="62"/>
      <c r="I82" s="171"/>
      <c r="J82" s="180">
        <f>BK82</f>
        <v>0</v>
      </c>
      <c r="K82" s="62"/>
      <c r="L82" s="60"/>
      <c r="M82" s="83"/>
      <c r="N82" s="84"/>
      <c r="O82" s="84"/>
      <c r="P82" s="181">
        <f>P83</f>
        <v>0</v>
      </c>
      <c r="Q82" s="84"/>
      <c r="R82" s="181">
        <f>R83</f>
        <v>31116.765575999994</v>
      </c>
      <c r="S82" s="84"/>
      <c r="T82" s="182">
        <f>T83</f>
        <v>0</v>
      </c>
      <c r="AT82" s="23" t="s">
        <v>72</v>
      </c>
      <c r="AU82" s="23" t="s">
        <v>134</v>
      </c>
      <c r="BK82" s="183">
        <f>BK83</f>
        <v>0</v>
      </c>
    </row>
    <row r="83" spans="2:65" s="11" customFormat="1" ht="37.35" customHeight="1">
      <c r="B83" s="184"/>
      <c r="C83" s="185"/>
      <c r="D83" s="186" t="s">
        <v>72</v>
      </c>
      <c r="E83" s="187" t="s">
        <v>155</v>
      </c>
      <c r="F83" s="187" t="s">
        <v>156</v>
      </c>
      <c r="G83" s="185"/>
      <c r="H83" s="185"/>
      <c r="I83" s="188"/>
      <c r="J83" s="189">
        <f>BK83</f>
        <v>0</v>
      </c>
      <c r="K83" s="185"/>
      <c r="L83" s="190"/>
      <c r="M83" s="191"/>
      <c r="N83" s="192"/>
      <c r="O83" s="192"/>
      <c r="P83" s="193">
        <f>P84+P144+P164+P172+P178</f>
        <v>0</v>
      </c>
      <c r="Q83" s="192"/>
      <c r="R83" s="193">
        <f>R84+R144+R164+R172+R178</f>
        <v>31116.765575999994</v>
      </c>
      <c r="S83" s="192"/>
      <c r="T83" s="194">
        <f>T84+T144+T164+T172+T178</f>
        <v>0</v>
      </c>
      <c r="AR83" s="195" t="s">
        <v>81</v>
      </c>
      <c r="AT83" s="196" t="s">
        <v>72</v>
      </c>
      <c r="AU83" s="196" t="s">
        <v>73</v>
      </c>
      <c r="AY83" s="195" t="s">
        <v>157</v>
      </c>
      <c r="BK83" s="197">
        <f>BK84+BK144+BK164+BK172+BK178</f>
        <v>0</v>
      </c>
    </row>
    <row r="84" spans="2:65" s="11" customFormat="1" ht="19.899999999999999" customHeight="1">
      <c r="B84" s="184"/>
      <c r="C84" s="185"/>
      <c r="D84" s="186" t="s">
        <v>72</v>
      </c>
      <c r="E84" s="198" t="s">
        <v>81</v>
      </c>
      <c r="F84" s="198" t="s">
        <v>158</v>
      </c>
      <c r="G84" s="185"/>
      <c r="H84" s="185"/>
      <c r="I84" s="188"/>
      <c r="J84" s="199">
        <f>BK84</f>
        <v>0</v>
      </c>
      <c r="K84" s="185"/>
      <c r="L84" s="190"/>
      <c r="M84" s="191"/>
      <c r="N84" s="192"/>
      <c r="O84" s="192"/>
      <c r="P84" s="193">
        <f>SUM(P85:P143)</f>
        <v>0</v>
      </c>
      <c r="Q84" s="192"/>
      <c r="R84" s="193">
        <f>SUM(R85:R143)</f>
        <v>13684.880000000001</v>
      </c>
      <c r="S84" s="192"/>
      <c r="T84" s="194">
        <f>SUM(T85:T143)</f>
        <v>0</v>
      </c>
      <c r="AR84" s="195" t="s">
        <v>81</v>
      </c>
      <c r="AT84" s="196" t="s">
        <v>72</v>
      </c>
      <c r="AU84" s="196" t="s">
        <v>81</v>
      </c>
      <c r="AY84" s="195" t="s">
        <v>157</v>
      </c>
      <c r="BK84" s="197">
        <f>SUM(BK85:BK143)</f>
        <v>0</v>
      </c>
    </row>
    <row r="85" spans="2:65" s="1" customFormat="1" ht="16.5" customHeight="1">
      <c r="B85" s="40"/>
      <c r="C85" s="200" t="s">
        <v>81</v>
      </c>
      <c r="D85" s="200" t="s">
        <v>159</v>
      </c>
      <c r="E85" s="201" t="s">
        <v>160</v>
      </c>
      <c r="F85" s="202" t="s">
        <v>161</v>
      </c>
      <c r="G85" s="203" t="s">
        <v>162</v>
      </c>
      <c r="H85" s="204">
        <v>1732.6</v>
      </c>
      <c r="I85" s="205"/>
      <c r="J85" s="206">
        <f>ROUND(I85*H85,2)</f>
        <v>0</v>
      </c>
      <c r="K85" s="202" t="s">
        <v>163</v>
      </c>
      <c r="L85" s="60"/>
      <c r="M85" s="207" t="s">
        <v>23</v>
      </c>
      <c r="N85" s="208" t="s">
        <v>44</v>
      </c>
      <c r="O85" s="41"/>
      <c r="P85" s="209">
        <f>O85*H85</f>
        <v>0</v>
      </c>
      <c r="Q85" s="209">
        <v>0</v>
      </c>
      <c r="R85" s="209">
        <f>Q85*H85</f>
        <v>0</v>
      </c>
      <c r="S85" s="209">
        <v>0</v>
      </c>
      <c r="T85" s="210">
        <f>S85*H85</f>
        <v>0</v>
      </c>
      <c r="AR85" s="23" t="s">
        <v>164</v>
      </c>
      <c r="AT85" s="23" t="s">
        <v>159</v>
      </c>
      <c r="AU85" s="23" t="s">
        <v>83</v>
      </c>
      <c r="AY85" s="23" t="s">
        <v>157</v>
      </c>
      <c r="BE85" s="211">
        <f>IF(N85="základní",J85,0)</f>
        <v>0</v>
      </c>
      <c r="BF85" s="211">
        <f>IF(N85="snížená",J85,0)</f>
        <v>0</v>
      </c>
      <c r="BG85" s="211">
        <f>IF(N85="zákl. přenesená",J85,0)</f>
        <v>0</v>
      </c>
      <c r="BH85" s="211">
        <f>IF(N85="sníž. přenesená",J85,0)</f>
        <v>0</v>
      </c>
      <c r="BI85" s="211">
        <f>IF(N85="nulová",J85,0)</f>
        <v>0</v>
      </c>
      <c r="BJ85" s="23" t="s">
        <v>81</v>
      </c>
      <c r="BK85" s="211">
        <f>ROUND(I85*H85,2)</f>
        <v>0</v>
      </c>
      <c r="BL85" s="23" t="s">
        <v>164</v>
      </c>
      <c r="BM85" s="23" t="s">
        <v>165</v>
      </c>
    </row>
    <row r="86" spans="2:65" s="1" customFormat="1" ht="27">
      <c r="B86" s="40"/>
      <c r="C86" s="62"/>
      <c r="D86" s="212" t="s">
        <v>166</v>
      </c>
      <c r="E86" s="62"/>
      <c r="F86" s="213" t="s">
        <v>167</v>
      </c>
      <c r="G86" s="62"/>
      <c r="H86" s="62"/>
      <c r="I86" s="171"/>
      <c r="J86" s="62"/>
      <c r="K86" s="62"/>
      <c r="L86" s="60"/>
      <c r="M86" s="214"/>
      <c r="N86" s="41"/>
      <c r="O86" s="41"/>
      <c r="P86" s="41"/>
      <c r="Q86" s="41"/>
      <c r="R86" s="41"/>
      <c r="S86" s="41"/>
      <c r="T86" s="77"/>
      <c r="AT86" s="23" t="s">
        <v>166</v>
      </c>
      <c r="AU86" s="23" t="s">
        <v>83</v>
      </c>
    </row>
    <row r="87" spans="2:65" s="1" customFormat="1" ht="175.5">
      <c r="B87" s="40"/>
      <c r="C87" s="62"/>
      <c r="D87" s="212" t="s">
        <v>168</v>
      </c>
      <c r="E87" s="62"/>
      <c r="F87" s="215" t="s">
        <v>169</v>
      </c>
      <c r="G87" s="62"/>
      <c r="H87" s="62"/>
      <c r="I87" s="171"/>
      <c r="J87" s="62"/>
      <c r="K87" s="62"/>
      <c r="L87" s="60"/>
      <c r="M87" s="214"/>
      <c r="N87" s="41"/>
      <c r="O87" s="41"/>
      <c r="P87" s="41"/>
      <c r="Q87" s="41"/>
      <c r="R87" s="41"/>
      <c r="S87" s="41"/>
      <c r="T87" s="77"/>
      <c r="AT87" s="23" t="s">
        <v>168</v>
      </c>
      <c r="AU87" s="23" t="s">
        <v>83</v>
      </c>
    </row>
    <row r="88" spans="2:65" s="12" customFormat="1" ht="13.5">
      <c r="B88" s="216"/>
      <c r="C88" s="217"/>
      <c r="D88" s="212" t="s">
        <v>170</v>
      </c>
      <c r="E88" s="218" t="s">
        <v>23</v>
      </c>
      <c r="F88" s="219" t="s">
        <v>171</v>
      </c>
      <c r="G88" s="217"/>
      <c r="H88" s="220">
        <v>1732.6</v>
      </c>
      <c r="I88" s="221"/>
      <c r="J88" s="217"/>
      <c r="K88" s="217"/>
      <c r="L88" s="222"/>
      <c r="M88" s="223"/>
      <c r="N88" s="224"/>
      <c r="O88" s="224"/>
      <c r="P88" s="224"/>
      <c r="Q88" s="224"/>
      <c r="R88" s="224"/>
      <c r="S88" s="224"/>
      <c r="T88" s="225"/>
      <c r="AT88" s="226" t="s">
        <v>170</v>
      </c>
      <c r="AU88" s="226" t="s">
        <v>83</v>
      </c>
      <c r="AV88" s="12" t="s">
        <v>83</v>
      </c>
      <c r="AW88" s="12" t="s">
        <v>36</v>
      </c>
      <c r="AX88" s="12" t="s">
        <v>81</v>
      </c>
      <c r="AY88" s="226" t="s">
        <v>157</v>
      </c>
    </row>
    <row r="89" spans="2:65" s="1" customFormat="1" ht="16.5" customHeight="1">
      <c r="B89" s="40"/>
      <c r="C89" s="200" t="s">
        <v>83</v>
      </c>
      <c r="D89" s="200" t="s">
        <v>159</v>
      </c>
      <c r="E89" s="201" t="s">
        <v>172</v>
      </c>
      <c r="F89" s="202" t="s">
        <v>173</v>
      </c>
      <c r="G89" s="203" t="s">
        <v>162</v>
      </c>
      <c r="H89" s="204">
        <v>47.75</v>
      </c>
      <c r="I89" s="205"/>
      <c r="J89" s="206">
        <f>ROUND(I89*H89,2)</f>
        <v>0</v>
      </c>
      <c r="K89" s="202" t="s">
        <v>163</v>
      </c>
      <c r="L89" s="60"/>
      <c r="M89" s="207" t="s">
        <v>23</v>
      </c>
      <c r="N89" s="208" t="s">
        <v>44</v>
      </c>
      <c r="O89" s="41"/>
      <c r="P89" s="209">
        <f>O89*H89</f>
        <v>0</v>
      </c>
      <c r="Q89" s="209">
        <v>0.4</v>
      </c>
      <c r="R89" s="209">
        <f>Q89*H89</f>
        <v>19.100000000000001</v>
      </c>
      <c r="S89" s="209">
        <v>0</v>
      </c>
      <c r="T89" s="210">
        <f>S89*H89</f>
        <v>0</v>
      </c>
      <c r="AR89" s="23" t="s">
        <v>164</v>
      </c>
      <c r="AT89" s="23" t="s">
        <v>159</v>
      </c>
      <c r="AU89" s="23" t="s">
        <v>83</v>
      </c>
      <c r="AY89" s="23" t="s">
        <v>157</v>
      </c>
      <c r="BE89" s="211">
        <f>IF(N89="základní",J89,0)</f>
        <v>0</v>
      </c>
      <c r="BF89" s="211">
        <f>IF(N89="snížená",J89,0)</f>
        <v>0</v>
      </c>
      <c r="BG89" s="211">
        <f>IF(N89="zákl. přenesená",J89,0)</f>
        <v>0</v>
      </c>
      <c r="BH89" s="211">
        <f>IF(N89="sníž. přenesená",J89,0)</f>
        <v>0</v>
      </c>
      <c r="BI89" s="211">
        <f>IF(N89="nulová",J89,0)</f>
        <v>0</v>
      </c>
      <c r="BJ89" s="23" t="s">
        <v>81</v>
      </c>
      <c r="BK89" s="211">
        <f>ROUND(I89*H89,2)</f>
        <v>0</v>
      </c>
      <c r="BL89" s="23" t="s">
        <v>164</v>
      </c>
      <c r="BM89" s="23" t="s">
        <v>174</v>
      </c>
    </row>
    <row r="90" spans="2:65" s="1" customFormat="1" ht="27">
      <c r="B90" s="40"/>
      <c r="C90" s="62"/>
      <c r="D90" s="212" t="s">
        <v>166</v>
      </c>
      <c r="E90" s="62"/>
      <c r="F90" s="213" t="s">
        <v>175</v>
      </c>
      <c r="G90" s="62"/>
      <c r="H90" s="62"/>
      <c r="I90" s="171"/>
      <c r="J90" s="62"/>
      <c r="K90" s="62"/>
      <c r="L90" s="60"/>
      <c r="M90" s="214"/>
      <c r="N90" s="41"/>
      <c r="O90" s="41"/>
      <c r="P90" s="41"/>
      <c r="Q90" s="41"/>
      <c r="R90" s="41"/>
      <c r="S90" s="41"/>
      <c r="T90" s="77"/>
      <c r="AT90" s="23" t="s">
        <v>166</v>
      </c>
      <c r="AU90" s="23" t="s">
        <v>83</v>
      </c>
    </row>
    <row r="91" spans="2:65" s="1" customFormat="1" ht="121.5">
      <c r="B91" s="40"/>
      <c r="C91" s="62"/>
      <c r="D91" s="212" t="s">
        <v>168</v>
      </c>
      <c r="E91" s="62"/>
      <c r="F91" s="215" t="s">
        <v>176</v>
      </c>
      <c r="G91" s="62"/>
      <c r="H91" s="62"/>
      <c r="I91" s="171"/>
      <c r="J91" s="62"/>
      <c r="K91" s="62"/>
      <c r="L91" s="60"/>
      <c r="M91" s="214"/>
      <c r="N91" s="41"/>
      <c r="O91" s="41"/>
      <c r="P91" s="41"/>
      <c r="Q91" s="41"/>
      <c r="R91" s="41"/>
      <c r="S91" s="41"/>
      <c r="T91" s="77"/>
      <c r="AT91" s="23" t="s">
        <v>168</v>
      </c>
      <c r="AU91" s="23" t="s">
        <v>83</v>
      </c>
    </row>
    <row r="92" spans="2:65" s="1" customFormat="1" ht="40.5">
      <c r="B92" s="40"/>
      <c r="C92" s="62"/>
      <c r="D92" s="212" t="s">
        <v>177</v>
      </c>
      <c r="E92" s="62"/>
      <c r="F92" s="215" t="s">
        <v>178</v>
      </c>
      <c r="G92" s="62"/>
      <c r="H92" s="62"/>
      <c r="I92" s="171"/>
      <c r="J92" s="62"/>
      <c r="K92" s="62"/>
      <c r="L92" s="60"/>
      <c r="M92" s="214"/>
      <c r="N92" s="41"/>
      <c r="O92" s="41"/>
      <c r="P92" s="41"/>
      <c r="Q92" s="41"/>
      <c r="R92" s="41"/>
      <c r="S92" s="41"/>
      <c r="T92" s="77"/>
      <c r="AT92" s="23" t="s">
        <v>177</v>
      </c>
      <c r="AU92" s="23" t="s">
        <v>83</v>
      </c>
    </row>
    <row r="93" spans="2:65" s="12" customFormat="1" ht="13.5">
      <c r="B93" s="216"/>
      <c r="C93" s="217"/>
      <c r="D93" s="212" t="s">
        <v>170</v>
      </c>
      <c r="E93" s="218" t="s">
        <v>23</v>
      </c>
      <c r="F93" s="219" t="s">
        <v>179</v>
      </c>
      <c r="G93" s="217"/>
      <c r="H93" s="220">
        <v>1732.6</v>
      </c>
      <c r="I93" s="221"/>
      <c r="J93" s="217"/>
      <c r="K93" s="217"/>
      <c r="L93" s="222"/>
      <c r="M93" s="223"/>
      <c r="N93" s="224"/>
      <c r="O93" s="224"/>
      <c r="P93" s="224"/>
      <c r="Q93" s="224"/>
      <c r="R93" s="224"/>
      <c r="S93" s="224"/>
      <c r="T93" s="225"/>
      <c r="AT93" s="226" t="s">
        <v>170</v>
      </c>
      <c r="AU93" s="226" t="s">
        <v>83</v>
      </c>
      <c r="AV93" s="12" t="s">
        <v>83</v>
      </c>
      <c r="AW93" s="12" t="s">
        <v>36</v>
      </c>
      <c r="AX93" s="12" t="s">
        <v>73</v>
      </c>
      <c r="AY93" s="226" t="s">
        <v>157</v>
      </c>
    </row>
    <row r="94" spans="2:65" s="12" customFormat="1" ht="27">
      <c r="B94" s="216"/>
      <c r="C94" s="217"/>
      <c r="D94" s="212" t="s">
        <v>170</v>
      </c>
      <c r="E94" s="218" t="s">
        <v>23</v>
      </c>
      <c r="F94" s="219" t="s">
        <v>180</v>
      </c>
      <c r="G94" s="217"/>
      <c r="H94" s="220">
        <v>-1581.4</v>
      </c>
      <c r="I94" s="221"/>
      <c r="J94" s="217"/>
      <c r="K94" s="217"/>
      <c r="L94" s="222"/>
      <c r="M94" s="223"/>
      <c r="N94" s="224"/>
      <c r="O94" s="224"/>
      <c r="P94" s="224"/>
      <c r="Q94" s="224"/>
      <c r="R94" s="224"/>
      <c r="S94" s="224"/>
      <c r="T94" s="225"/>
      <c r="AT94" s="226" t="s">
        <v>170</v>
      </c>
      <c r="AU94" s="226" t="s">
        <v>83</v>
      </c>
      <c r="AV94" s="12" t="s">
        <v>83</v>
      </c>
      <c r="AW94" s="12" t="s">
        <v>36</v>
      </c>
      <c r="AX94" s="12" t="s">
        <v>73</v>
      </c>
      <c r="AY94" s="226" t="s">
        <v>157</v>
      </c>
    </row>
    <row r="95" spans="2:65" s="12" customFormat="1" ht="27">
      <c r="B95" s="216"/>
      <c r="C95" s="217"/>
      <c r="D95" s="212" t="s">
        <v>170</v>
      </c>
      <c r="E95" s="218" t="s">
        <v>23</v>
      </c>
      <c r="F95" s="219" t="s">
        <v>181</v>
      </c>
      <c r="G95" s="217"/>
      <c r="H95" s="220">
        <v>-103.45</v>
      </c>
      <c r="I95" s="221"/>
      <c r="J95" s="217"/>
      <c r="K95" s="217"/>
      <c r="L95" s="222"/>
      <c r="M95" s="223"/>
      <c r="N95" s="224"/>
      <c r="O95" s="224"/>
      <c r="P95" s="224"/>
      <c r="Q95" s="224"/>
      <c r="R95" s="224"/>
      <c r="S95" s="224"/>
      <c r="T95" s="225"/>
      <c r="AT95" s="226" t="s">
        <v>170</v>
      </c>
      <c r="AU95" s="226" t="s">
        <v>83</v>
      </c>
      <c r="AV95" s="12" t="s">
        <v>83</v>
      </c>
      <c r="AW95" s="12" t="s">
        <v>36</v>
      </c>
      <c r="AX95" s="12" t="s">
        <v>73</v>
      </c>
      <c r="AY95" s="226" t="s">
        <v>157</v>
      </c>
    </row>
    <row r="96" spans="2:65" s="13" customFormat="1" ht="13.5">
      <c r="B96" s="227"/>
      <c r="C96" s="228"/>
      <c r="D96" s="212" t="s">
        <v>170</v>
      </c>
      <c r="E96" s="229" t="s">
        <v>23</v>
      </c>
      <c r="F96" s="230" t="s">
        <v>182</v>
      </c>
      <c r="G96" s="228"/>
      <c r="H96" s="231">
        <v>47.749999999999801</v>
      </c>
      <c r="I96" s="232"/>
      <c r="J96" s="228"/>
      <c r="K96" s="228"/>
      <c r="L96" s="233"/>
      <c r="M96" s="234"/>
      <c r="N96" s="235"/>
      <c r="O96" s="235"/>
      <c r="P96" s="235"/>
      <c r="Q96" s="235"/>
      <c r="R96" s="235"/>
      <c r="S96" s="235"/>
      <c r="T96" s="236"/>
      <c r="AT96" s="237" t="s">
        <v>170</v>
      </c>
      <c r="AU96" s="237" t="s">
        <v>83</v>
      </c>
      <c r="AV96" s="13" t="s">
        <v>164</v>
      </c>
      <c r="AW96" s="13" t="s">
        <v>36</v>
      </c>
      <c r="AX96" s="13" t="s">
        <v>81</v>
      </c>
      <c r="AY96" s="237" t="s">
        <v>157</v>
      </c>
    </row>
    <row r="97" spans="2:65" s="1" customFormat="1" ht="16.5" customHeight="1">
      <c r="B97" s="40"/>
      <c r="C97" s="200" t="s">
        <v>183</v>
      </c>
      <c r="D97" s="200" t="s">
        <v>159</v>
      </c>
      <c r="E97" s="201" t="s">
        <v>184</v>
      </c>
      <c r="F97" s="202" t="s">
        <v>185</v>
      </c>
      <c r="G97" s="203" t="s">
        <v>162</v>
      </c>
      <c r="H97" s="204">
        <v>47.75</v>
      </c>
      <c r="I97" s="205"/>
      <c r="J97" s="206">
        <f>ROUND(I97*H97,2)</f>
        <v>0</v>
      </c>
      <c r="K97" s="202" t="s">
        <v>163</v>
      </c>
      <c r="L97" s="60"/>
      <c r="M97" s="207" t="s">
        <v>23</v>
      </c>
      <c r="N97" s="208" t="s">
        <v>44</v>
      </c>
      <c r="O97" s="41"/>
      <c r="P97" s="209">
        <f>O97*H97</f>
        <v>0</v>
      </c>
      <c r="Q97" s="209">
        <v>0</v>
      </c>
      <c r="R97" s="209">
        <f>Q97*H97</f>
        <v>0</v>
      </c>
      <c r="S97" s="209">
        <v>0</v>
      </c>
      <c r="T97" s="210">
        <f>S97*H97</f>
        <v>0</v>
      </c>
      <c r="AR97" s="23" t="s">
        <v>164</v>
      </c>
      <c r="AT97" s="23" t="s">
        <v>159</v>
      </c>
      <c r="AU97" s="23" t="s">
        <v>83</v>
      </c>
      <c r="AY97" s="23" t="s">
        <v>157</v>
      </c>
      <c r="BE97" s="211">
        <f>IF(N97="základní",J97,0)</f>
        <v>0</v>
      </c>
      <c r="BF97" s="211">
        <f>IF(N97="snížená",J97,0)</f>
        <v>0</v>
      </c>
      <c r="BG97" s="211">
        <f>IF(N97="zákl. přenesená",J97,0)</f>
        <v>0</v>
      </c>
      <c r="BH97" s="211">
        <f>IF(N97="sníž. přenesená",J97,0)</f>
        <v>0</v>
      </c>
      <c r="BI97" s="211">
        <f>IF(N97="nulová",J97,0)</f>
        <v>0</v>
      </c>
      <c r="BJ97" s="23" t="s">
        <v>81</v>
      </c>
      <c r="BK97" s="211">
        <f>ROUND(I97*H97,2)</f>
        <v>0</v>
      </c>
      <c r="BL97" s="23" t="s">
        <v>164</v>
      </c>
      <c r="BM97" s="23" t="s">
        <v>186</v>
      </c>
    </row>
    <row r="98" spans="2:65" s="1" customFormat="1" ht="40.5">
      <c r="B98" s="40"/>
      <c r="C98" s="62"/>
      <c r="D98" s="212" t="s">
        <v>166</v>
      </c>
      <c r="E98" s="62"/>
      <c r="F98" s="213" t="s">
        <v>187</v>
      </c>
      <c r="G98" s="62"/>
      <c r="H98" s="62"/>
      <c r="I98" s="171"/>
      <c r="J98" s="62"/>
      <c r="K98" s="62"/>
      <c r="L98" s="60"/>
      <c r="M98" s="214"/>
      <c r="N98" s="41"/>
      <c r="O98" s="41"/>
      <c r="P98" s="41"/>
      <c r="Q98" s="41"/>
      <c r="R98" s="41"/>
      <c r="S98" s="41"/>
      <c r="T98" s="77"/>
      <c r="AT98" s="23" t="s">
        <v>166</v>
      </c>
      <c r="AU98" s="23" t="s">
        <v>83</v>
      </c>
    </row>
    <row r="99" spans="2:65" s="1" customFormat="1" ht="175.5">
      <c r="B99" s="40"/>
      <c r="C99" s="62"/>
      <c r="D99" s="212" t="s">
        <v>168</v>
      </c>
      <c r="E99" s="62"/>
      <c r="F99" s="215" t="s">
        <v>188</v>
      </c>
      <c r="G99" s="62"/>
      <c r="H99" s="62"/>
      <c r="I99" s="171"/>
      <c r="J99" s="62"/>
      <c r="K99" s="62"/>
      <c r="L99" s="60"/>
      <c r="M99" s="214"/>
      <c r="N99" s="41"/>
      <c r="O99" s="41"/>
      <c r="P99" s="41"/>
      <c r="Q99" s="41"/>
      <c r="R99" s="41"/>
      <c r="S99" s="41"/>
      <c r="T99" s="77"/>
      <c r="AT99" s="23" t="s">
        <v>168</v>
      </c>
      <c r="AU99" s="23" t="s">
        <v>83</v>
      </c>
    </row>
    <row r="100" spans="2:65" s="1" customFormat="1" ht="40.5">
      <c r="B100" s="40"/>
      <c r="C100" s="62"/>
      <c r="D100" s="212" t="s">
        <v>177</v>
      </c>
      <c r="E100" s="62"/>
      <c r="F100" s="215" t="s">
        <v>189</v>
      </c>
      <c r="G100" s="62"/>
      <c r="H100" s="62"/>
      <c r="I100" s="171"/>
      <c r="J100" s="62"/>
      <c r="K100" s="62"/>
      <c r="L100" s="60"/>
      <c r="M100" s="214"/>
      <c r="N100" s="41"/>
      <c r="O100" s="41"/>
      <c r="P100" s="41"/>
      <c r="Q100" s="41"/>
      <c r="R100" s="41"/>
      <c r="S100" s="41"/>
      <c r="T100" s="77"/>
      <c r="AT100" s="23" t="s">
        <v>177</v>
      </c>
      <c r="AU100" s="23" t="s">
        <v>83</v>
      </c>
    </row>
    <row r="101" spans="2:65" s="12" customFormat="1" ht="27">
      <c r="B101" s="216"/>
      <c r="C101" s="217"/>
      <c r="D101" s="212" t="s">
        <v>170</v>
      </c>
      <c r="E101" s="218" t="s">
        <v>23</v>
      </c>
      <c r="F101" s="219" t="s">
        <v>190</v>
      </c>
      <c r="G101" s="217"/>
      <c r="H101" s="220">
        <v>47.75</v>
      </c>
      <c r="I101" s="221"/>
      <c r="J101" s="217"/>
      <c r="K101" s="217"/>
      <c r="L101" s="222"/>
      <c r="M101" s="223"/>
      <c r="N101" s="224"/>
      <c r="O101" s="224"/>
      <c r="P101" s="224"/>
      <c r="Q101" s="224"/>
      <c r="R101" s="224"/>
      <c r="S101" s="224"/>
      <c r="T101" s="225"/>
      <c r="AT101" s="226" t="s">
        <v>170</v>
      </c>
      <c r="AU101" s="226" t="s">
        <v>83</v>
      </c>
      <c r="AV101" s="12" t="s">
        <v>83</v>
      </c>
      <c r="AW101" s="12" t="s">
        <v>36</v>
      </c>
      <c r="AX101" s="12" t="s">
        <v>81</v>
      </c>
      <c r="AY101" s="226" t="s">
        <v>157</v>
      </c>
    </row>
    <row r="102" spans="2:65" s="1" customFormat="1" ht="16.5" customHeight="1">
      <c r="B102" s="40"/>
      <c r="C102" s="200" t="s">
        <v>191</v>
      </c>
      <c r="D102" s="200" t="s">
        <v>159</v>
      </c>
      <c r="E102" s="201" t="s">
        <v>192</v>
      </c>
      <c r="F102" s="202" t="s">
        <v>193</v>
      </c>
      <c r="G102" s="203" t="s">
        <v>162</v>
      </c>
      <c r="H102" s="204">
        <v>5568.3</v>
      </c>
      <c r="I102" s="205"/>
      <c r="J102" s="206">
        <f>ROUND(I102*H102,2)</f>
        <v>0</v>
      </c>
      <c r="K102" s="202" t="s">
        <v>163</v>
      </c>
      <c r="L102" s="60"/>
      <c r="M102" s="207" t="s">
        <v>23</v>
      </c>
      <c r="N102" s="208" t="s">
        <v>44</v>
      </c>
      <c r="O102" s="41"/>
      <c r="P102" s="209">
        <f>O102*H102</f>
        <v>0</v>
      </c>
      <c r="Q102" s="209">
        <v>0</v>
      </c>
      <c r="R102" s="209">
        <f>Q102*H102</f>
        <v>0</v>
      </c>
      <c r="S102" s="209">
        <v>0</v>
      </c>
      <c r="T102" s="210">
        <f>S102*H102</f>
        <v>0</v>
      </c>
      <c r="AR102" s="23" t="s">
        <v>164</v>
      </c>
      <c r="AT102" s="23" t="s">
        <v>159</v>
      </c>
      <c r="AU102" s="23" t="s">
        <v>83</v>
      </c>
      <c r="AY102" s="23" t="s">
        <v>157</v>
      </c>
      <c r="BE102" s="211">
        <f>IF(N102="základní",J102,0)</f>
        <v>0</v>
      </c>
      <c r="BF102" s="211">
        <f>IF(N102="snížená",J102,0)</f>
        <v>0</v>
      </c>
      <c r="BG102" s="211">
        <f>IF(N102="zákl. přenesená",J102,0)</f>
        <v>0</v>
      </c>
      <c r="BH102" s="211">
        <f>IF(N102="sníž. přenesená",J102,0)</f>
        <v>0</v>
      </c>
      <c r="BI102" s="211">
        <f>IF(N102="nulová",J102,0)</f>
        <v>0</v>
      </c>
      <c r="BJ102" s="23" t="s">
        <v>81</v>
      </c>
      <c r="BK102" s="211">
        <f>ROUND(I102*H102,2)</f>
        <v>0</v>
      </c>
      <c r="BL102" s="23" t="s">
        <v>164</v>
      </c>
      <c r="BM102" s="23" t="s">
        <v>194</v>
      </c>
    </row>
    <row r="103" spans="2:65" s="1" customFormat="1" ht="27">
      <c r="B103" s="40"/>
      <c r="C103" s="62"/>
      <c r="D103" s="212" t="s">
        <v>166</v>
      </c>
      <c r="E103" s="62"/>
      <c r="F103" s="213" t="s">
        <v>195</v>
      </c>
      <c r="G103" s="62"/>
      <c r="H103" s="62"/>
      <c r="I103" s="171"/>
      <c r="J103" s="62"/>
      <c r="K103" s="62"/>
      <c r="L103" s="60"/>
      <c r="M103" s="214"/>
      <c r="N103" s="41"/>
      <c r="O103" s="41"/>
      <c r="P103" s="41"/>
      <c r="Q103" s="41"/>
      <c r="R103" s="41"/>
      <c r="S103" s="41"/>
      <c r="T103" s="77"/>
      <c r="AT103" s="23" t="s">
        <v>166</v>
      </c>
      <c r="AU103" s="23" t="s">
        <v>83</v>
      </c>
    </row>
    <row r="104" spans="2:65" s="1" customFormat="1" ht="175.5">
      <c r="B104" s="40"/>
      <c r="C104" s="62"/>
      <c r="D104" s="212" t="s">
        <v>168</v>
      </c>
      <c r="E104" s="62"/>
      <c r="F104" s="215" t="s">
        <v>196</v>
      </c>
      <c r="G104" s="62"/>
      <c r="H104" s="62"/>
      <c r="I104" s="171"/>
      <c r="J104" s="62"/>
      <c r="K104" s="62"/>
      <c r="L104" s="60"/>
      <c r="M104" s="214"/>
      <c r="N104" s="41"/>
      <c r="O104" s="41"/>
      <c r="P104" s="41"/>
      <c r="Q104" s="41"/>
      <c r="R104" s="41"/>
      <c r="S104" s="41"/>
      <c r="T104" s="77"/>
      <c r="AT104" s="23" t="s">
        <v>168</v>
      </c>
      <c r="AU104" s="23" t="s">
        <v>83</v>
      </c>
    </row>
    <row r="105" spans="2:65" s="12" customFormat="1" ht="13.5">
      <c r="B105" s="216"/>
      <c r="C105" s="217"/>
      <c r="D105" s="212" t="s">
        <v>170</v>
      </c>
      <c r="E105" s="218" t="s">
        <v>23</v>
      </c>
      <c r="F105" s="219" t="s">
        <v>197</v>
      </c>
      <c r="G105" s="217"/>
      <c r="H105" s="220">
        <v>5568.3</v>
      </c>
      <c r="I105" s="221"/>
      <c r="J105" s="217"/>
      <c r="K105" s="217"/>
      <c r="L105" s="222"/>
      <c r="M105" s="223"/>
      <c r="N105" s="224"/>
      <c r="O105" s="224"/>
      <c r="P105" s="224"/>
      <c r="Q105" s="224"/>
      <c r="R105" s="224"/>
      <c r="S105" s="224"/>
      <c r="T105" s="225"/>
      <c r="AT105" s="226" t="s">
        <v>170</v>
      </c>
      <c r="AU105" s="226" t="s">
        <v>83</v>
      </c>
      <c r="AV105" s="12" t="s">
        <v>83</v>
      </c>
      <c r="AW105" s="12" t="s">
        <v>36</v>
      </c>
      <c r="AX105" s="12" t="s">
        <v>81</v>
      </c>
      <c r="AY105" s="226" t="s">
        <v>157</v>
      </c>
    </row>
    <row r="106" spans="2:65" s="1" customFormat="1" ht="16.5" customHeight="1">
      <c r="B106" s="40"/>
      <c r="C106" s="200" t="s">
        <v>198</v>
      </c>
      <c r="D106" s="200" t="s">
        <v>159</v>
      </c>
      <c r="E106" s="201" t="s">
        <v>199</v>
      </c>
      <c r="F106" s="202" t="s">
        <v>200</v>
      </c>
      <c r="G106" s="203" t="s">
        <v>162</v>
      </c>
      <c r="H106" s="204">
        <v>5568.3</v>
      </c>
      <c r="I106" s="205"/>
      <c r="J106" s="206">
        <f>ROUND(I106*H106,2)</f>
        <v>0</v>
      </c>
      <c r="K106" s="202" t="s">
        <v>163</v>
      </c>
      <c r="L106" s="60"/>
      <c r="M106" s="207" t="s">
        <v>23</v>
      </c>
      <c r="N106" s="208" t="s">
        <v>44</v>
      </c>
      <c r="O106" s="41"/>
      <c r="P106" s="209">
        <f>O106*H106</f>
        <v>0</v>
      </c>
      <c r="Q106" s="209">
        <v>0</v>
      </c>
      <c r="R106" s="209">
        <f>Q106*H106</f>
        <v>0</v>
      </c>
      <c r="S106" s="209">
        <v>0</v>
      </c>
      <c r="T106" s="210">
        <f>S106*H106</f>
        <v>0</v>
      </c>
      <c r="AR106" s="23" t="s">
        <v>164</v>
      </c>
      <c r="AT106" s="23" t="s">
        <v>159</v>
      </c>
      <c r="AU106" s="23" t="s">
        <v>83</v>
      </c>
      <c r="AY106" s="23" t="s">
        <v>157</v>
      </c>
      <c r="BE106" s="211">
        <f>IF(N106="základní",J106,0)</f>
        <v>0</v>
      </c>
      <c r="BF106" s="211">
        <f>IF(N106="snížená",J106,0)</f>
        <v>0</v>
      </c>
      <c r="BG106" s="211">
        <f>IF(N106="zákl. přenesená",J106,0)</f>
        <v>0</v>
      </c>
      <c r="BH106" s="211">
        <f>IF(N106="sníž. přenesená",J106,0)</f>
        <v>0</v>
      </c>
      <c r="BI106" s="211">
        <f>IF(N106="nulová",J106,0)</f>
        <v>0</v>
      </c>
      <c r="BJ106" s="23" t="s">
        <v>81</v>
      </c>
      <c r="BK106" s="211">
        <f>ROUND(I106*H106,2)</f>
        <v>0</v>
      </c>
      <c r="BL106" s="23" t="s">
        <v>164</v>
      </c>
      <c r="BM106" s="23" t="s">
        <v>201</v>
      </c>
    </row>
    <row r="107" spans="2:65" s="1" customFormat="1" ht="27">
      <c r="B107" s="40"/>
      <c r="C107" s="62"/>
      <c r="D107" s="212" t="s">
        <v>166</v>
      </c>
      <c r="E107" s="62"/>
      <c r="F107" s="213" t="s">
        <v>202</v>
      </c>
      <c r="G107" s="62"/>
      <c r="H107" s="62"/>
      <c r="I107" s="171"/>
      <c r="J107" s="62"/>
      <c r="K107" s="62"/>
      <c r="L107" s="60"/>
      <c r="M107" s="214"/>
      <c r="N107" s="41"/>
      <c r="O107" s="41"/>
      <c r="P107" s="41"/>
      <c r="Q107" s="41"/>
      <c r="R107" s="41"/>
      <c r="S107" s="41"/>
      <c r="T107" s="77"/>
      <c r="AT107" s="23" t="s">
        <v>166</v>
      </c>
      <c r="AU107" s="23" t="s">
        <v>83</v>
      </c>
    </row>
    <row r="108" spans="2:65" s="1" customFormat="1" ht="175.5">
      <c r="B108" s="40"/>
      <c r="C108" s="62"/>
      <c r="D108" s="212" t="s">
        <v>168</v>
      </c>
      <c r="E108" s="62"/>
      <c r="F108" s="215" t="s">
        <v>196</v>
      </c>
      <c r="G108" s="62"/>
      <c r="H108" s="62"/>
      <c r="I108" s="171"/>
      <c r="J108" s="62"/>
      <c r="K108" s="62"/>
      <c r="L108" s="60"/>
      <c r="M108" s="214"/>
      <c r="N108" s="41"/>
      <c r="O108" s="41"/>
      <c r="P108" s="41"/>
      <c r="Q108" s="41"/>
      <c r="R108" s="41"/>
      <c r="S108" s="41"/>
      <c r="T108" s="77"/>
      <c r="AT108" s="23" t="s">
        <v>168</v>
      </c>
      <c r="AU108" s="23" t="s">
        <v>83</v>
      </c>
    </row>
    <row r="109" spans="2:65" s="1" customFormat="1" ht="16.5" customHeight="1">
      <c r="B109" s="40"/>
      <c r="C109" s="200" t="s">
        <v>203</v>
      </c>
      <c r="D109" s="200" t="s">
        <v>159</v>
      </c>
      <c r="E109" s="201" t="s">
        <v>204</v>
      </c>
      <c r="F109" s="202" t="s">
        <v>205</v>
      </c>
      <c r="G109" s="203" t="s">
        <v>162</v>
      </c>
      <c r="H109" s="204">
        <v>6134.8</v>
      </c>
      <c r="I109" s="205"/>
      <c r="J109" s="206">
        <f>ROUND(I109*H109,2)</f>
        <v>0</v>
      </c>
      <c r="K109" s="202" t="s">
        <v>163</v>
      </c>
      <c r="L109" s="60"/>
      <c r="M109" s="207" t="s">
        <v>23</v>
      </c>
      <c r="N109" s="208" t="s">
        <v>44</v>
      </c>
      <c r="O109" s="41"/>
      <c r="P109" s="209">
        <f>O109*H109</f>
        <v>0</v>
      </c>
      <c r="Q109" s="209">
        <v>0</v>
      </c>
      <c r="R109" s="209">
        <f>Q109*H109</f>
        <v>0</v>
      </c>
      <c r="S109" s="209">
        <v>0</v>
      </c>
      <c r="T109" s="210">
        <f>S109*H109</f>
        <v>0</v>
      </c>
      <c r="AR109" s="23" t="s">
        <v>164</v>
      </c>
      <c r="AT109" s="23" t="s">
        <v>159</v>
      </c>
      <c r="AU109" s="23" t="s">
        <v>83</v>
      </c>
      <c r="AY109" s="23" t="s">
        <v>157</v>
      </c>
      <c r="BE109" s="211">
        <f>IF(N109="základní",J109,0)</f>
        <v>0</v>
      </c>
      <c r="BF109" s="211">
        <f>IF(N109="snížená",J109,0)</f>
        <v>0</v>
      </c>
      <c r="BG109" s="211">
        <f>IF(N109="zákl. přenesená",J109,0)</f>
        <v>0</v>
      </c>
      <c r="BH109" s="211">
        <f>IF(N109="sníž. přenesená",J109,0)</f>
        <v>0</v>
      </c>
      <c r="BI109" s="211">
        <f>IF(N109="nulová",J109,0)</f>
        <v>0</v>
      </c>
      <c r="BJ109" s="23" t="s">
        <v>81</v>
      </c>
      <c r="BK109" s="211">
        <f>ROUND(I109*H109,2)</f>
        <v>0</v>
      </c>
      <c r="BL109" s="23" t="s">
        <v>164</v>
      </c>
      <c r="BM109" s="23" t="s">
        <v>206</v>
      </c>
    </row>
    <row r="110" spans="2:65" s="1" customFormat="1" ht="40.5">
      <c r="B110" s="40"/>
      <c r="C110" s="62"/>
      <c r="D110" s="212" t="s">
        <v>166</v>
      </c>
      <c r="E110" s="62"/>
      <c r="F110" s="213" t="s">
        <v>207</v>
      </c>
      <c r="G110" s="62"/>
      <c r="H110" s="62"/>
      <c r="I110" s="171"/>
      <c r="J110" s="62"/>
      <c r="K110" s="62"/>
      <c r="L110" s="60"/>
      <c r="M110" s="214"/>
      <c r="N110" s="41"/>
      <c r="O110" s="41"/>
      <c r="P110" s="41"/>
      <c r="Q110" s="41"/>
      <c r="R110" s="41"/>
      <c r="S110" s="41"/>
      <c r="T110" s="77"/>
      <c r="AT110" s="23" t="s">
        <v>166</v>
      </c>
      <c r="AU110" s="23" t="s">
        <v>83</v>
      </c>
    </row>
    <row r="111" spans="2:65" s="1" customFormat="1" ht="175.5">
      <c r="B111" s="40"/>
      <c r="C111" s="62"/>
      <c r="D111" s="212" t="s">
        <v>168</v>
      </c>
      <c r="E111" s="62"/>
      <c r="F111" s="215" t="s">
        <v>188</v>
      </c>
      <c r="G111" s="62"/>
      <c r="H111" s="62"/>
      <c r="I111" s="171"/>
      <c r="J111" s="62"/>
      <c r="K111" s="62"/>
      <c r="L111" s="60"/>
      <c r="M111" s="214"/>
      <c r="N111" s="41"/>
      <c r="O111" s="41"/>
      <c r="P111" s="41"/>
      <c r="Q111" s="41"/>
      <c r="R111" s="41"/>
      <c r="S111" s="41"/>
      <c r="T111" s="77"/>
      <c r="AT111" s="23" t="s">
        <v>168</v>
      </c>
      <c r="AU111" s="23" t="s">
        <v>83</v>
      </c>
    </row>
    <row r="112" spans="2:65" s="1" customFormat="1" ht="27">
      <c r="B112" s="40"/>
      <c r="C112" s="62"/>
      <c r="D112" s="212" t="s">
        <v>177</v>
      </c>
      <c r="E112" s="62"/>
      <c r="F112" s="215" t="s">
        <v>208</v>
      </c>
      <c r="G112" s="62"/>
      <c r="H112" s="62"/>
      <c r="I112" s="171"/>
      <c r="J112" s="62"/>
      <c r="K112" s="62"/>
      <c r="L112" s="60"/>
      <c r="M112" s="214"/>
      <c r="N112" s="41"/>
      <c r="O112" s="41"/>
      <c r="P112" s="41"/>
      <c r="Q112" s="41"/>
      <c r="R112" s="41"/>
      <c r="S112" s="41"/>
      <c r="T112" s="77"/>
      <c r="AT112" s="23" t="s">
        <v>177</v>
      </c>
      <c r="AU112" s="23" t="s">
        <v>83</v>
      </c>
    </row>
    <row r="113" spans="2:65" s="12" customFormat="1" ht="13.5">
      <c r="B113" s="216"/>
      <c r="C113" s="217"/>
      <c r="D113" s="212" t="s">
        <v>170</v>
      </c>
      <c r="E113" s="218" t="s">
        <v>23</v>
      </c>
      <c r="F113" s="219" t="s">
        <v>209</v>
      </c>
      <c r="G113" s="217"/>
      <c r="H113" s="220">
        <v>5568.3</v>
      </c>
      <c r="I113" s="221"/>
      <c r="J113" s="217"/>
      <c r="K113" s="217"/>
      <c r="L113" s="222"/>
      <c r="M113" s="223"/>
      <c r="N113" s="224"/>
      <c r="O113" s="224"/>
      <c r="P113" s="224"/>
      <c r="Q113" s="224"/>
      <c r="R113" s="224"/>
      <c r="S113" s="224"/>
      <c r="T113" s="225"/>
      <c r="AT113" s="226" t="s">
        <v>170</v>
      </c>
      <c r="AU113" s="226" t="s">
        <v>83</v>
      </c>
      <c r="AV113" s="12" t="s">
        <v>83</v>
      </c>
      <c r="AW113" s="12" t="s">
        <v>36</v>
      </c>
      <c r="AX113" s="12" t="s">
        <v>73</v>
      </c>
      <c r="AY113" s="226" t="s">
        <v>157</v>
      </c>
    </row>
    <row r="114" spans="2:65" s="12" customFormat="1" ht="27">
      <c r="B114" s="216"/>
      <c r="C114" s="217"/>
      <c r="D114" s="212" t="s">
        <v>170</v>
      </c>
      <c r="E114" s="218" t="s">
        <v>23</v>
      </c>
      <c r="F114" s="219" t="s">
        <v>210</v>
      </c>
      <c r="G114" s="217"/>
      <c r="H114" s="220">
        <v>566.5</v>
      </c>
      <c r="I114" s="221"/>
      <c r="J114" s="217"/>
      <c r="K114" s="217"/>
      <c r="L114" s="222"/>
      <c r="M114" s="223"/>
      <c r="N114" s="224"/>
      <c r="O114" s="224"/>
      <c r="P114" s="224"/>
      <c r="Q114" s="224"/>
      <c r="R114" s="224"/>
      <c r="S114" s="224"/>
      <c r="T114" s="225"/>
      <c r="AT114" s="226" t="s">
        <v>170</v>
      </c>
      <c r="AU114" s="226" t="s">
        <v>83</v>
      </c>
      <c r="AV114" s="12" t="s">
        <v>83</v>
      </c>
      <c r="AW114" s="12" t="s">
        <v>36</v>
      </c>
      <c r="AX114" s="12" t="s">
        <v>73</v>
      </c>
      <c r="AY114" s="226" t="s">
        <v>157</v>
      </c>
    </row>
    <row r="115" spans="2:65" s="13" customFormat="1" ht="13.5">
      <c r="B115" s="227"/>
      <c r="C115" s="228"/>
      <c r="D115" s="212" t="s">
        <v>170</v>
      </c>
      <c r="E115" s="229" t="s">
        <v>23</v>
      </c>
      <c r="F115" s="230" t="s">
        <v>182</v>
      </c>
      <c r="G115" s="228"/>
      <c r="H115" s="231">
        <v>6134.8</v>
      </c>
      <c r="I115" s="232"/>
      <c r="J115" s="228"/>
      <c r="K115" s="228"/>
      <c r="L115" s="233"/>
      <c r="M115" s="234"/>
      <c r="N115" s="235"/>
      <c r="O115" s="235"/>
      <c r="P115" s="235"/>
      <c r="Q115" s="235"/>
      <c r="R115" s="235"/>
      <c r="S115" s="235"/>
      <c r="T115" s="236"/>
      <c r="AT115" s="237" t="s">
        <v>170</v>
      </c>
      <c r="AU115" s="237" t="s">
        <v>83</v>
      </c>
      <c r="AV115" s="13" t="s">
        <v>164</v>
      </c>
      <c r="AW115" s="13" t="s">
        <v>36</v>
      </c>
      <c r="AX115" s="13" t="s">
        <v>81</v>
      </c>
      <c r="AY115" s="237" t="s">
        <v>157</v>
      </c>
    </row>
    <row r="116" spans="2:65" s="1" customFormat="1" ht="16.5" customHeight="1">
      <c r="B116" s="40"/>
      <c r="C116" s="200" t="s">
        <v>211</v>
      </c>
      <c r="D116" s="200" t="s">
        <v>159</v>
      </c>
      <c r="E116" s="201" t="s">
        <v>212</v>
      </c>
      <c r="F116" s="202" t="s">
        <v>213</v>
      </c>
      <c r="G116" s="203" t="s">
        <v>162</v>
      </c>
      <c r="H116" s="204">
        <v>566.5</v>
      </c>
      <c r="I116" s="205"/>
      <c r="J116" s="206">
        <f>ROUND(I116*H116,2)</f>
        <v>0</v>
      </c>
      <c r="K116" s="202" t="s">
        <v>163</v>
      </c>
      <c r="L116" s="60"/>
      <c r="M116" s="207" t="s">
        <v>23</v>
      </c>
      <c r="N116" s="208" t="s">
        <v>44</v>
      </c>
      <c r="O116" s="41"/>
      <c r="P116" s="209">
        <f>O116*H116</f>
        <v>0</v>
      </c>
      <c r="Q116" s="209">
        <v>0</v>
      </c>
      <c r="R116" s="209">
        <f>Q116*H116</f>
        <v>0</v>
      </c>
      <c r="S116" s="209">
        <v>0</v>
      </c>
      <c r="T116" s="210">
        <f>S116*H116</f>
        <v>0</v>
      </c>
      <c r="AR116" s="23" t="s">
        <v>164</v>
      </c>
      <c r="AT116" s="23" t="s">
        <v>159</v>
      </c>
      <c r="AU116" s="23" t="s">
        <v>83</v>
      </c>
      <c r="AY116" s="23" t="s">
        <v>157</v>
      </c>
      <c r="BE116" s="211">
        <f>IF(N116="základní",J116,0)</f>
        <v>0</v>
      </c>
      <c r="BF116" s="211">
        <f>IF(N116="snížená",J116,0)</f>
        <v>0</v>
      </c>
      <c r="BG116" s="211">
        <f>IF(N116="zákl. přenesená",J116,0)</f>
        <v>0</v>
      </c>
      <c r="BH116" s="211">
        <f>IF(N116="sníž. přenesená",J116,0)</f>
        <v>0</v>
      </c>
      <c r="BI116" s="211">
        <f>IF(N116="nulová",J116,0)</f>
        <v>0</v>
      </c>
      <c r="BJ116" s="23" t="s">
        <v>81</v>
      </c>
      <c r="BK116" s="211">
        <f>ROUND(I116*H116,2)</f>
        <v>0</v>
      </c>
      <c r="BL116" s="23" t="s">
        <v>164</v>
      </c>
      <c r="BM116" s="23" t="s">
        <v>214</v>
      </c>
    </row>
    <row r="117" spans="2:65" s="1" customFormat="1" ht="27">
      <c r="B117" s="40"/>
      <c r="C117" s="62"/>
      <c r="D117" s="212" t="s">
        <v>166</v>
      </c>
      <c r="E117" s="62"/>
      <c r="F117" s="213" t="s">
        <v>215</v>
      </c>
      <c r="G117" s="62"/>
      <c r="H117" s="62"/>
      <c r="I117" s="171"/>
      <c r="J117" s="62"/>
      <c r="K117" s="62"/>
      <c r="L117" s="60"/>
      <c r="M117" s="214"/>
      <c r="N117" s="41"/>
      <c r="O117" s="41"/>
      <c r="P117" s="41"/>
      <c r="Q117" s="41"/>
      <c r="R117" s="41"/>
      <c r="S117" s="41"/>
      <c r="T117" s="77"/>
      <c r="AT117" s="23" t="s">
        <v>166</v>
      </c>
      <c r="AU117" s="23" t="s">
        <v>83</v>
      </c>
    </row>
    <row r="118" spans="2:65" s="1" customFormat="1" ht="148.5">
      <c r="B118" s="40"/>
      <c r="C118" s="62"/>
      <c r="D118" s="212" t="s">
        <v>168</v>
      </c>
      <c r="E118" s="62"/>
      <c r="F118" s="215" t="s">
        <v>216</v>
      </c>
      <c r="G118" s="62"/>
      <c r="H118" s="62"/>
      <c r="I118" s="171"/>
      <c r="J118" s="62"/>
      <c r="K118" s="62"/>
      <c r="L118" s="60"/>
      <c r="M118" s="214"/>
      <c r="N118" s="41"/>
      <c r="O118" s="41"/>
      <c r="P118" s="41"/>
      <c r="Q118" s="41"/>
      <c r="R118" s="41"/>
      <c r="S118" s="41"/>
      <c r="T118" s="77"/>
      <c r="AT118" s="23" t="s">
        <v>168</v>
      </c>
      <c r="AU118" s="23" t="s">
        <v>83</v>
      </c>
    </row>
    <row r="119" spans="2:65" s="1" customFormat="1" ht="27">
      <c r="B119" s="40"/>
      <c r="C119" s="62"/>
      <c r="D119" s="212" t="s">
        <v>177</v>
      </c>
      <c r="E119" s="62"/>
      <c r="F119" s="215" t="s">
        <v>217</v>
      </c>
      <c r="G119" s="62"/>
      <c r="H119" s="62"/>
      <c r="I119" s="171"/>
      <c r="J119" s="62"/>
      <c r="K119" s="62"/>
      <c r="L119" s="60"/>
      <c r="M119" s="214"/>
      <c r="N119" s="41"/>
      <c r="O119" s="41"/>
      <c r="P119" s="41"/>
      <c r="Q119" s="41"/>
      <c r="R119" s="41"/>
      <c r="S119" s="41"/>
      <c r="T119" s="77"/>
      <c r="AT119" s="23" t="s">
        <v>177</v>
      </c>
      <c r="AU119" s="23" t="s">
        <v>83</v>
      </c>
    </row>
    <row r="120" spans="2:65" s="12" customFormat="1" ht="13.5">
      <c r="B120" s="216"/>
      <c r="C120" s="217"/>
      <c r="D120" s="212" t="s">
        <v>170</v>
      </c>
      <c r="E120" s="218" t="s">
        <v>23</v>
      </c>
      <c r="F120" s="219" t="s">
        <v>218</v>
      </c>
      <c r="G120" s="217"/>
      <c r="H120" s="220">
        <v>566.5</v>
      </c>
      <c r="I120" s="221"/>
      <c r="J120" s="217"/>
      <c r="K120" s="217"/>
      <c r="L120" s="222"/>
      <c r="M120" s="223"/>
      <c r="N120" s="224"/>
      <c r="O120" s="224"/>
      <c r="P120" s="224"/>
      <c r="Q120" s="224"/>
      <c r="R120" s="224"/>
      <c r="S120" s="224"/>
      <c r="T120" s="225"/>
      <c r="AT120" s="226" t="s">
        <v>170</v>
      </c>
      <c r="AU120" s="226" t="s">
        <v>83</v>
      </c>
      <c r="AV120" s="12" t="s">
        <v>83</v>
      </c>
      <c r="AW120" s="12" t="s">
        <v>36</v>
      </c>
      <c r="AX120" s="12" t="s">
        <v>81</v>
      </c>
      <c r="AY120" s="226" t="s">
        <v>157</v>
      </c>
    </row>
    <row r="121" spans="2:65" s="1" customFormat="1" ht="25.5" customHeight="1">
      <c r="B121" s="40"/>
      <c r="C121" s="200" t="s">
        <v>219</v>
      </c>
      <c r="D121" s="200" t="s">
        <v>159</v>
      </c>
      <c r="E121" s="201" t="s">
        <v>220</v>
      </c>
      <c r="F121" s="202" t="s">
        <v>221</v>
      </c>
      <c r="G121" s="203" t="s">
        <v>162</v>
      </c>
      <c r="H121" s="204">
        <v>566.5</v>
      </c>
      <c r="I121" s="205"/>
      <c r="J121" s="206">
        <f>ROUND(I121*H121,2)</f>
        <v>0</v>
      </c>
      <c r="K121" s="202" t="s">
        <v>163</v>
      </c>
      <c r="L121" s="60"/>
      <c r="M121" s="207" t="s">
        <v>23</v>
      </c>
      <c r="N121" s="208" t="s">
        <v>44</v>
      </c>
      <c r="O121" s="41"/>
      <c r="P121" s="209">
        <f>O121*H121</f>
        <v>0</v>
      </c>
      <c r="Q121" s="209">
        <v>0</v>
      </c>
      <c r="R121" s="209">
        <f>Q121*H121</f>
        <v>0</v>
      </c>
      <c r="S121" s="209">
        <v>0</v>
      </c>
      <c r="T121" s="210">
        <f>S121*H121</f>
        <v>0</v>
      </c>
      <c r="AR121" s="23" t="s">
        <v>164</v>
      </c>
      <c r="AT121" s="23" t="s">
        <v>159</v>
      </c>
      <c r="AU121" s="23" t="s">
        <v>83</v>
      </c>
      <c r="AY121" s="23" t="s">
        <v>157</v>
      </c>
      <c r="BE121" s="211">
        <f>IF(N121="základní",J121,0)</f>
        <v>0</v>
      </c>
      <c r="BF121" s="211">
        <f>IF(N121="snížená",J121,0)</f>
        <v>0</v>
      </c>
      <c r="BG121" s="211">
        <f>IF(N121="zákl. přenesená",J121,0)</f>
        <v>0</v>
      </c>
      <c r="BH121" s="211">
        <f>IF(N121="sníž. přenesená",J121,0)</f>
        <v>0</v>
      </c>
      <c r="BI121" s="211">
        <f>IF(N121="nulová",J121,0)</f>
        <v>0</v>
      </c>
      <c r="BJ121" s="23" t="s">
        <v>81</v>
      </c>
      <c r="BK121" s="211">
        <f>ROUND(I121*H121,2)</f>
        <v>0</v>
      </c>
      <c r="BL121" s="23" t="s">
        <v>164</v>
      </c>
      <c r="BM121" s="23" t="s">
        <v>222</v>
      </c>
    </row>
    <row r="122" spans="2:65" s="1" customFormat="1" ht="40.5">
      <c r="B122" s="40"/>
      <c r="C122" s="62"/>
      <c r="D122" s="212" t="s">
        <v>166</v>
      </c>
      <c r="E122" s="62"/>
      <c r="F122" s="213" t="s">
        <v>223</v>
      </c>
      <c r="G122" s="62"/>
      <c r="H122" s="62"/>
      <c r="I122" s="171"/>
      <c r="J122" s="62"/>
      <c r="K122" s="62"/>
      <c r="L122" s="60"/>
      <c r="M122" s="214"/>
      <c r="N122" s="41"/>
      <c r="O122" s="41"/>
      <c r="P122" s="41"/>
      <c r="Q122" s="41"/>
      <c r="R122" s="41"/>
      <c r="S122" s="41"/>
      <c r="T122" s="77"/>
      <c r="AT122" s="23" t="s">
        <v>166</v>
      </c>
      <c r="AU122" s="23" t="s">
        <v>83</v>
      </c>
    </row>
    <row r="123" spans="2:65" s="1" customFormat="1" ht="94.5">
      <c r="B123" s="40"/>
      <c r="C123" s="62"/>
      <c r="D123" s="212" t="s">
        <v>168</v>
      </c>
      <c r="E123" s="62"/>
      <c r="F123" s="215" t="s">
        <v>224</v>
      </c>
      <c r="G123" s="62"/>
      <c r="H123" s="62"/>
      <c r="I123" s="171"/>
      <c r="J123" s="62"/>
      <c r="K123" s="62"/>
      <c r="L123" s="60"/>
      <c r="M123" s="214"/>
      <c r="N123" s="41"/>
      <c r="O123" s="41"/>
      <c r="P123" s="41"/>
      <c r="Q123" s="41"/>
      <c r="R123" s="41"/>
      <c r="S123" s="41"/>
      <c r="T123" s="77"/>
      <c r="AT123" s="23" t="s">
        <v>168</v>
      </c>
      <c r="AU123" s="23" t="s">
        <v>83</v>
      </c>
    </row>
    <row r="124" spans="2:65" s="12" customFormat="1" ht="13.5">
      <c r="B124" s="216"/>
      <c r="C124" s="217"/>
      <c r="D124" s="212" t="s">
        <v>170</v>
      </c>
      <c r="E124" s="218" t="s">
        <v>23</v>
      </c>
      <c r="F124" s="219" t="s">
        <v>225</v>
      </c>
      <c r="G124" s="217"/>
      <c r="H124" s="220">
        <v>566.5</v>
      </c>
      <c r="I124" s="221"/>
      <c r="J124" s="217"/>
      <c r="K124" s="217"/>
      <c r="L124" s="222"/>
      <c r="M124" s="223"/>
      <c r="N124" s="224"/>
      <c r="O124" s="224"/>
      <c r="P124" s="224"/>
      <c r="Q124" s="224"/>
      <c r="R124" s="224"/>
      <c r="S124" s="224"/>
      <c r="T124" s="225"/>
      <c r="AT124" s="226" t="s">
        <v>170</v>
      </c>
      <c r="AU124" s="226" t="s">
        <v>83</v>
      </c>
      <c r="AV124" s="12" t="s">
        <v>83</v>
      </c>
      <c r="AW124" s="12" t="s">
        <v>36</v>
      </c>
      <c r="AX124" s="12" t="s">
        <v>81</v>
      </c>
      <c r="AY124" s="226" t="s">
        <v>157</v>
      </c>
    </row>
    <row r="125" spans="2:65" s="1" customFormat="1" ht="25.5" customHeight="1">
      <c r="B125" s="40"/>
      <c r="C125" s="200" t="s">
        <v>226</v>
      </c>
      <c r="D125" s="200" t="s">
        <v>159</v>
      </c>
      <c r="E125" s="201" t="s">
        <v>227</v>
      </c>
      <c r="F125" s="202" t="s">
        <v>228</v>
      </c>
      <c r="G125" s="203" t="s">
        <v>162</v>
      </c>
      <c r="H125" s="204">
        <v>7592.1</v>
      </c>
      <c r="I125" s="205"/>
      <c r="J125" s="206">
        <f>ROUND(I125*H125,2)</f>
        <v>0</v>
      </c>
      <c r="K125" s="202" t="s">
        <v>163</v>
      </c>
      <c r="L125" s="60"/>
      <c r="M125" s="207" t="s">
        <v>23</v>
      </c>
      <c r="N125" s="208" t="s">
        <v>44</v>
      </c>
      <c r="O125" s="41"/>
      <c r="P125" s="209">
        <f>O125*H125</f>
        <v>0</v>
      </c>
      <c r="Q125" s="209">
        <v>0</v>
      </c>
      <c r="R125" s="209">
        <f>Q125*H125</f>
        <v>0</v>
      </c>
      <c r="S125" s="209">
        <v>0</v>
      </c>
      <c r="T125" s="210">
        <f>S125*H125</f>
        <v>0</v>
      </c>
      <c r="AR125" s="23" t="s">
        <v>164</v>
      </c>
      <c r="AT125" s="23" t="s">
        <v>159</v>
      </c>
      <c r="AU125" s="23" t="s">
        <v>83</v>
      </c>
      <c r="AY125" s="23" t="s">
        <v>157</v>
      </c>
      <c r="BE125" s="211">
        <f>IF(N125="základní",J125,0)</f>
        <v>0</v>
      </c>
      <c r="BF125" s="211">
        <f>IF(N125="snížená",J125,0)</f>
        <v>0</v>
      </c>
      <c r="BG125" s="211">
        <f>IF(N125="zákl. přenesená",J125,0)</f>
        <v>0</v>
      </c>
      <c r="BH125" s="211">
        <f>IF(N125="sníž. přenesená",J125,0)</f>
        <v>0</v>
      </c>
      <c r="BI125" s="211">
        <f>IF(N125="nulová",J125,0)</f>
        <v>0</v>
      </c>
      <c r="BJ125" s="23" t="s">
        <v>81</v>
      </c>
      <c r="BK125" s="211">
        <f>ROUND(I125*H125,2)</f>
        <v>0</v>
      </c>
      <c r="BL125" s="23" t="s">
        <v>164</v>
      </c>
      <c r="BM125" s="23" t="s">
        <v>229</v>
      </c>
    </row>
    <row r="126" spans="2:65" s="1" customFormat="1" ht="40.5">
      <c r="B126" s="40"/>
      <c r="C126" s="62"/>
      <c r="D126" s="212" t="s">
        <v>166</v>
      </c>
      <c r="E126" s="62"/>
      <c r="F126" s="213" t="s">
        <v>230</v>
      </c>
      <c r="G126" s="62"/>
      <c r="H126" s="62"/>
      <c r="I126" s="171"/>
      <c r="J126" s="62"/>
      <c r="K126" s="62"/>
      <c r="L126" s="60"/>
      <c r="M126" s="214"/>
      <c r="N126" s="41"/>
      <c r="O126" s="41"/>
      <c r="P126" s="41"/>
      <c r="Q126" s="41"/>
      <c r="R126" s="41"/>
      <c r="S126" s="41"/>
      <c r="T126" s="77"/>
      <c r="AT126" s="23" t="s">
        <v>166</v>
      </c>
      <c r="AU126" s="23" t="s">
        <v>83</v>
      </c>
    </row>
    <row r="127" spans="2:65" s="1" customFormat="1" ht="81">
      <c r="B127" s="40"/>
      <c r="C127" s="62"/>
      <c r="D127" s="212" t="s">
        <v>168</v>
      </c>
      <c r="E127" s="62"/>
      <c r="F127" s="215" t="s">
        <v>231</v>
      </c>
      <c r="G127" s="62"/>
      <c r="H127" s="62"/>
      <c r="I127" s="171"/>
      <c r="J127" s="62"/>
      <c r="K127" s="62"/>
      <c r="L127" s="60"/>
      <c r="M127" s="214"/>
      <c r="N127" s="41"/>
      <c r="O127" s="41"/>
      <c r="P127" s="41"/>
      <c r="Q127" s="41"/>
      <c r="R127" s="41"/>
      <c r="S127" s="41"/>
      <c r="T127" s="77"/>
      <c r="AT127" s="23" t="s">
        <v>168</v>
      </c>
      <c r="AU127" s="23" t="s">
        <v>83</v>
      </c>
    </row>
    <row r="128" spans="2:65" s="12" customFormat="1" ht="13.5">
      <c r="B128" s="216"/>
      <c r="C128" s="217"/>
      <c r="D128" s="212" t="s">
        <v>170</v>
      </c>
      <c r="E128" s="218" t="s">
        <v>23</v>
      </c>
      <c r="F128" s="219" t="s">
        <v>232</v>
      </c>
      <c r="G128" s="217"/>
      <c r="H128" s="220">
        <v>7592.1</v>
      </c>
      <c r="I128" s="221"/>
      <c r="J128" s="217"/>
      <c r="K128" s="217"/>
      <c r="L128" s="222"/>
      <c r="M128" s="223"/>
      <c r="N128" s="224"/>
      <c r="O128" s="224"/>
      <c r="P128" s="224"/>
      <c r="Q128" s="224"/>
      <c r="R128" s="224"/>
      <c r="S128" s="224"/>
      <c r="T128" s="225"/>
      <c r="AT128" s="226" t="s">
        <v>170</v>
      </c>
      <c r="AU128" s="226" t="s">
        <v>83</v>
      </c>
      <c r="AV128" s="12" t="s">
        <v>83</v>
      </c>
      <c r="AW128" s="12" t="s">
        <v>36</v>
      </c>
      <c r="AX128" s="12" t="s">
        <v>81</v>
      </c>
      <c r="AY128" s="226" t="s">
        <v>157</v>
      </c>
    </row>
    <row r="129" spans="2:65" s="1" customFormat="1" ht="16.5" customHeight="1">
      <c r="B129" s="40"/>
      <c r="C129" s="238" t="s">
        <v>233</v>
      </c>
      <c r="D129" s="238" t="s">
        <v>234</v>
      </c>
      <c r="E129" s="239" t="s">
        <v>235</v>
      </c>
      <c r="F129" s="240" t="s">
        <v>236</v>
      </c>
      <c r="G129" s="241" t="s">
        <v>237</v>
      </c>
      <c r="H129" s="242">
        <v>13665.78</v>
      </c>
      <c r="I129" s="243"/>
      <c r="J129" s="244">
        <f>ROUND(I129*H129,2)</f>
        <v>0</v>
      </c>
      <c r="K129" s="240" t="s">
        <v>23</v>
      </c>
      <c r="L129" s="245"/>
      <c r="M129" s="246" t="s">
        <v>23</v>
      </c>
      <c r="N129" s="247" t="s">
        <v>44</v>
      </c>
      <c r="O129" s="41"/>
      <c r="P129" s="209">
        <f>O129*H129</f>
        <v>0</v>
      </c>
      <c r="Q129" s="209">
        <v>1</v>
      </c>
      <c r="R129" s="209">
        <f>Q129*H129</f>
        <v>13665.78</v>
      </c>
      <c r="S129" s="209">
        <v>0</v>
      </c>
      <c r="T129" s="210">
        <f>S129*H129</f>
        <v>0</v>
      </c>
      <c r="AR129" s="23" t="s">
        <v>211</v>
      </c>
      <c r="AT129" s="23" t="s">
        <v>234</v>
      </c>
      <c r="AU129" s="23" t="s">
        <v>83</v>
      </c>
      <c r="AY129" s="23" t="s">
        <v>157</v>
      </c>
      <c r="BE129" s="211">
        <f>IF(N129="základní",J129,0)</f>
        <v>0</v>
      </c>
      <c r="BF129" s="211">
        <f>IF(N129="snížená",J129,0)</f>
        <v>0</v>
      </c>
      <c r="BG129" s="211">
        <f>IF(N129="zákl. přenesená",J129,0)</f>
        <v>0</v>
      </c>
      <c r="BH129" s="211">
        <f>IF(N129="sníž. přenesená",J129,0)</f>
        <v>0</v>
      </c>
      <c r="BI129" s="211">
        <f>IF(N129="nulová",J129,0)</f>
        <v>0</v>
      </c>
      <c r="BJ129" s="23" t="s">
        <v>81</v>
      </c>
      <c r="BK129" s="211">
        <f>ROUND(I129*H129,2)</f>
        <v>0</v>
      </c>
      <c r="BL129" s="23" t="s">
        <v>164</v>
      </c>
      <c r="BM129" s="23" t="s">
        <v>238</v>
      </c>
    </row>
    <row r="130" spans="2:65" s="1" customFormat="1" ht="13.5">
      <c r="B130" s="40"/>
      <c r="C130" s="62"/>
      <c r="D130" s="212" t="s">
        <v>166</v>
      </c>
      <c r="E130" s="62"/>
      <c r="F130" s="213" t="s">
        <v>236</v>
      </c>
      <c r="G130" s="62"/>
      <c r="H130" s="62"/>
      <c r="I130" s="171"/>
      <c r="J130" s="62"/>
      <c r="K130" s="62"/>
      <c r="L130" s="60"/>
      <c r="M130" s="214"/>
      <c r="N130" s="41"/>
      <c r="O130" s="41"/>
      <c r="P130" s="41"/>
      <c r="Q130" s="41"/>
      <c r="R130" s="41"/>
      <c r="S130" s="41"/>
      <c r="T130" s="77"/>
      <c r="AT130" s="23" t="s">
        <v>166</v>
      </c>
      <c r="AU130" s="23" t="s">
        <v>83</v>
      </c>
    </row>
    <row r="131" spans="2:65" s="12" customFormat="1" ht="13.5">
      <c r="B131" s="216"/>
      <c r="C131" s="217"/>
      <c r="D131" s="212" t="s">
        <v>170</v>
      </c>
      <c r="E131" s="217"/>
      <c r="F131" s="219" t="s">
        <v>239</v>
      </c>
      <c r="G131" s="217"/>
      <c r="H131" s="220">
        <v>13665.78</v>
      </c>
      <c r="I131" s="221"/>
      <c r="J131" s="217"/>
      <c r="K131" s="217"/>
      <c r="L131" s="222"/>
      <c r="M131" s="223"/>
      <c r="N131" s="224"/>
      <c r="O131" s="224"/>
      <c r="P131" s="224"/>
      <c r="Q131" s="224"/>
      <c r="R131" s="224"/>
      <c r="S131" s="224"/>
      <c r="T131" s="225"/>
      <c r="AT131" s="226" t="s">
        <v>170</v>
      </c>
      <c r="AU131" s="226" t="s">
        <v>83</v>
      </c>
      <c r="AV131" s="12" t="s">
        <v>83</v>
      </c>
      <c r="AW131" s="12" t="s">
        <v>6</v>
      </c>
      <c r="AX131" s="12" t="s">
        <v>81</v>
      </c>
      <c r="AY131" s="226" t="s">
        <v>157</v>
      </c>
    </row>
    <row r="132" spans="2:65" s="1" customFormat="1" ht="16.5" customHeight="1">
      <c r="B132" s="40"/>
      <c r="C132" s="200" t="s">
        <v>240</v>
      </c>
      <c r="D132" s="200" t="s">
        <v>159</v>
      </c>
      <c r="E132" s="201" t="s">
        <v>241</v>
      </c>
      <c r="F132" s="202" t="s">
        <v>242</v>
      </c>
      <c r="G132" s="203" t="s">
        <v>243</v>
      </c>
      <c r="H132" s="204">
        <v>6030.6</v>
      </c>
      <c r="I132" s="205"/>
      <c r="J132" s="206">
        <f>ROUND(I132*H132,2)</f>
        <v>0</v>
      </c>
      <c r="K132" s="202" t="s">
        <v>163</v>
      </c>
      <c r="L132" s="60"/>
      <c r="M132" s="207" t="s">
        <v>23</v>
      </c>
      <c r="N132" s="208" t="s">
        <v>44</v>
      </c>
      <c r="O132" s="41"/>
      <c r="P132" s="209">
        <f>O132*H132</f>
        <v>0</v>
      </c>
      <c r="Q132" s="209">
        <v>0</v>
      </c>
      <c r="R132" s="209">
        <f>Q132*H132</f>
        <v>0</v>
      </c>
      <c r="S132" s="209">
        <v>0</v>
      </c>
      <c r="T132" s="210">
        <f>S132*H132</f>
        <v>0</v>
      </c>
      <c r="AR132" s="23" t="s">
        <v>164</v>
      </c>
      <c r="AT132" s="23" t="s">
        <v>159</v>
      </c>
      <c r="AU132" s="23" t="s">
        <v>83</v>
      </c>
      <c r="AY132" s="23" t="s">
        <v>157</v>
      </c>
      <c r="BE132" s="211">
        <f>IF(N132="základní",J132,0)</f>
        <v>0</v>
      </c>
      <c r="BF132" s="211">
        <f>IF(N132="snížená",J132,0)</f>
        <v>0</v>
      </c>
      <c r="BG132" s="211">
        <f>IF(N132="zákl. přenesená",J132,0)</f>
        <v>0</v>
      </c>
      <c r="BH132" s="211">
        <f>IF(N132="sníž. přenesená",J132,0)</f>
        <v>0</v>
      </c>
      <c r="BI132" s="211">
        <f>IF(N132="nulová",J132,0)</f>
        <v>0</v>
      </c>
      <c r="BJ132" s="23" t="s">
        <v>81</v>
      </c>
      <c r="BK132" s="211">
        <f>ROUND(I132*H132,2)</f>
        <v>0</v>
      </c>
      <c r="BL132" s="23" t="s">
        <v>164</v>
      </c>
      <c r="BM132" s="23" t="s">
        <v>244</v>
      </c>
    </row>
    <row r="133" spans="2:65" s="1" customFormat="1" ht="27">
      <c r="B133" s="40"/>
      <c r="C133" s="62"/>
      <c r="D133" s="212" t="s">
        <v>166</v>
      </c>
      <c r="E133" s="62"/>
      <c r="F133" s="213" t="s">
        <v>245</v>
      </c>
      <c r="G133" s="62"/>
      <c r="H133" s="62"/>
      <c r="I133" s="171"/>
      <c r="J133" s="62"/>
      <c r="K133" s="62"/>
      <c r="L133" s="60"/>
      <c r="M133" s="214"/>
      <c r="N133" s="41"/>
      <c r="O133" s="41"/>
      <c r="P133" s="41"/>
      <c r="Q133" s="41"/>
      <c r="R133" s="41"/>
      <c r="S133" s="41"/>
      <c r="T133" s="77"/>
      <c r="AT133" s="23" t="s">
        <v>166</v>
      </c>
      <c r="AU133" s="23" t="s">
        <v>83</v>
      </c>
    </row>
    <row r="134" spans="2:65" s="1" customFormat="1" ht="121.5">
      <c r="B134" s="40"/>
      <c r="C134" s="62"/>
      <c r="D134" s="212" t="s">
        <v>168</v>
      </c>
      <c r="E134" s="62"/>
      <c r="F134" s="215" t="s">
        <v>246</v>
      </c>
      <c r="G134" s="62"/>
      <c r="H134" s="62"/>
      <c r="I134" s="171"/>
      <c r="J134" s="62"/>
      <c r="K134" s="62"/>
      <c r="L134" s="60"/>
      <c r="M134" s="214"/>
      <c r="N134" s="41"/>
      <c r="O134" s="41"/>
      <c r="P134" s="41"/>
      <c r="Q134" s="41"/>
      <c r="R134" s="41"/>
      <c r="S134" s="41"/>
      <c r="T134" s="77"/>
      <c r="AT134" s="23" t="s">
        <v>168</v>
      </c>
      <c r="AU134" s="23" t="s">
        <v>83</v>
      </c>
    </row>
    <row r="135" spans="2:65" s="12" customFormat="1" ht="13.5">
      <c r="B135" s="216"/>
      <c r="C135" s="217"/>
      <c r="D135" s="212" t="s">
        <v>170</v>
      </c>
      <c r="E135" s="218" t="s">
        <v>23</v>
      </c>
      <c r="F135" s="219" t="s">
        <v>247</v>
      </c>
      <c r="G135" s="217"/>
      <c r="H135" s="220">
        <v>658.2</v>
      </c>
      <c r="I135" s="221"/>
      <c r="J135" s="217"/>
      <c r="K135" s="217"/>
      <c r="L135" s="222"/>
      <c r="M135" s="223"/>
      <c r="N135" s="224"/>
      <c r="O135" s="224"/>
      <c r="P135" s="224"/>
      <c r="Q135" s="224"/>
      <c r="R135" s="224"/>
      <c r="S135" s="224"/>
      <c r="T135" s="225"/>
      <c r="AT135" s="226" t="s">
        <v>170</v>
      </c>
      <c r="AU135" s="226" t="s">
        <v>83</v>
      </c>
      <c r="AV135" s="12" t="s">
        <v>83</v>
      </c>
      <c r="AW135" s="12" t="s">
        <v>36</v>
      </c>
      <c r="AX135" s="12" t="s">
        <v>73</v>
      </c>
      <c r="AY135" s="226" t="s">
        <v>157</v>
      </c>
    </row>
    <row r="136" spans="2:65" s="12" customFormat="1" ht="13.5">
      <c r="B136" s="216"/>
      <c r="C136" s="217"/>
      <c r="D136" s="212" t="s">
        <v>170</v>
      </c>
      <c r="E136" s="218" t="s">
        <v>23</v>
      </c>
      <c r="F136" s="219" t="s">
        <v>248</v>
      </c>
      <c r="G136" s="217"/>
      <c r="H136" s="220">
        <v>5372.4</v>
      </c>
      <c r="I136" s="221"/>
      <c r="J136" s="217"/>
      <c r="K136" s="217"/>
      <c r="L136" s="222"/>
      <c r="M136" s="223"/>
      <c r="N136" s="224"/>
      <c r="O136" s="224"/>
      <c r="P136" s="224"/>
      <c r="Q136" s="224"/>
      <c r="R136" s="224"/>
      <c r="S136" s="224"/>
      <c r="T136" s="225"/>
      <c r="AT136" s="226" t="s">
        <v>170</v>
      </c>
      <c r="AU136" s="226" t="s">
        <v>83</v>
      </c>
      <c r="AV136" s="12" t="s">
        <v>83</v>
      </c>
      <c r="AW136" s="12" t="s">
        <v>36</v>
      </c>
      <c r="AX136" s="12" t="s">
        <v>73</v>
      </c>
      <c r="AY136" s="226" t="s">
        <v>157</v>
      </c>
    </row>
    <row r="137" spans="2:65" s="13" customFormat="1" ht="13.5">
      <c r="B137" s="227"/>
      <c r="C137" s="228"/>
      <c r="D137" s="212" t="s">
        <v>170</v>
      </c>
      <c r="E137" s="229" t="s">
        <v>23</v>
      </c>
      <c r="F137" s="230" t="s">
        <v>182</v>
      </c>
      <c r="G137" s="228"/>
      <c r="H137" s="231">
        <v>6030.6</v>
      </c>
      <c r="I137" s="232"/>
      <c r="J137" s="228"/>
      <c r="K137" s="228"/>
      <c r="L137" s="233"/>
      <c r="M137" s="234"/>
      <c r="N137" s="235"/>
      <c r="O137" s="235"/>
      <c r="P137" s="235"/>
      <c r="Q137" s="235"/>
      <c r="R137" s="235"/>
      <c r="S137" s="235"/>
      <c r="T137" s="236"/>
      <c r="AT137" s="237" t="s">
        <v>170</v>
      </c>
      <c r="AU137" s="237" t="s">
        <v>83</v>
      </c>
      <c r="AV137" s="13" t="s">
        <v>164</v>
      </c>
      <c r="AW137" s="13" t="s">
        <v>36</v>
      </c>
      <c r="AX137" s="13" t="s">
        <v>81</v>
      </c>
      <c r="AY137" s="237" t="s">
        <v>157</v>
      </c>
    </row>
    <row r="138" spans="2:65" s="1" customFormat="1" ht="25.5" customHeight="1">
      <c r="B138" s="40"/>
      <c r="C138" s="200" t="s">
        <v>249</v>
      </c>
      <c r="D138" s="200" t="s">
        <v>159</v>
      </c>
      <c r="E138" s="201" t="s">
        <v>250</v>
      </c>
      <c r="F138" s="202" t="s">
        <v>251</v>
      </c>
      <c r="G138" s="203" t="s">
        <v>162</v>
      </c>
      <c r="H138" s="204">
        <v>4897.8</v>
      </c>
      <c r="I138" s="205"/>
      <c r="J138" s="206">
        <f>ROUND(I138*H138,2)</f>
        <v>0</v>
      </c>
      <c r="K138" s="202" t="s">
        <v>23</v>
      </c>
      <c r="L138" s="60"/>
      <c r="M138" s="207" t="s">
        <v>23</v>
      </c>
      <c r="N138" s="208" t="s">
        <v>44</v>
      </c>
      <c r="O138" s="41"/>
      <c r="P138" s="209">
        <f>O138*H138</f>
        <v>0</v>
      </c>
      <c r="Q138" s="209">
        <v>0</v>
      </c>
      <c r="R138" s="209">
        <f>Q138*H138</f>
        <v>0</v>
      </c>
      <c r="S138" s="209">
        <v>0</v>
      </c>
      <c r="T138" s="210">
        <f>S138*H138</f>
        <v>0</v>
      </c>
      <c r="AR138" s="23" t="s">
        <v>164</v>
      </c>
      <c r="AT138" s="23" t="s">
        <v>159</v>
      </c>
      <c r="AU138" s="23" t="s">
        <v>83</v>
      </c>
      <c r="AY138" s="23" t="s">
        <v>157</v>
      </c>
      <c r="BE138" s="211">
        <f>IF(N138="základní",J138,0)</f>
        <v>0</v>
      </c>
      <c r="BF138" s="211">
        <f>IF(N138="snížená",J138,0)</f>
        <v>0</v>
      </c>
      <c r="BG138" s="211">
        <f>IF(N138="zákl. přenesená",J138,0)</f>
        <v>0</v>
      </c>
      <c r="BH138" s="211">
        <f>IF(N138="sníž. přenesená",J138,0)</f>
        <v>0</v>
      </c>
      <c r="BI138" s="211">
        <f>IF(N138="nulová",J138,0)</f>
        <v>0</v>
      </c>
      <c r="BJ138" s="23" t="s">
        <v>81</v>
      </c>
      <c r="BK138" s="211">
        <f>ROUND(I138*H138,2)</f>
        <v>0</v>
      </c>
      <c r="BL138" s="23" t="s">
        <v>164</v>
      </c>
      <c r="BM138" s="23" t="s">
        <v>252</v>
      </c>
    </row>
    <row r="139" spans="2:65" s="1" customFormat="1" ht="13.5">
      <c r="B139" s="40"/>
      <c r="C139" s="62"/>
      <c r="D139" s="212" t="s">
        <v>166</v>
      </c>
      <c r="E139" s="62"/>
      <c r="F139" s="213" t="s">
        <v>251</v>
      </c>
      <c r="G139" s="62"/>
      <c r="H139" s="62"/>
      <c r="I139" s="171"/>
      <c r="J139" s="62"/>
      <c r="K139" s="62"/>
      <c r="L139" s="60"/>
      <c r="M139" s="214"/>
      <c r="N139" s="41"/>
      <c r="O139" s="41"/>
      <c r="P139" s="41"/>
      <c r="Q139" s="41"/>
      <c r="R139" s="41"/>
      <c r="S139" s="41"/>
      <c r="T139" s="77"/>
      <c r="AT139" s="23" t="s">
        <v>166</v>
      </c>
      <c r="AU139" s="23" t="s">
        <v>83</v>
      </c>
    </row>
    <row r="140" spans="2:65" s="12" customFormat="1" ht="13.5">
      <c r="B140" s="216"/>
      <c r="C140" s="217"/>
      <c r="D140" s="212" t="s">
        <v>170</v>
      </c>
      <c r="E140" s="218" t="s">
        <v>23</v>
      </c>
      <c r="F140" s="219" t="s">
        <v>253</v>
      </c>
      <c r="G140" s="217"/>
      <c r="H140" s="220">
        <v>5538.3</v>
      </c>
      <c r="I140" s="221"/>
      <c r="J140" s="217"/>
      <c r="K140" s="217"/>
      <c r="L140" s="222"/>
      <c r="M140" s="223"/>
      <c r="N140" s="224"/>
      <c r="O140" s="224"/>
      <c r="P140" s="224"/>
      <c r="Q140" s="224"/>
      <c r="R140" s="224"/>
      <c r="S140" s="224"/>
      <c r="T140" s="225"/>
      <c r="AT140" s="226" t="s">
        <v>170</v>
      </c>
      <c r="AU140" s="226" t="s">
        <v>83</v>
      </c>
      <c r="AV140" s="12" t="s">
        <v>83</v>
      </c>
      <c r="AW140" s="12" t="s">
        <v>36</v>
      </c>
      <c r="AX140" s="12" t="s">
        <v>73</v>
      </c>
      <c r="AY140" s="226" t="s">
        <v>157</v>
      </c>
    </row>
    <row r="141" spans="2:65" s="12" customFormat="1" ht="13.5">
      <c r="B141" s="216"/>
      <c r="C141" s="217"/>
      <c r="D141" s="212" t="s">
        <v>170</v>
      </c>
      <c r="E141" s="218" t="s">
        <v>23</v>
      </c>
      <c r="F141" s="219" t="s">
        <v>254</v>
      </c>
      <c r="G141" s="217"/>
      <c r="H141" s="220">
        <v>-566.5</v>
      </c>
      <c r="I141" s="221"/>
      <c r="J141" s="217"/>
      <c r="K141" s="217"/>
      <c r="L141" s="222"/>
      <c r="M141" s="223"/>
      <c r="N141" s="224"/>
      <c r="O141" s="224"/>
      <c r="P141" s="224"/>
      <c r="Q141" s="224"/>
      <c r="R141" s="224"/>
      <c r="S141" s="224"/>
      <c r="T141" s="225"/>
      <c r="AT141" s="226" t="s">
        <v>170</v>
      </c>
      <c r="AU141" s="226" t="s">
        <v>83</v>
      </c>
      <c r="AV141" s="12" t="s">
        <v>83</v>
      </c>
      <c r="AW141" s="12" t="s">
        <v>36</v>
      </c>
      <c r="AX141" s="12" t="s">
        <v>73</v>
      </c>
      <c r="AY141" s="226" t="s">
        <v>157</v>
      </c>
    </row>
    <row r="142" spans="2:65" s="12" customFormat="1" ht="13.5">
      <c r="B142" s="216"/>
      <c r="C142" s="217"/>
      <c r="D142" s="212" t="s">
        <v>170</v>
      </c>
      <c r="E142" s="218" t="s">
        <v>23</v>
      </c>
      <c r="F142" s="219" t="s">
        <v>255</v>
      </c>
      <c r="G142" s="217"/>
      <c r="H142" s="220">
        <v>-74</v>
      </c>
      <c r="I142" s="221"/>
      <c r="J142" s="217"/>
      <c r="K142" s="217"/>
      <c r="L142" s="222"/>
      <c r="M142" s="223"/>
      <c r="N142" s="224"/>
      <c r="O142" s="224"/>
      <c r="P142" s="224"/>
      <c r="Q142" s="224"/>
      <c r="R142" s="224"/>
      <c r="S142" s="224"/>
      <c r="T142" s="225"/>
      <c r="AT142" s="226" t="s">
        <v>170</v>
      </c>
      <c r="AU142" s="226" t="s">
        <v>83</v>
      </c>
      <c r="AV142" s="12" t="s">
        <v>83</v>
      </c>
      <c r="AW142" s="12" t="s">
        <v>36</v>
      </c>
      <c r="AX142" s="12" t="s">
        <v>73</v>
      </c>
      <c r="AY142" s="226" t="s">
        <v>157</v>
      </c>
    </row>
    <row r="143" spans="2:65" s="13" customFormat="1" ht="13.5">
      <c r="B143" s="227"/>
      <c r="C143" s="228"/>
      <c r="D143" s="212" t="s">
        <v>170</v>
      </c>
      <c r="E143" s="229" t="s">
        <v>23</v>
      </c>
      <c r="F143" s="230" t="s">
        <v>182</v>
      </c>
      <c r="G143" s="228"/>
      <c r="H143" s="231">
        <v>4897.8</v>
      </c>
      <c r="I143" s="232"/>
      <c r="J143" s="228"/>
      <c r="K143" s="228"/>
      <c r="L143" s="233"/>
      <c r="M143" s="234"/>
      <c r="N143" s="235"/>
      <c r="O143" s="235"/>
      <c r="P143" s="235"/>
      <c r="Q143" s="235"/>
      <c r="R143" s="235"/>
      <c r="S143" s="235"/>
      <c r="T143" s="236"/>
      <c r="AT143" s="237" t="s">
        <v>170</v>
      </c>
      <c r="AU143" s="237" t="s">
        <v>83</v>
      </c>
      <c r="AV143" s="13" t="s">
        <v>164</v>
      </c>
      <c r="AW143" s="13" t="s">
        <v>36</v>
      </c>
      <c r="AX143" s="13" t="s">
        <v>81</v>
      </c>
      <c r="AY143" s="237" t="s">
        <v>157</v>
      </c>
    </row>
    <row r="144" spans="2:65" s="11" customFormat="1" ht="29.85" customHeight="1">
      <c r="B144" s="184"/>
      <c r="C144" s="185"/>
      <c r="D144" s="186" t="s">
        <v>72</v>
      </c>
      <c r="E144" s="198" t="s">
        <v>164</v>
      </c>
      <c r="F144" s="198" t="s">
        <v>256</v>
      </c>
      <c r="G144" s="185"/>
      <c r="H144" s="185"/>
      <c r="I144" s="188"/>
      <c r="J144" s="199">
        <f>BK144</f>
        <v>0</v>
      </c>
      <c r="K144" s="185"/>
      <c r="L144" s="190"/>
      <c r="M144" s="191"/>
      <c r="N144" s="192"/>
      <c r="O144" s="192"/>
      <c r="P144" s="193">
        <f>SUM(P145:P163)</f>
        <v>0</v>
      </c>
      <c r="Q144" s="192"/>
      <c r="R144" s="193">
        <f>SUM(R145:R163)</f>
        <v>15833.628609999998</v>
      </c>
      <c r="S144" s="192"/>
      <c r="T144" s="194">
        <f>SUM(T145:T163)</f>
        <v>0</v>
      </c>
      <c r="AR144" s="195" t="s">
        <v>81</v>
      </c>
      <c r="AT144" s="196" t="s">
        <v>72</v>
      </c>
      <c r="AU144" s="196" t="s">
        <v>81</v>
      </c>
      <c r="AY144" s="195" t="s">
        <v>157</v>
      </c>
      <c r="BK144" s="197">
        <f>SUM(BK145:BK163)</f>
        <v>0</v>
      </c>
    </row>
    <row r="145" spans="2:65" s="1" customFormat="1" ht="25.5" customHeight="1">
      <c r="B145" s="40"/>
      <c r="C145" s="200" t="s">
        <v>257</v>
      </c>
      <c r="D145" s="200" t="s">
        <v>159</v>
      </c>
      <c r="E145" s="201" t="s">
        <v>258</v>
      </c>
      <c r="F145" s="202" t="s">
        <v>259</v>
      </c>
      <c r="G145" s="203" t="s">
        <v>162</v>
      </c>
      <c r="H145" s="204">
        <v>910.3</v>
      </c>
      <c r="I145" s="205"/>
      <c r="J145" s="206">
        <f>ROUND(I145*H145,2)</f>
        <v>0</v>
      </c>
      <c r="K145" s="202" t="s">
        <v>163</v>
      </c>
      <c r="L145" s="60"/>
      <c r="M145" s="207" t="s">
        <v>23</v>
      </c>
      <c r="N145" s="208" t="s">
        <v>44</v>
      </c>
      <c r="O145" s="41"/>
      <c r="P145" s="209">
        <f>O145*H145</f>
        <v>0</v>
      </c>
      <c r="Q145" s="209">
        <v>2.0874999999999999</v>
      </c>
      <c r="R145" s="209">
        <f>Q145*H145</f>
        <v>1900.2512499999998</v>
      </c>
      <c r="S145" s="209">
        <v>0</v>
      </c>
      <c r="T145" s="210">
        <f>S145*H145</f>
        <v>0</v>
      </c>
      <c r="AR145" s="23" t="s">
        <v>164</v>
      </c>
      <c r="AT145" s="23" t="s">
        <v>159</v>
      </c>
      <c r="AU145" s="23" t="s">
        <v>83</v>
      </c>
      <c r="AY145" s="23" t="s">
        <v>157</v>
      </c>
      <c r="BE145" s="211">
        <f>IF(N145="základní",J145,0)</f>
        <v>0</v>
      </c>
      <c r="BF145" s="211">
        <f>IF(N145="snížená",J145,0)</f>
        <v>0</v>
      </c>
      <c r="BG145" s="211">
        <f>IF(N145="zákl. přenesená",J145,0)</f>
        <v>0</v>
      </c>
      <c r="BH145" s="211">
        <f>IF(N145="sníž. přenesená",J145,0)</f>
        <v>0</v>
      </c>
      <c r="BI145" s="211">
        <f>IF(N145="nulová",J145,0)</f>
        <v>0</v>
      </c>
      <c r="BJ145" s="23" t="s">
        <v>81</v>
      </c>
      <c r="BK145" s="211">
        <f>ROUND(I145*H145,2)</f>
        <v>0</v>
      </c>
      <c r="BL145" s="23" t="s">
        <v>164</v>
      </c>
      <c r="BM145" s="23" t="s">
        <v>260</v>
      </c>
    </row>
    <row r="146" spans="2:65" s="1" customFormat="1" ht="27">
      <c r="B146" s="40"/>
      <c r="C146" s="62"/>
      <c r="D146" s="212" t="s">
        <v>166</v>
      </c>
      <c r="E146" s="62"/>
      <c r="F146" s="213" t="s">
        <v>261</v>
      </c>
      <c r="G146" s="62"/>
      <c r="H146" s="62"/>
      <c r="I146" s="171"/>
      <c r="J146" s="62"/>
      <c r="K146" s="62"/>
      <c r="L146" s="60"/>
      <c r="M146" s="214"/>
      <c r="N146" s="41"/>
      <c r="O146" s="41"/>
      <c r="P146" s="41"/>
      <c r="Q146" s="41"/>
      <c r="R146" s="41"/>
      <c r="S146" s="41"/>
      <c r="T146" s="77"/>
      <c r="AT146" s="23" t="s">
        <v>166</v>
      </c>
      <c r="AU146" s="23" t="s">
        <v>83</v>
      </c>
    </row>
    <row r="147" spans="2:65" s="1" customFormat="1" ht="81">
      <c r="B147" s="40"/>
      <c r="C147" s="62"/>
      <c r="D147" s="212" t="s">
        <v>168</v>
      </c>
      <c r="E147" s="62"/>
      <c r="F147" s="215" t="s">
        <v>262</v>
      </c>
      <c r="G147" s="62"/>
      <c r="H147" s="62"/>
      <c r="I147" s="171"/>
      <c r="J147" s="62"/>
      <c r="K147" s="62"/>
      <c r="L147" s="60"/>
      <c r="M147" s="214"/>
      <c r="N147" s="41"/>
      <c r="O147" s="41"/>
      <c r="P147" s="41"/>
      <c r="Q147" s="41"/>
      <c r="R147" s="41"/>
      <c r="S147" s="41"/>
      <c r="T147" s="77"/>
      <c r="AT147" s="23" t="s">
        <v>168</v>
      </c>
      <c r="AU147" s="23" t="s">
        <v>83</v>
      </c>
    </row>
    <row r="148" spans="2:65" s="12" customFormat="1" ht="13.5">
      <c r="B148" s="216"/>
      <c r="C148" s="217"/>
      <c r="D148" s="212" t="s">
        <v>170</v>
      </c>
      <c r="E148" s="218" t="s">
        <v>23</v>
      </c>
      <c r="F148" s="219" t="s">
        <v>263</v>
      </c>
      <c r="G148" s="217"/>
      <c r="H148" s="220">
        <v>910.3</v>
      </c>
      <c r="I148" s="221"/>
      <c r="J148" s="217"/>
      <c r="K148" s="217"/>
      <c r="L148" s="222"/>
      <c r="M148" s="223"/>
      <c r="N148" s="224"/>
      <c r="O148" s="224"/>
      <c r="P148" s="224"/>
      <c r="Q148" s="224"/>
      <c r="R148" s="224"/>
      <c r="S148" s="224"/>
      <c r="T148" s="225"/>
      <c r="AT148" s="226" t="s">
        <v>170</v>
      </c>
      <c r="AU148" s="226" t="s">
        <v>83</v>
      </c>
      <c r="AV148" s="12" t="s">
        <v>83</v>
      </c>
      <c r="AW148" s="12" t="s">
        <v>36</v>
      </c>
      <c r="AX148" s="12" t="s">
        <v>81</v>
      </c>
      <c r="AY148" s="226" t="s">
        <v>157</v>
      </c>
    </row>
    <row r="149" spans="2:65" s="1" customFormat="1" ht="16.5" customHeight="1">
      <c r="B149" s="40"/>
      <c r="C149" s="200" t="s">
        <v>10</v>
      </c>
      <c r="D149" s="200" t="s">
        <v>159</v>
      </c>
      <c r="E149" s="201" t="s">
        <v>264</v>
      </c>
      <c r="F149" s="202" t="s">
        <v>265</v>
      </c>
      <c r="G149" s="203" t="s">
        <v>162</v>
      </c>
      <c r="H149" s="204">
        <v>769.08</v>
      </c>
      <c r="I149" s="205"/>
      <c r="J149" s="206">
        <f>ROUND(I149*H149,2)</f>
        <v>0</v>
      </c>
      <c r="K149" s="202" t="s">
        <v>23</v>
      </c>
      <c r="L149" s="60"/>
      <c r="M149" s="207" t="s">
        <v>23</v>
      </c>
      <c r="N149" s="208" t="s">
        <v>44</v>
      </c>
      <c r="O149" s="41"/>
      <c r="P149" s="209">
        <f>O149*H149</f>
        <v>0</v>
      </c>
      <c r="Q149" s="209">
        <v>0.3</v>
      </c>
      <c r="R149" s="209">
        <f>Q149*H149</f>
        <v>230.72399999999999</v>
      </c>
      <c r="S149" s="209">
        <v>0</v>
      </c>
      <c r="T149" s="210">
        <f>S149*H149</f>
        <v>0</v>
      </c>
      <c r="AR149" s="23" t="s">
        <v>164</v>
      </c>
      <c r="AT149" s="23" t="s">
        <v>159</v>
      </c>
      <c r="AU149" s="23" t="s">
        <v>83</v>
      </c>
      <c r="AY149" s="23" t="s">
        <v>157</v>
      </c>
      <c r="BE149" s="211">
        <f>IF(N149="základní",J149,0)</f>
        <v>0</v>
      </c>
      <c r="BF149" s="211">
        <f>IF(N149="snížená",J149,0)</f>
        <v>0</v>
      </c>
      <c r="BG149" s="211">
        <f>IF(N149="zákl. přenesená",J149,0)</f>
        <v>0</v>
      </c>
      <c r="BH149" s="211">
        <f>IF(N149="sníž. přenesená",J149,0)</f>
        <v>0</v>
      </c>
      <c r="BI149" s="211">
        <f>IF(N149="nulová",J149,0)</f>
        <v>0</v>
      </c>
      <c r="BJ149" s="23" t="s">
        <v>81</v>
      </c>
      <c r="BK149" s="211">
        <f>ROUND(I149*H149,2)</f>
        <v>0</v>
      </c>
      <c r="BL149" s="23" t="s">
        <v>164</v>
      </c>
      <c r="BM149" s="23" t="s">
        <v>266</v>
      </c>
    </row>
    <row r="150" spans="2:65" s="1" customFormat="1" ht="13.5">
      <c r="B150" s="40"/>
      <c r="C150" s="62"/>
      <c r="D150" s="212" t="s">
        <v>166</v>
      </c>
      <c r="E150" s="62"/>
      <c r="F150" s="213" t="s">
        <v>265</v>
      </c>
      <c r="G150" s="62"/>
      <c r="H150" s="62"/>
      <c r="I150" s="171"/>
      <c r="J150" s="62"/>
      <c r="K150" s="62"/>
      <c r="L150" s="60"/>
      <c r="M150" s="214"/>
      <c r="N150" s="41"/>
      <c r="O150" s="41"/>
      <c r="P150" s="41"/>
      <c r="Q150" s="41"/>
      <c r="R150" s="41"/>
      <c r="S150" s="41"/>
      <c r="T150" s="77"/>
      <c r="AT150" s="23" t="s">
        <v>166</v>
      </c>
      <c r="AU150" s="23" t="s">
        <v>83</v>
      </c>
    </row>
    <row r="151" spans="2:65" s="1" customFormat="1" ht="40.5">
      <c r="B151" s="40"/>
      <c r="C151" s="62"/>
      <c r="D151" s="212" t="s">
        <v>177</v>
      </c>
      <c r="E151" s="62"/>
      <c r="F151" s="215" t="s">
        <v>267</v>
      </c>
      <c r="G151" s="62"/>
      <c r="H151" s="62"/>
      <c r="I151" s="171"/>
      <c r="J151" s="62"/>
      <c r="K151" s="62"/>
      <c r="L151" s="60"/>
      <c r="M151" s="214"/>
      <c r="N151" s="41"/>
      <c r="O151" s="41"/>
      <c r="P151" s="41"/>
      <c r="Q151" s="41"/>
      <c r="R151" s="41"/>
      <c r="S151" s="41"/>
      <c r="T151" s="77"/>
      <c r="AT151" s="23" t="s">
        <v>177</v>
      </c>
      <c r="AU151" s="23" t="s">
        <v>83</v>
      </c>
    </row>
    <row r="152" spans="2:65" s="12" customFormat="1" ht="27">
      <c r="B152" s="216"/>
      <c r="C152" s="217"/>
      <c r="D152" s="212" t="s">
        <v>170</v>
      </c>
      <c r="E152" s="218" t="s">
        <v>23</v>
      </c>
      <c r="F152" s="219" t="s">
        <v>268</v>
      </c>
      <c r="G152" s="217"/>
      <c r="H152" s="220">
        <v>47.7</v>
      </c>
      <c r="I152" s="221"/>
      <c r="J152" s="217"/>
      <c r="K152" s="217"/>
      <c r="L152" s="222"/>
      <c r="M152" s="223"/>
      <c r="N152" s="224"/>
      <c r="O152" s="224"/>
      <c r="P152" s="224"/>
      <c r="Q152" s="224"/>
      <c r="R152" s="224"/>
      <c r="S152" s="224"/>
      <c r="T152" s="225"/>
      <c r="AT152" s="226" t="s">
        <v>170</v>
      </c>
      <c r="AU152" s="226" t="s">
        <v>83</v>
      </c>
      <c r="AV152" s="12" t="s">
        <v>83</v>
      </c>
      <c r="AW152" s="12" t="s">
        <v>36</v>
      </c>
      <c r="AX152" s="12" t="s">
        <v>73</v>
      </c>
      <c r="AY152" s="226" t="s">
        <v>157</v>
      </c>
    </row>
    <row r="153" spans="2:65" s="12" customFormat="1" ht="13.5">
      <c r="B153" s="216"/>
      <c r="C153" s="217"/>
      <c r="D153" s="212" t="s">
        <v>170</v>
      </c>
      <c r="E153" s="218" t="s">
        <v>23</v>
      </c>
      <c r="F153" s="219" t="s">
        <v>269</v>
      </c>
      <c r="G153" s="217"/>
      <c r="H153" s="220">
        <v>716.9</v>
      </c>
      <c r="I153" s="221"/>
      <c r="J153" s="217"/>
      <c r="K153" s="217"/>
      <c r="L153" s="222"/>
      <c r="M153" s="223"/>
      <c r="N153" s="224"/>
      <c r="O153" s="224"/>
      <c r="P153" s="224"/>
      <c r="Q153" s="224"/>
      <c r="R153" s="224"/>
      <c r="S153" s="224"/>
      <c r="T153" s="225"/>
      <c r="AT153" s="226" t="s">
        <v>170</v>
      </c>
      <c r="AU153" s="226" t="s">
        <v>83</v>
      </c>
      <c r="AV153" s="12" t="s">
        <v>83</v>
      </c>
      <c r="AW153" s="12" t="s">
        <v>36</v>
      </c>
      <c r="AX153" s="12" t="s">
        <v>73</v>
      </c>
      <c r="AY153" s="226" t="s">
        <v>157</v>
      </c>
    </row>
    <row r="154" spans="2:65" s="12" customFormat="1" ht="13.5">
      <c r="B154" s="216"/>
      <c r="C154" s="217"/>
      <c r="D154" s="212" t="s">
        <v>170</v>
      </c>
      <c r="E154" s="218" t="s">
        <v>23</v>
      </c>
      <c r="F154" s="219" t="s">
        <v>270</v>
      </c>
      <c r="G154" s="217"/>
      <c r="H154" s="220">
        <v>4.4800000000000004</v>
      </c>
      <c r="I154" s="221"/>
      <c r="J154" s="217"/>
      <c r="K154" s="217"/>
      <c r="L154" s="222"/>
      <c r="M154" s="223"/>
      <c r="N154" s="224"/>
      <c r="O154" s="224"/>
      <c r="P154" s="224"/>
      <c r="Q154" s="224"/>
      <c r="R154" s="224"/>
      <c r="S154" s="224"/>
      <c r="T154" s="225"/>
      <c r="AT154" s="226" t="s">
        <v>170</v>
      </c>
      <c r="AU154" s="226" t="s">
        <v>83</v>
      </c>
      <c r="AV154" s="12" t="s">
        <v>83</v>
      </c>
      <c r="AW154" s="12" t="s">
        <v>36</v>
      </c>
      <c r="AX154" s="12" t="s">
        <v>73</v>
      </c>
      <c r="AY154" s="226" t="s">
        <v>157</v>
      </c>
    </row>
    <row r="155" spans="2:65" s="13" customFormat="1" ht="13.5">
      <c r="B155" s="227"/>
      <c r="C155" s="228"/>
      <c r="D155" s="212" t="s">
        <v>170</v>
      </c>
      <c r="E155" s="229" t="s">
        <v>23</v>
      </c>
      <c r="F155" s="230" t="s">
        <v>182</v>
      </c>
      <c r="G155" s="228"/>
      <c r="H155" s="231">
        <v>769.08</v>
      </c>
      <c r="I155" s="232"/>
      <c r="J155" s="228"/>
      <c r="K155" s="228"/>
      <c r="L155" s="233"/>
      <c r="M155" s="234"/>
      <c r="N155" s="235"/>
      <c r="O155" s="235"/>
      <c r="P155" s="235"/>
      <c r="Q155" s="235"/>
      <c r="R155" s="235"/>
      <c r="S155" s="235"/>
      <c r="T155" s="236"/>
      <c r="AT155" s="237" t="s">
        <v>170</v>
      </c>
      <c r="AU155" s="237" t="s">
        <v>83</v>
      </c>
      <c r="AV155" s="13" t="s">
        <v>164</v>
      </c>
      <c r="AW155" s="13" t="s">
        <v>36</v>
      </c>
      <c r="AX155" s="13" t="s">
        <v>81</v>
      </c>
      <c r="AY155" s="237" t="s">
        <v>157</v>
      </c>
    </row>
    <row r="156" spans="2:65" s="1" customFormat="1" ht="16.5" customHeight="1">
      <c r="B156" s="40"/>
      <c r="C156" s="200" t="s">
        <v>271</v>
      </c>
      <c r="D156" s="200" t="s">
        <v>159</v>
      </c>
      <c r="E156" s="201" t="s">
        <v>272</v>
      </c>
      <c r="F156" s="202" t="s">
        <v>273</v>
      </c>
      <c r="G156" s="203" t="s">
        <v>162</v>
      </c>
      <c r="H156" s="204">
        <v>5629.5</v>
      </c>
      <c r="I156" s="205"/>
      <c r="J156" s="206">
        <f>ROUND(I156*H156,2)</f>
        <v>0</v>
      </c>
      <c r="K156" s="202" t="s">
        <v>163</v>
      </c>
      <c r="L156" s="60"/>
      <c r="M156" s="207" t="s">
        <v>23</v>
      </c>
      <c r="N156" s="208" t="s">
        <v>44</v>
      </c>
      <c r="O156" s="41"/>
      <c r="P156" s="209">
        <f>O156*H156</f>
        <v>0</v>
      </c>
      <c r="Q156" s="209">
        <v>2.4340799999999998</v>
      </c>
      <c r="R156" s="209">
        <f>Q156*H156</f>
        <v>13702.653359999998</v>
      </c>
      <c r="S156" s="209">
        <v>0</v>
      </c>
      <c r="T156" s="210">
        <f>S156*H156</f>
        <v>0</v>
      </c>
      <c r="AR156" s="23" t="s">
        <v>164</v>
      </c>
      <c r="AT156" s="23" t="s">
        <v>159</v>
      </c>
      <c r="AU156" s="23" t="s">
        <v>83</v>
      </c>
      <c r="AY156" s="23" t="s">
        <v>157</v>
      </c>
      <c r="BE156" s="211">
        <f>IF(N156="základní",J156,0)</f>
        <v>0</v>
      </c>
      <c r="BF156" s="211">
        <f>IF(N156="snížená",J156,0)</f>
        <v>0</v>
      </c>
      <c r="BG156" s="211">
        <f>IF(N156="zákl. přenesená",J156,0)</f>
        <v>0</v>
      </c>
      <c r="BH156" s="211">
        <f>IF(N156="sníž. přenesená",J156,0)</f>
        <v>0</v>
      </c>
      <c r="BI156" s="211">
        <f>IF(N156="nulová",J156,0)</f>
        <v>0</v>
      </c>
      <c r="BJ156" s="23" t="s">
        <v>81</v>
      </c>
      <c r="BK156" s="211">
        <f>ROUND(I156*H156,2)</f>
        <v>0</v>
      </c>
      <c r="BL156" s="23" t="s">
        <v>164</v>
      </c>
      <c r="BM156" s="23" t="s">
        <v>274</v>
      </c>
    </row>
    <row r="157" spans="2:65" s="1" customFormat="1" ht="27">
      <c r="B157" s="40"/>
      <c r="C157" s="62"/>
      <c r="D157" s="212" t="s">
        <v>166</v>
      </c>
      <c r="E157" s="62"/>
      <c r="F157" s="213" t="s">
        <v>275</v>
      </c>
      <c r="G157" s="62"/>
      <c r="H157" s="62"/>
      <c r="I157" s="171"/>
      <c r="J157" s="62"/>
      <c r="K157" s="62"/>
      <c r="L157" s="60"/>
      <c r="M157" s="214"/>
      <c r="N157" s="41"/>
      <c r="O157" s="41"/>
      <c r="P157" s="41"/>
      <c r="Q157" s="41"/>
      <c r="R157" s="41"/>
      <c r="S157" s="41"/>
      <c r="T157" s="77"/>
      <c r="AT157" s="23" t="s">
        <v>166</v>
      </c>
      <c r="AU157" s="23" t="s">
        <v>83</v>
      </c>
    </row>
    <row r="158" spans="2:65" s="1" customFormat="1" ht="81">
      <c r="B158" s="40"/>
      <c r="C158" s="62"/>
      <c r="D158" s="212" t="s">
        <v>168</v>
      </c>
      <c r="E158" s="62"/>
      <c r="F158" s="215" t="s">
        <v>276</v>
      </c>
      <c r="G158" s="62"/>
      <c r="H158" s="62"/>
      <c r="I158" s="171"/>
      <c r="J158" s="62"/>
      <c r="K158" s="62"/>
      <c r="L158" s="60"/>
      <c r="M158" s="214"/>
      <c r="N158" s="41"/>
      <c r="O158" s="41"/>
      <c r="P158" s="41"/>
      <c r="Q158" s="41"/>
      <c r="R158" s="41"/>
      <c r="S158" s="41"/>
      <c r="T158" s="77"/>
      <c r="AT158" s="23" t="s">
        <v>168</v>
      </c>
      <c r="AU158" s="23" t="s">
        <v>83</v>
      </c>
    </row>
    <row r="159" spans="2:65" s="12" customFormat="1" ht="13.5">
      <c r="B159" s="216"/>
      <c r="C159" s="217"/>
      <c r="D159" s="212" t="s">
        <v>170</v>
      </c>
      <c r="E159" s="218" t="s">
        <v>23</v>
      </c>
      <c r="F159" s="219" t="s">
        <v>277</v>
      </c>
      <c r="G159" s="217"/>
      <c r="H159" s="220">
        <v>5629.5</v>
      </c>
      <c r="I159" s="221"/>
      <c r="J159" s="217"/>
      <c r="K159" s="217"/>
      <c r="L159" s="222"/>
      <c r="M159" s="223"/>
      <c r="N159" s="224"/>
      <c r="O159" s="224"/>
      <c r="P159" s="224"/>
      <c r="Q159" s="224"/>
      <c r="R159" s="224"/>
      <c r="S159" s="224"/>
      <c r="T159" s="225"/>
      <c r="AT159" s="226" t="s">
        <v>170</v>
      </c>
      <c r="AU159" s="226" t="s">
        <v>83</v>
      </c>
      <c r="AV159" s="12" t="s">
        <v>83</v>
      </c>
      <c r="AW159" s="12" t="s">
        <v>36</v>
      </c>
      <c r="AX159" s="12" t="s">
        <v>81</v>
      </c>
      <c r="AY159" s="226" t="s">
        <v>157</v>
      </c>
    </row>
    <row r="160" spans="2:65" s="1" customFormat="1" ht="16.5" customHeight="1">
      <c r="B160" s="40"/>
      <c r="C160" s="200" t="s">
        <v>278</v>
      </c>
      <c r="D160" s="200" t="s">
        <v>159</v>
      </c>
      <c r="E160" s="201" t="s">
        <v>279</v>
      </c>
      <c r="F160" s="202" t="s">
        <v>280</v>
      </c>
      <c r="G160" s="203" t="s">
        <v>243</v>
      </c>
      <c r="H160" s="204">
        <v>88</v>
      </c>
      <c r="I160" s="205"/>
      <c r="J160" s="206">
        <f>ROUND(I160*H160,2)</f>
        <v>0</v>
      </c>
      <c r="K160" s="202" t="s">
        <v>23</v>
      </c>
      <c r="L160" s="60"/>
      <c r="M160" s="207" t="s">
        <v>23</v>
      </c>
      <c r="N160" s="208" t="s">
        <v>44</v>
      </c>
      <c r="O160" s="41"/>
      <c r="P160" s="209">
        <f>O160*H160</f>
        <v>0</v>
      </c>
      <c r="Q160" s="209">
        <v>0</v>
      </c>
      <c r="R160" s="209">
        <f>Q160*H160</f>
        <v>0</v>
      </c>
      <c r="S160" s="209">
        <v>0</v>
      </c>
      <c r="T160" s="210">
        <f>S160*H160</f>
        <v>0</v>
      </c>
      <c r="AR160" s="23" t="s">
        <v>164</v>
      </c>
      <c r="AT160" s="23" t="s">
        <v>159</v>
      </c>
      <c r="AU160" s="23" t="s">
        <v>83</v>
      </c>
      <c r="AY160" s="23" t="s">
        <v>157</v>
      </c>
      <c r="BE160" s="211">
        <f>IF(N160="základní",J160,0)</f>
        <v>0</v>
      </c>
      <c r="BF160" s="211">
        <f>IF(N160="snížená",J160,0)</f>
        <v>0</v>
      </c>
      <c r="BG160" s="211">
        <f>IF(N160="zákl. přenesená",J160,0)</f>
        <v>0</v>
      </c>
      <c r="BH160" s="211">
        <f>IF(N160="sníž. přenesená",J160,0)</f>
        <v>0</v>
      </c>
      <c r="BI160" s="211">
        <f>IF(N160="nulová",J160,0)</f>
        <v>0</v>
      </c>
      <c r="BJ160" s="23" t="s">
        <v>81</v>
      </c>
      <c r="BK160" s="211">
        <f>ROUND(I160*H160,2)</f>
        <v>0</v>
      </c>
      <c r="BL160" s="23" t="s">
        <v>164</v>
      </c>
      <c r="BM160" s="23" t="s">
        <v>281</v>
      </c>
    </row>
    <row r="161" spans="2:65" s="1" customFormat="1" ht="13.5">
      <c r="B161" s="40"/>
      <c r="C161" s="62"/>
      <c r="D161" s="212" t="s">
        <v>166</v>
      </c>
      <c r="E161" s="62"/>
      <c r="F161" s="213" t="s">
        <v>280</v>
      </c>
      <c r="G161" s="62"/>
      <c r="H161" s="62"/>
      <c r="I161" s="171"/>
      <c r="J161" s="62"/>
      <c r="K161" s="62"/>
      <c r="L161" s="60"/>
      <c r="M161" s="214"/>
      <c r="N161" s="41"/>
      <c r="O161" s="41"/>
      <c r="P161" s="41"/>
      <c r="Q161" s="41"/>
      <c r="R161" s="41"/>
      <c r="S161" s="41"/>
      <c r="T161" s="77"/>
      <c r="AT161" s="23" t="s">
        <v>166</v>
      </c>
      <c r="AU161" s="23" t="s">
        <v>83</v>
      </c>
    </row>
    <row r="162" spans="2:65" s="1" customFormat="1" ht="27">
      <c r="B162" s="40"/>
      <c r="C162" s="62"/>
      <c r="D162" s="212" t="s">
        <v>177</v>
      </c>
      <c r="E162" s="62"/>
      <c r="F162" s="215" t="s">
        <v>282</v>
      </c>
      <c r="G162" s="62"/>
      <c r="H162" s="62"/>
      <c r="I162" s="171"/>
      <c r="J162" s="62"/>
      <c r="K162" s="62"/>
      <c r="L162" s="60"/>
      <c r="M162" s="214"/>
      <c r="N162" s="41"/>
      <c r="O162" s="41"/>
      <c r="P162" s="41"/>
      <c r="Q162" s="41"/>
      <c r="R162" s="41"/>
      <c r="S162" s="41"/>
      <c r="T162" s="77"/>
      <c r="AT162" s="23" t="s">
        <v>177</v>
      </c>
      <c r="AU162" s="23" t="s">
        <v>83</v>
      </c>
    </row>
    <row r="163" spans="2:65" s="12" customFormat="1" ht="13.5">
      <c r="B163" s="216"/>
      <c r="C163" s="217"/>
      <c r="D163" s="212" t="s">
        <v>170</v>
      </c>
      <c r="E163" s="218" t="s">
        <v>23</v>
      </c>
      <c r="F163" s="219" t="s">
        <v>283</v>
      </c>
      <c r="G163" s="217"/>
      <c r="H163" s="220">
        <v>88</v>
      </c>
      <c r="I163" s="221"/>
      <c r="J163" s="217"/>
      <c r="K163" s="217"/>
      <c r="L163" s="222"/>
      <c r="M163" s="223"/>
      <c r="N163" s="224"/>
      <c r="O163" s="224"/>
      <c r="P163" s="224"/>
      <c r="Q163" s="224"/>
      <c r="R163" s="224"/>
      <c r="S163" s="224"/>
      <c r="T163" s="225"/>
      <c r="AT163" s="226" t="s">
        <v>170</v>
      </c>
      <c r="AU163" s="226" t="s">
        <v>83</v>
      </c>
      <c r="AV163" s="12" t="s">
        <v>83</v>
      </c>
      <c r="AW163" s="12" t="s">
        <v>36</v>
      </c>
      <c r="AX163" s="12" t="s">
        <v>81</v>
      </c>
      <c r="AY163" s="226" t="s">
        <v>157</v>
      </c>
    </row>
    <row r="164" spans="2:65" s="11" customFormat="1" ht="29.85" customHeight="1">
      <c r="B164" s="184"/>
      <c r="C164" s="185"/>
      <c r="D164" s="186" t="s">
        <v>72</v>
      </c>
      <c r="E164" s="198" t="s">
        <v>191</v>
      </c>
      <c r="F164" s="198" t="s">
        <v>284</v>
      </c>
      <c r="G164" s="185"/>
      <c r="H164" s="185"/>
      <c r="I164" s="188"/>
      <c r="J164" s="199">
        <f>BK164</f>
        <v>0</v>
      </c>
      <c r="K164" s="185"/>
      <c r="L164" s="190"/>
      <c r="M164" s="191"/>
      <c r="N164" s="192"/>
      <c r="O164" s="192"/>
      <c r="P164" s="193">
        <f>SUM(P165:P171)</f>
        <v>0</v>
      </c>
      <c r="Q164" s="192"/>
      <c r="R164" s="193">
        <f>SUM(R165:R171)</f>
        <v>1593.4458030000001</v>
      </c>
      <c r="S164" s="192"/>
      <c r="T164" s="194">
        <f>SUM(T165:T171)</f>
        <v>0</v>
      </c>
      <c r="AR164" s="195" t="s">
        <v>81</v>
      </c>
      <c r="AT164" s="196" t="s">
        <v>72</v>
      </c>
      <c r="AU164" s="196" t="s">
        <v>81</v>
      </c>
      <c r="AY164" s="195" t="s">
        <v>157</v>
      </c>
      <c r="BK164" s="197">
        <f>SUM(BK165:BK171)</f>
        <v>0</v>
      </c>
    </row>
    <row r="165" spans="2:65" s="1" customFormat="1" ht="25.5" customHeight="1">
      <c r="B165" s="40"/>
      <c r="C165" s="200" t="s">
        <v>285</v>
      </c>
      <c r="D165" s="200" t="s">
        <v>159</v>
      </c>
      <c r="E165" s="201" t="s">
        <v>286</v>
      </c>
      <c r="F165" s="202" t="s">
        <v>287</v>
      </c>
      <c r="G165" s="203" t="s">
        <v>288</v>
      </c>
      <c r="H165" s="204">
        <v>1</v>
      </c>
      <c r="I165" s="205"/>
      <c r="J165" s="206">
        <f>ROUND(I165*H165,2)</f>
        <v>0</v>
      </c>
      <c r="K165" s="202" t="s">
        <v>23</v>
      </c>
      <c r="L165" s="60"/>
      <c r="M165" s="207" t="s">
        <v>23</v>
      </c>
      <c r="N165" s="208" t="s">
        <v>44</v>
      </c>
      <c r="O165" s="41"/>
      <c r="P165" s="209">
        <f>O165*H165</f>
        <v>0</v>
      </c>
      <c r="Q165" s="209">
        <v>1542.913773</v>
      </c>
      <c r="R165" s="209">
        <f>Q165*H165</f>
        <v>1542.913773</v>
      </c>
      <c r="S165" s="209">
        <v>0</v>
      </c>
      <c r="T165" s="210">
        <f>S165*H165</f>
        <v>0</v>
      </c>
      <c r="AR165" s="23" t="s">
        <v>164</v>
      </c>
      <c r="AT165" s="23" t="s">
        <v>159</v>
      </c>
      <c r="AU165" s="23" t="s">
        <v>83</v>
      </c>
      <c r="AY165" s="23" t="s">
        <v>157</v>
      </c>
      <c r="BE165" s="211">
        <f>IF(N165="základní",J165,0)</f>
        <v>0</v>
      </c>
      <c r="BF165" s="211">
        <f>IF(N165="snížená",J165,0)</f>
        <v>0</v>
      </c>
      <c r="BG165" s="211">
        <f>IF(N165="zákl. přenesená",J165,0)</f>
        <v>0</v>
      </c>
      <c r="BH165" s="211">
        <f>IF(N165="sníž. přenesená",J165,0)</f>
        <v>0</v>
      </c>
      <c r="BI165" s="211">
        <f>IF(N165="nulová",J165,0)</f>
        <v>0</v>
      </c>
      <c r="BJ165" s="23" t="s">
        <v>81</v>
      </c>
      <c r="BK165" s="211">
        <f>ROUND(I165*H165,2)</f>
        <v>0</v>
      </c>
      <c r="BL165" s="23" t="s">
        <v>164</v>
      </c>
      <c r="BM165" s="23" t="s">
        <v>289</v>
      </c>
    </row>
    <row r="166" spans="2:65" s="1" customFormat="1" ht="13.5">
      <c r="B166" s="40"/>
      <c r="C166" s="62"/>
      <c r="D166" s="212" t="s">
        <v>166</v>
      </c>
      <c r="E166" s="62"/>
      <c r="F166" s="213" t="s">
        <v>287</v>
      </c>
      <c r="G166" s="62"/>
      <c r="H166" s="62"/>
      <c r="I166" s="171"/>
      <c r="J166" s="62"/>
      <c r="K166" s="62"/>
      <c r="L166" s="60"/>
      <c r="M166" s="214"/>
      <c r="N166" s="41"/>
      <c r="O166" s="41"/>
      <c r="P166" s="41"/>
      <c r="Q166" s="41"/>
      <c r="R166" s="41"/>
      <c r="S166" s="41"/>
      <c r="T166" s="77"/>
      <c r="AT166" s="23" t="s">
        <v>166</v>
      </c>
      <c r="AU166" s="23" t="s">
        <v>83</v>
      </c>
    </row>
    <row r="167" spans="2:65" s="1" customFormat="1" ht="27">
      <c r="B167" s="40"/>
      <c r="C167" s="62"/>
      <c r="D167" s="212" t="s">
        <v>177</v>
      </c>
      <c r="E167" s="62"/>
      <c r="F167" s="215" t="s">
        <v>290</v>
      </c>
      <c r="G167" s="62"/>
      <c r="H167" s="62"/>
      <c r="I167" s="171"/>
      <c r="J167" s="62"/>
      <c r="K167" s="62"/>
      <c r="L167" s="60"/>
      <c r="M167" s="214"/>
      <c r="N167" s="41"/>
      <c r="O167" s="41"/>
      <c r="P167" s="41"/>
      <c r="Q167" s="41"/>
      <c r="R167" s="41"/>
      <c r="S167" s="41"/>
      <c r="T167" s="77"/>
      <c r="AT167" s="23" t="s">
        <v>177</v>
      </c>
      <c r="AU167" s="23" t="s">
        <v>83</v>
      </c>
    </row>
    <row r="168" spans="2:65" s="12" customFormat="1" ht="13.5">
      <c r="B168" s="216"/>
      <c r="C168" s="217"/>
      <c r="D168" s="212" t="s">
        <v>170</v>
      </c>
      <c r="E168" s="218" t="s">
        <v>23</v>
      </c>
      <c r="F168" s="219" t="s">
        <v>81</v>
      </c>
      <c r="G168" s="217"/>
      <c r="H168" s="220">
        <v>1</v>
      </c>
      <c r="I168" s="221"/>
      <c r="J168" s="217"/>
      <c r="K168" s="217"/>
      <c r="L168" s="222"/>
      <c r="M168" s="223"/>
      <c r="N168" s="224"/>
      <c r="O168" s="224"/>
      <c r="P168" s="224"/>
      <c r="Q168" s="224"/>
      <c r="R168" s="224"/>
      <c r="S168" s="224"/>
      <c r="T168" s="225"/>
      <c r="AT168" s="226" t="s">
        <v>170</v>
      </c>
      <c r="AU168" s="226" t="s">
        <v>83</v>
      </c>
      <c r="AV168" s="12" t="s">
        <v>83</v>
      </c>
      <c r="AW168" s="12" t="s">
        <v>36</v>
      </c>
      <c r="AX168" s="12" t="s">
        <v>81</v>
      </c>
      <c r="AY168" s="226" t="s">
        <v>157</v>
      </c>
    </row>
    <row r="169" spans="2:65" s="1" customFormat="1" ht="25.5" customHeight="1">
      <c r="B169" s="40"/>
      <c r="C169" s="200" t="s">
        <v>291</v>
      </c>
      <c r="D169" s="200" t="s">
        <v>159</v>
      </c>
      <c r="E169" s="201" t="s">
        <v>292</v>
      </c>
      <c r="F169" s="202" t="s">
        <v>293</v>
      </c>
      <c r="G169" s="203" t="s">
        <v>288</v>
      </c>
      <c r="H169" s="204">
        <v>1</v>
      </c>
      <c r="I169" s="205"/>
      <c r="J169" s="206">
        <f>ROUND(I169*H169,2)</f>
        <v>0</v>
      </c>
      <c r="K169" s="202" t="s">
        <v>23</v>
      </c>
      <c r="L169" s="60"/>
      <c r="M169" s="207" t="s">
        <v>23</v>
      </c>
      <c r="N169" s="208" t="s">
        <v>44</v>
      </c>
      <c r="O169" s="41"/>
      <c r="P169" s="209">
        <f>O169*H169</f>
        <v>0</v>
      </c>
      <c r="Q169" s="209">
        <v>50.532029999999999</v>
      </c>
      <c r="R169" s="209">
        <f>Q169*H169</f>
        <v>50.532029999999999</v>
      </c>
      <c r="S169" s="209">
        <v>0</v>
      </c>
      <c r="T169" s="210">
        <f>S169*H169</f>
        <v>0</v>
      </c>
      <c r="AR169" s="23" t="s">
        <v>164</v>
      </c>
      <c r="AT169" s="23" t="s">
        <v>159</v>
      </c>
      <c r="AU169" s="23" t="s">
        <v>83</v>
      </c>
      <c r="AY169" s="23" t="s">
        <v>157</v>
      </c>
      <c r="BE169" s="211">
        <f>IF(N169="základní",J169,0)</f>
        <v>0</v>
      </c>
      <c r="BF169" s="211">
        <f>IF(N169="snížená",J169,0)</f>
        <v>0</v>
      </c>
      <c r="BG169" s="211">
        <f>IF(N169="zákl. přenesená",J169,0)</f>
        <v>0</v>
      </c>
      <c r="BH169" s="211">
        <f>IF(N169="sníž. přenesená",J169,0)</f>
        <v>0</v>
      </c>
      <c r="BI169" s="211">
        <f>IF(N169="nulová",J169,0)</f>
        <v>0</v>
      </c>
      <c r="BJ169" s="23" t="s">
        <v>81</v>
      </c>
      <c r="BK169" s="211">
        <f>ROUND(I169*H169,2)</f>
        <v>0</v>
      </c>
      <c r="BL169" s="23" t="s">
        <v>164</v>
      </c>
      <c r="BM169" s="23" t="s">
        <v>294</v>
      </c>
    </row>
    <row r="170" spans="2:65" s="1" customFormat="1" ht="13.5">
      <c r="B170" s="40"/>
      <c r="C170" s="62"/>
      <c r="D170" s="212" t="s">
        <v>166</v>
      </c>
      <c r="E170" s="62"/>
      <c r="F170" s="213" t="s">
        <v>293</v>
      </c>
      <c r="G170" s="62"/>
      <c r="H170" s="62"/>
      <c r="I170" s="171"/>
      <c r="J170" s="62"/>
      <c r="K170" s="62"/>
      <c r="L170" s="60"/>
      <c r="M170" s="214"/>
      <c r="N170" s="41"/>
      <c r="O170" s="41"/>
      <c r="P170" s="41"/>
      <c r="Q170" s="41"/>
      <c r="R170" s="41"/>
      <c r="S170" s="41"/>
      <c r="T170" s="77"/>
      <c r="AT170" s="23" t="s">
        <v>166</v>
      </c>
      <c r="AU170" s="23" t="s">
        <v>83</v>
      </c>
    </row>
    <row r="171" spans="2:65" s="12" customFormat="1" ht="13.5">
      <c r="B171" s="216"/>
      <c r="C171" s="217"/>
      <c r="D171" s="212" t="s">
        <v>170</v>
      </c>
      <c r="E171" s="218" t="s">
        <v>23</v>
      </c>
      <c r="F171" s="219" t="s">
        <v>81</v>
      </c>
      <c r="G171" s="217"/>
      <c r="H171" s="220">
        <v>1</v>
      </c>
      <c r="I171" s="221"/>
      <c r="J171" s="217"/>
      <c r="K171" s="217"/>
      <c r="L171" s="222"/>
      <c r="M171" s="223"/>
      <c r="N171" s="224"/>
      <c r="O171" s="224"/>
      <c r="P171" s="224"/>
      <c r="Q171" s="224"/>
      <c r="R171" s="224"/>
      <c r="S171" s="224"/>
      <c r="T171" s="225"/>
      <c r="AT171" s="226" t="s">
        <v>170</v>
      </c>
      <c r="AU171" s="226" t="s">
        <v>83</v>
      </c>
      <c r="AV171" s="12" t="s">
        <v>83</v>
      </c>
      <c r="AW171" s="12" t="s">
        <v>36</v>
      </c>
      <c r="AX171" s="12" t="s">
        <v>81</v>
      </c>
      <c r="AY171" s="226" t="s">
        <v>157</v>
      </c>
    </row>
    <row r="172" spans="2:65" s="11" customFormat="1" ht="29.85" customHeight="1">
      <c r="B172" s="184"/>
      <c r="C172" s="185"/>
      <c r="D172" s="186" t="s">
        <v>72</v>
      </c>
      <c r="E172" s="198" t="s">
        <v>219</v>
      </c>
      <c r="F172" s="198" t="s">
        <v>295</v>
      </c>
      <c r="G172" s="185"/>
      <c r="H172" s="185"/>
      <c r="I172" s="188"/>
      <c r="J172" s="199">
        <f>BK172</f>
        <v>0</v>
      </c>
      <c r="K172" s="185"/>
      <c r="L172" s="190"/>
      <c r="M172" s="191"/>
      <c r="N172" s="192"/>
      <c r="O172" s="192"/>
      <c r="P172" s="193">
        <f>SUM(P173:P177)</f>
        <v>0</v>
      </c>
      <c r="Q172" s="192"/>
      <c r="R172" s="193">
        <f>SUM(R173:R177)</f>
        <v>4.8111629999999996</v>
      </c>
      <c r="S172" s="192"/>
      <c r="T172" s="194">
        <f>SUM(T173:T177)</f>
        <v>0</v>
      </c>
      <c r="AR172" s="195" t="s">
        <v>81</v>
      </c>
      <c r="AT172" s="196" t="s">
        <v>72</v>
      </c>
      <c r="AU172" s="196" t="s">
        <v>81</v>
      </c>
      <c r="AY172" s="195" t="s">
        <v>157</v>
      </c>
      <c r="BK172" s="197">
        <f>SUM(BK173:BK177)</f>
        <v>0</v>
      </c>
    </row>
    <row r="173" spans="2:65" s="1" customFormat="1" ht="25.5" customHeight="1">
      <c r="B173" s="40"/>
      <c r="C173" s="200" t="s">
        <v>296</v>
      </c>
      <c r="D173" s="200" t="s">
        <v>159</v>
      </c>
      <c r="E173" s="201" t="s">
        <v>297</v>
      </c>
      <c r="F173" s="202" t="s">
        <v>298</v>
      </c>
      <c r="G173" s="203" t="s">
        <v>243</v>
      </c>
      <c r="H173" s="204">
        <v>6972.7</v>
      </c>
      <c r="I173" s="205"/>
      <c r="J173" s="206">
        <f>ROUND(I173*H173,2)</f>
        <v>0</v>
      </c>
      <c r="K173" s="202" t="s">
        <v>163</v>
      </c>
      <c r="L173" s="60"/>
      <c r="M173" s="207" t="s">
        <v>23</v>
      </c>
      <c r="N173" s="208" t="s">
        <v>44</v>
      </c>
      <c r="O173" s="41"/>
      <c r="P173" s="209">
        <f>O173*H173</f>
        <v>0</v>
      </c>
      <c r="Q173" s="209">
        <v>6.8999999999999997E-4</v>
      </c>
      <c r="R173" s="209">
        <f>Q173*H173</f>
        <v>4.8111629999999996</v>
      </c>
      <c r="S173" s="209">
        <v>0</v>
      </c>
      <c r="T173" s="210">
        <f>S173*H173</f>
        <v>0</v>
      </c>
      <c r="AR173" s="23" t="s">
        <v>164</v>
      </c>
      <c r="AT173" s="23" t="s">
        <v>159</v>
      </c>
      <c r="AU173" s="23" t="s">
        <v>83</v>
      </c>
      <c r="AY173" s="23" t="s">
        <v>157</v>
      </c>
      <c r="BE173" s="211">
        <f>IF(N173="základní",J173,0)</f>
        <v>0</v>
      </c>
      <c r="BF173" s="211">
        <f>IF(N173="snížená",J173,0)</f>
        <v>0</v>
      </c>
      <c r="BG173" s="211">
        <f>IF(N173="zákl. přenesená",J173,0)</f>
        <v>0</v>
      </c>
      <c r="BH173" s="211">
        <f>IF(N173="sníž. přenesená",J173,0)</f>
        <v>0</v>
      </c>
      <c r="BI173" s="211">
        <f>IF(N173="nulová",J173,0)</f>
        <v>0</v>
      </c>
      <c r="BJ173" s="23" t="s">
        <v>81</v>
      </c>
      <c r="BK173" s="211">
        <f>ROUND(I173*H173,2)</f>
        <v>0</v>
      </c>
      <c r="BL173" s="23" t="s">
        <v>164</v>
      </c>
      <c r="BM173" s="23" t="s">
        <v>299</v>
      </c>
    </row>
    <row r="174" spans="2:65" s="1" customFormat="1" ht="13.5">
      <c r="B174" s="40"/>
      <c r="C174" s="62"/>
      <c r="D174" s="212" t="s">
        <v>166</v>
      </c>
      <c r="E174" s="62"/>
      <c r="F174" s="213" t="s">
        <v>300</v>
      </c>
      <c r="G174" s="62"/>
      <c r="H174" s="62"/>
      <c r="I174" s="171"/>
      <c r="J174" s="62"/>
      <c r="K174" s="62"/>
      <c r="L174" s="60"/>
      <c r="M174" s="214"/>
      <c r="N174" s="41"/>
      <c r="O174" s="41"/>
      <c r="P174" s="41"/>
      <c r="Q174" s="41"/>
      <c r="R174" s="41"/>
      <c r="S174" s="41"/>
      <c r="T174" s="77"/>
      <c r="AT174" s="23" t="s">
        <v>166</v>
      </c>
      <c r="AU174" s="23" t="s">
        <v>83</v>
      </c>
    </row>
    <row r="175" spans="2:65" s="1" customFormat="1" ht="27">
      <c r="B175" s="40"/>
      <c r="C175" s="62"/>
      <c r="D175" s="212" t="s">
        <v>168</v>
      </c>
      <c r="E175" s="62"/>
      <c r="F175" s="215" t="s">
        <v>301</v>
      </c>
      <c r="G175" s="62"/>
      <c r="H175" s="62"/>
      <c r="I175" s="171"/>
      <c r="J175" s="62"/>
      <c r="K175" s="62"/>
      <c r="L175" s="60"/>
      <c r="M175" s="214"/>
      <c r="N175" s="41"/>
      <c r="O175" s="41"/>
      <c r="P175" s="41"/>
      <c r="Q175" s="41"/>
      <c r="R175" s="41"/>
      <c r="S175" s="41"/>
      <c r="T175" s="77"/>
      <c r="AT175" s="23" t="s">
        <v>168</v>
      </c>
      <c r="AU175" s="23" t="s">
        <v>83</v>
      </c>
    </row>
    <row r="176" spans="2:65" s="1" customFormat="1" ht="27">
      <c r="B176" s="40"/>
      <c r="C176" s="62"/>
      <c r="D176" s="212" t="s">
        <v>177</v>
      </c>
      <c r="E176" s="62"/>
      <c r="F176" s="215" t="s">
        <v>302</v>
      </c>
      <c r="G176" s="62"/>
      <c r="H176" s="62"/>
      <c r="I176" s="171"/>
      <c r="J176" s="62"/>
      <c r="K176" s="62"/>
      <c r="L176" s="60"/>
      <c r="M176" s="214"/>
      <c r="N176" s="41"/>
      <c r="O176" s="41"/>
      <c r="P176" s="41"/>
      <c r="Q176" s="41"/>
      <c r="R176" s="41"/>
      <c r="S176" s="41"/>
      <c r="T176" s="77"/>
      <c r="AT176" s="23" t="s">
        <v>177</v>
      </c>
      <c r="AU176" s="23" t="s">
        <v>83</v>
      </c>
    </row>
    <row r="177" spans="2:65" s="12" customFormat="1" ht="13.5">
      <c r="B177" s="216"/>
      <c r="C177" s="217"/>
      <c r="D177" s="212" t="s">
        <v>170</v>
      </c>
      <c r="E177" s="218" t="s">
        <v>23</v>
      </c>
      <c r="F177" s="219" t="s">
        <v>303</v>
      </c>
      <c r="G177" s="217"/>
      <c r="H177" s="220">
        <v>6972.7</v>
      </c>
      <c r="I177" s="221"/>
      <c r="J177" s="217"/>
      <c r="K177" s="217"/>
      <c r="L177" s="222"/>
      <c r="M177" s="223"/>
      <c r="N177" s="224"/>
      <c r="O177" s="224"/>
      <c r="P177" s="224"/>
      <c r="Q177" s="224"/>
      <c r="R177" s="224"/>
      <c r="S177" s="224"/>
      <c r="T177" s="225"/>
      <c r="AT177" s="226" t="s">
        <v>170</v>
      </c>
      <c r="AU177" s="226" t="s">
        <v>83</v>
      </c>
      <c r="AV177" s="12" t="s">
        <v>83</v>
      </c>
      <c r="AW177" s="12" t="s">
        <v>36</v>
      </c>
      <c r="AX177" s="12" t="s">
        <v>81</v>
      </c>
      <c r="AY177" s="226" t="s">
        <v>157</v>
      </c>
    </row>
    <row r="178" spans="2:65" s="11" customFormat="1" ht="29.85" customHeight="1">
      <c r="B178" s="184"/>
      <c r="C178" s="185"/>
      <c r="D178" s="186" t="s">
        <v>72</v>
      </c>
      <c r="E178" s="198" t="s">
        <v>304</v>
      </c>
      <c r="F178" s="198" t="s">
        <v>305</v>
      </c>
      <c r="G178" s="185"/>
      <c r="H178" s="185"/>
      <c r="I178" s="188"/>
      <c r="J178" s="199">
        <f>BK178</f>
        <v>0</v>
      </c>
      <c r="K178" s="185"/>
      <c r="L178" s="190"/>
      <c r="M178" s="191"/>
      <c r="N178" s="192"/>
      <c r="O178" s="192"/>
      <c r="P178" s="193">
        <f>SUM(P179:P182)</f>
        <v>0</v>
      </c>
      <c r="Q178" s="192"/>
      <c r="R178" s="193">
        <f>SUM(R179:R182)</f>
        <v>0</v>
      </c>
      <c r="S178" s="192"/>
      <c r="T178" s="194">
        <f>SUM(T179:T182)</f>
        <v>0</v>
      </c>
      <c r="AR178" s="195" t="s">
        <v>81</v>
      </c>
      <c r="AT178" s="196" t="s">
        <v>72</v>
      </c>
      <c r="AU178" s="196" t="s">
        <v>81</v>
      </c>
      <c r="AY178" s="195" t="s">
        <v>157</v>
      </c>
      <c r="BK178" s="197">
        <f>SUM(BK179:BK182)</f>
        <v>0</v>
      </c>
    </row>
    <row r="179" spans="2:65" s="1" customFormat="1" ht="16.5" customHeight="1">
      <c r="B179" s="40"/>
      <c r="C179" s="200" t="s">
        <v>9</v>
      </c>
      <c r="D179" s="200" t="s">
        <v>159</v>
      </c>
      <c r="E179" s="201" t="s">
        <v>306</v>
      </c>
      <c r="F179" s="202" t="s">
        <v>307</v>
      </c>
      <c r="G179" s="203" t="s">
        <v>237</v>
      </c>
      <c r="H179" s="204">
        <v>31116.766</v>
      </c>
      <c r="I179" s="205"/>
      <c r="J179" s="206">
        <f>ROUND(I179*H179,2)</f>
        <v>0</v>
      </c>
      <c r="K179" s="202" t="s">
        <v>163</v>
      </c>
      <c r="L179" s="60"/>
      <c r="M179" s="207" t="s">
        <v>23</v>
      </c>
      <c r="N179" s="208" t="s">
        <v>44</v>
      </c>
      <c r="O179" s="41"/>
      <c r="P179" s="209">
        <f>O179*H179</f>
        <v>0</v>
      </c>
      <c r="Q179" s="209">
        <v>0</v>
      </c>
      <c r="R179" s="209">
        <f>Q179*H179</f>
        <v>0</v>
      </c>
      <c r="S179" s="209">
        <v>0</v>
      </c>
      <c r="T179" s="210">
        <f>S179*H179</f>
        <v>0</v>
      </c>
      <c r="AR179" s="23" t="s">
        <v>164</v>
      </c>
      <c r="AT179" s="23" t="s">
        <v>159</v>
      </c>
      <c r="AU179" s="23" t="s">
        <v>83</v>
      </c>
      <c r="AY179" s="23" t="s">
        <v>157</v>
      </c>
      <c r="BE179" s="211">
        <f>IF(N179="základní",J179,0)</f>
        <v>0</v>
      </c>
      <c r="BF179" s="211">
        <f>IF(N179="snížená",J179,0)</f>
        <v>0</v>
      </c>
      <c r="BG179" s="211">
        <f>IF(N179="zákl. přenesená",J179,0)</f>
        <v>0</v>
      </c>
      <c r="BH179" s="211">
        <f>IF(N179="sníž. přenesená",J179,0)</f>
        <v>0</v>
      </c>
      <c r="BI179" s="211">
        <f>IF(N179="nulová",J179,0)</f>
        <v>0</v>
      </c>
      <c r="BJ179" s="23" t="s">
        <v>81</v>
      </c>
      <c r="BK179" s="211">
        <f>ROUND(I179*H179,2)</f>
        <v>0</v>
      </c>
      <c r="BL179" s="23" t="s">
        <v>164</v>
      </c>
      <c r="BM179" s="23" t="s">
        <v>308</v>
      </c>
    </row>
    <row r="180" spans="2:65" s="1" customFormat="1" ht="13.5">
      <c r="B180" s="40"/>
      <c r="C180" s="62"/>
      <c r="D180" s="212" t="s">
        <v>166</v>
      </c>
      <c r="E180" s="62"/>
      <c r="F180" s="213" t="s">
        <v>309</v>
      </c>
      <c r="G180" s="62"/>
      <c r="H180" s="62"/>
      <c r="I180" s="171"/>
      <c r="J180" s="62"/>
      <c r="K180" s="62"/>
      <c r="L180" s="60"/>
      <c r="M180" s="214"/>
      <c r="N180" s="41"/>
      <c r="O180" s="41"/>
      <c r="P180" s="41"/>
      <c r="Q180" s="41"/>
      <c r="R180" s="41"/>
      <c r="S180" s="41"/>
      <c r="T180" s="77"/>
      <c r="AT180" s="23" t="s">
        <v>166</v>
      </c>
      <c r="AU180" s="23" t="s">
        <v>83</v>
      </c>
    </row>
    <row r="181" spans="2:65" s="1" customFormat="1" ht="25.5" customHeight="1">
      <c r="B181" s="40"/>
      <c r="C181" s="200" t="s">
        <v>310</v>
      </c>
      <c r="D181" s="200" t="s">
        <v>159</v>
      </c>
      <c r="E181" s="201" t="s">
        <v>311</v>
      </c>
      <c r="F181" s="202" t="s">
        <v>312</v>
      </c>
      <c r="G181" s="203" t="s">
        <v>237</v>
      </c>
      <c r="H181" s="204">
        <v>31116.766</v>
      </c>
      <c r="I181" s="205"/>
      <c r="J181" s="206">
        <f>ROUND(I181*H181,2)</f>
        <v>0</v>
      </c>
      <c r="K181" s="202" t="s">
        <v>163</v>
      </c>
      <c r="L181" s="60"/>
      <c r="M181" s="207" t="s">
        <v>23</v>
      </c>
      <c r="N181" s="208" t="s">
        <v>44</v>
      </c>
      <c r="O181" s="41"/>
      <c r="P181" s="209">
        <f>O181*H181</f>
        <v>0</v>
      </c>
      <c r="Q181" s="209">
        <v>0</v>
      </c>
      <c r="R181" s="209">
        <f>Q181*H181</f>
        <v>0</v>
      </c>
      <c r="S181" s="209">
        <v>0</v>
      </c>
      <c r="T181" s="210">
        <f>S181*H181</f>
        <v>0</v>
      </c>
      <c r="AR181" s="23" t="s">
        <v>164</v>
      </c>
      <c r="AT181" s="23" t="s">
        <v>159</v>
      </c>
      <c r="AU181" s="23" t="s">
        <v>83</v>
      </c>
      <c r="AY181" s="23" t="s">
        <v>157</v>
      </c>
      <c r="BE181" s="211">
        <f>IF(N181="základní",J181,0)</f>
        <v>0</v>
      </c>
      <c r="BF181" s="211">
        <f>IF(N181="snížená",J181,0)</f>
        <v>0</v>
      </c>
      <c r="BG181" s="211">
        <f>IF(N181="zákl. přenesená",J181,0)</f>
        <v>0</v>
      </c>
      <c r="BH181" s="211">
        <f>IF(N181="sníž. přenesená",J181,0)</f>
        <v>0</v>
      </c>
      <c r="BI181" s="211">
        <f>IF(N181="nulová",J181,0)</f>
        <v>0</v>
      </c>
      <c r="BJ181" s="23" t="s">
        <v>81</v>
      </c>
      <c r="BK181" s="211">
        <f>ROUND(I181*H181,2)</f>
        <v>0</v>
      </c>
      <c r="BL181" s="23" t="s">
        <v>164</v>
      </c>
      <c r="BM181" s="23" t="s">
        <v>313</v>
      </c>
    </row>
    <row r="182" spans="2:65" s="1" customFormat="1" ht="27">
      <c r="B182" s="40"/>
      <c r="C182" s="62"/>
      <c r="D182" s="212" t="s">
        <v>166</v>
      </c>
      <c r="E182" s="62"/>
      <c r="F182" s="213" t="s">
        <v>314</v>
      </c>
      <c r="G182" s="62"/>
      <c r="H182" s="62"/>
      <c r="I182" s="171"/>
      <c r="J182" s="62"/>
      <c r="K182" s="62"/>
      <c r="L182" s="60"/>
      <c r="M182" s="248"/>
      <c r="N182" s="249"/>
      <c r="O182" s="249"/>
      <c r="P182" s="249"/>
      <c r="Q182" s="249"/>
      <c r="R182" s="249"/>
      <c r="S182" s="249"/>
      <c r="T182" s="250"/>
      <c r="AT182" s="23" t="s">
        <v>166</v>
      </c>
      <c r="AU182" s="23" t="s">
        <v>83</v>
      </c>
    </row>
    <row r="183" spans="2:65" s="1" customFormat="1" ht="6.95" customHeight="1">
      <c r="B183" s="55"/>
      <c r="C183" s="56"/>
      <c r="D183" s="56"/>
      <c r="E183" s="56"/>
      <c r="F183" s="56"/>
      <c r="G183" s="56"/>
      <c r="H183" s="56"/>
      <c r="I183" s="147"/>
      <c r="J183" s="56"/>
      <c r="K183" s="56"/>
      <c r="L183" s="60"/>
    </row>
  </sheetData>
  <sheetProtection algorithmName="SHA-512" hashValue="fio3WEmTbdLxMmr7hGG1zR0V9QEtPZtDrhJ4F08FhC+2GP79zzK8hd3c+rF0XhoIjw+R/mYr4CoL8SkLz2sdrQ==" saltValue="Hrw+RCrknUmaW0TU/9BT7HepA9yDUWh9Pdlrb1AdrbxOTnoBtDYOtm0SRHL0JIjyCwbyL3OOcV9TQaCLHzramA==" spinCount="100000" sheet="1" objects="1" scenarios="1" formatColumns="0" formatRows="0" autoFilter="0"/>
  <autoFilter ref="C81:K182"/>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BR12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20"/>
      <c r="C1" s="120"/>
      <c r="D1" s="121" t="s">
        <v>1</v>
      </c>
      <c r="E1" s="120"/>
      <c r="F1" s="122" t="s">
        <v>121</v>
      </c>
      <c r="G1" s="384" t="s">
        <v>122</v>
      </c>
      <c r="H1" s="384"/>
      <c r="I1" s="123"/>
      <c r="J1" s="122" t="s">
        <v>123</v>
      </c>
      <c r="K1" s="121" t="s">
        <v>124</v>
      </c>
      <c r="L1" s="122" t="s">
        <v>125</v>
      </c>
      <c r="M1" s="122"/>
      <c r="N1" s="122"/>
      <c r="O1" s="122"/>
      <c r="P1" s="122"/>
      <c r="Q1" s="122"/>
      <c r="R1" s="122"/>
      <c r="S1" s="122"/>
      <c r="T1" s="12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5"/>
      <c r="M2" s="375"/>
      <c r="N2" s="375"/>
      <c r="O2" s="375"/>
      <c r="P2" s="375"/>
      <c r="Q2" s="375"/>
      <c r="R2" s="375"/>
      <c r="S2" s="375"/>
      <c r="T2" s="375"/>
      <c r="U2" s="375"/>
      <c r="V2" s="375"/>
      <c r="AT2" s="23" t="s">
        <v>86</v>
      </c>
    </row>
    <row r="3" spans="1:70" ht="6.95" customHeight="1">
      <c r="B3" s="24"/>
      <c r="C3" s="25"/>
      <c r="D3" s="25"/>
      <c r="E3" s="25"/>
      <c r="F3" s="25"/>
      <c r="G3" s="25"/>
      <c r="H3" s="25"/>
      <c r="I3" s="124"/>
      <c r="J3" s="25"/>
      <c r="K3" s="26"/>
      <c r="AT3" s="23" t="s">
        <v>83</v>
      </c>
    </row>
    <row r="4" spans="1:70" ht="36.950000000000003" customHeight="1">
      <c r="B4" s="27"/>
      <c r="C4" s="28"/>
      <c r="D4" s="29" t="s">
        <v>126</v>
      </c>
      <c r="E4" s="28"/>
      <c r="F4" s="28"/>
      <c r="G4" s="28"/>
      <c r="H4" s="28"/>
      <c r="I4" s="125"/>
      <c r="J4" s="28"/>
      <c r="K4" s="30"/>
      <c r="M4" s="31" t="s">
        <v>12</v>
      </c>
      <c r="AT4" s="23" t="s">
        <v>6</v>
      </c>
    </row>
    <row r="5" spans="1:70" ht="6.95" customHeight="1">
      <c r="B5" s="27"/>
      <c r="C5" s="28"/>
      <c r="D5" s="28"/>
      <c r="E5" s="28"/>
      <c r="F5" s="28"/>
      <c r="G5" s="28"/>
      <c r="H5" s="28"/>
      <c r="I5" s="125"/>
      <c r="J5" s="28"/>
      <c r="K5" s="30"/>
    </row>
    <row r="6" spans="1:70">
      <c r="B6" s="27"/>
      <c r="C6" s="28"/>
      <c r="D6" s="36" t="s">
        <v>18</v>
      </c>
      <c r="E6" s="28"/>
      <c r="F6" s="28"/>
      <c r="G6" s="28"/>
      <c r="H6" s="28"/>
      <c r="I6" s="125"/>
      <c r="J6" s="28"/>
      <c r="K6" s="30"/>
    </row>
    <row r="7" spans="1:70" ht="16.5" customHeight="1">
      <c r="B7" s="27"/>
      <c r="C7" s="28"/>
      <c r="D7" s="28"/>
      <c r="E7" s="376" t="str">
        <f>'Rekapitulace stavby'!K6</f>
        <v>Oprava hráze rybníka Velký Pařezitý - DPS</v>
      </c>
      <c r="F7" s="377"/>
      <c r="G7" s="377"/>
      <c r="H7" s="377"/>
      <c r="I7" s="125"/>
      <c r="J7" s="28"/>
      <c r="K7" s="30"/>
    </row>
    <row r="8" spans="1:70" s="1" customFormat="1">
      <c r="B8" s="40"/>
      <c r="C8" s="41"/>
      <c r="D8" s="36" t="s">
        <v>127</v>
      </c>
      <c r="E8" s="41"/>
      <c r="F8" s="41"/>
      <c r="G8" s="41"/>
      <c r="H8" s="41"/>
      <c r="I8" s="126"/>
      <c r="J8" s="41"/>
      <c r="K8" s="44"/>
    </row>
    <row r="9" spans="1:70" s="1" customFormat="1" ht="36.950000000000003" customHeight="1">
      <c r="B9" s="40"/>
      <c r="C9" s="41"/>
      <c r="D9" s="41"/>
      <c r="E9" s="378" t="s">
        <v>315</v>
      </c>
      <c r="F9" s="379"/>
      <c r="G9" s="379"/>
      <c r="H9" s="379"/>
      <c r="I9" s="126"/>
      <c r="J9" s="41"/>
      <c r="K9" s="44"/>
    </row>
    <row r="10" spans="1:70" s="1" customFormat="1" ht="13.5">
      <c r="B10" s="40"/>
      <c r="C10" s="41"/>
      <c r="D10" s="41"/>
      <c r="E10" s="41"/>
      <c r="F10" s="41"/>
      <c r="G10" s="41"/>
      <c r="H10" s="41"/>
      <c r="I10" s="126"/>
      <c r="J10" s="41"/>
      <c r="K10" s="44"/>
    </row>
    <row r="11" spans="1:70" s="1" customFormat="1" ht="14.45" customHeight="1">
      <c r="B11" s="40"/>
      <c r="C11" s="41"/>
      <c r="D11" s="36" t="s">
        <v>20</v>
      </c>
      <c r="E11" s="41"/>
      <c r="F11" s="34" t="s">
        <v>21</v>
      </c>
      <c r="G11" s="41"/>
      <c r="H11" s="41"/>
      <c r="I11" s="127" t="s">
        <v>22</v>
      </c>
      <c r="J11" s="34" t="s">
        <v>23</v>
      </c>
      <c r="K11" s="44"/>
    </row>
    <row r="12" spans="1:70" s="1" customFormat="1" ht="14.45" customHeight="1">
      <c r="B12" s="40"/>
      <c r="C12" s="41"/>
      <c r="D12" s="36" t="s">
        <v>24</v>
      </c>
      <c r="E12" s="41"/>
      <c r="F12" s="34" t="s">
        <v>129</v>
      </c>
      <c r="G12" s="41"/>
      <c r="H12" s="41"/>
      <c r="I12" s="127" t="s">
        <v>26</v>
      </c>
      <c r="J12" s="128" t="str">
        <f>'Rekapitulace stavby'!AN8</f>
        <v>17. 5. 2017</v>
      </c>
      <c r="K12" s="44"/>
    </row>
    <row r="13" spans="1:70" s="1" customFormat="1" ht="10.9" customHeight="1">
      <c r="B13" s="40"/>
      <c r="C13" s="41"/>
      <c r="D13" s="41"/>
      <c r="E13" s="41"/>
      <c r="F13" s="41"/>
      <c r="G13" s="41"/>
      <c r="H13" s="41"/>
      <c r="I13" s="126"/>
      <c r="J13" s="41"/>
      <c r="K13" s="44"/>
    </row>
    <row r="14" spans="1:70" s="1" customFormat="1" ht="14.45" customHeight="1">
      <c r="B14" s="40"/>
      <c r="C14" s="41"/>
      <c r="D14" s="36" t="s">
        <v>28</v>
      </c>
      <c r="E14" s="41"/>
      <c r="F14" s="41"/>
      <c r="G14" s="41"/>
      <c r="H14" s="41"/>
      <c r="I14" s="127" t="s">
        <v>29</v>
      </c>
      <c r="J14" s="34" t="s">
        <v>23</v>
      </c>
      <c r="K14" s="44"/>
    </row>
    <row r="15" spans="1:70" s="1" customFormat="1" ht="18" customHeight="1">
      <c r="B15" s="40"/>
      <c r="C15" s="41"/>
      <c r="D15" s="41"/>
      <c r="E15" s="34" t="s">
        <v>30</v>
      </c>
      <c r="F15" s="41"/>
      <c r="G15" s="41"/>
      <c r="H15" s="41"/>
      <c r="I15" s="127" t="s">
        <v>31</v>
      </c>
      <c r="J15" s="34" t="s">
        <v>23</v>
      </c>
      <c r="K15" s="44"/>
    </row>
    <row r="16" spans="1:70" s="1" customFormat="1" ht="6.95" customHeight="1">
      <c r="B16" s="40"/>
      <c r="C16" s="41"/>
      <c r="D16" s="41"/>
      <c r="E16" s="41"/>
      <c r="F16" s="41"/>
      <c r="G16" s="41"/>
      <c r="H16" s="41"/>
      <c r="I16" s="126"/>
      <c r="J16" s="41"/>
      <c r="K16" s="44"/>
    </row>
    <row r="17" spans="2:11" s="1" customFormat="1" ht="14.45" customHeight="1">
      <c r="B17" s="40"/>
      <c r="C17" s="41"/>
      <c r="D17" s="36" t="s">
        <v>32</v>
      </c>
      <c r="E17" s="41"/>
      <c r="F17" s="41"/>
      <c r="G17" s="41"/>
      <c r="H17" s="41"/>
      <c r="I17" s="127"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27" t="s">
        <v>31</v>
      </c>
      <c r="J18" s="34" t="str">
        <f>IF('Rekapitulace stavby'!AN14="Vyplň údaj","",IF('Rekapitulace stavby'!AN14="","",'Rekapitulace stavby'!AN14))</f>
        <v/>
      </c>
      <c r="K18" s="44"/>
    </row>
    <row r="19" spans="2:11" s="1" customFormat="1" ht="6.95" customHeight="1">
      <c r="B19" s="40"/>
      <c r="C19" s="41"/>
      <c r="D19" s="41"/>
      <c r="E19" s="41"/>
      <c r="F19" s="41"/>
      <c r="G19" s="41"/>
      <c r="H19" s="41"/>
      <c r="I19" s="126"/>
      <c r="J19" s="41"/>
      <c r="K19" s="44"/>
    </row>
    <row r="20" spans="2:11" s="1" customFormat="1" ht="14.45" customHeight="1">
      <c r="B20" s="40"/>
      <c r="C20" s="41"/>
      <c r="D20" s="36" t="s">
        <v>34</v>
      </c>
      <c r="E20" s="41"/>
      <c r="F20" s="41"/>
      <c r="G20" s="41"/>
      <c r="H20" s="41"/>
      <c r="I20" s="127" t="s">
        <v>29</v>
      </c>
      <c r="J20" s="34" t="s">
        <v>23</v>
      </c>
      <c r="K20" s="44"/>
    </row>
    <row r="21" spans="2:11" s="1" customFormat="1" ht="18" customHeight="1">
      <c r="B21" s="40"/>
      <c r="C21" s="41"/>
      <c r="D21" s="41"/>
      <c r="E21" s="34" t="s">
        <v>35</v>
      </c>
      <c r="F21" s="41"/>
      <c r="G21" s="41"/>
      <c r="H21" s="41"/>
      <c r="I21" s="127" t="s">
        <v>31</v>
      </c>
      <c r="J21" s="34" t="s">
        <v>23</v>
      </c>
      <c r="K21" s="44"/>
    </row>
    <row r="22" spans="2:11" s="1" customFormat="1" ht="6.95" customHeight="1">
      <c r="B22" s="40"/>
      <c r="C22" s="41"/>
      <c r="D22" s="41"/>
      <c r="E22" s="41"/>
      <c r="F22" s="41"/>
      <c r="G22" s="41"/>
      <c r="H22" s="41"/>
      <c r="I22" s="126"/>
      <c r="J22" s="41"/>
      <c r="K22" s="44"/>
    </row>
    <row r="23" spans="2:11" s="1" customFormat="1" ht="14.45" customHeight="1">
      <c r="B23" s="40"/>
      <c r="C23" s="41"/>
      <c r="D23" s="36" t="s">
        <v>37</v>
      </c>
      <c r="E23" s="41"/>
      <c r="F23" s="41"/>
      <c r="G23" s="41"/>
      <c r="H23" s="41"/>
      <c r="I23" s="126"/>
      <c r="J23" s="41"/>
      <c r="K23" s="44"/>
    </row>
    <row r="24" spans="2:11" s="7" customFormat="1" ht="16.5" customHeight="1">
      <c r="B24" s="129"/>
      <c r="C24" s="130"/>
      <c r="D24" s="130"/>
      <c r="E24" s="341" t="s">
        <v>23</v>
      </c>
      <c r="F24" s="341"/>
      <c r="G24" s="341"/>
      <c r="H24" s="341"/>
      <c r="I24" s="131"/>
      <c r="J24" s="130"/>
      <c r="K24" s="132"/>
    </row>
    <row r="25" spans="2:11" s="1" customFormat="1" ht="6.95" customHeight="1">
      <c r="B25" s="40"/>
      <c r="C25" s="41"/>
      <c r="D25" s="41"/>
      <c r="E25" s="41"/>
      <c r="F25" s="41"/>
      <c r="G25" s="41"/>
      <c r="H25" s="41"/>
      <c r="I25" s="126"/>
      <c r="J25" s="41"/>
      <c r="K25" s="44"/>
    </row>
    <row r="26" spans="2:11" s="1" customFormat="1" ht="6.95" customHeight="1">
      <c r="B26" s="40"/>
      <c r="C26" s="41"/>
      <c r="D26" s="84"/>
      <c r="E26" s="84"/>
      <c r="F26" s="84"/>
      <c r="G26" s="84"/>
      <c r="H26" s="84"/>
      <c r="I26" s="133"/>
      <c r="J26" s="84"/>
      <c r="K26" s="134"/>
    </row>
    <row r="27" spans="2:11" s="1" customFormat="1" ht="25.35" customHeight="1">
      <c r="B27" s="40"/>
      <c r="C27" s="41"/>
      <c r="D27" s="135" t="s">
        <v>39</v>
      </c>
      <c r="E27" s="41"/>
      <c r="F27" s="41"/>
      <c r="G27" s="41"/>
      <c r="H27" s="41"/>
      <c r="I27" s="126"/>
      <c r="J27" s="136">
        <f>ROUND(J80,2)</f>
        <v>0</v>
      </c>
      <c r="K27" s="44"/>
    </row>
    <row r="28" spans="2:11" s="1" customFormat="1" ht="6.95" customHeight="1">
      <c r="B28" s="40"/>
      <c r="C28" s="41"/>
      <c r="D28" s="84"/>
      <c r="E28" s="84"/>
      <c r="F28" s="84"/>
      <c r="G28" s="84"/>
      <c r="H28" s="84"/>
      <c r="I28" s="133"/>
      <c r="J28" s="84"/>
      <c r="K28" s="134"/>
    </row>
    <row r="29" spans="2:11" s="1" customFormat="1" ht="14.45" customHeight="1">
      <c r="B29" s="40"/>
      <c r="C29" s="41"/>
      <c r="D29" s="41"/>
      <c r="E29" s="41"/>
      <c r="F29" s="45" t="s">
        <v>41</v>
      </c>
      <c r="G29" s="41"/>
      <c r="H29" s="41"/>
      <c r="I29" s="137" t="s">
        <v>40</v>
      </c>
      <c r="J29" s="45" t="s">
        <v>42</v>
      </c>
      <c r="K29" s="44"/>
    </row>
    <row r="30" spans="2:11" s="1" customFormat="1" ht="14.45" customHeight="1">
      <c r="B30" s="40"/>
      <c r="C30" s="41"/>
      <c r="D30" s="48" t="s">
        <v>43</v>
      </c>
      <c r="E30" s="48" t="s">
        <v>44</v>
      </c>
      <c r="F30" s="138">
        <f>ROUND(SUM(BE80:BE119), 2)</f>
        <v>0</v>
      </c>
      <c r="G30" s="41"/>
      <c r="H30" s="41"/>
      <c r="I30" s="139">
        <v>0.21</v>
      </c>
      <c r="J30" s="138">
        <f>ROUND(ROUND((SUM(BE80:BE119)), 2)*I30, 2)</f>
        <v>0</v>
      </c>
      <c r="K30" s="44"/>
    </row>
    <row r="31" spans="2:11" s="1" customFormat="1" ht="14.45" customHeight="1">
      <c r="B31" s="40"/>
      <c r="C31" s="41"/>
      <c r="D31" s="41"/>
      <c r="E31" s="48" t="s">
        <v>45</v>
      </c>
      <c r="F31" s="138">
        <f>ROUND(SUM(BF80:BF119), 2)</f>
        <v>0</v>
      </c>
      <c r="G31" s="41"/>
      <c r="H31" s="41"/>
      <c r="I31" s="139">
        <v>0.15</v>
      </c>
      <c r="J31" s="138">
        <f>ROUND(ROUND((SUM(BF80:BF119)), 2)*I31, 2)</f>
        <v>0</v>
      </c>
      <c r="K31" s="44"/>
    </row>
    <row r="32" spans="2:11" s="1" customFormat="1" ht="14.45" hidden="1" customHeight="1">
      <c r="B32" s="40"/>
      <c r="C32" s="41"/>
      <c r="D32" s="41"/>
      <c r="E32" s="48" t="s">
        <v>46</v>
      </c>
      <c r="F32" s="138">
        <f>ROUND(SUM(BG80:BG119), 2)</f>
        <v>0</v>
      </c>
      <c r="G32" s="41"/>
      <c r="H32" s="41"/>
      <c r="I32" s="139">
        <v>0.21</v>
      </c>
      <c r="J32" s="138">
        <v>0</v>
      </c>
      <c r="K32" s="44"/>
    </row>
    <row r="33" spans="2:11" s="1" customFormat="1" ht="14.45" hidden="1" customHeight="1">
      <c r="B33" s="40"/>
      <c r="C33" s="41"/>
      <c r="D33" s="41"/>
      <c r="E33" s="48" t="s">
        <v>47</v>
      </c>
      <c r="F33" s="138">
        <f>ROUND(SUM(BH80:BH119), 2)</f>
        <v>0</v>
      </c>
      <c r="G33" s="41"/>
      <c r="H33" s="41"/>
      <c r="I33" s="139">
        <v>0.15</v>
      </c>
      <c r="J33" s="138">
        <v>0</v>
      </c>
      <c r="K33" s="44"/>
    </row>
    <row r="34" spans="2:11" s="1" customFormat="1" ht="14.45" hidden="1" customHeight="1">
      <c r="B34" s="40"/>
      <c r="C34" s="41"/>
      <c r="D34" s="41"/>
      <c r="E34" s="48" t="s">
        <v>48</v>
      </c>
      <c r="F34" s="138">
        <f>ROUND(SUM(BI80:BI119), 2)</f>
        <v>0</v>
      </c>
      <c r="G34" s="41"/>
      <c r="H34" s="41"/>
      <c r="I34" s="139">
        <v>0</v>
      </c>
      <c r="J34" s="138">
        <v>0</v>
      </c>
      <c r="K34" s="44"/>
    </row>
    <row r="35" spans="2:11" s="1" customFormat="1" ht="6.95" customHeight="1">
      <c r="B35" s="40"/>
      <c r="C35" s="41"/>
      <c r="D35" s="41"/>
      <c r="E35" s="41"/>
      <c r="F35" s="41"/>
      <c r="G35" s="41"/>
      <c r="H35" s="41"/>
      <c r="I35" s="126"/>
      <c r="J35" s="41"/>
      <c r="K35" s="44"/>
    </row>
    <row r="36" spans="2:11" s="1" customFormat="1" ht="25.35" customHeight="1">
      <c r="B36" s="40"/>
      <c r="C36" s="140"/>
      <c r="D36" s="141" t="s">
        <v>49</v>
      </c>
      <c r="E36" s="78"/>
      <c r="F36" s="78"/>
      <c r="G36" s="142" t="s">
        <v>50</v>
      </c>
      <c r="H36" s="143" t="s">
        <v>51</v>
      </c>
      <c r="I36" s="144"/>
      <c r="J36" s="145">
        <f>SUM(J27:J34)</f>
        <v>0</v>
      </c>
      <c r="K36" s="146"/>
    </row>
    <row r="37" spans="2:11" s="1" customFormat="1" ht="14.45" customHeight="1">
      <c r="B37" s="55"/>
      <c r="C37" s="56"/>
      <c r="D37" s="56"/>
      <c r="E37" s="56"/>
      <c r="F37" s="56"/>
      <c r="G37" s="56"/>
      <c r="H37" s="56"/>
      <c r="I37" s="147"/>
      <c r="J37" s="56"/>
      <c r="K37" s="57"/>
    </row>
    <row r="41" spans="2:11" s="1" customFormat="1" ht="6.95" customHeight="1">
      <c r="B41" s="148"/>
      <c r="C41" s="149"/>
      <c r="D41" s="149"/>
      <c r="E41" s="149"/>
      <c r="F41" s="149"/>
      <c r="G41" s="149"/>
      <c r="H41" s="149"/>
      <c r="I41" s="150"/>
      <c r="J41" s="149"/>
      <c r="K41" s="151"/>
    </row>
    <row r="42" spans="2:11" s="1" customFormat="1" ht="36.950000000000003" customHeight="1">
      <c r="B42" s="40"/>
      <c r="C42" s="29" t="s">
        <v>130</v>
      </c>
      <c r="D42" s="41"/>
      <c r="E42" s="41"/>
      <c r="F42" s="41"/>
      <c r="G42" s="41"/>
      <c r="H42" s="41"/>
      <c r="I42" s="126"/>
      <c r="J42" s="41"/>
      <c r="K42" s="44"/>
    </row>
    <row r="43" spans="2:11" s="1" customFormat="1" ht="6.95" customHeight="1">
      <c r="B43" s="40"/>
      <c r="C43" s="41"/>
      <c r="D43" s="41"/>
      <c r="E43" s="41"/>
      <c r="F43" s="41"/>
      <c r="G43" s="41"/>
      <c r="H43" s="41"/>
      <c r="I43" s="126"/>
      <c r="J43" s="41"/>
      <c r="K43" s="44"/>
    </row>
    <row r="44" spans="2:11" s="1" customFormat="1" ht="14.45" customHeight="1">
      <c r="B44" s="40"/>
      <c r="C44" s="36" t="s">
        <v>18</v>
      </c>
      <c r="D44" s="41"/>
      <c r="E44" s="41"/>
      <c r="F44" s="41"/>
      <c r="G44" s="41"/>
      <c r="H44" s="41"/>
      <c r="I44" s="126"/>
      <c r="J44" s="41"/>
      <c r="K44" s="44"/>
    </row>
    <row r="45" spans="2:11" s="1" customFormat="1" ht="16.5" customHeight="1">
      <c r="B45" s="40"/>
      <c r="C45" s="41"/>
      <c r="D45" s="41"/>
      <c r="E45" s="376" t="str">
        <f>E7</f>
        <v>Oprava hráze rybníka Velký Pařezitý - DPS</v>
      </c>
      <c r="F45" s="377"/>
      <c r="G45" s="377"/>
      <c r="H45" s="377"/>
      <c r="I45" s="126"/>
      <c r="J45" s="41"/>
      <c r="K45" s="44"/>
    </row>
    <row r="46" spans="2:11" s="1" customFormat="1" ht="14.45" customHeight="1">
      <c r="B46" s="40"/>
      <c r="C46" s="36" t="s">
        <v>127</v>
      </c>
      <c r="D46" s="41"/>
      <c r="E46" s="41"/>
      <c r="F46" s="41"/>
      <c r="G46" s="41"/>
      <c r="H46" s="41"/>
      <c r="I46" s="126"/>
      <c r="J46" s="41"/>
      <c r="K46" s="44"/>
    </row>
    <row r="47" spans="2:11" s="1" customFormat="1" ht="17.25" customHeight="1">
      <c r="B47" s="40"/>
      <c r="C47" s="41"/>
      <c r="D47" s="41"/>
      <c r="E47" s="378" t="str">
        <f>E9</f>
        <v>SO 02 - Oprava koruny hráze</v>
      </c>
      <c r="F47" s="379"/>
      <c r="G47" s="379"/>
      <c r="H47" s="379"/>
      <c r="I47" s="126"/>
      <c r="J47" s="41"/>
      <c r="K47" s="44"/>
    </row>
    <row r="48" spans="2:11" s="1" customFormat="1" ht="6.95" customHeight="1">
      <c r="B48" s="40"/>
      <c r="C48" s="41"/>
      <c r="D48" s="41"/>
      <c r="E48" s="41"/>
      <c r="F48" s="41"/>
      <c r="G48" s="41"/>
      <c r="H48" s="41"/>
      <c r="I48" s="126"/>
      <c r="J48" s="41"/>
      <c r="K48" s="44"/>
    </row>
    <row r="49" spans="2:47" s="1" customFormat="1" ht="18" customHeight="1">
      <c r="B49" s="40"/>
      <c r="C49" s="36" t="s">
        <v>24</v>
      </c>
      <c r="D49" s="41"/>
      <c r="E49" s="41"/>
      <c r="F49" s="34" t="str">
        <f>F12</f>
        <v xml:space="preserve"> </v>
      </c>
      <c r="G49" s="41"/>
      <c r="H49" s="41"/>
      <c r="I49" s="127" t="s">
        <v>26</v>
      </c>
      <c r="J49" s="128" t="str">
        <f>IF(J12="","",J12)</f>
        <v>17. 5. 2017</v>
      </c>
      <c r="K49" s="44"/>
    </row>
    <row r="50" spans="2:47" s="1" customFormat="1" ht="6.95" customHeight="1">
      <c r="B50" s="40"/>
      <c r="C50" s="41"/>
      <c r="D50" s="41"/>
      <c r="E50" s="41"/>
      <c r="F50" s="41"/>
      <c r="G50" s="41"/>
      <c r="H50" s="41"/>
      <c r="I50" s="126"/>
      <c r="J50" s="41"/>
      <c r="K50" s="44"/>
    </row>
    <row r="51" spans="2:47" s="1" customFormat="1">
      <c r="B51" s="40"/>
      <c r="C51" s="36" t="s">
        <v>28</v>
      </c>
      <c r="D51" s="41"/>
      <c r="E51" s="41"/>
      <c r="F51" s="34" t="str">
        <f>E15</f>
        <v>AOPK ČR, Kaplanova 1931/1, 148 00 Praha 11</v>
      </c>
      <c r="G51" s="41"/>
      <c r="H51" s="41"/>
      <c r="I51" s="127" t="s">
        <v>34</v>
      </c>
      <c r="J51" s="341" t="str">
        <f>E21</f>
        <v>HG partner s.r.o.</v>
      </c>
      <c r="K51" s="44"/>
    </row>
    <row r="52" spans="2:47" s="1" customFormat="1" ht="14.45" customHeight="1">
      <c r="B52" s="40"/>
      <c r="C52" s="36" t="s">
        <v>32</v>
      </c>
      <c r="D52" s="41"/>
      <c r="E52" s="41"/>
      <c r="F52" s="34" t="str">
        <f>IF(E18="","",E18)</f>
        <v/>
      </c>
      <c r="G52" s="41"/>
      <c r="H52" s="41"/>
      <c r="I52" s="126"/>
      <c r="J52" s="380"/>
      <c r="K52" s="44"/>
    </row>
    <row r="53" spans="2:47" s="1" customFormat="1" ht="10.35" customHeight="1">
      <c r="B53" s="40"/>
      <c r="C53" s="41"/>
      <c r="D53" s="41"/>
      <c r="E53" s="41"/>
      <c r="F53" s="41"/>
      <c r="G53" s="41"/>
      <c r="H53" s="41"/>
      <c r="I53" s="126"/>
      <c r="J53" s="41"/>
      <c r="K53" s="44"/>
    </row>
    <row r="54" spans="2:47" s="1" customFormat="1" ht="29.25" customHeight="1">
      <c r="B54" s="40"/>
      <c r="C54" s="152" t="s">
        <v>131</v>
      </c>
      <c r="D54" s="140"/>
      <c r="E54" s="140"/>
      <c r="F54" s="140"/>
      <c r="G54" s="140"/>
      <c r="H54" s="140"/>
      <c r="I54" s="153"/>
      <c r="J54" s="154" t="s">
        <v>132</v>
      </c>
      <c r="K54" s="155"/>
    </row>
    <row r="55" spans="2:47" s="1" customFormat="1" ht="10.35" customHeight="1">
      <c r="B55" s="40"/>
      <c r="C55" s="41"/>
      <c r="D55" s="41"/>
      <c r="E55" s="41"/>
      <c r="F55" s="41"/>
      <c r="G55" s="41"/>
      <c r="H55" s="41"/>
      <c r="I55" s="126"/>
      <c r="J55" s="41"/>
      <c r="K55" s="44"/>
    </row>
    <row r="56" spans="2:47" s="1" customFormat="1" ht="29.25" customHeight="1">
      <c r="B56" s="40"/>
      <c r="C56" s="156" t="s">
        <v>133</v>
      </c>
      <c r="D56" s="41"/>
      <c r="E56" s="41"/>
      <c r="F56" s="41"/>
      <c r="G56" s="41"/>
      <c r="H56" s="41"/>
      <c r="I56" s="126"/>
      <c r="J56" s="136">
        <f>J80</f>
        <v>0</v>
      </c>
      <c r="K56" s="44"/>
      <c r="AU56" s="23" t="s">
        <v>134</v>
      </c>
    </row>
    <row r="57" spans="2:47" s="8" customFormat="1" ht="24.95" customHeight="1">
      <c r="B57" s="157"/>
      <c r="C57" s="158"/>
      <c r="D57" s="159" t="s">
        <v>135</v>
      </c>
      <c r="E57" s="160"/>
      <c r="F57" s="160"/>
      <c r="G57" s="160"/>
      <c r="H57" s="160"/>
      <c r="I57" s="161"/>
      <c r="J57" s="162">
        <f>J81</f>
        <v>0</v>
      </c>
      <c r="K57" s="163"/>
    </row>
    <row r="58" spans="2:47" s="9" customFormat="1" ht="19.899999999999999" customHeight="1">
      <c r="B58" s="164"/>
      <c r="C58" s="165"/>
      <c r="D58" s="166" t="s">
        <v>136</v>
      </c>
      <c r="E58" s="167"/>
      <c r="F58" s="167"/>
      <c r="G58" s="167"/>
      <c r="H58" s="167"/>
      <c r="I58" s="168"/>
      <c r="J58" s="169">
        <f>J82</f>
        <v>0</v>
      </c>
      <c r="K58" s="170"/>
    </row>
    <row r="59" spans="2:47" s="9" customFormat="1" ht="19.899999999999999" customHeight="1">
      <c r="B59" s="164"/>
      <c r="C59" s="165"/>
      <c r="D59" s="166" t="s">
        <v>138</v>
      </c>
      <c r="E59" s="167"/>
      <c r="F59" s="167"/>
      <c r="G59" s="167"/>
      <c r="H59" s="167"/>
      <c r="I59" s="168"/>
      <c r="J59" s="169">
        <f>J103</f>
        <v>0</v>
      </c>
      <c r="K59" s="170"/>
    </row>
    <row r="60" spans="2:47" s="9" customFormat="1" ht="19.899999999999999" customHeight="1">
      <c r="B60" s="164"/>
      <c r="C60" s="165"/>
      <c r="D60" s="166" t="s">
        <v>140</v>
      </c>
      <c r="E60" s="167"/>
      <c r="F60" s="167"/>
      <c r="G60" s="167"/>
      <c r="H60" s="167"/>
      <c r="I60" s="168"/>
      <c r="J60" s="169">
        <f>J115</f>
        <v>0</v>
      </c>
      <c r="K60" s="170"/>
    </row>
    <row r="61" spans="2:47" s="1" customFormat="1" ht="21.75" customHeight="1">
      <c r="B61" s="40"/>
      <c r="C61" s="41"/>
      <c r="D61" s="41"/>
      <c r="E61" s="41"/>
      <c r="F61" s="41"/>
      <c r="G61" s="41"/>
      <c r="H61" s="41"/>
      <c r="I61" s="126"/>
      <c r="J61" s="41"/>
      <c r="K61" s="44"/>
    </row>
    <row r="62" spans="2:47" s="1" customFormat="1" ht="6.95" customHeight="1">
      <c r="B62" s="55"/>
      <c r="C62" s="56"/>
      <c r="D62" s="56"/>
      <c r="E62" s="56"/>
      <c r="F62" s="56"/>
      <c r="G62" s="56"/>
      <c r="H62" s="56"/>
      <c r="I62" s="147"/>
      <c r="J62" s="56"/>
      <c r="K62" s="57"/>
    </row>
    <row r="66" spans="2:63" s="1" customFormat="1" ht="6.95" customHeight="1">
      <c r="B66" s="58"/>
      <c r="C66" s="59"/>
      <c r="D66" s="59"/>
      <c r="E66" s="59"/>
      <c r="F66" s="59"/>
      <c r="G66" s="59"/>
      <c r="H66" s="59"/>
      <c r="I66" s="150"/>
      <c r="J66" s="59"/>
      <c r="K66" s="59"/>
      <c r="L66" s="60"/>
    </row>
    <row r="67" spans="2:63" s="1" customFormat="1" ht="36.950000000000003" customHeight="1">
      <c r="B67" s="40"/>
      <c r="C67" s="61" t="s">
        <v>141</v>
      </c>
      <c r="D67" s="62"/>
      <c r="E67" s="62"/>
      <c r="F67" s="62"/>
      <c r="G67" s="62"/>
      <c r="H67" s="62"/>
      <c r="I67" s="171"/>
      <c r="J67" s="62"/>
      <c r="K67" s="62"/>
      <c r="L67" s="60"/>
    </row>
    <row r="68" spans="2:63" s="1" customFormat="1" ht="6.95" customHeight="1">
      <c r="B68" s="40"/>
      <c r="C68" s="62"/>
      <c r="D68" s="62"/>
      <c r="E68" s="62"/>
      <c r="F68" s="62"/>
      <c r="G68" s="62"/>
      <c r="H68" s="62"/>
      <c r="I68" s="171"/>
      <c r="J68" s="62"/>
      <c r="K68" s="62"/>
      <c r="L68" s="60"/>
    </row>
    <row r="69" spans="2:63" s="1" customFormat="1" ht="14.45" customHeight="1">
      <c r="B69" s="40"/>
      <c r="C69" s="64" t="s">
        <v>18</v>
      </c>
      <c r="D69" s="62"/>
      <c r="E69" s="62"/>
      <c r="F69" s="62"/>
      <c r="G69" s="62"/>
      <c r="H69" s="62"/>
      <c r="I69" s="171"/>
      <c r="J69" s="62"/>
      <c r="K69" s="62"/>
      <c r="L69" s="60"/>
    </row>
    <row r="70" spans="2:63" s="1" customFormat="1" ht="16.5" customHeight="1">
      <c r="B70" s="40"/>
      <c r="C70" s="62"/>
      <c r="D70" s="62"/>
      <c r="E70" s="381" t="str">
        <f>E7</f>
        <v>Oprava hráze rybníka Velký Pařezitý - DPS</v>
      </c>
      <c r="F70" s="382"/>
      <c r="G70" s="382"/>
      <c r="H70" s="382"/>
      <c r="I70" s="171"/>
      <c r="J70" s="62"/>
      <c r="K70" s="62"/>
      <c r="L70" s="60"/>
    </row>
    <row r="71" spans="2:63" s="1" customFormat="1" ht="14.45" customHeight="1">
      <c r="B71" s="40"/>
      <c r="C71" s="64" t="s">
        <v>127</v>
      </c>
      <c r="D71" s="62"/>
      <c r="E71" s="62"/>
      <c r="F71" s="62"/>
      <c r="G71" s="62"/>
      <c r="H71" s="62"/>
      <c r="I71" s="171"/>
      <c r="J71" s="62"/>
      <c r="K71" s="62"/>
      <c r="L71" s="60"/>
    </row>
    <row r="72" spans="2:63" s="1" customFormat="1" ht="17.25" customHeight="1">
      <c r="B72" s="40"/>
      <c r="C72" s="62"/>
      <c r="D72" s="62"/>
      <c r="E72" s="352" t="str">
        <f>E9</f>
        <v>SO 02 - Oprava koruny hráze</v>
      </c>
      <c r="F72" s="383"/>
      <c r="G72" s="383"/>
      <c r="H72" s="383"/>
      <c r="I72" s="171"/>
      <c r="J72" s="62"/>
      <c r="K72" s="62"/>
      <c r="L72" s="60"/>
    </row>
    <row r="73" spans="2:63" s="1" customFormat="1" ht="6.95" customHeight="1">
      <c r="B73" s="40"/>
      <c r="C73" s="62"/>
      <c r="D73" s="62"/>
      <c r="E73" s="62"/>
      <c r="F73" s="62"/>
      <c r="G73" s="62"/>
      <c r="H73" s="62"/>
      <c r="I73" s="171"/>
      <c r="J73" s="62"/>
      <c r="K73" s="62"/>
      <c r="L73" s="60"/>
    </row>
    <row r="74" spans="2:63" s="1" customFormat="1" ht="18" customHeight="1">
      <c r="B74" s="40"/>
      <c r="C74" s="64" t="s">
        <v>24</v>
      </c>
      <c r="D74" s="62"/>
      <c r="E74" s="62"/>
      <c r="F74" s="172" t="str">
        <f>F12</f>
        <v xml:space="preserve"> </v>
      </c>
      <c r="G74" s="62"/>
      <c r="H74" s="62"/>
      <c r="I74" s="173" t="s">
        <v>26</v>
      </c>
      <c r="J74" s="72" t="str">
        <f>IF(J12="","",J12)</f>
        <v>17. 5. 2017</v>
      </c>
      <c r="K74" s="62"/>
      <c r="L74" s="60"/>
    </row>
    <row r="75" spans="2:63" s="1" customFormat="1" ht="6.95" customHeight="1">
      <c r="B75" s="40"/>
      <c r="C75" s="62"/>
      <c r="D75" s="62"/>
      <c r="E75" s="62"/>
      <c r="F75" s="62"/>
      <c r="G75" s="62"/>
      <c r="H75" s="62"/>
      <c r="I75" s="171"/>
      <c r="J75" s="62"/>
      <c r="K75" s="62"/>
      <c r="L75" s="60"/>
    </row>
    <row r="76" spans="2:63" s="1" customFormat="1">
      <c r="B76" s="40"/>
      <c r="C76" s="64" t="s">
        <v>28</v>
      </c>
      <c r="D76" s="62"/>
      <c r="E76" s="62"/>
      <c r="F76" s="172" t="str">
        <f>E15</f>
        <v>AOPK ČR, Kaplanova 1931/1, 148 00 Praha 11</v>
      </c>
      <c r="G76" s="62"/>
      <c r="H76" s="62"/>
      <c r="I76" s="173" t="s">
        <v>34</v>
      </c>
      <c r="J76" s="172" t="str">
        <f>E21</f>
        <v>HG partner s.r.o.</v>
      </c>
      <c r="K76" s="62"/>
      <c r="L76" s="60"/>
    </row>
    <row r="77" spans="2:63" s="1" customFormat="1" ht="14.45" customHeight="1">
      <c r="B77" s="40"/>
      <c r="C77" s="64" t="s">
        <v>32</v>
      </c>
      <c r="D77" s="62"/>
      <c r="E77" s="62"/>
      <c r="F77" s="172" t="str">
        <f>IF(E18="","",E18)</f>
        <v/>
      </c>
      <c r="G77" s="62"/>
      <c r="H77" s="62"/>
      <c r="I77" s="171"/>
      <c r="J77" s="62"/>
      <c r="K77" s="62"/>
      <c r="L77" s="60"/>
    </row>
    <row r="78" spans="2:63" s="1" customFormat="1" ht="10.35" customHeight="1">
      <c r="B78" s="40"/>
      <c r="C78" s="62"/>
      <c r="D78" s="62"/>
      <c r="E78" s="62"/>
      <c r="F78" s="62"/>
      <c r="G78" s="62"/>
      <c r="H78" s="62"/>
      <c r="I78" s="171"/>
      <c r="J78" s="62"/>
      <c r="K78" s="62"/>
      <c r="L78" s="60"/>
    </row>
    <row r="79" spans="2:63" s="10" customFormat="1" ht="29.25" customHeight="1">
      <c r="B79" s="174"/>
      <c r="C79" s="175" t="s">
        <v>142</v>
      </c>
      <c r="D79" s="176" t="s">
        <v>58</v>
      </c>
      <c r="E79" s="176" t="s">
        <v>54</v>
      </c>
      <c r="F79" s="176" t="s">
        <v>143</v>
      </c>
      <c r="G79" s="176" t="s">
        <v>144</v>
      </c>
      <c r="H79" s="176" t="s">
        <v>145</v>
      </c>
      <c r="I79" s="177" t="s">
        <v>146</v>
      </c>
      <c r="J79" s="176" t="s">
        <v>132</v>
      </c>
      <c r="K79" s="178" t="s">
        <v>147</v>
      </c>
      <c r="L79" s="179"/>
      <c r="M79" s="80" t="s">
        <v>148</v>
      </c>
      <c r="N79" s="81" t="s">
        <v>43</v>
      </c>
      <c r="O79" s="81" t="s">
        <v>149</v>
      </c>
      <c r="P79" s="81" t="s">
        <v>150</v>
      </c>
      <c r="Q79" s="81" t="s">
        <v>151</v>
      </c>
      <c r="R79" s="81" t="s">
        <v>152</v>
      </c>
      <c r="S79" s="81" t="s">
        <v>153</v>
      </c>
      <c r="T79" s="82" t="s">
        <v>154</v>
      </c>
    </row>
    <row r="80" spans="2:63" s="1" customFormat="1" ht="29.25" customHeight="1">
      <c r="B80" s="40"/>
      <c r="C80" s="86" t="s">
        <v>133</v>
      </c>
      <c r="D80" s="62"/>
      <c r="E80" s="62"/>
      <c r="F80" s="62"/>
      <c r="G80" s="62"/>
      <c r="H80" s="62"/>
      <c r="I80" s="171"/>
      <c r="J80" s="180">
        <f>BK80</f>
        <v>0</v>
      </c>
      <c r="K80" s="62"/>
      <c r="L80" s="60"/>
      <c r="M80" s="83"/>
      <c r="N80" s="84"/>
      <c r="O80" s="84"/>
      <c r="P80" s="181">
        <f>P81</f>
        <v>0</v>
      </c>
      <c r="Q80" s="84"/>
      <c r="R80" s="181">
        <f>R81</f>
        <v>719.116579</v>
      </c>
      <c r="S80" s="84"/>
      <c r="T80" s="182">
        <f>T81</f>
        <v>0</v>
      </c>
      <c r="AT80" s="23" t="s">
        <v>72</v>
      </c>
      <c r="AU80" s="23" t="s">
        <v>134</v>
      </c>
      <c r="BK80" s="183">
        <f>BK81</f>
        <v>0</v>
      </c>
    </row>
    <row r="81" spans="2:65" s="11" customFormat="1" ht="37.35" customHeight="1">
      <c r="B81" s="184"/>
      <c r="C81" s="185"/>
      <c r="D81" s="186" t="s">
        <v>72</v>
      </c>
      <c r="E81" s="187" t="s">
        <v>155</v>
      </c>
      <c r="F81" s="187" t="s">
        <v>156</v>
      </c>
      <c r="G81" s="185"/>
      <c r="H81" s="185"/>
      <c r="I81" s="188"/>
      <c r="J81" s="189">
        <f>BK81</f>
        <v>0</v>
      </c>
      <c r="K81" s="185"/>
      <c r="L81" s="190"/>
      <c r="M81" s="191"/>
      <c r="N81" s="192"/>
      <c r="O81" s="192"/>
      <c r="P81" s="193">
        <f>P82+P103+P115</f>
        <v>0</v>
      </c>
      <c r="Q81" s="192"/>
      <c r="R81" s="193">
        <f>R82+R103+R115</f>
        <v>719.116579</v>
      </c>
      <c r="S81" s="192"/>
      <c r="T81" s="194">
        <f>T82+T103+T115</f>
        <v>0</v>
      </c>
      <c r="AR81" s="195" t="s">
        <v>81</v>
      </c>
      <c r="AT81" s="196" t="s">
        <v>72</v>
      </c>
      <c r="AU81" s="196" t="s">
        <v>73</v>
      </c>
      <c r="AY81" s="195" t="s">
        <v>157</v>
      </c>
      <c r="BK81" s="197">
        <f>BK82+BK103+BK115</f>
        <v>0</v>
      </c>
    </row>
    <row r="82" spans="2:65" s="11" customFormat="1" ht="19.899999999999999" customHeight="1">
      <c r="B82" s="184"/>
      <c r="C82" s="185"/>
      <c r="D82" s="186" t="s">
        <v>72</v>
      </c>
      <c r="E82" s="198" t="s">
        <v>81</v>
      </c>
      <c r="F82" s="198" t="s">
        <v>158</v>
      </c>
      <c r="G82" s="185"/>
      <c r="H82" s="185"/>
      <c r="I82" s="188"/>
      <c r="J82" s="199">
        <f>BK82</f>
        <v>0</v>
      </c>
      <c r="K82" s="185"/>
      <c r="L82" s="190"/>
      <c r="M82" s="191"/>
      <c r="N82" s="192"/>
      <c r="O82" s="192"/>
      <c r="P82" s="193">
        <f>SUM(P83:P102)</f>
        <v>0</v>
      </c>
      <c r="Q82" s="192"/>
      <c r="R82" s="193">
        <f>SUM(R83:R102)</f>
        <v>100.41857899999999</v>
      </c>
      <c r="S82" s="192"/>
      <c r="T82" s="194">
        <f>SUM(T83:T102)</f>
        <v>0</v>
      </c>
      <c r="AR82" s="195" t="s">
        <v>81</v>
      </c>
      <c r="AT82" s="196" t="s">
        <v>72</v>
      </c>
      <c r="AU82" s="196" t="s">
        <v>81</v>
      </c>
      <c r="AY82" s="195" t="s">
        <v>157</v>
      </c>
      <c r="BK82" s="197">
        <f>SUM(BK83:BK102)</f>
        <v>0</v>
      </c>
    </row>
    <row r="83" spans="2:65" s="1" customFormat="1" ht="25.5" customHeight="1">
      <c r="B83" s="40"/>
      <c r="C83" s="200" t="s">
        <v>81</v>
      </c>
      <c r="D83" s="200" t="s">
        <v>159</v>
      </c>
      <c r="E83" s="201" t="s">
        <v>316</v>
      </c>
      <c r="F83" s="202" t="s">
        <v>317</v>
      </c>
      <c r="G83" s="203" t="s">
        <v>243</v>
      </c>
      <c r="H83" s="204">
        <v>1443.3</v>
      </c>
      <c r="I83" s="205"/>
      <c r="J83" s="206">
        <f>ROUND(I83*H83,2)</f>
        <v>0</v>
      </c>
      <c r="K83" s="202" t="s">
        <v>163</v>
      </c>
      <c r="L83" s="60"/>
      <c r="M83" s="207" t="s">
        <v>23</v>
      </c>
      <c r="N83" s="208" t="s">
        <v>44</v>
      </c>
      <c r="O83" s="41"/>
      <c r="P83" s="209">
        <f>O83*H83</f>
        <v>0</v>
      </c>
      <c r="Q83" s="209">
        <v>0</v>
      </c>
      <c r="R83" s="209">
        <f>Q83*H83</f>
        <v>0</v>
      </c>
      <c r="S83" s="209">
        <v>0</v>
      </c>
      <c r="T83" s="210">
        <f>S83*H83</f>
        <v>0</v>
      </c>
      <c r="AR83" s="23" t="s">
        <v>164</v>
      </c>
      <c r="AT83" s="23" t="s">
        <v>159</v>
      </c>
      <c r="AU83" s="23" t="s">
        <v>83</v>
      </c>
      <c r="AY83" s="23" t="s">
        <v>157</v>
      </c>
      <c r="BE83" s="211">
        <f>IF(N83="základní",J83,0)</f>
        <v>0</v>
      </c>
      <c r="BF83" s="211">
        <f>IF(N83="snížená",J83,0)</f>
        <v>0</v>
      </c>
      <c r="BG83" s="211">
        <f>IF(N83="zákl. přenesená",J83,0)</f>
        <v>0</v>
      </c>
      <c r="BH83" s="211">
        <f>IF(N83="sníž. přenesená",J83,0)</f>
        <v>0</v>
      </c>
      <c r="BI83" s="211">
        <f>IF(N83="nulová",J83,0)</f>
        <v>0</v>
      </c>
      <c r="BJ83" s="23" t="s">
        <v>81</v>
      </c>
      <c r="BK83" s="211">
        <f>ROUND(I83*H83,2)</f>
        <v>0</v>
      </c>
      <c r="BL83" s="23" t="s">
        <v>164</v>
      </c>
      <c r="BM83" s="23" t="s">
        <v>318</v>
      </c>
    </row>
    <row r="84" spans="2:65" s="1" customFormat="1" ht="27">
      <c r="B84" s="40"/>
      <c r="C84" s="62"/>
      <c r="D84" s="212" t="s">
        <v>166</v>
      </c>
      <c r="E84" s="62"/>
      <c r="F84" s="213" t="s">
        <v>319</v>
      </c>
      <c r="G84" s="62"/>
      <c r="H84" s="62"/>
      <c r="I84" s="171"/>
      <c r="J84" s="62"/>
      <c r="K84" s="62"/>
      <c r="L84" s="60"/>
      <c r="M84" s="214"/>
      <c r="N84" s="41"/>
      <c r="O84" s="41"/>
      <c r="P84" s="41"/>
      <c r="Q84" s="41"/>
      <c r="R84" s="41"/>
      <c r="S84" s="41"/>
      <c r="T84" s="77"/>
      <c r="AT84" s="23" t="s">
        <v>166</v>
      </c>
      <c r="AU84" s="23" t="s">
        <v>83</v>
      </c>
    </row>
    <row r="85" spans="2:65" s="1" customFormat="1" ht="94.5">
      <c r="B85" s="40"/>
      <c r="C85" s="62"/>
      <c r="D85" s="212" t="s">
        <v>168</v>
      </c>
      <c r="E85" s="62"/>
      <c r="F85" s="215" t="s">
        <v>320</v>
      </c>
      <c r="G85" s="62"/>
      <c r="H85" s="62"/>
      <c r="I85" s="171"/>
      <c r="J85" s="62"/>
      <c r="K85" s="62"/>
      <c r="L85" s="60"/>
      <c r="M85" s="214"/>
      <c r="N85" s="41"/>
      <c r="O85" s="41"/>
      <c r="P85" s="41"/>
      <c r="Q85" s="41"/>
      <c r="R85" s="41"/>
      <c r="S85" s="41"/>
      <c r="T85" s="77"/>
      <c r="AT85" s="23" t="s">
        <v>168</v>
      </c>
      <c r="AU85" s="23" t="s">
        <v>83</v>
      </c>
    </row>
    <row r="86" spans="2:65" s="12" customFormat="1" ht="13.5">
      <c r="B86" s="216"/>
      <c r="C86" s="217"/>
      <c r="D86" s="212" t="s">
        <v>170</v>
      </c>
      <c r="E86" s="218" t="s">
        <v>23</v>
      </c>
      <c r="F86" s="219" t="s">
        <v>321</v>
      </c>
      <c r="G86" s="217"/>
      <c r="H86" s="220">
        <v>371.9</v>
      </c>
      <c r="I86" s="221"/>
      <c r="J86" s="217"/>
      <c r="K86" s="217"/>
      <c r="L86" s="222"/>
      <c r="M86" s="223"/>
      <c r="N86" s="224"/>
      <c r="O86" s="224"/>
      <c r="P86" s="224"/>
      <c r="Q86" s="224"/>
      <c r="R86" s="224"/>
      <c r="S86" s="224"/>
      <c r="T86" s="225"/>
      <c r="AT86" s="226" t="s">
        <v>170</v>
      </c>
      <c r="AU86" s="226" t="s">
        <v>83</v>
      </c>
      <c r="AV86" s="12" t="s">
        <v>83</v>
      </c>
      <c r="AW86" s="12" t="s">
        <v>36</v>
      </c>
      <c r="AX86" s="12" t="s">
        <v>73</v>
      </c>
      <c r="AY86" s="226" t="s">
        <v>157</v>
      </c>
    </row>
    <row r="87" spans="2:65" s="12" customFormat="1" ht="13.5">
      <c r="B87" s="216"/>
      <c r="C87" s="217"/>
      <c r="D87" s="212" t="s">
        <v>170</v>
      </c>
      <c r="E87" s="218" t="s">
        <v>23</v>
      </c>
      <c r="F87" s="219" t="s">
        <v>322</v>
      </c>
      <c r="G87" s="217"/>
      <c r="H87" s="220">
        <v>1071.4000000000001</v>
      </c>
      <c r="I87" s="221"/>
      <c r="J87" s="217"/>
      <c r="K87" s="217"/>
      <c r="L87" s="222"/>
      <c r="M87" s="223"/>
      <c r="N87" s="224"/>
      <c r="O87" s="224"/>
      <c r="P87" s="224"/>
      <c r="Q87" s="224"/>
      <c r="R87" s="224"/>
      <c r="S87" s="224"/>
      <c r="T87" s="225"/>
      <c r="AT87" s="226" t="s">
        <v>170</v>
      </c>
      <c r="AU87" s="226" t="s">
        <v>83</v>
      </c>
      <c r="AV87" s="12" t="s">
        <v>83</v>
      </c>
      <c r="AW87" s="12" t="s">
        <v>36</v>
      </c>
      <c r="AX87" s="12" t="s">
        <v>73</v>
      </c>
      <c r="AY87" s="226" t="s">
        <v>157</v>
      </c>
    </row>
    <row r="88" spans="2:65" s="13" customFormat="1" ht="13.5">
      <c r="B88" s="227"/>
      <c r="C88" s="228"/>
      <c r="D88" s="212" t="s">
        <v>170</v>
      </c>
      <c r="E88" s="229" t="s">
        <v>23</v>
      </c>
      <c r="F88" s="230" t="s">
        <v>182</v>
      </c>
      <c r="G88" s="228"/>
      <c r="H88" s="231">
        <v>1443.3</v>
      </c>
      <c r="I88" s="232"/>
      <c r="J88" s="228"/>
      <c r="K88" s="228"/>
      <c r="L88" s="233"/>
      <c r="M88" s="234"/>
      <c r="N88" s="235"/>
      <c r="O88" s="235"/>
      <c r="P88" s="235"/>
      <c r="Q88" s="235"/>
      <c r="R88" s="235"/>
      <c r="S88" s="235"/>
      <c r="T88" s="236"/>
      <c r="AT88" s="237" t="s">
        <v>170</v>
      </c>
      <c r="AU88" s="237" t="s">
        <v>83</v>
      </c>
      <c r="AV88" s="13" t="s">
        <v>164</v>
      </c>
      <c r="AW88" s="13" t="s">
        <v>36</v>
      </c>
      <c r="AX88" s="13" t="s">
        <v>81</v>
      </c>
      <c r="AY88" s="237" t="s">
        <v>157</v>
      </c>
    </row>
    <row r="89" spans="2:65" s="1" customFormat="1" ht="16.5" customHeight="1">
      <c r="B89" s="40"/>
      <c r="C89" s="200" t="s">
        <v>83</v>
      </c>
      <c r="D89" s="200" t="s">
        <v>159</v>
      </c>
      <c r="E89" s="201" t="s">
        <v>323</v>
      </c>
      <c r="F89" s="202" t="s">
        <v>324</v>
      </c>
      <c r="G89" s="203" t="s">
        <v>243</v>
      </c>
      <c r="H89" s="204">
        <v>371.9</v>
      </c>
      <c r="I89" s="205"/>
      <c r="J89" s="206">
        <f>ROUND(I89*H89,2)</f>
        <v>0</v>
      </c>
      <c r="K89" s="202" t="s">
        <v>163</v>
      </c>
      <c r="L89" s="60"/>
      <c r="M89" s="207" t="s">
        <v>23</v>
      </c>
      <c r="N89" s="208" t="s">
        <v>44</v>
      </c>
      <c r="O89" s="41"/>
      <c r="P89" s="209">
        <f>O89*H89</f>
        <v>0</v>
      </c>
      <c r="Q89" s="209">
        <v>0</v>
      </c>
      <c r="R89" s="209">
        <f>Q89*H89</f>
        <v>0</v>
      </c>
      <c r="S89" s="209">
        <v>0</v>
      </c>
      <c r="T89" s="210">
        <f>S89*H89</f>
        <v>0</v>
      </c>
      <c r="AR89" s="23" t="s">
        <v>164</v>
      </c>
      <c r="AT89" s="23" t="s">
        <v>159</v>
      </c>
      <c r="AU89" s="23" t="s">
        <v>83</v>
      </c>
      <c r="AY89" s="23" t="s">
        <v>157</v>
      </c>
      <c r="BE89" s="211">
        <f>IF(N89="základní",J89,0)</f>
        <v>0</v>
      </c>
      <c r="BF89" s="211">
        <f>IF(N89="snížená",J89,0)</f>
        <v>0</v>
      </c>
      <c r="BG89" s="211">
        <f>IF(N89="zákl. přenesená",J89,0)</f>
        <v>0</v>
      </c>
      <c r="BH89" s="211">
        <f>IF(N89="sníž. přenesená",J89,0)</f>
        <v>0</v>
      </c>
      <c r="BI89" s="211">
        <f>IF(N89="nulová",J89,0)</f>
        <v>0</v>
      </c>
      <c r="BJ89" s="23" t="s">
        <v>81</v>
      </c>
      <c r="BK89" s="211">
        <f>ROUND(I89*H89,2)</f>
        <v>0</v>
      </c>
      <c r="BL89" s="23" t="s">
        <v>164</v>
      </c>
      <c r="BM89" s="23" t="s">
        <v>325</v>
      </c>
    </row>
    <row r="90" spans="2:65" s="1" customFormat="1" ht="27">
      <c r="B90" s="40"/>
      <c r="C90" s="62"/>
      <c r="D90" s="212" t="s">
        <v>166</v>
      </c>
      <c r="E90" s="62"/>
      <c r="F90" s="213" t="s">
        <v>326</v>
      </c>
      <c r="G90" s="62"/>
      <c r="H90" s="62"/>
      <c r="I90" s="171"/>
      <c r="J90" s="62"/>
      <c r="K90" s="62"/>
      <c r="L90" s="60"/>
      <c r="M90" s="214"/>
      <c r="N90" s="41"/>
      <c r="O90" s="41"/>
      <c r="P90" s="41"/>
      <c r="Q90" s="41"/>
      <c r="R90" s="41"/>
      <c r="S90" s="41"/>
      <c r="T90" s="77"/>
      <c r="AT90" s="23" t="s">
        <v>166</v>
      </c>
      <c r="AU90" s="23" t="s">
        <v>83</v>
      </c>
    </row>
    <row r="91" spans="2:65" s="1" customFormat="1" ht="121.5">
      <c r="B91" s="40"/>
      <c r="C91" s="62"/>
      <c r="D91" s="212" t="s">
        <v>168</v>
      </c>
      <c r="E91" s="62"/>
      <c r="F91" s="215" t="s">
        <v>327</v>
      </c>
      <c r="G91" s="62"/>
      <c r="H91" s="62"/>
      <c r="I91" s="171"/>
      <c r="J91" s="62"/>
      <c r="K91" s="62"/>
      <c r="L91" s="60"/>
      <c r="M91" s="214"/>
      <c r="N91" s="41"/>
      <c r="O91" s="41"/>
      <c r="P91" s="41"/>
      <c r="Q91" s="41"/>
      <c r="R91" s="41"/>
      <c r="S91" s="41"/>
      <c r="T91" s="77"/>
      <c r="AT91" s="23" t="s">
        <v>168</v>
      </c>
      <c r="AU91" s="23" t="s">
        <v>83</v>
      </c>
    </row>
    <row r="92" spans="2:65" s="12" customFormat="1" ht="13.5">
      <c r="B92" s="216"/>
      <c r="C92" s="217"/>
      <c r="D92" s="212" t="s">
        <v>170</v>
      </c>
      <c r="E92" s="218" t="s">
        <v>23</v>
      </c>
      <c r="F92" s="219" t="s">
        <v>321</v>
      </c>
      <c r="G92" s="217"/>
      <c r="H92" s="220">
        <v>371.9</v>
      </c>
      <c r="I92" s="221"/>
      <c r="J92" s="217"/>
      <c r="K92" s="217"/>
      <c r="L92" s="222"/>
      <c r="M92" s="223"/>
      <c r="N92" s="224"/>
      <c r="O92" s="224"/>
      <c r="P92" s="224"/>
      <c r="Q92" s="224"/>
      <c r="R92" s="224"/>
      <c r="S92" s="224"/>
      <c r="T92" s="225"/>
      <c r="AT92" s="226" t="s">
        <v>170</v>
      </c>
      <c r="AU92" s="226" t="s">
        <v>83</v>
      </c>
      <c r="AV92" s="12" t="s">
        <v>83</v>
      </c>
      <c r="AW92" s="12" t="s">
        <v>36</v>
      </c>
      <c r="AX92" s="12" t="s">
        <v>81</v>
      </c>
      <c r="AY92" s="226" t="s">
        <v>157</v>
      </c>
    </row>
    <row r="93" spans="2:65" s="1" customFormat="1" ht="16.5" customHeight="1">
      <c r="B93" s="40"/>
      <c r="C93" s="238" t="s">
        <v>183</v>
      </c>
      <c r="D93" s="238" t="s">
        <v>234</v>
      </c>
      <c r="E93" s="239" t="s">
        <v>328</v>
      </c>
      <c r="F93" s="240" t="s">
        <v>329</v>
      </c>
      <c r="G93" s="241" t="s">
        <v>237</v>
      </c>
      <c r="H93" s="242">
        <v>100.413</v>
      </c>
      <c r="I93" s="243"/>
      <c r="J93" s="244">
        <f>ROUND(I93*H93,2)</f>
        <v>0</v>
      </c>
      <c r="K93" s="240" t="s">
        <v>163</v>
      </c>
      <c r="L93" s="245"/>
      <c r="M93" s="246" t="s">
        <v>23</v>
      </c>
      <c r="N93" s="247" t="s">
        <v>44</v>
      </c>
      <c r="O93" s="41"/>
      <c r="P93" s="209">
        <f>O93*H93</f>
        <v>0</v>
      </c>
      <c r="Q93" s="209">
        <v>1</v>
      </c>
      <c r="R93" s="209">
        <f>Q93*H93</f>
        <v>100.413</v>
      </c>
      <c r="S93" s="209">
        <v>0</v>
      </c>
      <c r="T93" s="210">
        <f>S93*H93</f>
        <v>0</v>
      </c>
      <c r="AR93" s="23" t="s">
        <v>211</v>
      </c>
      <c r="AT93" s="23" t="s">
        <v>234</v>
      </c>
      <c r="AU93" s="23" t="s">
        <v>83</v>
      </c>
      <c r="AY93" s="23" t="s">
        <v>157</v>
      </c>
      <c r="BE93" s="211">
        <f>IF(N93="základní",J93,0)</f>
        <v>0</v>
      </c>
      <c r="BF93" s="211">
        <f>IF(N93="snížená",J93,0)</f>
        <v>0</v>
      </c>
      <c r="BG93" s="211">
        <f>IF(N93="zákl. přenesená",J93,0)</f>
        <v>0</v>
      </c>
      <c r="BH93" s="211">
        <f>IF(N93="sníž. přenesená",J93,0)</f>
        <v>0</v>
      </c>
      <c r="BI93" s="211">
        <f>IF(N93="nulová",J93,0)</f>
        <v>0</v>
      </c>
      <c r="BJ93" s="23" t="s">
        <v>81</v>
      </c>
      <c r="BK93" s="211">
        <f>ROUND(I93*H93,2)</f>
        <v>0</v>
      </c>
      <c r="BL93" s="23" t="s">
        <v>164</v>
      </c>
      <c r="BM93" s="23" t="s">
        <v>330</v>
      </c>
    </row>
    <row r="94" spans="2:65" s="1" customFormat="1" ht="13.5">
      <c r="B94" s="40"/>
      <c r="C94" s="62"/>
      <c r="D94" s="212" t="s">
        <v>166</v>
      </c>
      <c r="E94" s="62"/>
      <c r="F94" s="213" t="s">
        <v>329</v>
      </c>
      <c r="G94" s="62"/>
      <c r="H94" s="62"/>
      <c r="I94" s="171"/>
      <c r="J94" s="62"/>
      <c r="K94" s="62"/>
      <c r="L94" s="60"/>
      <c r="M94" s="214"/>
      <c r="N94" s="41"/>
      <c r="O94" s="41"/>
      <c r="P94" s="41"/>
      <c r="Q94" s="41"/>
      <c r="R94" s="41"/>
      <c r="S94" s="41"/>
      <c r="T94" s="77"/>
      <c r="AT94" s="23" t="s">
        <v>166</v>
      </c>
      <c r="AU94" s="23" t="s">
        <v>83</v>
      </c>
    </row>
    <row r="95" spans="2:65" s="12" customFormat="1" ht="13.5">
      <c r="B95" s="216"/>
      <c r="C95" s="217"/>
      <c r="D95" s="212" t="s">
        <v>170</v>
      </c>
      <c r="E95" s="217"/>
      <c r="F95" s="219" t="s">
        <v>331</v>
      </c>
      <c r="G95" s="217"/>
      <c r="H95" s="220">
        <v>100.413</v>
      </c>
      <c r="I95" s="221"/>
      <c r="J95" s="217"/>
      <c r="K95" s="217"/>
      <c r="L95" s="222"/>
      <c r="M95" s="223"/>
      <c r="N95" s="224"/>
      <c r="O95" s="224"/>
      <c r="P95" s="224"/>
      <c r="Q95" s="224"/>
      <c r="R95" s="224"/>
      <c r="S95" s="224"/>
      <c r="T95" s="225"/>
      <c r="AT95" s="226" t="s">
        <v>170</v>
      </c>
      <c r="AU95" s="226" t="s">
        <v>83</v>
      </c>
      <c r="AV95" s="12" t="s">
        <v>83</v>
      </c>
      <c r="AW95" s="12" t="s">
        <v>6</v>
      </c>
      <c r="AX95" s="12" t="s">
        <v>81</v>
      </c>
      <c r="AY95" s="226" t="s">
        <v>157</v>
      </c>
    </row>
    <row r="96" spans="2:65" s="1" customFormat="1" ht="16.5" customHeight="1">
      <c r="B96" s="40"/>
      <c r="C96" s="200" t="s">
        <v>164</v>
      </c>
      <c r="D96" s="200" t="s">
        <v>159</v>
      </c>
      <c r="E96" s="201" t="s">
        <v>332</v>
      </c>
      <c r="F96" s="202" t="s">
        <v>333</v>
      </c>
      <c r="G96" s="203" t="s">
        <v>243</v>
      </c>
      <c r="H96" s="204">
        <v>371.94</v>
      </c>
      <c r="I96" s="205"/>
      <c r="J96" s="206">
        <f>ROUND(I96*H96,2)</f>
        <v>0</v>
      </c>
      <c r="K96" s="202" t="s">
        <v>163</v>
      </c>
      <c r="L96" s="60"/>
      <c r="M96" s="207" t="s">
        <v>23</v>
      </c>
      <c r="N96" s="208" t="s">
        <v>44</v>
      </c>
      <c r="O96" s="41"/>
      <c r="P96" s="209">
        <f>O96*H96</f>
        <v>0</v>
      </c>
      <c r="Q96" s="209">
        <v>0</v>
      </c>
      <c r="R96" s="209">
        <f>Q96*H96</f>
        <v>0</v>
      </c>
      <c r="S96" s="209">
        <v>0</v>
      </c>
      <c r="T96" s="210">
        <f>S96*H96</f>
        <v>0</v>
      </c>
      <c r="AR96" s="23" t="s">
        <v>164</v>
      </c>
      <c r="AT96" s="23" t="s">
        <v>159</v>
      </c>
      <c r="AU96" s="23" t="s">
        <v>83</v>
      </c>
      <c r="AY96" s="23" t="s">
        <v>157</v>
      </c>
      <c r="BE96" s="211">
        <f>IF(N96="základní",J96,0)</f>
        <v>0</v>
      </c>
      <c r="BF96" s="211">
        <f>IF(N96="snížená",J96,0)</f>
        <v>0</v>
      </c>
      <c r="BG96" s="211">
        <f>IF(N96="zákl. přenesená",J96,0)</f>
        <v>0</v>
      </c>
      <c r="BH96" s="211">
        <f>IF(N96="sníž. přenesená",J96,0)</f>
        <v>0</v>
      </c>
      <c r="BI96" s="211">
        <f>IF(N96="nulová",J96,0)</f>
        <v>0</v>
      </c>
      <c r="BJ96" s="23" t="s">
        <v>81</v>
      </c>
      <c r="BK96" s="211">
        <f>ROUND(I96*H96,2)</f>
        <v>0</v>
      </c>
      <c r="BL96" s="23" t="s">
        <v>164</v>
      </c>
      <c r="BM96" s="23" t="s">
        <v>334</v>
      </c>
    </row>
    <row r="97" spans="2:65" s="1" customFormat="1" ht="27">
      <c r="B97" s="40"/>
      <c r="C97" s="62"/>
      <c r="D97" s="212" t="s">
        <v>166</v>
      </c>
      <c r="E97" s="62"/>
      <c r="F97" s="213" t="s">
        <v>335</v>
      </c>
      <c r="G97" s="62"/>
      <c r="H97" s="62"/>
      <c r="I97" s="171"/>
      <c r="J97" s="62"/>
      <c r="K97" s="62"/>
      <c r="L97" s="60"/>
      <c r="M97" s="214"/>
      <c r="N97" s="41"/>
      <c r="O97" s="41"/>
      <c r="P97" s="41"/>
      <c r="Q97" s="41"/>
      <c r="R97" s="41"/>
      <c r="S97" s="41"/>
      <c r="T97" s="77"/>
      <c r="AT97" s="23" t="s">
        <v>166</v>
      </c>
      <c r="AU97" s="23" t="s">
        <v>83</v>
      </c>
    </row>
    <row r="98" spans="2:65" s="1" customFormat="1" ht="121.5">
      <c r="B98" s="40"/>
      <c r="C98" s="62"/>
      <c r="D98" s="212" t="s">
        <v>168</v>
      </c>
      <c r="E98" s="62"/>
      <c r="F98" s="215" t="s">
        <v>336</v>
      </c>
      <c r="G98" s="62"/>
      <c r="H98" s="62"/>
      <c r="I98" s="171"/>
      <c r="J98" s="62"/>
      <c r="K98" s="62"/>
      <c r="L98" s="60"/>
      <c r="M98" s="214"/>
      <c r="N98" s="41"/>
      <c r="O98" s="41"/>
      <c r="P98" s="41"/>
      <c r="Q98" s="41"/>
      <c r="R98" s="41"/>
      <c r="S98" s="41"/>
      <c r="T98" s="77"/>
      <c r="AT98" s="23" t="s">
        <v>168</v>
      </c>
      <c r="AU98" s="23" t="s">
        <v>83</v>
      </c>
    </row>
    <row r="99" spans="2:65" s="12" customFormat="1" ht="13.5">
      <c r="B99" s="216"/>
      <c r="C99" s="217"/>
      <c r="D99" s="212" t="s">
        <v>170</v>
      </c>
      <c r="E99" s="218" t="s">
        <v>23</v>
      </c>
      <c r="F99" s="219" t="s">
        <v>337</v>
      </c>
      <c r="G99" s="217"/>
      <c r="H99" s="220">
        <v>371.94</v>
      </c>
      <c r="I99" s="221"/>
      <c r="J99" s="217"/>
      <c r="K99" s="217"/>
      <c r="L99" s="222"/>
      <c r="M99" s="223"/>
      <c r="N99" s="224"/>
      <c r="O99" s="224"/>
      <c r="P99" s="224"/>
      <c r="Q99" s="224"/>
      <c r="R99" s="224"/>
      <c r="S99" s="224"/>
      <c r="T99" s="225"/>
      <c r="AT99" s="226" t="s">
        <v>170</v>
      </c>
      <c r="AU99" s="226" t="s">
        <v>83</v>
      </c>
      <c r="AV99" s="12" t="s">
        <v>83</v>
      </c>
      <c r="AW99" s="12" t="s">
        <v>36</v>
      </c>
      <c r="AX99" s="12" t="s">
        <v>81</v>
      </c>
      <c r="AY99" s="226" t="s">
        <v>157</v>
      </c>
    </row>
    <row r="100" spans="2:65" s="1" customFormat="1" ht="16.5" customHeight="1">
      <c r="B100" s="40"/>
      <c r="C100" s="238" t="s">
        <v>191</v>
      </c>
      <c r="D100" s="238" t="s">
        <v>234</v>
      </c>
      <c r="E100" s="239" t="s">
        <v>338</v>
      </c>
      <c r="F100" s="240" t="s">
        <v>339</v>
      </c>
      <c r="G100" s="241" t="s">
        <v>340</v>
      </c>
      <c r="H100" s="242">
        <v>5.5789999999999997</v>
      </c>
      <c r="I100" s="243"/>
      <c r="J100" s="244">
        <f>ROUND(I100*H100,2)</f>
        <v>0</v>
      </c>
      <c r="K100" s="240" t="s">
        <v>163</v>
      </c>
      <c r="L100" s="245"/>
      <c r="M100" s="246" t="s">
        <v>23</v>
      </c>
      <c r="N100" s="247" t="s">
        <v>44</v>
      </c>
      <c r="O100" s="41"/>
      <c r="P100" s="209">
        <f>O100*H100</f>
        <v>0</v>
      </c>
      <c r="Q100" s="209">
        <v>1E-3</v>
      </c>
      <c r="R100" s="209">
        <f>Q100*H100</f>
        <v>5.5789999999999998E-3</v>
      </c>
      <c r="S100" s="209">
        <v>0</v>
      </c>
      <c r="T100" s="210">
        <f>S100*H100</f>
        <v>0</v>
      </c>
      <c r="AR100" s="23" t="s">
        <v>211</v>
      </c>
      <c r="AT100" s="23" t="s">
        <v>234</v>
      </c>
      <c r="AU100" s="23" t="s">
        <v>83</v>
      </c>
      <c r="AY100" s="23" t="s">
        <v>157</v>
      </c>
      <c r="BE100" s="211">
        <f>IF(N100="základní",J100,0)</f>
        <v>0</v>
      </c>
      <c r="BF100" s="211">
        <f>IF(N100="snížená",J100,0)</f>
        <v>0</v>
      </c>
      <c r="BG100" s="211">
        <f>IF(N100="zákl. přenesená",J100,0)</f>
        <v>0</v>
      </c>
      <c r="BH100" s="211">
        <f>IF(N100="sníž. přenesená",J100,0)</f>
        <v>0</v>
      </c>
      <c r="BI100" s="211">
        <f>IF(N100="nulová",J100,0)</f>
        <v>0</v>
      </c>
      <c r="BJ100" s="23" t="s">
        <v>81</v>
      </c>
      <c r="BK100" s="211">
        <f>ROUND(I100*H100,2)</f>
        <v>0</v>
      </c>
      <c r="BL100" s="23" t="s">
        <v>164</v>
      </c>
      <c r="BM100" s="23" t="s">
        <v>341</v>
      </c>
    </row>
    <row r="101" spans="2:65" s="1" customFormat="1" ht="13.5">
      <c r="B101" s="40"/>
      <c r="C101" s="62"/>
      <c r="D101" s="212" t="s">
        <v>166</v>
      </c>
      <c r="E101" s="62"/>
      <c r="F101" s="213" t="s">
        <v>339</v>
      </c>
      <c r="G101" s="62"/>
      <c r="H101" s="62"/>
      <c r="I101" s="171"/>
      <c r="J101" s="62"/>
      <c r="K101" s="62"/>
      <c r="L101" s="60"/>
      <c r="M101" s="214"/>
      <c r="N101" s="41"/>
      <c r="O101" s="41"/>
      <c r="P101" s="41"/>
      <c r="Q101" s="41"/>
      <c r="R101" s="41"/>
      <c r="S101" s="41"/>
      <c r="T101" s="77"/>
      <c r="AT101" s="23" t="s">
        <v>166</v>
      </c>
      <c r="AU101" s="23" t="s">
        <v>83</v>
      </c>
    </row>
    <row r="102" spans="2:65" s="12" customFormat="1" ht="13.5">
      <c r="B102" s="216"/>
      <c r="C102" s="217"/>
      <c r="D102" s="212" t="s">
        <v>170</v>
      </c>
      <c r="E102" s="217"/>
      <c r="F102" s="219" t="s">
        <v>342</v>
      </c>
      <c r="G102" s="217"/>
      <c r="H102" s="220">
        <v>5.5789999999999997</v>
      </c>
      <c r="I102" s="221"/>
      <c r="J102" s="217"/>
      <c r="K102" s="217"/>
      <c r="L102" s="222"/>
      <c r="M102" s="223"/>
      <c r="N102" s="224"/>
      <c r="O102" s="224"/>
      <c r="P102" s="224"/>
      <c r="Q102" s="224"/>
      <c r="R102" s="224"/>
      <c r="S102" s="224"/>
      <c r="T102" s="225"/>
      <c r="AT102" s="226" t="s">
        <v>170</v>
      </c>
      <c r="AU102" s="226" t="s">
        <v>83</v>
      </c>
      <c r="AV102" s="12" t="s">
        <v>83</v>
      </c>
      <c r="AW102" s="12" t="s">
        <v>6</v>
      </c>
      <c r="AX102" s="12" t="s">
        <v>81</v>
      </c>
      <c r="AY102" s="226" t="s">
        <v>157</v>
      </c>
    </row>
    <row r="103" spans="2:65" s="11" customFormat="1" ht="29.85" customHeight="1">
      <c r="B103" s="184"/>
      <c r="C103" s="185"/>
      <c r="D103" s="186" t="s">
        <v>72</v>
      </c>
      <c r="E103" s="198" t="s">
        <v>191</v>
      </c>
      <c r="F103" s="198" t="s">
        <v>284</v>
      </c>
      <c r="G103" s="185"/>
      <c r="H103" s="185"/>
      <c r="I103" s="188"/>
      <c r="J103" s="199">
        <f>BK103</f>
        <v>0</v>
      </c>
      <c r="K103" s="185"/>
      <c r="L103" s="190"/>
      <c r="M103" s="191"/>
      <c r="N103" s="192"/>
      <c r="O103" s="192"/>
      <c r="P103" s="193">
        <f>SUM(P104:P114)</f>
        <v>0</v>
      </c>
      <c r="Q103" s="192"/>
      <c r="R103" s="193">
        <f>SUM(R104:R114)</f>
        <v>618.69799999999998</v>
      </c>
      <c r="S103" s="192"/>
      <c r="T103" s="194">
        <f>SUM(T104:T114)</f>
        <v>0</v>
      </c>
      <c r="AR103" s="195" t="s">
        <v>81</v>
      </c>
      <c r="AT103" s="196" t="s">
        <v>72</v>
      </c>
      <c r="AU103" s="196" t="s">
        <v>81</v>
      </c>
      <c r="AY103" s="195" t="s">
        <v>157</v>
      </c>
      <c r="BK103" s="197">
        <f>SUM(BK104:BK114)</f>
        <v>0</v>
      </c>
    </row>
    <row r="104" spans="2:65" s="1" customFormat="1" ht="16.5" customHeight="1">
      <c r="B104" s="40"/>
      <c r="C104" s="200" t="s">
        <v>198</v>
      </c>
      <c r="D104" s="200" t="s">
        <v>159</v>
      </c>
      <c r="E104" s="201" t="s">
        <v>343</v>
      </c>
      <c r="F104" s="202" t="s">
        <v>344</v>
      </c>
      <c r="G104" s="203" t="s">
        <v>243</v>
      </c>
      <c r="H104" s="204">
        <v>964</v>
      </c>
      <c r="I104" s="205"/>
      <c r="J104" s="206">
        <f>ROUND(I104*H104,2)</f>
        <v>0</v>
      </c>
      <c r="K104" s="202" t="s">
        <v>163</v>
      </c>
      <c r="L104" s="60"/>
      <c r="M104" s="207" t="s">
        <v>23</v>
      </c>
      <c r="N104" s="208" t="s">
        <v>44</v>
      </c>
      <c r="O104" s="41"/>
      <c r="P104" s="209">
        <f>O104*H104</f>
        <v>0</v>
      </c>
      <c r="Q104" s="209">
        <v>0.38624999999999998</v>
      </c>
      <c r="R104" s="209">
        <f>Q104*H104</f>
        <v>372.34499999999997</v>
      </c>
      <c r="S104" s="209">
        <v>0</v>
      </c>
      <c r="T104" s="210">
        <f>S104*H104</f>
        <v>0</v>
      </c>
      <c r="AR104" s="23" t="s">
        <v>164</v>
      </c>
      <c r="AT104" s="23" t="s">
        <v>159</v>
      </c>
      <c r="AU104" s="23" t="s">
        <v>83</v>
      </c>
      <c r="AY104" s="23" t="s">
        <v>157</v>
      </c>
      <c r="BE104" s="211">
        <f>IF(N104="základní",J104,0)</f>
        <v>0</v>
      </c>
      <c r="BF104" s="211">
        <f>IF(N104="snížená",J104,0)</f>
        <v>0</v>
      </c>
      <c r="BG104" s="211">
        <f>IF(N104="zákl. přenesená",J104,0)</f>
        <v>0</v>
      </c>
      <c r="BH104" s="211">
        <f>IF(N104="sníž. přenesená",J104,0)</f>
        <v>0</v>
      </c>
      <c r="BI104" s="211">
        <f>IF(N104="nulová",J104,0)</f>
        <v>0</v>
      </c>
      <c r="BJ104" s="23" t="s">
        <v>81</v>
      </c>
      <c r="BK104" s="211">
        <f>ROUND(I104*H104,2)</f>
        <v>0</v>
      </c>
      <c r="BL104" s="23" t="s">
        <v>164</v>
      </c>
      <c r="BM104" s="23" t="s">
        <v>345</v>
      </c>
    </row>
    <row r="105" spans="2:65" s="1" customFormat="1" ht="27">
      <c r="B105" s="40"/>
      <c r="C105" s="62"/>
      <c r="D105" s="212" t="s">
        <v>166</v>
      </c>
      <c r="E105" s="62"/>
      <c r="F105" s="213" t="s">
        <v>346</v>
      </c>
      <c r="G105" s="62"/>
      <c r="H105" s="62"/>
      <c r="I105" s="171"/>
      <c r="J105" s="62"/>
      <c r="K105" s="62"/>
      <c r="L105" s="60"/>
      <c r="M105" s="214"/>
      <c r="N105" s="41"/>
      <c r="O105" s="41"/>
      <c r="P105" s="41"/>
      <c r="Q105" s="41"/>
      <c r="R105" s="41"/>
      <c r="S105" s="41"/>
      <c r="T105" s="77"/>
      <c r="AT105" s="23" t="s">
        <v>166</v>
      </c>
      <c r="AU105" s="23" t="s">
        <v>83</v>
      </c>
    </row>
    <row r="106" spans="2:65" s="12" customFormat="1" ht="13.5">
      <c r="B106" s="216"/>
      <c r="C106" s="217"/>
      <c r="D106" s="212" t="s">
        <v>170</v>
      </c>
      <c r="E106" s="218" t="s">
        <v>23</v>
      </c>
      <c r="F106" s="219" t="s">
        <v>347</v>
      </c>
      <c r="G106" s="217"/>
      <c r="H106" s="220">
        <v>964</v>
      </c>
      <c r="I106" s="221"/>
      <c r="J106" s="217"/>
      <c r="K106" s="217"/>
      <c r="L106" s="222"/>
      <c r="M106" s="223"/>
      <c r="N106" s="224"/>
      <c r="O106" s="224"/>
      <c r="P106" s="224"/>
      <c r="Q106" s="224"/>
      <c r="R106" s="224"/>
      <c r="S106" s="224"/>
      <c r="T106" s="225"/>
      <c r="AT106" s="226" t="s">
        <v>170</v>
      </c>
      <c r="AU106" s="226" t="s">
        <v>83</v>
      </c>
      <c r="AV106" s="12" t="s">
        <v>83</v>
      </c>
      <c r="AW106" s="12" t="s">
        <v>36</v>
      </c>
      <c r="AX106" s="12" t="s">
        <v>81</v>
      </c>
      <c r="AY106" s="226" t="s">
        <v>157</v>
      </c>
    </row>
    <row r="107" spans="2:65" s="1" customFormat="1" ht="16.5" customHeight="1">
      <c r="B107" s="40"/>
      <c r="C107" s="200" t="s">
        <v>203</v>
      </c>
      <c r="D107" s="200" t="s">
        <v>159</v>
      </c>
      <c r="E107" s="201" t="s">
        <v>348</v>
      </c>
      <c r="F107" s="202" t="s">
        <v>349</v>
      </c>
      <c r="G107" s="203" t="s">
        <v>243</v>
      </c>
      <c r="H107" s="204">
        <v>1071.0999999999999</v>
      </c>
      <c r="I107" s="205"/>
      <c r="J107" s="206">
        <f>ROUND(I107*H107,2)</f>
        <v>0</v>
      </c>
      <c r="K107" s="202" t="s">
        <v>163</v>
      </c>
      <c r="L107" s="60"/>
      <c r="M107" s="207" t="s">
        <v>23</v>
      </c>
      <c r="N107" s="208" t="s">
        <v>44</v>
      </c>
      <c r="O107" s="41"/>
      <c r="P107" s="209">
        <f>O107*H107</f>
        <v>0</v>
      </c>
      <c r="Q107" s="209">
        <v>0</v>
      </c>
      <c r="R107" s="209">
        <f>Q107*H107</f>
        <v>0</v>
      </c>
      <c r="S107" s="209">
        <v>0</v>
      </c>
      <c r="T107" s="210">
        <f>S107*H107</f>
        <v>0</v>
      </c>
      <c r="AR107" s="23" t="s">
        <v>164</v>
      </c>
      <c r="AT107" s="23" t="s">
        <v>159</v>
      </c>
      <c r="AU107" s="23" t="s">
        <v>83</v>
      </c>
      <c r="AY107" s="23" t="s">
        <v>157</v>
      </c>
      <c r="BE107" s="211">
        <f>IF(N107="základní",J107,0)</f>
        <v>0</v>
      </c>
      <c r="BF107" s="211">
        <f>IF(N107="snížená",J107,0)</f>
        <v>0</v>
      </c>
      <c r="BG107" s="211">
        <f>IF(N107="zákl. přenesená",J107,0)</f>
        <v>0</v>
      </c>
      <c r="BH107" s="211">
        <f>IF(N107="sníž. přenesená",J107,0)</f>
        <v>0</v>
      </c>
      <c r="BI107" s="211">
        <f>IF(N107="nulová",J107,0)</f>
        <v>0</v>
      </c>
      <c r="BJ107" s="23" t="s">
        <v>81</v>
      </c>
      <c r="BK107" s="211">
        <f>ROUND(I107*H107,2)</f>
        <v>0</v>
      </c>
      <c r="BL107" s="23" t="s">
        <v>164</v>
      </c>
      <c r="BM107" s="23" t="s">
        <v>350</v>
      </c>
    </row>
    <row r="108" spans="2:65" s="1" customFormat="1" ht="27">
      <c r="B108" s="40"/>
      <c r="C108" s="62"/>
      <c r="D108" s="212" t="s">
        <v>166</v>
      </c>
      <c r="E108" s="62"/>
      <c r="F108" s="213" t="s">
        <v>351</v>
      </c>
      <c r="G108" s="62"/>
      <c r="H108" s="62"/>
      <c r="I108" s="171"/>
      <c r="J108" s="62"/>
      <c r="K108" s="62"/>
      <c r="L108" s="60"/>
      <c r="M108" s="214"/>
      <c r="N108" s="41"/>
      <c r="O108" s="41"/>
      <c r="P108" s="41"/>
      <c r="Q108" s="41"/>
      <c r="R108" s="41"/>
      <c r="S108" s="41"/>
      <c r="T108" s="77"/>
      <c r="AT108" s="23" t="s">
        <v>166</v>
      </c>
      <c r="AU108" s="23" t="s">
        <v>83</v>
      </c>
    </row>
    <row r="109" spans="2:65" s="1" customFormat="1" ht="67.5">
      <c r="B109" s="40"/>
      <c r="C109" s="62"/>
      <c r="D109" s="212" t="s">
        <v>168</v>
      </c>
      <c r="E109" s="62"/>
      <c r="F109" s="215" t="s">
        <v>352</v>
      </c>
      <c r="G109" s="62"/>
      <c r="H109" s="62"/>
      <c r="I109" s="171"/>
      <c r="J109" s="62"/>
      <c r="K109" s="62"/>
      <c r="L109" s="60"/>
      <c r="M109" s="214"/>
      <c r="N109" s="41"/>
      <c r="O109" s="41"/>
      <c r="P109" s="41"/>
      <c r="Q109" s="41"/>
      <c r="R109" s="41"/>
      <c r="S109" s="41"/>
      <c r="T109" s="77"/>
      <c r="AT109" s="23" t="s">
        <v>168</v>
      </c>
      <c r="AU109" s="23" t="s">
        <v>83</v>
      </c>
    </row>
    <row r="110" spans="2:65" s="12" customFormat="1" ht="13.5">
      <c r="B110" s="216"/>
      <c r="C110" s="217"/>
      <c r="D110" s="212" t="s">
        <v>170</v>
      </c>
      <c r="E110" s="218" t="s">
        <v>23</v>
      </c>
      <c r="F110" s="219" t="s">
        <v>353</v>
      </c>
      <c r="G110" s="217"/>
      <c r="H110" s="220">
        <v>1071.0999999999999</v>
      </c>
      <c r="I110" s="221"/>
      <c r="J110" s="217"/>
      <c r="K110" s="217"/>
      <c r="L110" s="222"/>
      <c r="M110" s="223"/>
      <c r="N110" s="224"/>
      <c r="O110" s="224"/>
      <c r="P110" s="224"/>
      <c r="Q110" s="224"/>
      <c r="R110" s="224"/>
      <c r="S110" s="224"/>
      <c r="T110" s="225"/>
      <c r="AT110" s="226" t="s">
        <v>170</v>
      </c>
      <c r="AU110" s="226" t="s">
        <v>83</v>
      </c>
      <c r="AV110" s="12" t="s">
        <v>83</v>
      </c>
      <c r="AW110" s="12" t="s">
        <v>36</v>
      </c>
      <c r="AX110" s="12" t="s">
        <v>81</v>
      </c>
      <c r="AY110" s="226" t="s">
        <v>157</v>
      </c>
    </row>
    <row r="111" spans="2:65" s="1" customFormat="1" ht="16.5" customHeight="1">
      <c r="B111" s="40"/>
      <c r="C111" s="238" t="s">
        <v>211</v>
      </c>
      <c r="D111" s="238" t="s">
        <v>234</v>
      </c>
      <c r="E111" s="239" t="s">
        <v>354</v>
      </c>
      <c r="F111" s="240" t="s">
        <v>355</v>
      </c>
      <c r="G111" s="241" t="s">
        <v>237</v>
      </c>
      <c r="H111" s="242">
        <v>246.35300000000001</v>
      </c>
      <c r="I111" s="243"/>
      <c r="J111" s="244">
        <f>ROUND(I111*H111,2)</f>
        <v>0</v>
      </c>
      <c r="K111" s="240" t="s">
        <v>163</v>
      </c>
      <c r="L111" s="245"/>
      <c r="M111" s="246" t="s">
        <v>23</v>
      </c>
      <c r="N111" s="247" t="s">
        <v>44</v>
      </c>
      <c r="O111" s="41"/>
      <c r="P111" s="209">
        <f>O111*H111</f>
        <v>0</v>
      </c>
      <c r="Q111" s="209">
        <v>1</v>
      </c>
      <c r="R111" s="209">
        <f>Q111*H111</f>
        <v>246.35300000000001</v>
      </c>
      <c r="S111" s="209">
        <v>0</v>
      </c>
      <c r="T111" s="210">
        <f>S111*H111</f>
        <v>0</v>
      </c>
      <c r="AR111" s="23" t="s">
        <v>211</v>
      </c>
      <c r="AT111" s="23" t="s">
        <v>234</v>
      </c>
      <c r="AU111" s="23" t="s">
        <v>83</v>
      </c>
      <c r="AY111" s="23" t="s">
        <v>157</v>
      </c>
      <c r="BE111" s="211">
        <f>IF(N111="základní",J111,0)</f>
        <v>0</v>
      </c>
      <c r="BF111" s="211">
        <f>IF(N111="snížená",J111,0)</f>
        <v>0</v>
      </c>
      <c r="BG111" s="211">
        <f>IF(N111="zákl. přenesená",J111,0)</f>
        <v>0</v>
      </c>
      <c r="BH111" s="211">
        <f>IF(N111="sníž. přenesená",J111,0)</f>
        <v>0</v>
      </c>
      <c r="BI111" s="211">
        <f>IF(N111="nulová",J111,0)</f>
        <v>0</v>
      </c>
      <c r="BJ111" s="23" t="s">
        <v>81</v>
      </c>
      <c r="BK111" s="211">
        <f>ROUND(I111*H111,2)</f>
        <v>0</v>
      </c>
      <c r="BL111" s="23" t="s">
        <v>164</v>
      </c>
      <c r="BM111" s="23" t="s">
        <v>356</v>
      </c>
    </row>
    <row r="112" spans="2:65" s="1" customFormat="1" ht="13.5">
      <c r="B112" s="40"/>
      <c r="C112" s="62"/>
      <c r="D112" s="212" t="s">
        <v>166</v>
      </c>
      <c r="E112" s="62"/>
      <c r="F112" s="213" t="s">
        <v>357</v>
      </c>
      <c r="G112" s="62"/>
      <c r="H112" s="62"/>
      <c r="I112" s="171"/>
      <c r="J112" s="62"/>
      <c r="K112" s="62"/>
      <c r="L112" s="60"/>
      <c r="M112" s="214"/>
      <c r="N112" s="41"/>
      <c r="O112" s="41"/>
      <c r="P112" s="41"/>
      <c r="Q112" s="41"/>
      <c r="R112" s="41"/>
      <c r="S112" s="41"/>
      <c r="T112" s="77"/>
      <c r="AT112" s="23" t="s">
        <v>166</v>
      </c>
      <c r="AU112" s="23" t="s">
        <v>83</v>
      </c>
    </row>
    <row r="113" spans="2:65" s="12" customFormat="1" ht="13.5">
      <c r="B113" s="216"/>
      <c r="C113" s="217"/>
      <c r="D113" s="212" t="s">
        <v>170</v>
      </c>
      <c r="E113" s="218" t="s">
        <v>23</v>
      </c>
      <c r="F113" s="219" t="s">
        <v>358</v>
      </c>
      <c r="G113" s="217"/>
      <c r="H113" s="220">
        <v>107.11</v>
      </c>
      <c r="I113" s="221"/>
      <c r="J113" s="217"/>
      <c r="K113" s="217"/>
      <c r="L113" s="222"/>
      <c r="M113" s="223"/>
      <c r="N113" s="224"/>
      <c r="O113" s="224"/>
      <c r="P113" s="224"/>
      <c r="Q113" s="224"/>
      <c r="R113" s="224"/>
      <c r="S113" s="224"/>
      <c r="T113" s="225"/>
      <c r="AT113" s="226" t="s">
        <v>170</v>
      </c>
      <c r="AU113" s="226" t="s">
        <v>83</v>
      </c>
      <c r="AV113" s="12" t="s">
        <v>83</v>
      </c>
      <c r="AW113" s="12" t="s">
        <v>36</v>
      </c>
      <c r="AX113" s="12" t="s">
        <v>81</v>
      </c>
      <c r="AY113" s="226" t="s">
        <v>157</v>
      </c>
    </row>
    <row r="114" spans="2:65" s="12" customFormat="1" ht="13.5">
      <c r="B114" s="216"/>
      <c r="C114" s="217"/>
      <c r="D114" s="212" t="s">
        <v>170</v>
      </c>
      <c r="E114" s="217"/>
      <c r="F114" s="219" t="s">
        <v>359</v>
      </c>
      <c r="G114" s="217"/>
      <c r="H114" s="220">
        <v>246.35300000000001</v>
      </c>
      <c r="I114" s="221"/>
      <c r="J114" s="217"/>
      <c r="K114" s="217"/>
      <c r="L114" s="222"/>
      <c r="M114" s="223"/>
      <c r="N114" s="224"/>
      <c r="O114" s="224"/>
      <c r="P114" s="224"/>
      <c r="Q114" s="224"/>
      <c r="R114" s="224"/>
      <c r="S114" s="224"/>
      <c r="T114" s="225"/>
      <c r="AT114" s="226" t="s">
        <v>170</v>
      </c>
      <c r="AU114" s="226" t="s">
        <v>83</v>
      </c>
      <c r="AV114" s="12" t="s">
        <v>83</v>
      </c>
      <c r="AW114" s="12" t="s">
        <v>6</v>
      </c>
      <c r="AX114" s="12" t="s">
        <v>81</v>
      </c>
      <c r="AY114" s="226" t="s">
        <v>157</v>
      </c>
    </row>
    <row r="115" spans="2:65" s="11" customFormat="1" ht="29.85" customHeight="1">
      <c r="B115" s="184"/>
      <c r="C115" s="185"/>
      <c r="D115" s="186" t="s">
        <v>72</v>
      </c>
      <c r="E115" s="198" t="s">
        <v>304</v>
      </c>
      <c r="F115" s="198" t="s">
        <v>305</v>
      </c>
      <c r="G115" s="185"/>
      <c r="H115" s="185"/>
      <c r="I115" s="188"/>
      <c r="J115" s="199">
        <f>BK115</f>
        <v>0</v>
      </c>
      <c r="K115" s="185"/>
      <c r="L115" s="190"/>
      <c r="M115" s="191"/>
      <c r="N115" s="192"/>
      <c r="O115" s="192"/>
      <c r="P115" s="193">
        <f>SUM(P116:P119)</f>
        <v>0</v>
      </c>
      <c r="Q115" s="192"/>
      <c r="R115" s="193">
        <f>SUM(R116:R119)</f>
        <v>0</v>
      </c>
      <c r="S115" s="192"/>
      <c r="T115" s="194">
        <f>SUM(T116:T119)</f>
        <v>0</v>
      </c>
      <c r="AR115" s="195" t="s">
        <v>81</v>
      </c>
      <c r="AT115" s="196" t="s">
        <v>72</v>
      </c>
      <c r="AU115" s="196" t="s">
        <v>81</v>
      </c>
      <c r="AY115" s="195" t="s">
        <v>157</v>
      </c>
      <c r="BK115" s="197">
        <f>SUM(BK116:BK119)</f>
        <v>0</v>
      </c>
    </row>
    <row r="116" spans="2:65" s="1" customFormat="1" ht="16.5" customHeight="1">
      <c r="B116" s="40"/>
      <c r="C116" s="200" t="s">
        <v>219</v>
      </c>
      <c r="D116" s="200" t="s">
        <v>159</v>
      </c>
      <c r="E116" s="201" t="s">
        <v>306</v>
      </c>
      <c r="F116" s="202" t="s">
        <v>307</v>
      </c>
      <c r="G116" s="203" t="s">
        <v>237</v>
      </c>
      <c r="H116" s="204">
        <v>719.11699999999996</v>
      </c>
      <c r="I116" s="205"/>
      <c r="J116" s="206">
        <f>ROUND(I116*H116,2)</f>
        <v>0</v>
      </c>
      <c r="K116" s="202" t="s">
        <v>163</v>
      </c>
      <c r="L116" s="60"/>
      <c r="M116" s="207" t="s">
        <v>23</v>
      </c>
      <c r="N116" s="208" t="s">
        <v>44</v>
      </c>
      <c r="O116" s="41"/>
      <c r="P116" s="209">
        <f>O116*H116</f>
        <v>0</v>
      </c>
      <c r="Q116" s="209">
        <v>0</v>
      </c>
      <c r="R116" s="209">
        <f>Q116*H116</f>
        <v>0</v>
      </c>
      <c r="S116" s="209">
        <v>0</v>
      </c>
      <c r="T116" s="210">
        <f>S116*H116</f>
        <v>0</v>
      </c>
      <c r="AR116" s="23" t="s">
        <v>164</v>
      </c>
      <c r="AT116" s="23" t="s">
        <v>159</v>
      </c>
      <c r="AU116" s="23" t="s">
        <v>83</v>
      </c>
      <c r="AY116" s="23" t="s">
        <v>157</v>
      </c>
      <c r="BE116" s="211">
        <f>IF(N116="základní",J116,0)</f>
        <v>0</v>
      </c>
      <c r="BF116" s="211">
        <f>IF(N116="snížená",J116,0)</f>
        <v>0</v>
      </c>
      <c r="BG116" s="211">
        <f>IF(N116="zákl. přenesená",J116,0)</f>
        <v>0</v>
      </c>
      <c r="BH116" s="211">
        <f>IF(N116="sníž. přenesená",J116,0)</f>
        <v>0</v>
      </c>
      <c r="BI116" s="211">
        <f>IF(N116="nulová",J116,0)</f>
        <v>0</v>
      </c>
      <c r="BJ116" s="23" t="s">
        <v>81</v>
      </c>
      <c r="BK116" s="211">
        <f>ROUND(I116*H116,2)</f>
        <v>0</v>
      </c>
      <c r="BL116" s="23" t="s">
        <v>164</v>
      </c>
      <c r="BM116" s="23" t="s">
        <v>360</v>
      </c>
    </row>
    <row r="117" spans="2:65" s="1" customFormat="1" ht="13.5">
      <c r="B117" s="40"/>
      <c r="C117" s="62"/>
      <c r="D117" s="212" t="s">
        <v>166</v>
      </c>
      <c r="E117" s="62"/>
      <c r="F117" s="213" t="s">
        <v>309</v>
      </c>
      <c r="G117" s="62"/>
      <c r="H117" s="62"/>
      <c r="I117" s="171"/>
      <c r="J117" s="62"/>
      <c r="K117" s="62"/>
      <c r="L117" s="60"/>
      <c r="M117" s="214"/>
      <c r="N117" s="41"/>
      <c r="O117" s="41"/>
      <c r="P117" s="41"/>
      <c r="Q117" s="41"/>
      <c r="R117" s="41"/>
      <c r="S117" s="41"/>
      <c r="T117" s="77"/>
      <c r="AT117" s="23" t="s">
        <v>166</v>
      </c>
      <c r="AU117" s="23" t="s">
        <v>83</v>
      </c>
    </row>
    <row r="118" spans="2:65" s="1" customFormat="1" ht="25.5" customHeight="1">
      <c r="B118" s="40"/>
      <c r="C118" s="200" t="s">
        <v>226</v>
      </c>
      <c r="D118" s="200" t="s">
        <v>159</v>
      </c>
      <c r="E118" s="201" t="s">
        <v>311</v>
      </c>
      <c r="F118" s="202" t="s">
        <v>312</v>
      </c>
      <c r="G118" s="203" t="s">
        <v>237</v>
      </c>
      <c r="H118" s="204">
        <v>719.11699999999996</v>
      </c>
      <c r="I118" s="205"/>
      <c r="J118" s="206">
        <f>ROUND(I118*H118,2)</f>
        <v>0</v>
      </c>
      <c r="K118" s="202" t="s">
        <v>163</v>
      </c>
      <c r="L118" s="60"/>
      <c r="M118" s="207" t="s">
        <v>23</v>
      </c>
      <c r="N118" s="208" t="s">
        <v>44</v>
      </c>
      <c r="O118" s="41"/>
      <c r="P118" s="209">
        <f>O118*H118</f>
        <v>0</v>
      </c>
      <c r="Q118" s="209">
        <v>0</v>
      </c>
      <c r="R118" s="209">
        <f>Q118*H118</f>
        <v>0</v>
      </c>
      <c r="S118" s="209">
        <v>0</v>
      </c>
      <c r="T118" s="210">
        <f>S118*H118</f>
        <v>0</v>
      </c>
      <c r="AR118" s="23" t="s">
        <v>164</v>
      </c>
      <c r="AT118" s="23" t="s">
        <v>159</v>
      </c>
      <c r="AU118" s="23" t="s">
        <v>83</v>
      </c>
      <c r="AY118" s="23" t="s">
        <v>157</v>
      </c>
      <c r="BE118" s="211">
        <f>IF(N118="základní",J118,0)</f>
        <v>0</v>
      </c>
      <c r="BF118" s="211">
        <f>IF(N118="snížená",J118,0)</f>
        <v>0</v>
      </c>
      <c r="BG118" s="211">
        <f>IF(N118="zákl. přenesená",J118,0)</f>
        <v>0</v>
      </c>
      <c r="BH118" s="211">
        <f>IF(N118="sníž. přenesená",J118,0)</f>
        <v>0</v>
      </c>
      <c r="BI118" s="211">
        <f>IF(N118="nulová",J118,0)</f>
        <v>0</v>
      </c>
      <c r="BJ118" s="23" t="s">
        <v>81</v>
      </c>
      <c r="BK118" s="211">
        <f>ROUND(I118*H118,2)</f>
        <v>0</v>
      </c>
      <c r="BL118" s="23" t="s">
        <v>164</v>
      </c>
      <c r="BM118" s="23" t="s">
        <v>361</v>
      </c>
    </row>
    <row r="119" spans="2:65" s="1" customFormat="1" ht="27">
      <c r="B119" s="40"/>
      <c r="C119" s="62"/>
      <c r="D119" s="212" t="s">
        <v>166</v>
      </c>
      <c r="E119" s="62"/>
      <c r="F119" s="213" t="s">
        <v>314</v>
      </c>
      <c r="G119" s="62"/>
      <c r="H119" s="62"/>
      <c r="I119" s="171"/>
      <c r="J119" s="62"/>
      <c r="K119" s="62"/>
      <c r="L119" s="60"/>
      <c r="M119" s="248"/>
      <c r="N119" s="249"/>
      <c r="O119" s="249"/>
      <c r="P119" s="249"/>
      <c r="Q119" s="249"/>
      <c r="R119" s="249"/>
      <c r="S119" s="249"/>
      <c r="T119" s="250"/>
      <c r="AT119" s="23" t="s">
        <v>166</v>
      </c>
      <c r="AU119" s="23" t="s">
        <v>83</v>
      </c>
    </row>
    <row r="120" spans="2:65" s="1" customFormat="1" ht="6.95" customHeight="1">
      <c r="B120" s="55"/>
      <c r="C120" s="56"/>
      <c r="D120" s="56"/>
      <c r="E120" s="56"/>
      <c r="F120" s="56"/>
      <c r="G120" s="56"/>
      <c r="H120" s="56"/>
      <c r="I120" s="147"/>
      <c r="J120" s="56"/>
      <c r="K120" s="56"/>
      <c r="L120" s="60"/>
    </row>
  </sheetData>
  <sheetProtection algorithmName="SHA-512" hashValue="xQ1WmySrsUSXN/KImZ7cW/CqtHJkCD6NBe+FtJNJGNAB5nDqTv1zE9oxErRJzwKmeQ3J1v+yroj8VdHIqkK7XA==" saltValue="S5OMuLEFlaQfR/sFF/v7f2WTtEI4660dIsgG2koODsr69uu/t89ne+Dc7xu7Tz7fUKgtze8WXK73irgdCfPe5A==" spinCount="100000" sheet="1" objects="1" scenarios="1" formatColumns="0" formatRows="0" autoFilter="0"/>
  <autoFilter ref="C79:K119"/>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1:BR14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20"/>
      <c r="C1" s="120"/>
      <c r="D1" s="121" t="s">
        <v>1</v>
      </c>
      <c r="E1" s="120"/>
      <c r="F1" s="122" t="s">
        <v>121</v>
      </c>
      <c r="G1" s="384" t="s">
        <v>122</v>
      </c>
      <c r="H1" s="384"/>
      <c r="I1" s="123"/>
      <c r="J1" s="122" t="s">
        <v>123</v>
      </c>
      <c r="K1" s="121" t="s">
        <v>124</v>
      </c>
      <c r="L1" s="122" t="s">
        <v>125</v>
      </c>
      <c r="M1" s="122"/>
      <c r="N1" s="122"/>
      <c r="O1" s="122"/>
      <c r="P1" s="122"/>
      <c r="Q1" s="122"/>
      <c r="R1" s="122"/>
      <c r="S1" s="122"/>
      <c r="T1" s="12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5"/>
      <c r="M2" s="375"/>
      <c r="N2" s="375"/>
      <c r="O2" s="375"/>
      <c r="P2" s="375"/>
      <c r="Q2" s="375"/>
      <c r="R2" s="375"/>
      <c r="S2" s="375"/>
      <c r="T2" s="375"/>
      <c r="U2" s="375"/>
      <c r="V2" s="375"/>
      <c r="AT2" s="23" t="s">
        <v>89</v>
      </c>
    </row>
    <row r="3" spans="1:70" ht="6.95" customHeight="1">
      <c r="B3" s="24"/>
      <c r="C3" s="25"/>
      <c r="D3" s="25"/>
      <c r="E3" s="25"/>
      <c r="F3" s="25"/>
      <c r="G3" s="25"/>
      <c r="H3" s="25"/>
      <c r="I3" s="124"/>
      <c r="J3" s="25"/>
      <c r="K3" s="26"/>
      <c r="AT3" s="23" t="s">
        <v>83</v>
      </c>
    </row>
    <row r="4" spans="1:70" ht="36.950000000000003" customHeight="1">
      <c r="B4" s="27"/>
      <c r="C4" s="28"/>
      <c r="D4" s="29" t="s">
        <v>126</v>
      </c>
      <c r="E4" s="28"/>
      <c r="F4" s="28"/>
      <c r="G4" s="28"/>
      <c r="H4" s="28"/>
      <c r="I4" s="125"/>
      <c r="J4" s="28"/>
      <c r="K4" s="30"/>
      <c r="M4" s="31" t="s">
        <v>12</v>
      </c>
      <c r="AT4" s="23" t="s">
        <v>6</v>
      </c>
    </row>
    <row r="5" spans="1:70" ht="6.95" customHeight="1">
      <c r="B5" s="27"/>
      <c r="C5" s="28"/>
      <c r="D5" s="28"/>
      <c r="E5" s="28"/>
      <c r="F5" s="28"/>
      <c r="G5" s="28"/>
      <c r="H5" s="28"/>
      <c r="I5" s="125"/>
      <c r="J5" s="28"/>
      <c r="K5" s="30"/>
    </row>
    <row r="6" spans="1:70">
      <c r="B6" s="27"/>
      <c r="C6" s="28"/>
      <c r="D6" s="36" t="s">
        <v>18</v>
      </c>
      <c r="E6" s="28"/>
      <c r="F6" s="28"/>
      <c r="G6" s="28"/>
      <c r="H6" s="28"/>
      <c r="I6" s="125"/>
      <c r="J6" s="28"/>
      <c r="K6" s="30"/>
    </row>
    <row r="7" spans="1:70" ht="16.5" customHeight="1">
      <c r="B7" s="27"/>
      <c r="C7" s="28"/>
      <c r="D7" s="28"/>
      <c r="E7" s="376" t="str">
        <f>'Rekapitulace stavby'!K6</f>
        <v>Oprava hráze rybníka Velký Pařezitý - DPS</v>
      </c>
      <c r="F7" s="377"/>
      <c r="G7" s="377"/>
      <c r="H7" s="377"/>
      <c r="I7" s="125"/>
      <c r="J7" s="28"/>
      <c r="K7" s="30"/>
    </row>
    <row r="8" spans="1:70" s="1" customFormat="1">
      <c r="B8" s="40"/>
      <c r="C8" s="41"/>
      <c r="D8" s="36" t="s">
        <v>127</v>
      </c>
      <c r="E8" s="41"/>
      <c r="F8" s="41"/>
      <c r="G8" s="41"/>
      <c r="H8" s="41"/>
      <c r="I8" s="126"/>
      <c r="J8" s="41"/>
      <c r="K8" s="44"/>
    </row>
    <row r="9" spans="1:70" s="1" customFormat="1" ht="36.950000000000003" customHeight="1">
      <c r="B9" s="40"/>
      <c r="C9" s="41"/>
      <c r="D9" s="41"/>
      <c r="E9" s="378" t="s">
        <v>362</v>
      </c>
      <c r="F9" s="379"/>
      <c r="G9" s="379"/>
      <c r="H9" s="379"/>
      <c r="I9" s="126"/>
      <c r="J9" s="41"/>
      <c r="K9" s="44"/>
    </row>
    <row r="10" spans="1:70" s="1" customFormat="1" ht="13.5">
      <c r="B10" s="40"/>
      <c r="C10" s="41"/>
      <c r="D10" s="41"/>
      <c r="E10" s="41"/>
      <c r="F10" s="41"/>
      <c r="G10" s="41"/>
      <c r="H10" s="41"/>
      <c r="I10" s="126"/>
      <c r="J10" s="41"/>
      <c r="K10" s="44"/>
    </row>
    <row r="11" spans="1:70" s="1" customFormat="1" ht="14.45" customHeight="1">
      <c r="B11" s="40"/>
      <c r="C11" s="41"/>
      <c r="D11" s="36" t="s">
        <v>20</v>
      </c>
      <c r="E11" s="41"/>
      <c r="F11" s="34" t="s">
        <v>21</v>
      </c>
      <c r="G11" s="41"/>
      <c r="H11" s="41"/>
      <c r="I11" s="127" t="s">
        <v>22</v>
      </c>
      <c r="J11" s="34" t="s">
        <v>23</v>
      </c>
      <c r="K11" s="44"/>
    </row>
    <row r="12" spans="1:70" s="1" customFormat="1" ht="14.45" customHeight="1">
      <c r="B12" s="40"/>
      <c r="C12" s="41"/>
      <c r="D12" s="36" t="s">
        <v>24</v>
      </c>
      <c r="E12" s="41"/>
      <c r="F12" s="34" t="s">
        <v>129</v>
      </c>
      <c r="G12" s="41"/>
      <c r="H12" s="41"/>
      <c r="I12" s="127" t="s">
        <v>26</v>
      </c>
      <c r="J12" s="128" t="str">
        <f>'Rekapitulace stavby'!AN8</f>
        <v>17. 5. 2017</v>
      </c>
      <c r="K12" s="44"/>
    </row>
    <row r="13" spans="1:70" s="1" customFormat="1" ht="10.9" customHeight="1">
      <c r="B13" s="40"/>
      <c r="C13" s="41"/>
      <c r="D13" s="41"/>
      <c r="E13" s="41"/>
      <c r="F13" s="41"/>
      <c r="G13" s="41"/>
      <c r="H13" s="41"/>
      <c r="I13" s="126"/>
      <c r="J13" s="41"/>
      <c r="K13" s="44"/>
    </row>
    <row r="14" spans="1:70" s="1" customFormat="1" ht="14.45" customHeight="1">
      <c r="B14" s="40"/>
      <c r="C14" s="41"/>
      <c r="D14" s="36" t="s">
        <v>28</v>
      </c>
      <c r="E14" s="41"/>
      <c r="F14" s="41"/>
      <c r="G14" s="41"/>
      <c r="H14" s="41"/>
      <c r="I14" s="127" t="s">
        <v>29</v>
      </c>
      <c r="J14" s="34" t="s">
        <v>23</v>
      </c>
      <c r="K14" s="44"/>
    </row>
    <row r="15" spans="1:70" s="1" customFormat="1" ht="18" customHeight="1">
      <c r="B15" s="40"/>
      <c r="C15" s="41"/>
      <c r="D15" s="41"/>
      <c r="E15" s="34" t="s">
        <v>30</v>
      </c>
      <c r="F15" s="41"/>
      <c r="G15" s="41"/>
      <c r="H15" s="41"/>
      <c r="I15" s="127" t="s">
        <v>31</v>
      </c>
      <c r="J15" s="34" t="s">
        <v>23</v>
      </c>
      <c r="K15" s="44"/>
    </row>
    <row r="16" spans="1:70" s="1" customFormat="1" ht="6.95" customHeight="1">
      <c r="B16" s="40"/>
      <c r="C16" s="41"/>
      <c r="D16" s="41"/>
      <c r="E16" s="41"/>
      <c r="F16" s="41"/>
      <c r="G16" s="41"/>
      <c r="H16" s="41"/>
      <c r="I16" s="126"/>
      <c r="J16" s="41"/>
      <c r="K16" s="44"/>
    </row>
    <row r="17" spans="2:11" s="1" customFormat="1" ht="14.45" customHeight="1">
      <c r="B17" s="40"/>
      <c r="C17" s="41"/>
      <c r="D17" s="36" t="s">
        <v>32</v>
      </c>
      <c r="E17" s="41"/>
      <c r="F17" s="41"/>
      <c r="G17" s="41"/>
      <c r="H17" s="41"/>
      <c r="I17" s="127"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27" t="s">
        <v>31</v>
      </c>
      <c r="J18" s="34" t="str">
        <f>IF('Rekapitulace stavby'!AN14="Vyplň údaj","",IF('Rekapitulace stavby'!AN14="","",'Rekapitulace stavby'!AN14))</f>
        <v/>
      </c>
      <c r="K18" s="44"/>
    </row>
    <row r="19" spans="2:11" s="1" customFormat="1" ht="6.95" customHeight="1">
      <c r="B19" s="40"/>
      <c r="C19" s="41"/>
      <c r="D19" s="41"/>
      <c r="E19" s="41"/>
      <c r="F19" s="41"/>
      <c r="G19" s="41"/>
      <c r="H19" s="41"/>
      <c r="I19" s="126"/>
      <c r="J19" s="41"/>
      <c r="K19" s="44"/>
    </row>
    <row r="20" spans="2:11" s="1" customFormat="1" ht="14.45" customHeight="1">
      <c r="B20" s="40"/>
      <c r="C20" s="41"/>
      <c r="D20" s="36" t="s">
        <v>34</v>
      </c>
      <c r="E20" s="41"/>
      <c r="F20" s="41"/>
      <c r="G20" s="41"/>
      <c r="H20" s="41"/>
      <c r="I20" s="127" t="s">
        <v>29</v>
      </c>
      <c r="J20" s="34" t="s">
        <v>23</v>
      </c>
      <c r="K20" s="44"/>
    </row>
    <row r="21" spans="2:11" s="1" customFormat="1" ht="18" customHeight="1">
      <c r="B21" s="40"/>
      <c r="C21" s="41"/>
      <c r="D21" s="41"/>
      <c r="E21" s="34" t="s">
        <v>35</v>
      </c>
      <c r="F21" s="41"/>
      <c r="G21" s="41"/>
      <c r="H21" s="41"/>
      <c r="I21" s="127" t="s">
        <v>31</v>
      </c>
      <c r="J21" s="34" t="s">
        <v>23</v>
      </c>
      <c r="K21" s="44"/>
    </row>
    <row r="22" spans="2:11" s="1" customFormat="1" ht="6.95" customHeight="1">
      <c r="B22" s="40"/>
      <c r="C22" s="41"/>
      <c r="D22" s="41"/>
      <c r="E22" s="41"/>
      <c r="F22" s="41"/>
      <c r="G22" s="41"/>
      <c r="H22" s="41"/>
      <c r="I22" s="126"/>
      <c r="J22" s="41"/>
      <c r="K22" s="44"/>
    </row>
    <row r="23" spans="2:11" s="1" customFormat="1" ht="14.45" customHeight="1">
      <c r="B23" s="40"/>
      <c r="C23" s="41"/>
      <c r="D23" s="36" t="s">
        <v>37</v>
      </c>
      <c r="E23" s="41"/>
      <c r="F23" s="41"/>
      <c r="G23" s="41"/>
      <c r="H23" s="41"/>
      <c r="I23" s="126"/>
      <c r="J23" s="41"/>
      <c r="K23" s="44"/>
    </row>
    <row r="24" spans="2:11" s="7" customFormat="1" ht="16.5" customHeight="1">
      <c r="B24" s="129"/>
      <c r="C24" s="130"/>
      <c r="D24" s="130"/>
      <c r="E24" s="341" t="s">
        <v>23</v>
      </c>
      <c r="F24" s="341"/>
      <c r="G24" s="341"/>
      <c r="H24" s="341"/>
      <c r="I24" s="131"/>
      <c r="J24" s="130"/>
      <c r="K24" s="132"/>
    </row>
    <row r="25" spans="2:11" s="1" customFormat="1" ht="6.95" customHeight="1">
      <c r="B25" s="40"/>
      <c r="C25" s="41"/>
      <c r="D25" s="41"/>
      <c r="E25" s="41"/>
      <c r="F25" s="41"/>
      <c r="G25" s="41"/>
      <c r="H25" s="41"/>
      <c r="I25" s="126"/>
      <c r="J25" s="41"/>
      <c r="K25" s="44"/>
    </row>
    <row r="26" spans="2:11" s="1" customFormat="1" ht="6.95" customHeight="1">
      <c r="B26" s="40"/>
      <c r="C26" s="41"/>
      <c r="D26" s="84"/>
      <c r="E26" s="84"/>
      <c r="F26" s="84"/>
      <c r="G26" s="84"/>
      <c r="H26" s="84"/>
      <c r="I26" s="133"/>
      <c r="J26" s="84"/>
      <c r="K26" s="134"/>
    </row>
    <row r="27" spans="2:11" s="1" customFormat="1" ht="25.35" customHeight="1">
      <c r="B27" s="40"/>
      <c r="C27" s="41"/>
      <c r="D27" s="135" t="s">
        <v>39</v>
      </c>
      <c r="E27" s="41"/>
      <c r="F27" s="41"/>
      <c r="G27" s="41"/>
      <c r="H27" s="41"/>
      <c r="I27" s="126"/>
      <c r="J27" s="136">
        <f>ROUND(J83,2)</f>
        <v>0</v>
      </c>
      <c r="K27" s="44"/>
    </row>
    <row r="28" spans="2:11" s="1" customFormat="1" ht="6.95" customHeight="1">
      <c r="B28" s="40"/>
      <c r="C28" s="41"/>
      <c r="D28" s="84"/>
      <c r="E28" s="84"/>
      <c r="F28" s="84"/>
      <c r="G28" s="84"/>
      <c r="H28" s="84"/>
      <c r="I28" s="133"/>
      <c r="J28" s="84"/>
      <c r="K28" s="134"/>
    </row>
    <row r="29" spans="2:11" s="1" customFormat="1" ht="14.45" customHeight="1">
      <c r="B29" s="40"/>
      <c r="C29" s="41"/>
      <c r="D29" s="41"/>
      <c r="E29" s="41"/>
      <c r="F29" s="45" t="s">
        <v>41</v>
      </c>
      <c r="G29" s="41"/>
      <c r="H29" s="41"/>
      <c r="I29" s="137" t="s">
        <v>40</v>
      </c>
      <c r="J29" s="45" t="s">
        <v>42</v>
      </c>
      <c r="K29" s="44"/>
    </row>
    <row r="30" spans="2:11" s="1" customFormat="1" ht="14.45" customHeight="1">
      <c r="B30" s="40"/>
      <c r="C30" s="41"/>
      <c r="D30" s="48" t="s">
        <v>43</v>
      </c>
      <c r="E30" s="48" t="s">
        <v>44</v>
      </c>
      <c r="F30" s="138">
        <f>ROUND(SUM(BE83:BE147), 2)</f>
        <v>0</v>
      </c>
      <c r="G30" s="41"/>
      <c r="H30" s="41"/>
      <c r="I30" s="139">
        <v>0.21</v>
      </c>
      <c r="J30" s="138">
        <f>ROUND(ROUND((SUM(BE83:BE147)), 2)*I30, 2)</f>
        <v>0</v>
      </c>
      <c r="K30" s="44"/>
    </row>
    <row r="31" spans="2:11" s="1" customFormat="1" ht="14.45" customHeight="1">
      <c r="B31" s="40"/>
      <c r="C31" s="41"/>
      <c r="D31" s="41"/>
      <c r="E31" s="48" t="s">
        <v>45</v>
      </c>
      <c r="F31" s="138">
        <f>ROUND(SUM(BF83:BF147), 2)</f>
        <v>0</v>
      </c>
      <c r="G31" s="41"/>
      <c r="H31" s="41"/>
      <c r="I31" s="139">
        <v>0.15</v>
      </c>
      <c r="J31" s="138">
        <f>ROUND(ROUND((SUM(BF83:BF147)), 2)*I31, 2)</f>
        <v>0</v>
      </c>
      <c r="K31" s="44"/>
    </row>
    <row r="32" spans="2:11" s="1" customFormat="1" ht="14.45" hidden="1" customHeight="1">
      <c r="B32" s="40"/>
      <c r="C32" s="41"/>
      <c r="D32" s="41"/>
      <c r="E32" s="48" t="s">
        <v>46</v>
      </c>
      <c r="F32" s="138">
        <f>ROUND(SUM(BG83:BG147), 2)</f>
        <v>0</v>
      </c>
      <c r="G32" s="41"/>
      <c r="H32" s="41"/>
      <c r="I32" s="139">
        <v>0.21</v>
      </c>
      <c r="J32" s="138">
        <v>0</v>
      </c>
      <c r="K32" s="44"/>
    </row>
    <row r="33" spans="2:11" s="1" customFormat="1" ht="14.45" hidden="1" customHeight="1">
      <c r="B33" s="40"/>
      <c r="C33" s="41"/>
      <c r="D33" s="41"/>
      <c r="E33" s="48" t="s">
        <v>47</v>
      </c>
      <c r="F33" s="138">
        <f>ROUND(SUM(BH83:BH147), 2)</f>
        <v>0</v>
      </c>
      <c r="G33" s="41"/>
      <c r="H33" s="41"/>
      <c r="I33" s="139">
        <v>0.15</v>
      </c>
      <c r="J33" s="138">
        <v>0</v>
      </c>
      <c r="K33" s="44"/>
    </row>
    <row r="34" spans="2:11" s="1" customFormat="1" ht="14.45" hidden="1" customHeight="1">
      <c r="B34" s="40"/>
      <c r="C34" s="41"/>
      <c r="D34" s="41"/>
      <c r="E34" s="48" t="s">
        <v>48</v>
      </c>
      <c r="F34" s="138">
        <f>ROUND(SUM(BI83:BI147), 2)</f>
        <v>0</v>
      </c>
      <c r="G34" s="41"/>
      <c r="H34" s="41"/>
      <c r="I34" s="139">
        <v>0</v>
      </c>
      <c r="J34" s="138">
        <v>0</v>
      </c>
      <c r="K34" s="44"/>
    </row>
    <row r="35" spans="2:11" s="1" customFormat="1" ht="6.95" customHeight="1">
      <c r="B35" s="40"/>
      <c r="C35" s="41"/>
      <c r="D35" s="41"/>
      <c r="E35" s="41"/>
      <c r="F35" s="41"/>
      <c r="G35" s="41"/>
      <c r="H35" s="41"/>
      <c r="I35" s="126"/>
      <c r="J35" s="41"/>
      <c r="K35" s="44"/>
    </row>
    <row r="36" spans="2:11" s="1" customFormat="1" ht="25.35" customHeight="1">
      <c r="B36" s="40"/>
      <c r="C36" s="140"/>
      <c r="D36" s="141" t="s">
        <v>49</v>
      </c>
      <c r="E36" s="78"/>
      <c r="F36" s="78"/>
      <c r="G36" s="142" t="s">
        <v>50</v>
      </c>
      <c r="H36" s="143" t="s">
        <v>51</v>
      </c>
      <c r="I36" s="144"/>
      <c r="J36" s="145">
        <f>SUM(J27:J34)</f>
        <v>0</v>
      </c>
      <c r="K36" s="146"/>
    </row>
    <row r="37" spans="2:11" s="1" customFormat="1" ht="14.45" customHeight="1">
      <c r="B37" s="55"/>
      <c r="C37" s="56"/>
      <c r="D37" s="56"/>
      <c r="E37" s="56"/>
      <c r="F37" s="56"/>
      <c r="G37" s="56"/>
      <c r="H37" s="56"/>
      <c r="I37" s="147"/>
      <c r="J37" s="56"/>
      <c r="K37" s="57"/>
    </row>
    <row r="41" spans="2:11" s="1" customFormat="1" ht="6.95" customHeight="1">
      <c r="B41" s="148"/>
      <c r="C41" s="149"/>
      <c r="D41" s="149"/>
      <c r="E41" s="149"/>
      <c r="F41" s="149"/>
      <c r="G41" s="149"/>
      <c r="H41" s="149"/>
      <c r="I41" s="150"/>
      <c r="J41" s="149"/>
      <c r="K41" s="151"/>
    </row>
    <row r="42" spans="2:11" s="1" customFormat="1" ht="36.950000000000003" customHeight="1">
      <c r="B42" s="40"/>
      <c r="C42" s="29" t="s">
        <v>130</v>
      </c>
      <c r="D42" s="41"/>
      <c r="E42" s="41"/>
      <c r="F42" s="41"/>
      <c r="G42" s="41"/>
      <c r="H42" s="41"/>
      <c r="I42" s="126"/>
      <c r="J42" s="41"/>
      <c r="K42" s="44"/>
    </row>
    <row r="43" spans="2:11" s="1" customFormat="1" ht="6.95" customHeight="1">
      <c r="B43" s="40"/>
      <c r="C43" s="41"/>
      <c r="D43" s="41"/>
      <c r="E43" s="41"/>
      <c r="F43" s="41"/>
      <c r="G43" s="41"/>
      <c r="H43" s="41"/>
      <c r="I43" s="126"/>
      <c r="J43" s="41"/>
      <c r="K43" s="44"/>
    </row>
    <row r="44" spans="2:11" s="1" customFormat="1" ht="14.45" customHeight="1">
      <c r="B44" s="40"/>
      <c r="C44" s="36" t="s">
        <v>18</v>
      </c>
      <c r="D44" s="41"/>
      <c r="E44" s="41"/>
      <c r="F44" s="41"/>
      <c r="G44" s="41"/>
      <c r="H44" s="41"/>
      <c r="I44" s="126"/>
      <c r="J44" s="41"/>
      <c r="K44" s="44"/>
    </row>
    <row r="45" spans="2:11" s="1" customFormat="1" ht="16.5" customHeight="1">
      <c r="B45" s="40"/>
      <c r="C45" s="41"/>
      <c r="D45" s="41"/>
      <c r="E45" s="376" t="str">
        <f>E7</f>
        <v>Oprava hráze rybníka Velký Pařezitý - DPS</v>
      </c>
      <c r="F45" s="377"/>
      <c r="G45" s="377"/>
      <c r="H45" s="377"/>
      <c r="I45" s="126"/>
      <c r="J45" s="41"/>
      <c r="K45" s="44"/>
    </row>
    <row r="46" spans="2:11" s="1" customFormat="1" ht="14.45" customHeight="1">
      <c r="B46" s="40"/>
      <c r="C46" s="36" t="s">
        <v>127</v>
      </c>
      <c r="D46" s="41"/>
      <c r="E46" s="41"/>
      <c r="F46" s="41"/>
      <c r="G46" s="41"/>
      <c r="H46" s="41"/>
      <c r="I46" s="126"/>
      <c r="J46" s="41"/>
      <c r="K46" s="44"/>
    </row>
    <row r="47" spans="2:11" s="1" customFormat="1" ht="17.25" customHeight="1">
      <c r="B47" s="40"/>
      <c r="C47" s="41"/>
      <c r="D47" s="41"/>
      <c r="E47" s="378" t="str">
        <f>E9</f>
        <v>SO 03 - Patní drén</v>
      </c>
      <c r="F47" s="379"/>
      <c r="G47" s="379"/>
      <c r="H47" s="379"/>
      <c r="I47" s="126"/>
      <c r="J47" s="41"/>
      <c r="K47" s="44"/>
    </row>
    <row r="48" spans="2:11" s="1" customFormat="1" ht="6.95" customHeight="1">
      <c r="B48" s="40"/>
      <c r="C48" s="41"/>
      <c r="D48" s="41"/>
      <c r="E48" s="41"/>
      <c r="F48" s="41"/>
      <c r="G48" s="41"/>
      <c r="H48" s="41"/>
      <c r="I48" s="126"/>
      <c r="J48" s="41"/>
      <c r="K48" s="44"/>
    </row>
    <row r="49" spans="2:47" s="1" customFormat="1" ht="18" customHeight="1">
      <c r="B49" s="40"/>
      <c r="C49" s="36" t="s">
        <v>24</v>
      </c>
      <c r="D49" s="41"/>
      <c r="E49" s="41"/>
      <c r="F49" s="34" t="str">
        <f>F12</f>
        <v xml:space="preserve"> </v>
      </c>
      <c r="G49" s="41"/>
      <c r="H49" s="41"/>
      <c r="I49" s="127" t="s">
        <v>26</v>
      </c>
      <c r="J49" s="128" t="str">
        <f>IF(J12="","",J12)</f>
        <v>17. 5. 2017</v>
      </c>
      <c r="K49" s="44"/>
    </row>
    <row r="50" spans="2:47" s="1" customFormat="1" ht="6.95" customHeight="1">
      <c r="B50" s="40"/>
      <c r="C50" s="41"/>
      <c r="D50" s="41"/>
      <c r="E50" s="41"/>
      <c r="F50" s="41"/>
      <c r="G50" s="41"/>
      <c r="H50" s="41"/>
      <c r="I50" s="126"/>
      <c r="J50" s="41"/>
      <c r="K50" s="44"/>
    </row>
    <row r="51" spans="2:47" s="1" customFormat="1">
      <c r="B51" s="40"/>
      <c r="C51" s="36" t="s">
        <v>28</v>
      </c>
      <c r="D51" s="41"/>
      <c r="E51" s="41"/>
      <c r="F51" s="34" t="str">
        <f>E15</f>
        <v>AOPK ČR, Kaplanova 1931/1, 148 00 Praha 11</v>
      </c>
      <c r="G51" s="41"/>
      <c r="H51" s="41"/>
      <c r="I51" s="127" t="s">
        <v>34</v>
      </c>
      <c r="J51" s="341" t="str">
        <f>E21</f>
        <v>HG partner s.r.o.</v>
      </c>
      <c r="K51" s="44"/>
    </row>
    <row r="52" spans="2:47" s="1" customFormat="1" ht="14.45" customHeight="1">
      <c r="B52" s="40"/>
      <c r="C52" s="36" t="s">
        <v>32</v>
      </c>
      <c r="D52" s="41"/>
      <c r="E52" s="41"/>
      <c r="F52" s="34" t="str">
        <f>IF(E18="","",E18)</f>
        <v/>
      </c>
      <c r="G52" s="41"/>
      <c r="H52" s="41"/>
      <c r="I52" s="126"/>
      <c r="J52" s="380"/>
      <c r="K52" s="44"/>
    </row>
    <row r="53" spans="2:47" s="1" customFormat="1" ht="10.35" customHeight="1">
      <c r="B53" s="40"/>
      <c r="C53" s="41"/>
      <c r="D53" s="41"/>
      <c r="E53" s="41"/>
      <c r="F53" s="41"/>
      <c r="G53" s="41"/>
      <c r="H53" s="41"/>
      <c r="I53" s="126"/>
      <c r="J53" s="41"/>
      <c r="K53" s="44"/>
    </row>
    <row r="54" spans="2:47" s="1" customFormat="1" ht="29.25" customHeight="1">
      <c r="B54" s="40"/>
      <c r="C54" s="152" t="s">
        <v>131</v>
      </c>
      <c r="D54" s="140"/>
      <c r="E54" s="140"/>
      <c r="F54" s="140"/>
      <c r="G54" s="140"/>
      <c r="H54" s="140"/>
      <c r="I54" s="153"/>
      <c r="J54" s="154" t="s">
        <v>132</v>
      </c>
      <c r="K54" s="155"/>
    </row>
    <row r="55" spans="2:47" s="1" customFormat="1" ht="10.35" customHeight="1">
      <c r="B55" s="40"/>
      <c r="C55" s="41"/>
      <c r="D55" s="41"/>
      <c r="E55" s="41"/>
      <c r="F55" s="41"/>
      <c r="G55" s="41"/>
      <c r="H55" s="41"/>
      <c r="I55" s="126"/>
      <c r="J55" s="41"/>
      <c r="K55" s="44"/>
    </row>
    <row r="56" spans="2:47" s="1" customFormat="1" ht="29.25" customHeight="1">
      <c r="B56" s="40"/>
      <c r="C56" s="156" t="s">
        <v>133</v>
      </c>
      <c r="D56" s="41"/>
      <c r="E56" s="41"/>
      <c r="F56" s="41"/>
      <c r="G56" s="41"/>
      <c r="H56" s="41"/>
      <c r="I56" s="126"/>
      <c r="J56" s="136">
        <f>J83</f>
        <v>0</v>
      </c>
      <c r="K56" s="44"/>
      <c r="AU56" s="23" t="s">
        <v>134</v>
      </c>
    </row>
    <row r="57" spans="2:47" s="8" customFormat="1" ht="24.95" customHeight="1">
      <c r="B57" s="157"/>
      <c r="C57" s="158"/>
      <c r="D57" s="159" t="s">
        <v>135</v>
      </c>
      <c r="E57" s="160"/>
      <c r="F57" s="160"/>
      <c r="G57" s="160"/>
      <c r="H57" s="160"/>
      <c r="I57" s="161"/>
      <c r="J57" s="162">
        <f>J84</f>
        <v>0</v>
      </c>
      <c r="K57" s="163"/>
    </row>
    <row r="58" spans="2:47" s="9" customFormat="1" ht="19.899999999999999" customHeight="1">
      <c r="B58" s="164"/>
      <c r="C58" s="165"/>
      <c r="D58" s="166" t="s">
        <v>136</v>
      </c>
      <c r="E58" s="167"/>
      <c r="F58" s="167"/>
      <c r="G58" s="167"/>
      <c r="H58" s="167"/>
      <c r="I58" s="168"/>
      <c r="J58" s="169">
        <f>J85</f>
        <v>0</v>
      </c>
      <c r="K58" s="170"/>
    </row>
    <row r="59" spans="2:47" s="9" customFormat="1" ht="19.899999999999999" customHeight="1">
      <c r="B59" s="164"/>
      <c r="C59" s="165"/>
      <c r="D59" s="166" t="s">
        <v>363</v>
      </c>
      <c r="E59" s="167"/>
      <c r="F59" s="167"/>
      <c r="G59" s="167"/>
      <c r="H59" s="167"/>
      <c r="I59" s="168"/>
      <c r="J59" s="169">
        <f>J119</f>
        <v>0</v>
      </c>
      <c r="K59" s="170"/>
    </row>
    <row r="60" spans="2:47" s="9" customFormat="1" ht="19.899999999999999" customHeight="1">
      <c r="B60" s="164"/>
      <c r="C60" s="165"/>
      <c r="D60" s="166" t="s">
        <v>137</v>
      </c>
      <c r="E60" s="167"/>
      <c r="F60" s="167"/>
      <c r="G60" s="167"/>
      <c r="H60" s="167"/>
      <c r="I60" s="168"/>
      <c r="J60" s="169">
        <f>J123</f>
        <v>0</v>
      </c>
      <c r="K60" s="170"/>
    </row>
    <row r="61" spans="2:47" s="9" customFormat="1" ht="19.899999999999999" customHeight="1">
      <c r="B61" s="164"/>
      <c r="C61" s="165"/>
      <c r="D61" s="166" t="s">
        <v>364</v>
      </c>
      <c r="E61" s="167"/>
      <c r="F61" s="167"/>
      <c r="G61" s="167"/>
      <c r="H61" s="167"/>
      <c r="I61" s="168"/>
      <c r="J61" s="169">
        <f>J134</f>
        <v>0</v>
      </c>
      <c r="K61" s="170"/>
    </row>
    <row r="62" spans="2:47" s="9" customFormat="1" ht="19.899999999999999" customHeight="1">
      <c r="B62" s="164"/>
      <c r="C62" s="165"/>
      <c r="D62" s="166" t="s">
        <v>139</v>
      </c>
      <c r="E62" s="167"/>
      <c r="F62" s="167"/>
      <c r="G62" s="167"/>
      <c r="H62" s="167"/>
      <c r="I62" s="168"/>
      <c r="J62" s="169">
        <f>J138</f>
        <v>0</v>
      </c>
      <c r="K62" s="170"/>
    </row>
    <row r="63" spans="2:47" s="9" customFormat="1" ht="19.899999999999999" customHeight="1">
      <c r="B63" s="164"/>
      <c r="C63" s="165"/>
      <c r="D63" s="166" t="s">
        <v>140</v>
      </c>
      <c r="E63" s="167"/>
      <c r="F63" s="167"/>
      <c r="G63" s="167"/>
      <c r="H63" s="167"/>
      <c r="I63" s="168"/>
      <c r="J63" s="169">
        <f>J143</f>
        <v>0</v>
      </c>
      <c r="K63" s="170"/>
    </row>
    <row r="64" spans="2:47" s="1" customFormat="1" ht="21.75" customHeight="1">
      <c r="B64" s="40"/>
      <c r="C64" s="41"/>
      <c r="D64" s="41"/>
      <c r="E64" s="41"/>
      <c r="F64" s="41"/>
      <c r="G64" s="41"/>
      <c r="H64" s="41"/>
      <c r="I64" s="126"/>
      <c r="J64" s="41"/>
      <c r="K64" s="44"/>
    </row>
    <row r="65" spans="2:12" s="1" customFormat="1" ht="6.95" customHeight="1">
      <c r="B65" s="55"/>
      <c r="C65" s="56"/>
      <c r="D65" s="56"/>
      <c r="E65" s="56"/>
      <c r="F65" s="56"/>
      <c r="G65" s="56"/>
      <c r="H65" s="56"/>
      <c r="I65" s="147"/>
      <c r="J65" s="56"/>
      <c r="K65" s="57"/>
    </row>
    <row r="69" spans="2:12" s="1" customFormat="1" ht="6.95" customHeight="1">
      <c r="B69" s="58"/>
      <c r="C69" s="59"/>
      <c r="D69" s="59"/>
      <c r="E69" s="59"/>
      <c r="F69" s="59"/>
      <c r="G69" s="59"/>
      <c r="H69" s="59"/>
      <c r="I69" s="150"/>
      <c r="J69" s="59"/>
      <c r="K69" s="59"/>
      <c r="L69" s="60"/>
    </row>
    <row r="70" spans="2:12" s="1" customFormat="1" ht="36.950000000000003" customHeight="1">
      <c r="B70" s="40"/>
      <c r="C70" s="61" t="s">
        <v>141</v>
      </c>
      <c r="D70" s="62"/>
      <c r="E70" s="62"/>
      <c r="F70" s="62"/>
      <c r="G70" s="62"/>
      <c r="H70" s="62"/>
      <c r="I70" s="171"/>
      <c r="J70" s="62"/>
      <c r="K70" s="62"/>
      <c r="L70" s="60"/>
    </row>
    <row r="71" spans="2:12" s="1" customFormat="1" ht="6.95" customHeight="1">
      <c r="B71" s="40"/>
      <c r="C71" s="62"/>
      <c r="D71" s="62"/>
      <c r="E71" s="62"/>
      <c r="F71" s="62"/>
      <c r="G71" s="62"/>
      <c r="H71" s="62"/>
      <c r="I71" s="171"/>
      <c r="J71" s="62"/>
      <c r="K71" s="62"/>
      <c r="L71" s="60"/>
    </row>
    <row r="72" spans="2:12" s="1" customFormat="1" ht="14.45" customHeight="1">
      <c r="B72" s="40"/>
      <c r="C72" s="64" t="s">
        <v>18</v>
      </c>
      <c r="D72" s="62"/>
      <c r="E72" s="62"/>
      <c r="F72" s="62"/>
      <c r="G72" s="62"/>
      <c r="H72" s="62"/>
      <c r="I72" s="171"/>
      <c r="J72" s="62"/>
      <c r="K72" s="62"/>
      <c r="L72" s="60"/>
    </row>
    <row r="73" spans="2:12" s="1" customFormat="1" ht="16.5" customHeight="1">
      <c r="B73" s="40"/>
      <c r="C73" s="62"/>
      <c r="D73" s="62"/>
      <c r="E73" s="381" t="str">
        <f>E7</f>
        <v>Oprava hráze rybníka Velký Pařezitý - DPS</v>
      </c>
      <c r="F73" s="382"/>
      <c r="G73" s="382"/>
      <c r="H73" s="382"/>
      <c r="I73" s="171"/>
      <c r="J73" s="62"/>
      <c r="K73" s="62"/>
      <c r="L73" s="60"/>
    </row>
    <row r="74" spans="2:12" s="1" customFormat="1" ht="14.45" customHeight="1">
      <c r="B74" s="40"/>
      <c r="C74" s="64" t="s">
        <v>127</v>
      </c>
      <c r="D74" s="62"/>
      <c r="E74" s="62"/>
      <c r="F74" s="62"/>
      <c r="G74" s="62"/>
      <c r="H74" s="62"/>
      <c r="I74" s="171"/>
      <c r="J74" s="62"/>
      <c r="K74" s="62"/>
      <c r="L74" s="60"/>
    </row>
    <row r="75" spans="2:12" s="1" customFormat="1" ht="17.25" customHeight="1">
      <c r="B75" s="40"/>
      <c r="C75" s="62"/>
      <c r="D75" s="62"/>
      <c r="E75" s="352" t="str">
        <f>E9</f>
        <v>SO 03 - Patní drén</v>
      </c>
      <c r="F75" s="383"/>
      <c r="G75" s="383"/>
      <c r="H75" s="383"/>
      <c r="I75" s="171"/>
      <c r="J75" s="62"/>
      <c r="K75" s="62"/>
      <c r="L75" s="60"/>
    </row>
    <row r="76" spans="2:12" s="1" customFormat="1" ht="6.95" customHeight="1">
      <c r="B76" s="40"/>
      <c r="C76" s="62"/>
      <c r="D76" s="62"/>
      <c r="E76" s="62"/>
      <c r="F76" s="62"/>
      <c r="G76" s="62"/>
      <c r="H76" s="62"/>
      <c r="I76" s="171"/>
      <c r="J76" s="62"/>
      <c r="K76" s="62"/>
      <c r="L76" s="60"/>
    </row>
    <row r="77" spans="2:12" s="1" customFormat="1" ht="18" customHeight="1">
      <c r="B77" s="40"/>
      <c r="C77" s="64" t="s">
        <v>24</v>
      </c>
      <c r="D77" s="62"/>
      <c r="E77" s="62"/>
      <c r="F77" s="172" t="str">
        <f>F12</f>
        <v xml:space="preserve"> </v>
      </c>
      <c r="G77" s="62"/>
      <c r="H77" s="62"/>
      <c r="I77" s="173" t="s">
        <v>26</v>
      </c>
      <c r="J77" s="72" t="str">
        <f>IF(J12="","",J12)</f>
        <v>17. 5. 2017</v>
      </c>
      <c r="K77" s="62"/>
      <c r="L77" s="60"/>
    </row>
    <row r="78" spans="2:12" s="1" customFormat="1" ht="6.95" customHeight="1">
      <c r="B78" s="40"/>
      <c r="C78" s="62"/>
      <c r="D78" s="62"/>
      <c r="E78" s="62"/>
      <c r="F78" s="62"/>
      <c r="G78" s="62"/>
      <c r="H78" s="62"/>
      <c r="I78" s="171"/>
      <c r="J78" s="62"/>
      <c r="K78" s="62"/>
      <c r="L78" s="60"/>
    </row>
    <row r="79" spans="2:12" s="1" customFormat="1">
      <c r="B79" s="40"/>
      <c r="C79" s="64" t="s">
        <v>28</v>
      </c>
      <c r="D79" s="62"/>
      <c r="E79" s="62"/>
      <c r="F79" s="172" t="str">
        <f>E15</f>
        <v>AOPK ČR, Kaplanova 1931/1, 148 00 Praha 11</v>
      </c>
      <c r="G79" s="62"/>
      <c r="H79" s="62"/>
      <c r="I79" s="173" t="s">
        <v>34</v>
      </c>
      <c r="J79" s="172" t="str">
        <f>E21</f>
        <v>HG partner s.r.o.</v>
      </c>
      <c r="K79" s="62"/>
      <c r="L79" s="60"/>
    </row>
    <row r="80" spans="2:12" s="1" customFormat="1" ht="14.45" customHeight="1">
      <c r="B80" s="40"/>
      <c r="C80" s="64" t="s">
        <v>32</v>
      </c>
      <c r="D80" s="62"/>
      <c r="E80" s="62"/>
      <c r="F80" s="172" t="str">
        <f>IF(E18="","",E18)</f>
        <v/>
      </c>
      <c r="G80" s="62"/>
      <c r="H80" s="62"/>
      <c r="I80" s="171"/>
      <c r="J80" s="62"/>
      <c r="K80" s="62"/>
      <c r="L80" s="60"/>
    </row>
    <row r="81" spans="2:65" s="1" customFormat="1" ht="10.35" customHeight="1">
      <c r="B81" s="40"/>
      <c r="C81" s="62"/>
      <c r="D81" s="62"/>
      <c r="E81" s="62"/>
      <c r="F81" s="62"/>
      <c r="G81" s="62"/>
      <c r="H81" s="62"/>
      <c r="I81" s="171"/>
      <c r="J81" s="62"/>
      <c r="K81" s="62"/>
      <c r="L81" s="60"/>
    </row>
    <row r="82" spans="2:65" s="10" customFormat="1" ht="29.25" customHeight="1">
      <c r="B82" s="174"/>
      <c r="C82" s="175" t="s">
        <v>142</v>
      </c>
      <c r="D82" s="176" t="s">
        <v>58</v>
      </c>
      <c r="E82" s="176" t="s">
        <v>54</v>
      </c>
      <c r="F82" s="176" t="s">
        <v>143</v>
      </c>
      <c r="G82" s="176" t="s">
        <v>144</v>
      </c>
      <c r="H82" s="176" t="s">
        <v>145</v>
      </c>
      <c r="I82" s="177" t="s">
        <v>146</v>
      </c>
      <c r="J82" s="176" t="s">
        <v>132</v>
      </c>
      <c r="K82" s="178" t="s">
        <v>147</v>
      </c>
      <c r="L82" s="179"/>
      <c r="M82" s="80" t="s">
        <v>148</v>
      </c>
      <c r="N82" s="81" t="s">
        <v>43</v>
      </c>
      <c r="O82" s="81" t="s">
        <v>149</v>
      </c>
      <c r="P82" s="81" t="s">
        <v>150</v>
      </c>
      <c r="Q82" s="81" t="s">
        <v>151</v>
      </c>
      <c r="R82" s="81" t="s">
        <v>152</v>
      </c>
      <c r="S82" s="81" t="s">
        <v>153</v>
      </c>
      <c r="T82" s="82" t="s">
        <v>154</v>
      </c>
    </row>
    <row r="83" spans="2:65" s="1" customFormat="1" ht="29.25" customHeight="1">
      <c r="B83" s="40"/>
      <c r="C83" s="86" t="s">
        <v>133</v>
      </c>
      <c r="D83" s="62"/>
      <c r="E83" s="62"/>
      <c r="F83" s="62"/>
      <c r="G83" s="62"/>
      <c r="H83" s="62"/>
      <c r="I83" s="171"/>
      <c r="J83" s="180">
        <f>BK83</f>
        <v>0</v>
      </c>
      <c r="K83" s="62"/>
      <c r="L83" s="60"/>
      <c r="M83" s="83"/>
      <c r="N83" s="84"/>
      <c r="O83" s="84"/>
      <c r="P83" s="181">
        <f>P84</f>
        <v>0</v>
      </c>
      <c r="Q83" s="84"/>
      <c r="R83" s="181">
        <f>R84</f>
        <v>1660.5803697400002</v>
      </c>
      <c r="S83" s="84"/>
      <c r="T83" s="182">
        <f>T84</f>
        <v>0</v>
      </c>
      <c r="AT83" s="23" t="s">
        <v>72</v>
      </c>
      <c r="AU83" s="23" t="s">
        <v>134</v>
      </c>
      <c r="BK83" s="183">
        <f>BK84</f>
        <v>0</v>
      </c>
    </row>
    <row r="84" spans="2:65" s="11" customFormat="1" ht="37.35" customHeight="1">
      <c r="B84" s="184"/>
      <c r="C84" s="185"/>
      <c r="D84" s="186" t="s">
        <v>72</v>
      </c>
      <c r="E84" s="187" t="s">
        <v>155</v>
      </c>
      <c r="F84" s="187" t="s">
        <v>156</v>
      </c>
      <c r="G84" s="185"/>
      <c r="H84" s="185"/>
      <c r="I84" s="188"/>
      <c r="J84" s="189">
        <f>BK84</f>
        <v>0</v>
      </c>
      <c r="K84" s="185"/>
      <c r="L84" s="190"/>
      <c r="M84" s="191"/>
      <c r="N84" s="192"/>
      <c r="O84" s="192"/>
      <c r="P84" s="193">
        <f>P85+P119+P123+P134+P138+P143</f>
        <v>0</v>
      </c>
      <c r="Q84" s="192"/>
      <c r="R84" s="193">
        <f>R85+R119+R123+R134+R138+R143</f>
        <v>1660.5803697400002</v>
      </c>
      <c r="S84" s="192"/>
      <c r="T84" s="194">
        <f>T85+T119+T123+T134+T138+T143</f>
        <v>0</v>
      </c>
      <c r="AR84" s="195" t="s">
        <v>81</v>
      </c>
      <c r="AT84" s="196" t="s">
        <v>72</v>
      </c>
      <c r="AU84" s="196" t="s">
        <v>73</v>
      </c>
      <c r="AY84" s="195" t="s">
        <v>157</v>
      </c>
      <c r="BK84" s="197">
        <f>BK85+BK119+BK123+BK134+BK138+BK143</f>
        <v>0</v>
      </c>
    </row>
    <row r="85" spans="2:65" s="11" customFormat="1" ht="19.899999999999999" customHeight="1">
      <c r="B85" s="184"/>
      <c r="C85" s="185"/>
      <c r="D85" s="186" t="s">
        <v>72</v>
      </c>
      <c r="E85" s="198" t="s">
        <v>81</v>
      </c>
      <c r="F85" s="198" t="s">
        <v>158</v>
      </c>
      <c r="G85" s="185"/>
      <c r="H85" s="185"/>
      <c r="I85" s="188"/>
      <c r="J85" s="199">
        <f>BK85</f>
        <v>0</v>
      </c>
      <c r="K85" s="185"/>
      <c r="L85" s="190"/>
      <c r="M85" s="191"/>
      <c r="N85" s="192"/>
      <c r="O85" s="192"/>
      <c r="P85" s="193">
        <f>SUM(P86:P118)</f>
        <v>0</v>
      </c>
      <c r="Q85" s="192"/>
      <c r="R85" s="193">
        <f>SUM(R86:R118)</f>
        <v>42.835528420000003</v>
      </c>
      <c r="S85" s="192"/>
      <c r="T85" s="194">
        <f>SUM(T86:T118)</f>
        <v>0</v>
      </c>
      <c r="AR85" s="195" t="s">
        <v>81</v>
      </c>
      <c r="AT85" s="196" t="s">
        <v>72</v>
      </c>
      <c r="AU85" s="196" t="s">
        <v>81</v>
      </c>
      <c r="AY85" s="195" t="s">
        <v>157</v>
      </c>
      <c r="BK85" s="197">
        <f>SUM(BK86:BK118)</f>
        <v>0</v>
      </c>
    </row>
    <row r="86" spans="2:65" s="1" customFormat="1" ht="16.5" customHeight="1">
      <c r="B86" s="40"/>
      <c r="C86" s="200" t="s">
        <v>81</v>
      </c>
      <c r="D86" s="200" t="s">
        <v>159</v>
      </c>
      <c r="E86" s="201" t="s">
        <v>365</v>
      </c>
      <c r="F86" s="202" t="s">
        <v>366</v>
      </c>
      <c r="G86" s="203" t="s">
        <v>162</v>
      </c>
      <c r="H86" s="204">
        <v>533.60299999999995</v>
      </c>
      <c r="I86" s="205"/>
      <c r="J86" s="206">
        <f>ROUND(I86*H86,2)</f>
        <v>0</v>
      </c>
      <c r="K86" s="202" t="s">
        <v>163</v>
      </c>
      <c r="L86" s="60"/>
      <c r="M86" s="207" t="s">
        <v>23</v>
      </c>
      <c r="N86" s="208" t="s">
        <v>44</v>
      </c>
      <c r="O86" s="41"/>
      <c r="P86" s="209">
        <f>O86*H86</f>
        <v>0</v>
      </c>
      <c r="Q86" s="209">
        <v>8.1399999999999997E-3</v>
      </c>
      <c r="R86" s="209">
        <f>Q86*H86</f>
        <v>4.3435284199999993</v>
      </c>
      <c r="S86" s="209">
        <v>0</v>
      </c>
      <c r="T86" s="210">
        <f>S86*H86</f>
        <v>0</v>
      </c>
      <c r="AR86" s="23" t="s">
        <v>164</v>
      </c>
      <c r="AT86" s="23" t="s">
        <v>159</v>
      </c>
      <c r="AU86" s="23" t="s">
        <v>83</v>
      </c>
      <c r="AY86" s="23" t="s">
        <v>157</v>
      </c>
      <c r="BE86" s="211">
        <f>IF(N86="základní",J86,0)</f>
        <v>0</v>
      </c>
      <c r="BF86" s="211">
        <f>IF(N86="snížená",J86,0)</f>
        <v>0</v>
      </c>
      <c r="BG86" s="211">
        <f>IF(N86="zákl. přenesená",J86,0)</f>
        <v>0</v>
      </c>
      <c r="BH86" s="211">
        <f>IF(N86="sníž. přenesená",J86,0)</f>
        <v>0</v>
      </c>
      <c r="BI86" s="211">
        <f>IF(N86="nulová",J86,0)</f>
        <v>0</v>
      </c>
      <c r="BJ86" s="23" t="s">
        <v>81</v>
      </c>
      <c r="BK86" s="211">
        <f>ROUND(I86*H86,2)</f>
        <v>0</v>
      </c>
      <c r="BL86" s="23" t="s">
        <v>164</v>
      </c>
      <c r="BM86" s="23" t="s">
        <v>367</v>
      </c>
    </row>
    <row r="87" spans="2:65" s="1" customFormat="1" ht="40.5">
      <c r="B87" s="40"/>
      <c r="C87" s="62"/>
      <c r="D87" s="212" t="s">
        <v>166</v>
      </c>
      <c r="E87" s="62"/>
      <c r="F87" s="213" t="s">
        <v>368</v>
      </c>
      <c r="G87" s="62"/>
      <c r="H87" s="62"/>
      <c r="I87" s="171"/>
      <c r="J87" s="62"/>
      <c r="K87" s="62"/>
      <c r="L87" s="60"/>
      <c r="M87" s="214"/>
      <c r="N87" s="41"/>
      <c r="O87" s="41"/>
      <c r="P87" s="41"/>
      <c r="Q87" s="41"/>
      <c r="R87" s="41"/>
      <c r="S87" s="41"/>
      <c r="T87" s="77"/>
      <c r="AT87" s="23" t="s">
        <v>166</v>
      </c>
      <c r="AU87" s="23" t="s">
        <v>83</v>
      </c>
    </row>
    <row r="88" spans="2:65" s="1" customFormat="1" ht="162">
      <c r="B88" s="40"/>
      <c r="C88" s="62"/>
      <c r="D88" s="212" t="s">
        <v>168</v>
      </c>
      <c r="E88" s="62"/>
      <c r="F88" s="215" t="s">
        <v>369</v>
      </c>
      <c r="G88" s="62"/>
      <c r="H88" s="62"/>
      <c r="I88" s="171"/>
      <c r="J88" s="62"/>
      <c r="K88" s="62"/>
      <c r="L88" s="60"/>
      <c r="M88" s="214"/>
      <c r="N88" s="41"/>
      <c r="O88" s="41"/>
      <c r="P88" s="41"/>
      <c r="Q88" s="41"/>
      <c r="R88" s="41"/>
      <c r="S88" s="41"/>
      <c r="T88" s="77"/>
      <c r="AT88" s="23" t="s">
        <v>168</v>
      </c>
      <c r="AU88" s="23" t="s">
        <v>83</v>
      </c>
    </row>
    <row r="89" spans="2:65" s="1" customFormat="1" ht="40.5">
      <c r="B89" s="40"/>
      <c r="C89" s="62"/>
      <c r="D89" s="212" t="s">
        <v>177</v>
      </c>
      <c r="E89" s="62"/>
      <c r="F89" s="215" t="s">
        <v>370</v>
      </c>
      <c r="G89" s="62"/>
      <c r="H89" s="62"/>
      <c r="I89" s="171"/>
      <c r="J89" s="62"/>
      <c r="K89" s="62"/>
      <c r="L89" s="60"/>
      <c r="M89" s="214"/>
      <c r="N89" s="41"/>
      <c r="O89" s="41"/>
      <c r="P89" s="41"/>
      <c r="Q89" s="41"/>
      <c r="R89" s="41"/>
      <c r="S89" s="41"/>
      <c r="T89" s="77"/>
      <c r="AT89" s="23" t="s">
        <v>177</v>
      </c>
      <c r="AU89" s="23" t="s">
        <v>83</v>
      </c>
    </row>
    <row r="90" spans="2:65" s="12" customFormat="1" ht="13.5">
      <c r="B90" s="216"/>
      <c r="C90" s="217"/>
      <c r="D90" s="212" t="s">
        <v>170</v>
      </c>
      <c r="E90" s="218" t="s">
        <v>23</v>
      </c>
      <c r="F90" s="219" t="s">
        <v>371</v>
      </c>
      <c r="G90" s="217"/>
      <c r="H90" s="220">
        <v>533.60299999999995</v>
      </c>
      <c r="I90" s="221"/>
      <c r="J90" s="217"/>
      <c r="K90" s="217"/>
      <c r="L90" s="222"/>
      <c r="M90" s="223"/>
      <c r="N90" s="224"/>
      <c r="O90" s="224"/>
      <c r="P90" s="224"/>
      <c r="Q90" s="224"/>
      <c r="R90" s="224"/>
      <c r="S90" s="224"/>
      <c r="T90" s="225"/>
      <c r="AT90" s="226" t="s">
        <v>170</v>
      </c>
      <c r="AU90" s="226" t="s">
        <v>83</v>
      </c>
      <c r="AV90" s="12" t="s">
        <v>83</v>
      </c>
      <c r="AW90" s="12" t="s">
        <v>36</v>
      </c>
      <c r="AX90" s="12" t="s">
        <v>81</v>
      </c>
      <c r="AY90" s="226" t="s">
        <v>157</v>
      </c>
    </row>
    <row r="91" spans="2:65" s="1" customFormat="1" ht="16.5" customHeight="1">
      <c r="B91" s="40"/>
      <c r="C91" s="200" t="s">
        <v>271</v>
      </c>
      <c r="D91" s="200" t="s">
        <v>159</v>
      </c>
      <c r="E91" s="201" t="s">
        <v>372</v>
      </c>
      <c r="F91" s="202" t="s">
        <v>373</v>
      </c>
      <c r="G91" s="203" t="s">
        <v>162</v>
      </c>
      <c r="H91" s="204">
        <v>68.606999999999999</v>
      </c>
      <c r="I91" s="205"/>
      <c r="J91" s="206">
        <f>ROUND(I91*H91,2)</f>
        <v>0</v>
      </c>
      <c r="K91" s="202" t="s">
        <v>163</v>
      </c>
      <c r="L91" s="60"/>
      <c r="M91" s="207" t="s">
        <v>23</v>
      </c>
      <c r="N91" s="208" t="s">
        <v>44</v>
      </c>
      <c r="O91" s="41"/>
      <c r="P91" s="209">
        <f>O91*H91</f>
        <v>0</v>
      </c>
      <c r="Q91" s="209">
        <v>0</v>
      </c>
      <c r="R91" s="209">
        <f>Q91*H91</f>
        <v>0</v>
      </c>
      <c r="S91" s="209">
        <v>0</v>
      </c>
      <c r="T91" s="210">
        <f>S91*H91</f>
        <v>0</v>
      </c>
      <c r="AR91" s="23" t="s">
        <v>164</v>
      </c>
      <c r="AT91" s="23" t="s">
        <v>159</v>
      </c>
      <c r="AU91" s="23" t="s">
        <v>83</v>
      </c>
      <c r="AY91" s="23" t="s">
        <v>157</v>
      </c>
      <c r="BE91" s="211">
        <f>IF(N91="základní",J91,0)</f>
        <v>0</v>
      </c>
      <c r="BF91" s="211">
        <f>IF(N91="snížená",J91,0)</f>
        <v>0</v>
      </c>
      <c r="BG91" s="211">
        <f>IF(N91="zákl. přenesená",J91,0)</f>
        <v>0</v>
      </c>
      <c r="BH91" s="211">
        <f>IF(N91="sníž. přenesená",J91,0)</f>
        <v>0</v>
      </c>
      <c r="BI91" s="211">
        <f>IF(N91="nulová",J91,0)</f>
        <v>0</v>
      </c>
      <c r="BJ91" s="23" t="s">
        <v>81</v>
      </c>
      <c r="BK91" s="211">
        <f>ROUND(I91*H91,2)</f>
        <v>0</v>
      </c>
      <c r="BL91" s="23" t="s">
        <v>164</v>
      </c>
      <c r="BM91" s="23" t="s">
        <v>374</v>
      </c>
    </row>
    <row r="92" spans="2:65" s="1" customFormat="1" ht="27">
      <c r="B92" s="40"/>
      <c r="C92" s="62"/>
      <c r="D92" s="212" t="s">
        <v>166</v>
      </c>
      <c r="E92" s="62"/>
      <c r="F92" s="213" t="s">
        <v>375</v>
      </c>
      <c r="G92" s="62"/>
      <c r="H92" s="62"/>
      <c r="I92" s="171"/>
      <c r="J92" s="62"/>
      <c r="K92" s="62"/>
      <c r="L92" s="60"/>
      <c r="M92" s="214"/>
      <c r="N92" s="41"/>
      <c r="O92" s="41"/>
      <c r="P92" s="41"/>
      <c r="Q92" s="41"/>
      <c r="R92" s="41"/>
      <c r="S92" s="41"/>
      <c r="T92" s="77"/>
      <c r="AT92" s="23" t="s">
        <v>166</v>
      </c>
      <c r="AU92" s="23" t="s">
        <v>83</v>
      </c>
    </row>
    <row r="93" spans="2:65" s="1" customFormat="1" ht="175.5">
      <c r="B93" s="40"/>
      <c r="C93" s="62"/>
      <c r="D93" s="212" t="s">
        <v>168</v>
      </c>
      <c r="E93" s="62"/>
      <c r="F93" s="215" t="s">
        <v>196</v>
      </c>
      <c r="G93" s="62"/>
      <c r="H93" s="62"/>
      <c r="I93" s="171"/>
      <c r="J93" s="62"/>
      <c r="K93" s="62"/>
      <c r="L93" s="60"/>
      <c r="M93" s="214"/>
      <c r="N93" s="41"/>
      <c r="O93" s="41"/>
      <c r="P93" s="41"/>
      <c r="Q93" s="41"/>
      <c r="R93" s="41"/>
      <c r="S93" s="41"/>
      <c r="T93" s="77"/>
      <c r="AT93" s="23" t="s">
        <v>168</v>
      </c>
      <c r="AU93" s="23" t="s">
        <v>83</v>
      </c>
    </row>
    <row r="94" spans="2:65" s="1" customFormat="1" ht="27">
      <c r="B94" s="40"/>
      <c r="C94" s="62"/>
      <c r="D94" s="212" t="s">
        <v>177</v>
      </c>
      <c r="E94" s="62"/>
      <c r="F94" s="215" t="s">
        <v>376</v>
      </c>
      <c r="G94" s="62"/>
      <c r="H94" s="62"/>
      <c r="I94" s="171"/>
      <c r="J94" s="62"/>
      <c r="K94" s="62"/>
      <c r="L94" s="60"/>
      <c r="M94" s="214"/>
      <c r="N94" s="41"/>
      <c r="O94" s="41"/>
      <c r="P94" s="41"/>
      <c r="Q94" s="41"/>
      <c r="R94" s="41"/>
      <c r="S94" s="41"/>
      <c r="T94" s="77"/>
      <c r="AT94" s="23" t="s">
        <v>177</v>
      </c>
      <c r="AU94" s="23" t="s">
        <v>83</v>
      </c>
    </row>
    <row r="95" spans="2:65" s="12" customFormat="1" ht="13.5">
      <c r="B95" s="216"/>
      <c r="C95" s="217"/>
      <c r="D95" s="212" t="s">
        <v>170</v>
      </c>
      <c r="E95" s="218" t="s">
        <v>23</v>
      </c>
      <c r="F95" s="219" t="s">
        <v>377</v>
      </c>
      <c r="G95" s="217"/>
      <c r="H95" s="220">
        <v>68.606999999999999</v>
      </c>
      <c r="I95" s="221"/>
      <c r="J95" s="217"/>
      <c r="K95" s="217"/>
      <c r="L95" s="222"/>
      <c r="M95" s="223"/>
      <c r="N95" s="224"/>
      <c r="O95" s="224"/>
      <c r="P95" s="224"/>
      <c r="Q95" s="224"/>
      <c r="R95" s="224"/>
      <c r="S95" s="224"/>
      <c r="T95" s="225"/>
      <c r="AT95" s="226" t="s">
        <v>170</v>
      </c>
      <c r="AU95" s="226" t="s">
        <v>83</v>
      </c>
      <c r="AV95" s="12" t="s">
        <v>83</v>
      </c>
      <c r="AW95" s="12" t="s">
        <v>36</v>
      </c>
      <c r="AX95" s="12" t="s">
        <v>81</v>
      </c>
      <c r="AY95" s="226" t="s">
        <v>157</v>
      </c>
    </row>
    <row r="96" spans="2:65" s="1" customFormat="1" ht="16.5" customHeight="1">
      <c r="B96" s="40"/>
      <c r="C96" s="200" t="s">
        <v>257</v>
      </c>
      <c r="D96" s="200" t="s">
        <v>159</v>
      </c>
      <c r="E96" s="201" t="s">
        <v>199</v>
      </c>
      <c r="F96" s="202" t="s">
        <v>200</v>
      </c>
      <c r="G96" s="203" t="s">
        <v>162</v>
      </c>
      <c r="H96" s="204">
        <v>68.606999999999999</v>
      </c>
      <c r="I96" s="205"/>
      <c r="J96" s="206">
        <f>ROUND(I96*H96,2)</f>
        <v>0</v>
      </c>
      <c r="K96" s="202" t="s">
        <v>163</v>
      </c>
      <c r="L96" s="60"/>
      <c r="M96" s="207" t="s">
        <v>23</v>
      </c>
      <c r="N96" s="208" t="s">
        <v>44</v>
      </c>
      <c r="O96" s="41"/>
      <c r="P96" s="209">
        <f>O96*H96</f>
        <v>0</v>
      </c>
      <c r="Q96" s="209">
        <v>0</v>
      </c>
      <c r="R96" s="209">
        <f>Q96*H96</f>
        <v>0</v>
      </c>
      <c r="S96" s="209">
        <v>0</v>
      </c>
      <c r="T96" s="210">
        <f>S96*H96</f>
        <v>0</v>
      </c>
      <c r="AR96" s="23" t="s">
        <v>164</v>
      </c>
      <c r="AT96" s="23" t="s">
        <v>159</v>
      </c>
      <c r="AU96" s="23" t="s">
        <v>83</v>
      </c>
      <c r="AY96" s="23" t="s">
        <v>157</v>
      </c>
      <c r="BE96" s="211">
        <f>IF(N96="základní",J96,0)</f>
        <v>0</v>
      </c>
      <c r="BF96" s="211">
        <f>IF(N96="snížená",J96,0)</f>
        <v>0</v>
      </c>
      <c r="BG96" s="211">
        <f>IF(N96="zákl. přenesená",J96,0)</f>
        <v>0</v>
      </c>
      <c r="BH96" s="211">
        <f>IF(N96="sníž. přenesená",J96,0)</f>
        <v>0</v>
      </c>
      <c r="BI96" s="211">
        <f>IF(N96="nulová",J96,0)</f>
        <v>0</v>
      </c>
      <c r="BJ96" s="23" t="s">
        <v>81</v>
      </c>
      <c r="BK96" s="211">
        <f>ROUND(I96*H96,2)</f>
        <v>0</v>
      </c>
      <c r="BL96" s="23" t="s">
        <v>164</v>
      </c>
      <c r="BM96" s="23" t="s">
        <v>378</v>
      </c>
    </row>
    <row r="97" spans="2:65" s="1" customFormat="1" ht="27">
      <c r="B97" s="40"/>
      <c r="C97" s="62"/>
      <c r="D97" s="212" t="s">
        <v>166</v>
      </c>
      <c r="E97" s="62"/>
      <c r="F97" s="213" t="s">
        <v>202</v>
      </c>
      <c r="G97" s="62"/>
      <c r="H97" s="62"/>
      <c r="I97" s="171"/>
      <c r="J97" s="62"/>
      <c r="K97" s="62"/>
      <c r="L97" s="60"/>
      <c r="M97" s="214"/>
      <c r="N97" s="41"/>
      <c r="O97" s="41"/>
      <c r="P97" s="41"/>
      <c r="Q97" s="41"/>
      <c r="R97" s="41"/>
      <c r="S97" s="41"/>
      <c r="T97" s="77"/>
      <c r="AT97" s="23" t="s">
        <v>166</v>
      </c>
      <c r="AU97" s="23" t="s">
        <v>83</v>
      </c>
    </row>
    <row r="98" spans="2:65" s="1" customFormat="1" ht="175.5">
      <c r="B98" s="40"/>
      <c r="C98" s="62"/>
      <c r="D98" s="212" t="s">
        <v>168</v>
      </c>
      <c r="E98" s="62"/>
      <c r="F98" s="215" t="s">
        <v>196</v>
      </c>
      <c r="G98" s="62"/>
      <c r="H98" s="62"/>
      <c r="I98" s="171"/>
      <c r="J98" s="62"/>
      <c r="K98" s="62"/>
      <c r="L98" s="60"/>
      <c r="M98" s="214"/>
      <c r="N98" s="41"/>
      <c r="O98" s="41"/>
      <c r="P98" s="41"/>
      <c r="Q98" s="41"/>
      <c r="R98" s="41"/>
      <c r="S98" s="41"/>
      <c r="T98" s="77"/>
      <c r="AT98" s="23" t="s">
        <v>168</v>
      </c>
      <c r="AU98" s="23" t="s">
        <v>83</v>
      </c>
    </row>
    <row r="99" spans="2:65" s="12" customFormat="1" ht="13.5">
      <c r="B99" s="216"/>
      <c r="C99" s="217"/>
      <c r="D99" s="212" t="s">
        <v>170</v>
      </c>
      <c r="E99" s="218" t="s">
        <v>23</v>
      </c>
      <c r="F99" s="219" t="s">
        <v>377</v>
      </c>
      <c r="G99" s="217"/>
      <c r="H99" s="220">
        <v>68.606999999999999</v>
      </c>
      <c r="I99" s="221"/>
      <c r="J99" s="217"/>
      <c r="K99" s="217"/>
      <c r="L99" s="222"/>
      <c r="M99" s="223"/>
      <c r="N99" s="224"/>
      <c r="O99" s="224"/>
      <c r="P99" s="224"/>
      <c r="Q99" s="224"/>
      <c r="R99" s="224"/>
      <c r="S99" s="224"/>
      <c r="T99" s="225"/>
      <c r="AT99" s="226" t="s">
        <v>170</v>
      </c>
      <c r="AU99" s="226" t="s">
        <v>83</v>
      </c>
      <c r="AV99" s="12" t="s">
        <v>83</v>
      </c>
      <c r="AW99" s="12" t="s">
        <v>36</v>
      </c>
      <c r="AX99" s="12" t="s">
        <v>81</v>
      </c>
      <c r="AY99" s="226" t="s">
        <v>157</v>
      </c>
    </row>
    <row r="100" spans="2:65" s="1" customFormat="1" ht="16.5" customHeight="1">
      <c r="B100" s="40"/>
      <c r="C100" s="200" t="s">
        <v>10</v>
      </c>
      <c r="D100" s="200" t="s">
        <v>159</v>
      </c>
      <c r="E100" s="201" t="s">
        <v>204</v>
      </c>
      <c r="F100" s="202" t="s">
        <v>205</v>
      </c>
      <c r="G100" s="203" t="s">
        <v>162</v>
      </c>
      <c r="H100" s="204">
        <v>68.606999999999999</v>
      </c>
      <c r="I100" s="205"/>
      <c r="J100" s="206">
        <f>ROUND(I100*H100,2)</f>
        <v>0</v>
      </c>
      <c r="K100" s="202" t="s">
        <v>163</v>
      </c>
      <c r="L100" s="60"/>
      <c r="M100" s="207" t="s">
        <v>23</v>
      </c>
      <c r="N100" s="208" t="s">
        <v>44</v>
      </c>
      <c r="O100" s="41"/>
      <c r="P100" s="209">
        <f>O100*H100</f>
        <v>0</v>
      </c>
      <c r="Q100" s="209">
        <v>0</v>
      </c>
      <c r="R100" s="209">
        <f>Q100*H100</f>
        <v>0</v>
      </c>
      <c r="S100" s="209">
        <v>0</v>
      </c>
      <c r="T100" s="210">
        <f>S100*H100</f>
        <v>0</v>
      </c>
      <c r="AR100" s="23" t="s">
        <v>164</v>
      </c>
      <c r="AT100" s="23" t="s">
        <v>159</v>
      </c>
      <c r="AU100" s="23" t="s">
        <v>83</v>
      </c>
      <c r="AY100" s="23" t="s">
        <v>157</v>
      </c>
      <c r="BE100" s="211">
        <f>IF(N100="základní",J100,0)</f>
        <v>0</v>
      </c>
      <c r="BF100" s="211">
        <f>IF(N100="snížená",J100,0)</f>
        <v>0</v>
      </c>
      <c r="BG100" s="211">
        <f>IF(N100="zákl. přenesená",J100,0)</f>
        <v>0</v>
      </c>
      <c r="BH100" s="211">
        <f>IF(N100="sníž. přenesená",J100,0)</f>
        <v>0</v>
      </c>
      <c r="BI100" s="211">
        <f>IF(N100="nulová",J100,0)</f>
        <v>0</v>
      </c>
      <c r="BJ100" s="23" t="s">
        <v>81</v>
      </c>
      <c r="BK100" s="211">
        <f>ROUND(I100*H100,2)</f>
        <v>0</v>
      </c>
      <c r="BL100" s="23" t="s">
        <v>164</v>
      </c>
      <c r="BM100" s="23" t="s">
        <v>379</v>
      </c>
    </row>
    <row r="101" spans="2:65" s="1" customFormat="1" ht="40.5">
      <c r="B101" s="40"/>
      <c r="C101" s="62"/>
      <c r="D101" s="212" t="s">
        <v>166</v>
      </c>
      <c r="E101" s="62"/>
      <c r="F101" s="213" t="s">
        <v>207</v>
      </c>
      <c r="G101" s="62"/>
      <c r="H101" s="62"/>
      <c r="I101" s="171"/>
      <c r="J101" s="62"/>
      <c r="K101" s="62"/>
      <c r="L101" s="60"/>
      <c r="M101" s="214"/>
      <c r="N101" s="41"/>
      <c r="O101" s="41"/>
      <c r="P101" s="41"/>
      <c r="Q101" s="41"/>
      <c r="R101" s="41"/>
      <c r="S101" s="41"/>
      <c r="T101" s="77"/>
      <c r="AT101" s="23" t="s">
        <v>166</v>
      </c>
      <c r="AU101" s="23" t="s">
        <v>83</v>
      </c>
    </row>
    <row r="102" spans="2:65" s="1" customFormat="1" ht="175.5">
      <c r="B102" s="40"/>
      <c r="C102" s="62"/>
      <c r="D102" s="212" t="s">
        <v>168</v>
      </c>
      <c r="E102" s="62"/>
      <c r="F102" s="215" t="s">
        <v>188</v>
      </c>
      <c r="G102" s="62"/>
      <c r="H102" s="62"/>
      <c r="I102" s="171"/>
      <c r="J102" s="62"/>
      <c r="K102" s="62"/>
      <c r="L102" s="60"/>
      <c r="M102" s="214"/>
      <c r="N102" s="41"/>
      <c r="O102" s="41"/>
      <c r="P102" s="41"/>
      <c r="Q102" s="41"/>
      <c r="R102" s="41"/>
      <c r="S102" s="41"/>
      <c r="T102" s="77"/>
      <c r="AT102" s="23" t="s">
        <v>168</v>
      </c>
      <c r="AU102" s="23" t="s">
        <v>83</v>
      </c>
    </row>
    <row r="103" spans="2:65" s="1" customFormat="1" ht="27">
      <c r="B103" s="40"/>
      <c r="C103" s="62"/>
      <c r="D103" s="212" t="s">
        <v>177</v>
      </c>
      <c r="E103" s="62"/>
      <c r="F103" s="215" t="s">
        <v>208</v>
      </c>
      <c r="G103" s="62"/>
      <c r="H103" s="62"/>
      <c r="I103" s="171"/>
      <c r="J103" s="62"/>
      <c r="K103" s="62"/>
      <c r="L103" s="60"/>
      <c r="M103" s="214"/>
      <c r="N103" s="41"/>
      <c r="O103" s="41"/>
      <c r="P103" s="41"/>
      <c r="Q103" s="41"/>
      <c r="R103" s="41"/>
      <c r="S103" s="41"/>
      <c r="T103" s="77"/>
      <c r="AT103" s="23" t="s">
        <v>177</v>
      </c>
      <c r="AU103" s="23" t="s">
        <v>83</v>
      </c>
    </row>
    <row r="104" spans="2:65" s="12" customFormat="1" ht="13.5">
      <c r="B104" s="216"/>
      <c r="C104" s="217"/>
      <c r="D104" s="212" t="s">
        <v>170</v>
      </c>
      <c r="E104" s="218" t="s">
        <v>23</v>
      </c>
      <c r="F104" s="219" t="s">
        <v>380</v>
      </c>
      <c r="G104" s="217"/>
      <c r="H104" s="220">
        <v>68.606999999999999</v>
      </c>
      <c r="I104" s="221"/>
      <c r="J104" s="217"/>
      <c r="K104" s="217"/>
      <c r="L104" s="222"/>
      <c r="M104" s="223"/>
      <c r="N104" s="224"/>
      <c r="O104" s="224"/>
      <c r="P104" s="224"/>
      <c r="Q104" s="224"/>
      <c r="R104" s="224"/>
      <c r="S104" s="224"/>
      <c r="T104" s="225"/>
      <c r="AT104" s="226" t="s">
        <v>170</v>
      </c>
      <c r="AU104" s="226" t="s">
        <v>83</v>
      </c>
      <c r="AV104" s="12" t="s">
        <v>83</v>
      </c>
      <c r="AW104" s="12" t="s">
        <v>36</v>
      </c>
      <c r="AX104" s="12" t="s">
        <v>81</v>
      </c>
      <c r="AY104" s="226" t="s">
        <v>157</v>
      </c>
    </row>
    <row r="105" spans="2:65" s="1" customFormat="1" ht="16.5" customHeight="1">
      <c r="B105" s="40"/>
      <c r="C105" s="200" t="s">
        <v>83</v>
      </c>
      <c r="D105" s="200" t="s">
        <v>159</v>
      </c>
      <c r="E105" s="201" t="s">
        <v>184</v>
      </c>
      <c r="F105" s="202" t="s">
        <v>185</v>
      </c>
      <c r="G105" s="203" t="s">
        <v>162</v>
      </c>
      <c r="H105" s="204">
        <v>533.60299999999995</v>
      </c>
      <c r="I105" s="205"/>
      <c r="J105" s="206">
        <f>ROUND(I105*H105,2)</f>
        <v>0</v>
      </c>
      <c r="K105" s="202" t="s">
        <v>163</v>
      </c>
      <c r="L105" s="60"/>
      <c r="M105" s="207" t="s">
        <v>23</v>
      </c>
      <c r="N105" s="208" t="s">
        <v>44</v>
      </c>
      <c r="O105" s="41"/>
      <c r="P105" s="209">
        <f>O105*H105</f>
        <v>0</v>
      </c>
      <c r="Q105" s="209">
        <v>0</v>
      </c>
      <c r="R105" s="209">
        <f>Q105*H105</f>
        <v>0</v>
      </c>
      <c r="S105" s="209">
        <v>0</v>
      </c>
      <c r="T105" s="210">
        <f>S105*H105</f>
        <v>0</v>
      </c>
      <c r="AR105" s="23" t="s">
        <v>164</v>
      </c>
      <c r="AT105" s="23" t="s">
        <v>159</v>
      </c>
      <c r="AU105" s="23" t="s">
        <v>83</v>
      </c>
      <c r="AY105" s="23" t="s">
        <v>157</v>
      </c>
      <c r="BE105" s="211">
        <f>IF(N105="základní",J105,0)</f>
        <v>0</v>
      </c>
      <c r="BF105" s="211">
        <f>IF(N105="snížená",J105,0)</f>
        <v>0</v>
      </c>
      <c r="BG105" s="211">
        <f>IF(N105="zákl. přenesená",J105,0)</f>
        <v>0</v>
      </c>
      <c r="BH105" s="211">
        <f>IF(N105="sníž. přenesená",J105,0)</f>
        <v>0</v>
      </c>
      <c r="BI105" s="211">
        <f>IF(N105="nulová",J105,0)</f>
        <v>0</v>
      </c>
      <c r="BJ105" s="23" t="s">
        <v>81</v>
      </c>
      <c r="BK105" s="211">
        <f>ROUND(I105*H105,2)</f>
        <v>0</v>
      </c>
      <c r="BL105" s="23" t="s">
        <v>164</v>
      </c>
      <c r="BM105" s="23" t="s">
        <v>381</v>
      </c>
    </row>
    <row r="106" spans="2:65" s="1" customFormat="1" ht="40.5">
      <c r="B106" s="40"/>
      <c r="C106" s="62"/>
      <c r="D106" s="212" t="s">
        <v>166</v>
      </c>
      <c r="E106" s="62"/>
      <c r="F106" s="213" t="s">
        <v>187</v>
      </c>
      <c r="G106" s="62"/>
      <c r="H106" s="62"/>
      <c r="I106" s="171"/>
      <c r="J106" s="62"/>
      <c r="K106" s="62"/>
      <c r="L106" s="60"/>
      <c r="M106" s="214"/>
      <c r="N106" s="41"/>
      <c r="O106" s="41"/>
      <c r="P106" s="41"/>
      <c r="Q106" s="41"/>
      <c r="R106" s="41"/>
      <c r="S106" s="41"/>
      <c r="T106" s="77"/>
      <c r="AT106" s="23" t="s">
        <v>166</v>
      </c>
      <c r="AU106" s="23" t="s">
        <v>83</v>
      </c>
    </row>
    <row r="107" spans="2:65" s="1" customFormat="1" ht="175.5">
      <c r="B107" s="40"/>
      <c r="C107" s="62"/>
      <c r="D107" s="212" t="s">
        <v>168</v>
      </c>
      <c r="E107" s="62"/>
      <c r="F107" s="215" t="s">
        <v>188</v>
      </c>
      <c r="G107" s="62"/>
      <c r="H107" s="62"/>
      <c r="I107" s="171"/>
      <c r="J107" s="62"/>
      <c r="K107" s="62"/>
      <c r="L107" s="60"/>
      <c r="M107" s="214"/>
      <c r="N107" s="41"/>
      <c r="O107" s="41"/>
      <c r="P107" s="41"/>
      <c r="Q107" s="41"/>
      <c r="R107" s="41"/>
      <c r="S107" s="41"/>
      <c r="T107" s="77"/>
      <c r="AT107" s="23" t="s">
        <v>168</v>
      </c>
      <c r="AU107" s="23" t="s">
        <v>83</v>
      </c>
    </row>
    <row r="108" spans="2:65" s="1" customFormat="1" ht="27">
      <c r="B108" s="40"/>
      <c r="C108" s="62"/>
      <c r="D108" s="212" t="s">
        <v>177</v>
      </c>
      <c r="E108" s="62"/>
      <c r="F108" s="215" t="s">
        <v>382</v>
      </c>
      <c r="G108" s="62"/>
      <c r="H108" s="62"/>
      <c r="I108" s="171"/>
      <c r="J108" s="62"/>
      <c r="K108" s="62"/>
      <c r="L108" s="60"/>
      <c r="M108" s="214"/>
      <c r="N108" s="41"/>
      <c r="O108" s="41"/>
      <c r="P108" s="41"/>
      <c r="Q108" s="41"/>
      <c r="R108" s="41"/>
      <c r="S108" s="41"/>
      <c r="T108" s="77"/>
      <c r="AT108" s="23" t="s">
        <v>177</v>
      </c>
      <c r="AU108" s="23" t="s">
        <v>83</v>
      </c>
    </row>
    <row r="109" spans="2:65" s="1" customFormat="1" ht="16.5" customHeight="1">
      <c r="B109" s="40"/>
      <c r="C109" s="200" t="s">
        <v>183</v>
      </c>
      <c r="D109" s="200" t="s">
        <v>159</v>
      </c>
      <c r="E109" s="201" t="s">
        <v>172</v>
      </c>
      <c r="F109" s="202" t="s">
        <v>173</v>
      </c>
      <c r="G109" s="203" t="s">
        <v>162</v>
      </c>
      <c r="H109" s="204">
        <v>96.23</v>
      </c>
      <c r="I109" s="205"/>
      <c r="J109" s="206">
        <f>ROUND(I109*H109,2)</f>
        <v>0</v>
      </c>
      <c r="K109" s="202" t="s">
        <v>163</v>
      </c>
      <c r="L109" s="60"/>
      <c r="M109" s="207" t="s">
        <v>23</v>
      </c>
      <c r="N109" s="208" t="s">
        <v>44</v>
      </c>
      <c r="O109" s="41"/>
      <c r="P109" s="209">
        <f>O109*H109</f>
        <v>0</v>
      </c>
      <c r="Q109" s="209">
        <v>0.4</v>
      </c>
      <c r="R109" s="209">
        <f>Q109*H109</f>
        <v>38.492000000000004</v>
      </c>
      <c r="S109" s="209">
        <v>0</v>
      </c>
      <c r="T109" s="210">
        <f>S109*H109</f>
        <v>0</v>
      </c>
      <c r="AR109" s="23" t="s">
        <v>164</v>
      </c>
      <c r="AT109" s="23" t="s">
        <v>159</v>
      </c>
      <c r="AU109" s="23" t="s">
        <v>83</v>
      </c>
      <c r="AY109" s="23" t="s">
        <v>157</v>
      </c>
      <c r="BE109" s="211">
        <f>IF(N109="základní",J109,0)</f>
        <v>0</v>
      </c>
      <c r="BF109" s="211">
        <f>IF(N109="snížená",J109,0)</f>
        <v>0</v>
      </c>
      <c r="BG109" s="211">
        <f>IF(N109="zákl. přenesená",J109,0)</f>
        <v>0</v>
      </c>
      <c r="BH109" s="211">
        <f>IF(N109="sníž. přenesená",J109,0)</f>
        <v>0</v>
      </c>
      <c r="BI109" s="211">
        <f>IF(N109="nulová",J109,0)</f>
        <v>0</v>
      </c>
      <c r="BJ109" s="23" t="s">
        <v>81</v>
      </c>
      <c r="BK109" s="211">
        <f>ROUND(I109*H109,2)</f>
        <v>0</v>
      </c>
      <c r="BL109" s="23" t="s">
        <v>164</v>
      </c>
      <c r="BM109" s="23" t="s">
        <v>383</v>
      </c>
    </row>
    <row r="110" spans="2:65" s="1" customFormat="1" ht="27">
      <c r="B110" s="40"/>
      <c r="C110" s="62"/>
      <c r="D110" s="212" t="s">
        <v>166</v>
      </c>
      <c r="E110" s="62"/>
      <c r="F110" s="213" t="s">
        <v>175</v>
      </c>
      <c r="G110" s="62"/>
      <c r="H110" s="62"/>
      <c r="I110" s="171"/>
      <c r="J110" s="62"/>
      <c r="K110" s="62"/>
      <c r="L110" s="60"/>
      <c r="M110" s="214"/>
      <c r="N110" s="41"/>
      <c r="O110" s="41"/>
      <c r="P110" s="41"/>
      <c r="Q110" s="41"/>
      <c r="R110" s="41"/>
      <c r="S110" s="41"/>
      <c r="T110" s="77"/>
      <c r="AT110" s="23" t="s">
        <v>166</v>
      </c>
      <c r="AU110" s="23" t="s">
        <v>83</v>
      </c>
    </row>
    <row r="111" spans="2:65" s="1" customFormat="1" ht="121.5">
      <c r="B111" s="40"/>
      <c r="C111" s="62"/>
      <c r="D111" s="212" t="s">
        <v>168</v>
      </c>
      <c r="E111" s="62"/>
      <c r="F111" s="215" t="s">
        <v>176</v>
      </c>
      <c r="G111" s="62"/>
      <c r="H111" s="62"/>
      <c r="I111" s="171"/>
      <c r="J111" s="62"/>
      <c r="K111" s="62"/>
      <c r="L111" s="60"/>
      <c r="M111" s="214"/>
      <c r="N111" s="41"/>
      <c r="O111" s="41"/>
      <c r="P111" s="41"/>
      <c r="Q111" s="41"/>
      <c r="R111" s="41"/>
      <c r="S111" s="41"/>
      <c r="T111" s="77"/>
      <c r="AT111" s="23" t="s">
        <v>168</v>
      </c>
      <c r="AU111" s="23" t="s">
        <v>83</v>
      </c>
    </row>
    <row r="112" spans="2:65" s="1" customFormat="1" ht="27">
      <c r="B112" s="40"/>
      <c r="C112" s="62"/>
      <c r="D112" s="212" t="s">
        <v>177</v>
      </c>
      <c r="E112" s="62"/>
      <c r="F112" s="215" t="s">
        <v>384</v>
      </c>
      <c r="G112" s="62"/>
      <c r="H112" s="62"/>
      <c r="I112" s="171"/>
      <c r="J112" s="62"/>
      <c r="K112" s="62"/>
      <c r="L112" s="60"/>
      <c r="M112" s="214"/>
      <c r="N112" s="41"/>
      <c r="O112" s="41"/>
      <c r="P112" s="41"/>
      <c r="Q112" s="41"/>
      <c r="R112" s="41"/>
      <c r="S112" s="41"/>
      <c r="T112" s="77"/>
      <c r="AT112" s="23" t="s">
        <v>177</v>
      </c>
      <c r="AU112" s="23" t="s">
        <v>83</v>
      </c>
    </row>
    <row r="113" spans="2:65" s="12" customFormat="1" ht="27">
      <c r="B113" s="216"/>
      <c r="C113" s="217"/>
      <c r="D113" s="212" t="s">
        <v>170</v>
      </c>
      <c r="E113" s="218" t="s">
        <v>23</v>
      </c>
      <c r="F113" s="219" t="s">
        <v>385</v>
      </c>
      <c r="G113" s="217"/>
      <c r="H113" s="220">
        <v>96.23</v>
      </c>
      <c r="I113" s="221"/>
      <c r="J113" s="217"/>
      <c r="K113" s="217"/>
      <c r="L113" s="222"/>
      <c r="M113" s="223"/>
      <c r="N113" s="224"/>
      <c r="O113" s="224"/>
      <c r="P113" s="224"/>
      <c r="Q113" s="224"/>
      <c r="R113" s="224"/>
      <c r="S113" s="224"/>
      <c r="T113" s="225"/>
      <c r="AT113" s="226" t="s">
        <v>170</v>
      </c>
      <c r="AU113" s="226" t="s">
        <v>83</v>
      </c>
      <c r="AV113" s="12" t="s">
        <v>83</v>
      </c>
      <c r="AW113" s="12" t="s">
        <v>36</v>
      </c>
      <c r="AX113" s="12" t="s">
        <v>81</v>
      </c>
      <c r="AY113" s="226" t="s">
        <v>157</v>
      </c>
    </row>
    <row r="114" spans="2:65" s="1" customFormat="1" ht="25.5" customHeight="1">
      <c r="B114" s="40"/>
      <c r="C114" s="200" t="s">
        <v>240</v>
      </c>
      <c r="D114" s="200" t="s">
        <v>159</v>
      </c>
      <c r="E114" s="201" t="s">
        <v>250</v>
      </c>
      <c r="F114" s="202" t="s">
        <v>251</v>
      </c>
      <c r="G114" s="203" t="s">
        <v>162</v>
      </c>
      <c r="H114" s="204">
        <v>505.98</v>
      </c>
      <c r="I114" s="205"/>
      <c r="J114" s="206">
        <f>ROUND(I114*H114,2)</f>
        <v>0</v>
      </c>
      <c r="K114" s="202" t="s">
        <v>23</v>
      </c>
      <c r="L114" s="60"/>
      <c r="M114" s="207" t="s">
        <v>23</v>
      </c>
      <c r="N114" s="208" t="s">
        <v>44</v>
      </c>
      <c r="O114" s="41"/>
      <c r="P114" s="209">
        <f>O114*H114</f>
        <v>0</v>
      </c>
      <c r="Q114" s="209">
        <v>0</v>
      </c>
      <c r="R114" s="209">
        <f>Q114*H114</f>
        <v>0</v>
      </c>
      <c r="S114" s="209">
        <v>0</v>
      </c>
      <c r="T114" s="210">
        <f>S114*H114</f>
        <v>0</v>
      </c>
      <c r="AR114" s="23" t="s">
        <v>164</v>
      </c>
      <c r="AT114" s="23" t="s">
        <v>159</v>
      </c>
      <c r="AU114" s="23" t="s">
        <v>83</v>
      </c>
      <c r="AY114" s="23" t="s">
        <v>157</v>
      </c>
      <c r="BE114" s="211">
        <f>IF(N114="základní",J114,0)</f>
        <v>0</v>
      </c>
      <c r="BF114" s="211">
        <f>IF(N114="snížená",J114,0)</f>
        <v>0</v>
      </c>
      <c r="BG114" s="211">
        <f>IF(N114="zákl. přenesená",J114,0)</f>
        <v>0</v>
      </c>
      <c r="BH114" s="211">
        <f>IF(N114="sníž. přenesená",J114,0)</f>
        <v>0</v>
      </c>
      <c r="BI114" s="211">
        <f>IF(N114="nulová",J114,0)</f>
        <v>0</v>
      </c>
      <c r="BJ114" s="23" t="s">
        <v>81</v>
      </c>
      <c r="BK114" s="211">
        <f>ROUND(I114*H114,2)</f>
        <v>0</v>
      </c>
      <c r="BL114" s="23" t="s">
        <v>164</v>
      </c>
      <c r="BM114" s="23" t="s">
        <v>386</v>
      </c>
    </row>
    <row r="115" spans="2:65" s="1" customFormat="1" ht="13.5">
      <c r="B115" s="40"/>
      <c r="C115" s="62"/>
      <c r="D115" s="212" t="s">
        <v>166</v>
      </c>
      <c r="E115" s="62"/>
      <c r="F115" s="213" t="s">
        <v>251</v>
      </c>
      <c r="G115" s="62"/>
      <c r="H115" s="62"/>
      <c r="I115" s="171"/>
      <c r="J115" s="62"/>
      <c r="K115" s="62"/>
      <c r="L115" s="60"/>
      <c r="M115" s="214"/>
      <c r="N115" s="41"/>
      <c r="O115" s="41"/>
      <c r="P115" s="41"/>
      <c r="Q115" s="41"/>
      <c r="R115" s="41"/>
      <c r="S115" s="41"/>
      <c r="T115" s="77"/>
      <c r="AT115" s="23" t="s">
        <v>166</v>
      </c>
      <c r="AU115" s="23" t="s">
        <v>83</v>
      </c>
    </row>
    <row r="116" spans="2:65" s="12" customFormat="1" ht="13.5">
      <c r="B116" s="216"/>
      <c r="C116" s="217"/>
      <c r="D116" s="212" t="s">
        <v>170</v>
      </c>
      <c r="E116" s="218" t="s">
        <v>23</v>
      </c>
      <c r="F116" s="219" t="s">
        <v>387</v>
      </c>
      <c r="G116" s="217"/>
      <c r="H116" s="220">
        <v>437.37299999999999</v>
      </c>
      <c r="I116" s="221"/>
      <c r="J116" s="217"/>
      <c r="K116" s="217"/>
      <c r="L116" s="222"/>
      <c r="M116" s="223"/>
      <c r="N116" s="224"/>
      <c r="O116" s="224"/>
      <c r="P116" s="224"/>
      <c r="Q116" s="224"/>
      <c r="R116" s="224"/>
      <c r="S116" s="224"/>
      <c r="T116" s="225"/>
      <c r="AT116" s="226" t="s">
        <v>170</v>
      </c>
      <c r="AU116" s="226" t="s">
        <v>83</v>
      </c>
      <c r="AV116" s="12" t="s">
        <v>83</v>
      </c>
      <c r="AW116" s="12" t="s">
        <v>36</v>
      </c>
      <c r="AX116" s="12" t="s">
        <v>73</v>
      </c>
      <c r="AY116" s="226" t="s">
        <v>157</v>
      </c>
    </row>
    <row r="117" spans="2:65" s="12" customFormat="1" ht="13.5">
      <c r="B117" s="216"/>
      <c r="C117" s="217"/>
      <c r="D117" s="212" t="s">
        <v>170</v>
      </c>
      <c r="E117" s="218" t="s">
        <v>23</v>
      </c>
      <c r="F117" s="219" t="s">
        <v>377</v>
      </c>
      <c r="G117" s="217"/>
      <c r="H117" s="220">
        <v>68.606999999999999</v>
      </c>
      <c r="I117" s="221"/>
      <c r="J117" s="217"/>
      <c r="K117" s="217"/>
      <c r="L117" s="222"/>
      <c r="M117" s="223"/>
      <c r="N117" s="224"/>
      <c r="O117" s="224"/>
      <c r="P117" s="224"/>
      <c r="Q117" s="224"/>
      <c r="R117" s="224"/>
      <c r="S117" s="224"/>
      <c r="T117" s="225"/>
      <c r="AT117" s="226" t="s">
        <v>170</v>
      </c>
      <c r="AU117" s="226" t="s">
        <v>83</v>
      </c>
      <c r="AV117" s="12" t="s">
        <v>83</v>
      </c>
      <c r="AW117" s="12" t="s">
        <v>36</v>
      </c>
      <c r="AX117" s="12" t="s">
        <v>73</v>
      </c>
      <c r="AY117" s="226" t="s">
        <v>157</v>
      </c>
    </row>
    <row r="118" spans="2:65" s="13" customFormat="1" ht="13.5">
      <c r="B118" s="227"/>
      <c r="C118" s="228"/>
      <c r="D118" s="212" t="s">
        <v>170</v>
      </c>
      <c r="E118" s="229" t="s">
        <v>23</v>
      </c>
      <c r="F118" s="230" t="s">
        <v>182</v>
      </c>
      <c r="G118" s="228"/>
      <c r="H118" s="231">
        <v>505.98</v>
      </c>
      <c r="I118" s="232"/>
      <c r="J118" s="228"/>
      <c r="K118" s="228"/>
      <c r="L118" s="233"/>
      <c r="M118" s="234"/>
      <c r="N118" s="235"/>
      <c r="O118" s="235"/>
      <c r="P118" s="235"/>
      <c r="Q118" s="235"/>
      <c r="R118" s="235"/>
      <c r="S118" s="235"/>
      <c r="T118" s="236"/>
      <c r="AT118" s="237" t="s">
        <v>170</v>
      </c>
      <c r="AU118" s="237" t="s">
        <v>83</v>
      </c>
      <c r="AV118" s="13" t="s">
        <v>164</v>
      </c>
      <c r="AW118" s="13" t="s">
        <v>36</v>
      </c>
      <c r="AX118" s="13" t="s">
        <v>81</v>
      </c>
      <c r="AY118" s="237" t="s">
        <v>157</v>
      </c>
    </row>
    <row r="119" spans="2:65" s="11" customFormat="1" ht="29.85" customHeight="1">
      <c r="B119" s="184"/>
      <c r="C119" s="185"/>
      <c r="D119" s="186" t="s">
        <v>72</v>
      </c>
      <c r="E119" s="198" t="s">
        <v>83</v>
      </c>
      <c r="F119" s="198" t="s">
        <v>388</v>
      </c>
      <c r="G119" s="185"/>
      <c r="H119" s="185"/>
      <c r="I119" s="188"/>
      <c r="J119" s="199">
        <f>BK119</f>
        <v>0</v>
      </c>
      <c r="K119" s="185"/>
      <c r="L119" s="190"/>
      <c r="M119" s="191"/>
      <c r="N119" s="192"/>
      <c r="O119" s="192"/>
      <c r="P119" s="193">
        <f>SUM(P120:P122)</f>
        <v>0</v>
      </c>
      <c r="Q119" s="192"/>
      <c r="R119" s="193">
        <f>SUM(R120:R122)</f>
        <v>5.7146005999999998</v>
      </c>
      <c r="S119" s="192"/>
      <c r="T119" s="194">
        <f>SUM(T120:T122)</f>
        <v>0</v>
      </c>
      <c r="AR119" s="195" t="s">
        <v>81</v>
      </c>
      <c r="AT119" s="196" t="s">
        <v>72</v>
      </c>
      <c r="AU119" s="196" t="s">
        <v>81</v>
      </c>
      <c r="AY119" s="195" t="s">
        <v>157</v>
      </c>
      <c r="BK119" s="197">
        <f>SUM(BK120:BK122)</f>
        <v>0</v>
      </c>
    </row>
    <row r="120" spans="2:65" s="1" customFormat="1" ht="25.5" customHeight="1">
      <c r="B120" s="40"/>
      <c r="C120" s="200" t="s">
        <v>164</v>
      </c>
      <c r="D120" s="200" t="s">
        <v>159</v>
      </c>
      <c r="E120" s="201" t="s">
        <v>389</v>
      </c>
      <c r="F120" s="202" t="s">
        <v>390</v>
      </c>
      <c r="G120" s="203" t="s">
        <v>391</v>
      </c>
      <c r="H120" s="204">
        <v>257</v>
      </c>
      <c r="I120" s="205"/>
      <c r="J120" s="206">
        <f>ROUND(I120*H120,2)</f>
        <v>0</v>
      </c>
      <c r="K120" s="202" t="s">
        <v>23</v>
      </c>
      <c r="L120" s="60"/>
      <c r="M120" s="207" t="s">
        <v>23</v>
      </c>
      <c r="N120" s="208" t="s">
        <v>44</v>
      </c>
      <c r="O120" s="41"/>
      <c r="P120" s="209">
        <f>O120*H120</f>
        <v>0</v>
      </c>
      <c r="Q120" s="209">
        <v>2.22358E-2</v>
      </c>
      <c r="R120" s="209">
        <f>Q120*H120</f>
        <v>5.7146005999999998</v>
      </c>
      <c r="S120" s="209">
        <v>0</v>
      </c>
      <c r="T120" s="210">
        <f>S120*H120</f>
        <v>0</v>
      </c>
      <c r="AR120" s="23" t="s">
        <v>164</v>
      </c>
      <c r="AT120" s="23" t="s">
        <v>159</v>
      </c>
      <c r="AU120" s="23" t="s">
        <v>83</v>
      </c>
      <c r="AY120" s="23" t="s">
        <v>157</v>
      </c>
      <c r="BE120" s="211">
        <f>IF(N120="základní",J120,0)</f>
        <v>0</v>
      </c>
      <c r="BF120" s="211">
        <f>IF(N120="snížená",J120,0)</f>
        <v>0</v>
      </c>
      <c r="BG120" s="211">
        <f>IF(N120="zákl. přenesená",J120,0)</f>
        <v>0</v>
      </c>
      <c r="BH120" s="211">
        <f>IF(N120="sníž. přenesená",J120,0)</f>
        <v>0</v>
      </c>
      <c r="BI120" s="211">
        <f>IF(N120="nulová",J120,0)</f>
        <v>0</v>
      </c>
      <c r="BJ120" s="23" t="s">
        <v>81</v>
      </c>
      <c r="BK120" s="211">
        <f>ROUND(I120*H120,2)</f>
        <v>0</v>
      </c>
      <c r="BL120" s="23" t="s">
        <v>164</v>
      </c>
      <c r="BM120" s="23" t="s">
        <v>392</v>
      </c>
    </row>
    <row r="121" spans="2:65" s="1" customFormat="1" ht="27">
      <c r="B121" s="40"/>
      <c r="C121" s="62"/>
      <c r="D121" s="212" t="s">
        <v>166</v>
      </c>
      <c r="E121" s="62"/>
      <c r="F121" s="213" t="s">
        <v>390</v>
      </c>
      <c r="G121" s="62"/>
      <c r="H121" s="62"/>
      <c r="I121" s="171"/>
      <c r="J121" s="62"/>
      <c r="K121" s="62"/>
      <c r="L121" s="60"/>
      <c r="M121" s="214"/>
      <c r="N121" s="41"/>
      <c r="O121" s="41"/>
      <c r="P121" s="41"/>
      <c r="Q121" s="41"/>
      <c r="R121" s="41"/>
      <c r="S121" s="41"/>
      <c r="T121" s="77"/>
      <c r="AT121" s="23" t="s">
        <v>166</v>
      </c>
      <c r="AU121" s="23" t="s">
        <v>83</v>
      </c>
    </row>
    <row r="122" spans="2:65" s="12" customFormat="1" ht="13.5">
      <c r="B122" s="216"/>
      <c r="C122" s="217"/>
      <c r="D122" s="212" t="s">
        <v>170</v>
      </c>
      <c r="E122" s="218" t="s">
        <v>23</v>
      </c>
      <c r="F122" s="219" t="s">
        <v>393</v>
      </c>
      <c r="G122" s="217"/>
      <c r="H122" s="220">
        <v>257</v>
      </c>
      <c r="I122" s="221"/>
      <c r="J122" s="217"/>
      <c r="K122" s="217"/>
      <c r="L122" s="222"/>
      <c r="M122" s="223"/>
      <c r="N122" s="224"/>
      <c r="O122" s="224"/>
      <c r="P122" s="224"/>
      <c r="Q122" s="224"/>
      <c r="R122" s="224"/>
      <c r="S122" s="224"/>
      <c r="T122" s="225"/>
      <c r="AT122" s="226" t="s">
        <v>170</v>
      </c>
      <c r="AU122" s="226" t="s">
        <v>83</v>
      </c>
      <c r="AV122" s="12" t="s">
        <v>83</v>
      </c>
      <c r="AW122" s="12" t="s">
        <v>36</v>
      </c>
      <c r="AX122" s="12" t="s">
        <v>81</v>
      </c>
      <c r="AY122" s="226" t="s">
        <v>157</v>
      </c>
    </row>
    <row r="123" spans="2:65" s="11" customFormat="1" ht="29.85" customHeight="1">
      <c r="B123" s="184"/>
      <c r="C123" s="185"/>
      <c r="D123" s="186" t="s">
        <v>72</v>
      </c>
      <c r="E123" s="198" t="s">
        <v>164</v>
      </c>
      <c r="F123" s="198" t="s">
        <v>256</v>
      </c>
      <c r="G123" s="185"/>
      <c r="H123" s="185"/>
      <c r="I123" s="188"/>
      <c r="J123" s="199">
        <f>BK123</f>
        <v>0</v>
      </c>
      <c r="K123" s="185"/>
      <c r="L123" s="190"/>
      <c r="M123" s="191"/>
      <c r="N123" s="192"/>
      <c r="O123" s="192"/>
      <c r="P123" s="193">
        <f>SUM(P124:P133)</f>
        <v>0</v>
      </c>
      <c r="Q123" s="192"/>
      <c r="R123" s="193">
        <f>SUM(R124:R133)</f>
        <v>1600.9650000000001</v>
      </c>
      <c r="S123" s="192"/>
      <c r="T123" s="194">
        <f>SUM(T124:T133)</f>
        <v>0</v>
      </c>
      <c r="AR123" s="195" t="s">
        <v>81</v>
      </c>
      <c r="AT123" s="196" t="s">
        <v>72</v>
      </c>
      <c r="AU123" s="196" t="s">
        <v>81</v>
      </c>
      <c r="AY123" s="195" t="s">
        <v>157</v>
      </c>
      <c r="BK123" s="197">
        <f>SUM(BK124:BK133)</f>
        <v>0</v>
      </c>
    </row>
    <row r="124" spans="2:65" s="1" customFormat="1" ht="25.5" customHeight="1">
      <c r="B124" s="40"/>
      <c r="C124" s="200" t="s">
        <v>198</v>
      </c>
      <c r="D124" s="200" t="s">
        <v>159</v>
      </c>
      <c r="E124" s="201" t="s">
        <v>394</v>
      </c>
      <c r="F124" s="202" t="s">
        <v>395</v>
      </c>
      <c r="G124" s="203" t="s">
        <v>162</v>
      </c>
      <c r="H124" s="204">
        <v>123.4</v>
      </c>
      <c r="I124" s="205"/>
      <c r="J124" s="206">
        <f>ROUND(I124*H124,2)</f>
        <v>0</v>
      </c>
      <c r="K124" s="202" t="s">
        <v>163</v>
      </c>
      <c r="L124" s="60"/>
      <c r="M124" s="207" t="s">
        <v>23</v>
      </c>
      <c r="N124" s="208" t="s">
        <v>44</v>
      </c>
      <c r="O124" s="41"/>
      <c r="P124" s="209">
        <f>O124*H124</f>
        <v>0</v>
      </c>
      <c r="Q124" s="209">
        <v>2.25</v>
      </c>
      <c r="R124" s="209">
        <f>Q124*H124</f>
        <v>277.65000000000003</v>
      </c>
      <c r="S124" s="209">
        <v>0</v>
      </c>
      <c r="T124" s="210">
        <f>S124*H124</f>
        <v>0</v>
      </c>
      <c r="AR124" s="23" t="s">
        <v>164</v>
      </c>
      <c r="AT124" s="23" t="s">
        <v>159</v>
      </c>
      <c r="AU124" s="23" t="s">
        <v>83</v>
      </c>
      <c r="AY124" s="23" t="s">
        <v>157</v>
      </c>
      <c r="BE124" s="211">
        <f>IF(N124="základní",J124,0)</f>
        <v>0</v>
      </c>
      <c r="BF124" s="211">
        <f>IF(N124="snížená",J124,0)</f>
        <v>0</v>
      </c>
      <c r="BG124" s="211">
        <f>IF(N124="zákl. přenesená",J124,0)</f>
        <v>0</v>
      </c>
      <c r="BH124" s="211">
        <f>IF(N124="sníž. přenesená",J124,0)</f>
        <v>0</v>
      </c>
      <c r="BI124" s="211">
        <f>IF(N124="nulová",J124,0)</f>
        <v>0</v>
      </c>
      <c r="BJ124" s="23" t="s">
        <v>81</v>
      </c>
      <c r="BK124" s="211">
        <f>ROUND(I124*H124,2)</f>
        <v>0</v>
      </c>
      <c r="BL124" s="23" t="s">
        <v>164</v>
      </c>
      <c r="BM124" s="23" t="s">
        <v>396</v>
      </c>
    </row>
    <row r="125" spans="2:65" s="1" customFormat="1" ht="27">
      <c r="B125" s="40"/>
      <c r="C125" s="62"/>
      <c r="D125" s="212" t="s">
        <v>166</v>
      </c>
      <c r="E125" s="62"/>
      <c r="F125" s="213" t="s">
        <v>397</v>
      </c>
      <c r="G125" s="62"/>
      <c r="H125" s="62"/>
      <c r="I125" s="171"/>
      <c r="J125" s="62"/>
      <c r="K125" s="62"/>
      <c r="L125" s="60"/>
      <c r="M125" s="214"/>
      <c r="N125" s="41"/>
      <c r="O125" s="41"/>
      <c r="P125" s="41"/>
      <c r="Q125" s="41"/>
      <c r="R125" s="41"/>
      <c r="S125" s="41"/>
      <c r="T125" s="77"/>
      <c r="AT125" s="23" t="s">
        <v>166</v>
      </c>
      <c r="AU125" s="23" t="s">
        <v>83</v>
      </c>
    </row>
    <row r="126" spans="2:65" s="1" customFormat="1" ht="81">
      <c r="B126" s="40"/>
      <c r="C126" s="62"/>
      <c r="D126" s="212" t="s">
        <v>168</v>
      </c>
      <c r="E126" s="62"/>
      <c r="F126" s="215" t="s">
        <v>262</v>
      </c>
      <c r="G126" s="62"/>
      <c r="H126" s="62"/>
      <c r="I126" s="171"/>
      <c r="J126" s="62"/>
      <c r="K126" s="62"/>
      <c r="L126" s="60"/>
      <c r="M126" s="214"/>
      <c r="N126" s="41"/>
      <c r="O126" s="41"/>
      <c r="P126" s="41"/>
      <c r="Q126" s="41"/>
      <c r="R126" s="41"/>
      <c r="S126" s="41"/>
      <c r="T126" s="77"/>
      <c r="AT126" s="23" t="s">
        <v>168</v>
      </c>
      <c r="AU126" s="23" t="s">
        <v>83</v>
      </c>
    </row>
    <row r="127" spans="2:65" s="1" customFormat="1" ht="27">
      <c r="B127" s="40"/>
      <c r="C127" s="62"/>
      <c r="D127" s="212" t="s">
        <v>177</v>
      </c>
      <c r="E127" s="62"/>
      <c r="F127" s="215" t="s">
        <v>398</v>
      </c>
      <c r="G127" s="62"/>
      <c r="H127" s="62"/>
      <c r="I127" s="171"/>
      <c r="J127" s="62"/>
      <c r="K127" s="62"/>
      <c r="L127" s="60"/>
      <c r="M127" s="214"/>
      <c r="N127" s="41"/>
      <c r="O127" s="41"/>
      <c r="P127" s="41"/>
      <c r="Q127" s="41"/>
      <c r="R127" s="41"/>
      <c r="S127" s="41"/>
      <c r="T127" s="77"/>
      <c r="AT127" s="23" t="s">
        <v>177</v>
      </c>
      <c r="AU127" s="23" t="s">
        <v>83</v>
      </c>
    </row>
    <row r="128" spans="2:65" s="12" customFormat="1" ht="13.5">
      <c r="B128" s="216"/>
      <c r="C128" s="217"/>
      <c r="D128" s="212" t="s">
        <v>170</v>
      </c>
      <c r="E128" s="218" t="s">
        <v>23</v>
      </c>
      <c r="F128" s="219" t="s">
        <v>399</v>
      </c>
      <c r="G128" s="217"/>
      <c r="H128" s="220">
        <v>123.4</v>
      </c>
      <c r="I128" s="221"/>
      <c r="J128" s="217"/>
      <c r="K128" s="217"/>
      <c r="L128" s="222"/>
      <c r="M128" s="223"/>
      <c r="N128" s="224"/>
      <c r="O128" s="224"/>
      <c r="P128" s="224"/>
      <c r="Q128" s="224"/>
      <c r="R128" s="224"/>
      <c r="S128" s="224"/>
      <c r="T128" s="225"/>
      <c r="AT128" s="226" t="s">
        <v>170</v>
      </c>
      <c r="AU128" s="226" t="s">
        <v>83</v>
      </c>
      <c r="AV128" s="12" t="s">
        <v>83</v>
      </c>
      <c r="AW128" s="12" t="s">
        <v>36</v>
      </c>
      <c r="AX128" s="12" t="s">
        <v>81</v>
      </c>
      <c r="AY128" s="226" t="s">
        <v>157</v>
      </c>
    </row>
    <row r="129" spans="2:65" s="1" customFormat="1" ht="25.5" customHeight="1">
      <c r="B129" s="40"/>
      <c r="C129" s="200" t="s">
        <v>203</v>
      </c>
      <c r="D129" s="200" t="s">
        <v>159</v>
      </c>
      <c r="E129" s="201" t="s">
        <v>400</v>
      </c>
      <c r="F129" s="202" t="s">
        <v>401</v>
      </c>
      <c r="G129" s="203" t="s">
        <v>162</v>
      </c>
      <c r="H129" s="204">
        <v>588.14</v>
      </c>
      <c r="I129" s="205"/>
      <c r="J129" s="206">
        <f>ROUND(I129*H129,2)</f>
        <v>0</v>
      </c>
      <c r="K129" s="202" t="s">
        <v>163</v>
      </c>
      <c r="L129" s="60"/>
      <c r="M129" s="207" t="s">
        <v>23</v>
      </c>
      <c r="N129" s="208" t="s">
        <v>44</v>
      </c>
      <c r="O129" s="41"/>
      <c r="P129" s="209">
        <f>O129*H129</f>
        <v>0</v>
      </c>
      <c r="Q129" s="209">
        <v>2.25</v>
      </c>
      <c r="R129" s="209">
        <f>Q129*H129</f>
        <v>1323.3150000000001</v>
      </c>
      <c r="S129" s="209">
        <v>0</v>
      </c>
      <c r="T129" s="210">
        <f>S129*H129</f>
        <v>0</v>
      </c>
      <c r="AR129" s="23" t="s">
        <v>164</v>
      </c>
      <c r="AT129" s="23" t="s">
        <v>159</v>
      </c>
      <c r="AU129" s="23" t="s">
        <v>83</v>
      </c>
      <c r="AY129" s="23" t="s">
        <v>157</v>
      </c>
      <c r="BE129" s="211">
        <f>IF(N129="základní",J129,0)</f>
        <v>0</v>
      </c>
      <c r="BF129" s="211">
        <f>IF(N129="snížená",J129,0)</f>
        <v>0</v>
      </c>
      <c r="BG129" s="211">
        <f>IF(N129="zákl. přenesená",J129,0)</f>
        <v>0</v>
      </c>
      <c r="BH129" s="211">
        <f>IF(N129="sníž. přenesená",J129,0)</f>
        <v>0</v>
      </c>
      <c r="BI129" s="211">
        <f>IF(N129="nulová",J129,0)</f>
        <v>0</v>
      </c>
      <c r="BJ129" s="23" t="s">
        <v>81</v>
      </c>
      <c r="BK129" s="211">
        <f>ROUND(I129*H129,2)</f>
        <v>0</v>
      </c>
      <c r="BL129" s="23" t="s">
        <v>164</v>
      </c>
      <c r="BM129" s="23" t="s">
        <v>402</v>
      </c>
    </row>
    <row r="130" spans="2:65" s="1" customFormat="1" ht="27">
      <c r="B130" s="40"/>
      <c r="C130" s="62"/>
      <c r="D130" s="212" t="s">
        <v>166</v>
      </c>
      <c r="E130" s="62"/>
      <c r="F130" s="213" t="s">
        <v>403</v>
      </c>
      <c r="G130" s="62"/>
      <c r="H130" s="62"/>
      <c r="I130" s="171"/>
      <c r="J130" s="62"/>
      <c r="K130" s="62"/>
      <c r="L130" s="60"/>
      <c r="M130" s="214"/>
      <c r="N130" s="41"/>
      <c r="O130" s="41"/>
      <c r="P130" s="41"/>
      <c r="Q130" s="41"/>
      <c r="R130" s="41"/>
      <c r="S130" s="41"/>
      <c r="T130" s="77"/>
      <c r="AT130" s="23" t="s">
        <v>166</v>
      </c>
      <c r="AU130" s="23" t="s">
        <v>83</v>
      </c>
    </row>
    <row r="131" spans="2:65" s="1" customFormat="1" ht="81">
      <c r="B131" s="40"/>
      <c r="C131" s="62"/>
      <c r="D131" s="212" t="s">
        <v>168</v>
      </c>
      <c r="E131" s="62"/>
      <c r="F131" s="215" t="s">
        <v>262</v>
      </c>
      <c r="G131" s="62"/>
      <c r="H131" s="62"/>
      <c r="I131" s="171"/>
      <c r="J131" s="62"/>
      <c r="K131" s="62"/>
      <c r="L131" s="60"/>
      <c r="M131" s="214"/>
      <c r="N131" s="41"/>
      <c r="O131" s="41"/>
      <c r="P131" s="41"/>
      <c r="Q131" s="41"/>
      <c r="R131" s="41"/>
      <c r="S131" s="41"/>
      <c r="T131" s="77"/>
      <c r="AT131" s="23" t="s">
        <v>168</v>
      </c>
      <c r="AU131" s="23" t="s">
        <v>83</v>
      </c>
    </row>
    <row r="132" spans="2:65" s="1" customFormat="1" ht="27">
      <c r="B132" s="40"/>
      <c r="C132" s="62"/>
      <c r="D132" s="212" t="s">
        <v>177</v>
      </c>
      <c r="E132" s="62"/>
      <c r="F132" s="215" t="s">
        <v>404</v>
      </c>
      <c r="G132" s="62"/>
      <c r="H132" s="62"/>
      <c r="I132" s="171"/>
      <c r="J132" s="62"/>
      <c r="K132" s="62"/>
      <c r="L132" s="60"/>
      <c r="M132" s="214"/>
      <c r="N132" s="41"/>
      <c r="O132" s="41"/>
      <c r="P132" s="41"/>
      <c r="Q132" s="41"/>
      <c r="R132" s="41"/>
      <c r="S132" s="41"/>
      <c r="T132" s="77"/>
      <c r="AT132" s="23" t="s">
        <v>177</v>
      </c>
      <c r="AU132" s="23" t="s">
        <v>83</v>
      </c>
    </row>
    <row r="133" spans="2:65" s="12" customFormat="1" ht="13.5">
      <c r="B133" s="216"/>
      <c r="C133" s="217"/>
      <c r="D133" s="212" t="s">
        <v>170</v>
      </c>
      <c r="E133" s="218" t="s">
        <v>23</v>
      </c>
      <c r="F133" s="219" t="s">
        <v>405</v>
      </c>
      <c r="G133" s="217"/>
      <c r="H133" s="220">
        <v>588.14</v>
      </c>
      <c r="I133" s="221"/>
      <c r="J133" s="217"/>
      <c r="K133" s="217"/>
      <c r="L133" s="222"/>
      <c r="M133" s="223"/>
      <c r="N133" s="224"/>
      <c r="O133" s="224"/>
      <c r="P133" s="224"/>
      <c r="Q133" s="224"/>
      <c r="R133" s="224"/>
      <c r="S133" s="224"/>
      <c r="T133" s="225"/>
      <c r="AT133" s="226" t="s">
        <v>170</v>
      </c>
      <c r="AU133" s="226" t="s">
        <v>83</v>
      </c>
      <c r="AV133" s="12" t="s">
        <v>83</v>
      </c>
      <c r="AW133" s="12" t="s">
        <v>36</v>
      </c>
      <c r="AX133" s="12" t="s">
        <v>81</v>
      </c>
      <c r="AY133" s="226" t="s">
        <v>157</v>
      </c>
    </row>
    <row r="134" spans="2:65" s="11" customFormat="1" ht="29.85" customHeight="1">
      <c r="B134" s="184"/>
      <c r="C134" s="185"/>
      <c r="D134" s="186" t="s">
        <v>72</v>
      </c>
      <c r="E134" s="198" t="s">
        <v>211</v>
      </c>
      <c r="F134" s="198" t="s">
        <v>406</v>
      </c>
      <c r="G134" s="185"/>
      <c r="H134" s="185"/>
      <c r="I134" s="188"/>
      <c r="J134" s="199">
        <f>BK134</f>
        <v>0</v>
      </c>
      <c r="K134" s="185"/>
      <c r="L134" s="190"/>
      <c r="M134" s="191"/>
      <c r="N134" s="192"/>
      <c r="O134" s="192"/>
      <c r="P134" s="193">
        <f>SUM(P135:P137)</f>
        <v>0</v>
      </c>
      <c r="Q134" s="192"/>
      <c r="R134" s="193">
        <f>SUM(R135:R137)</f>
        <v>10.621990719999999</v>
      </c>
      <c r="S134" s="192"/>
      <c r="T134" s="194">
        <f>SUM(T135:T137)</f>
        <v>0</v>
      </c>
      <c r="AR134" s="195" t="s">
        <v>81</v>
      </c>
      <c r="AT134" s="196" t="s">
        <v>72</v>
      </c>
      <c r="AU134" s="196" t="s">
        <v>81</v>
      </c>
      <c r="AY134" s="195" t="s">
        <v>157</v>
      </c>
      <c r="BK134" s="197">
        <f>SUM(BK135:BK137)</f>
        <v>0</v>
      </c>
    </row>
    <row r="135" spans="2:65" s="1" customFormat="1" ht="25.5" customHeight="1">
      <c r="B135" s="40"/>
      <c r="C135" s="200" t="s">
        <v>211</v>
      </c>
      <c r="D135" s="200" t="s">
        <v>159</v>
      </c>
      <c r="E135" s="201" t="s">
        <v>407</v>
      </c>
      <c r="F135" s="202" t="s">
        <v>408</v>
      </c>
      <c r="G135" s="203" t="s">
        <v>409</v>
      </c>
      <c r="H135" s="204">
        <v>8</v>
      </c>
      <c r="I135" s="205"/>
      <c r="J135" s="206">
        <f>ROUND(I135*H135,2)</f>
        <v>0</v>
      </c>
      <c r="K135" s="202" t="s">
        <v>23</v>
      </c>
      <c r="L135" s="60"/>
      <c r="M135" s="207" t="s">
        <v>23</v>
      </c>
      <c r="N135" s="208" t="s">
        <v>44</v>
      </c>
      <c r="O135" s="41"/>
      <c r="P135" s="209">
        <f>O135*H135</f>
        <v>0</v>
      </c>
      <c r="Q135" s="209">
        <v>1.3277488399999999</v>
      </c>
      <c r="R135" s="209">
        <f>Q135*H135</f>
        <v>10.621990719999999</v>
      </c>
      <c r="S135" s="209">
        <v>0</v>
      </c>
      <c r="T135" s="210">
        <f>S135*H135</f>
        <v>0</v>
      </c>
      <c r="AR135" s="23" t="s">
        <v>164</v>
      </c>
      <c r="AT135" s="23" t="s">
        <v>159</v>
      </c>
      <c r="AU135" s="23" t="s">
        <v>83</v>
      </c>
      <c r="AY135" s="23" t="s">
        <v>157</v>
      </c>
      <c r="BE135" s="211">
        <f>IF(N135="základní",J135,0)</f>
        <v>0</v>
      </c>
      <c r="BF135" s="211">
        <f>IF(N135="snížená",J135,0)</f>
        <v>0</v>
      </c>
      <c r="BG135" s="211">
        <f>IF(N135="zákl. přenesená",J135,0)</f>
        <v>0</v>
      </c>
      <c r="BH135" s="211">
        <f>IF(N135="sníž. přenesená",J135,0)</f>
        <v>0</v>
      </c>
      <c r="BI135" s="211">
        <f>IF(N135="nulová",J135,0)</f>
        <v>0</v>
      </c>
      <c r="BJ135" s="23" t="s">
        <v>81</v>
      </c>
      <c r="BK135" s="211">
        <f>ROUND(I135*H135,2)</f>
        <v>0</v>
      </c>
      <c r="BL135" s="23" t="s">
        <v>164</v>
      </c>
      <c r="BM135" s="23" t="s">
        <v>410</v>
      </c>
    </row>
    <row r="136" spans="2:65" s="1" customFormat="1" ht="13.5">
      <c r="B136" s="40"/>
      <c r="C136" s="62"/>
      <c r="D136" s="212" t="s">
        <v>166</v>
      </c>
      <c r="E136" s="62"/>
      <c r="F136" s="213" t="s">
        <v>408</v>
      </c>
      <c r="G136" s="62"/>
      <c r="H136" s="62"/>
      <c r="I136" s="171"/>
      <c r="J136" s="62"/>
      <c r="K136" s="62"/>
      <c r="L136" s="60"/>
      <c r="M136" s="214"/>
      <c r="N136" s="41"/>
      <c r="O136" s="41"/>
      <c r="P136" s="41"/>
      <c r="Q136" s="41"/>
      <c r="R136" s="41"/>
      <c r="S136" s="41"/>
      <c r="T136" s="77"/>
      <c r="AT136" s="23" t="s">
        <v>166</v>
      </c>
      <c r="AU136" s="23" t="s">
        <v>83</v>
      </c>
    </row>
    <row r="137" spans="2:65" s="12" customFormat="1" ht="13.5">
      <c r="B137" s="216"/>
      <c r="C137" s="217"/>
      <c r="D137" s="212" t="s">
        <v>170</v>
      </c>
      <c r="E137" s="218" t="s">
        <v>23</v>
      </c>
      <c r="F137" s="219" t="s">
        <v>211</v>
      </c>
      <c r="G137" s="217"/>
      <c r="H137" s="220">
        <v>8</v>
      </c>
      <c r="I137" s="221"/>
      <c r="J137" s="217"/>
      <c r="K137" s="217"/>
      <c r="L137" s="222"/>
      <c r="M137" s="223"/>
      <c r="N137" s="224"/>
      <c r="O137" s="224"/>
      <c r="P137" s="224"/>
      <c r="Q137" s="224"/>
      <c r="R137" s="224"/>
      <c r="S137" s="224"/>
      <c r="T137" s="225"/>
      <c r="AT137" s="226" t="s">
        <v>170</v>
      </c>
      <c r="AU137" s="226" t="s">
        <v>83</v>
      </c>
      <c r="AV137" s="12" t="s">
        <v>83</v>
      </c>
      <c r="AW137" s="12" t="s">
        <v>36</v>
      </c>
      <c r="AX137" s="12" t="s">
        <v>81</v>
      </c>
      <c r="AY137" s="226" t="s">
        <v>157</v>
      </c>
    </row>
    <row r="138" spans="2:65" s="11" customFormat="1" ht="29.85" customHeight="1">
      <c r="B138" s="184"/>
      <c r="C138" s="185"/>
      <c r="D138" s="186" t="s">
        <v>72</v>
      </c>
      <c r="E138" s="198" t="s">
        <v>219</v>
      </c>
      <c r="F138" s="198" t="s">
        <v>295</v>
      </c>
      <c r="G138" s="185"/>
      <c r="H138" s="185"/>
      <c r="I138" s="188"/>
      <c r="J138" s="199">
        <f>BK138</f>
        <v>0</v>
      </c>
      <c r="K138" s="185"/>
      <c r="L138" s="190"/>
      <c r="M138" s="191"/>
      <c r="N138" s="192"/>
      <c r="O138" s="192"/>
      <c r="P138" s="193">
        <f>SUM(P139:P142)</f>
        <v>0</v>
      </c>
      <c r="Q138" s="192"/>
      <c r="R138" s="193">
        <f>SUM(R139:R142)</f>
        <v>0.44325000000000003</v>
      </c>
      <c r="S138" s="192"/>
      <c r="T138" s="194">
        <f>SUM(T139:T142)</f>
        <v>0</v>
      </c>
      <c r="AR138" s="195" t="s">
        <v>81</v>
      </c>
      <c r="AT138" s="196" t="s">
        <v>72</v>
      </c>
      <c r="AU138" s="196" t="s">
        <v>81</v>
      </c>
      <c r="AY138" s="195" t="s">
        <v>157</v>
      </c>
      <c r="BK138" s="197">
        <f>SUM(BK139:BK142)</f>
        <v>0</v>
      </c>
    </row>
    <row r="139" spans="2:65" s="1" customFormat="1" ht="25.5" customHeight="1">
      <c r="B139" s="40"/>
      <c r="C139" s="200" t="s">
        <v>219</v>
      </c>
      <c r="D139" s="200" t="s">
        <v>159</v>
      </c>
      <c r="E139" s="201" t="s">
        <v>411</v>
      </c>
      <c r="F139" s="202" t="s">
        <v>412</v>
      </c>
      <c r="G139" s="203" t="s">
        <v>243</v>
      </c>
      <c r="H139" s="204">
        <v>1231.25</v>
      </c>
      <c r="I139" s="205"/>
      <c r="J139" s="206">
        <f>ROUND(I139*H139,2)</f>
        <v>0</v>
      </c>
      <c r="K139" s="202" t="s">
        <v>163</v>
      </c>
      <c r="L139" s="60"/>
      <c r="M139" s="207" t="s">
        <v>23</v>
      </c>
      <c r="N139" s="208" t="s">
        <v>44</v>
      </c>
      <c r="O139" s="41"/>
      <c r="P139" s="209">
        <f>O139*H139</f>
        <v>0</v>
      </c>
      <c r="Q139" s="209">
        <v>3.6000000000000002E-4</v>
      </c>
      <c r="R139" s="209">
        <f>Q139*H139</f>
        <v>0.44325000000000003</v>
      </c>
      <c r="S139" s="209">
        <v>0</v>
      </c>
      <c r="T139" s="210">
        <f>S139*H139</f>
        <v>0</v>
      </c>
      <c r="AR139" s="23" t="s">
        <v>164</v>
      </c>
      <c r="AT139" s="23" t="s">
        <v>159</v>
      </c>
      <c r="AU139" s="23" t="s">
        <v>83</v>
      </c>
      <c r="AY139" s="23" t="s">
        <v>157</v>
      </c>
      <c r="BE139" s="211">
        <f>IF(N139="základní",J139,0)</f>
        <v>0</v>
      </c>
      <c r="BF139" s="211">
        <f>IF(N139="snížená",J139,0)</f>
        <v>0</v>
      </c>
      <c r="BG139" s="211">
        <f>IF(N139="zákl. přenesená",J139,0)</f>
        <v>0</v>
      </c>
      <c r="BH139" s="211">
        <f>IF(N139="sníž. přenesená",J139,0)</f>
        <v>0</v>
      </c>
      <c r="BI139" s="211">
        <f>IF(N139="nulová",J139,0)</f>
        <v>0</v>
      </c>
      <c r="BJ139" s="23" t="s">
        <v>81</v>
      </c>
      <c r="BK139" s="211">
        <f>ROUND(I139*H139,2)</f>
        <v>0</v>
      </c>
      <c r="BL139" s="23" t="s">
        <v>164</v>
      </c>
      <c r="BM139" s="23" t="s">
        <v>413</v>
      </c>
    </row>
    <row r="140" spans="2:65" s="1" customFormat="1" ht="13.5">
      <c r="B140" s="40"/>
      <c r="C140" s="62"/>
      <c r="D140" s="212" t="s">
        <v>166</v>
      </c>
      <c r="E140" s="62"/>
      <c r="F140" s="213" t="s">
        <v>414</v>
      </c>
      <c r="G140" s="62"/>
      <c r="H140" s="62"/>
      <c r="I140" s="171"/>
      <c r="J140" s="62"/>
      <c r="K140" s="62"/>
      <c r="L140" s="60"/>
      <c r="M140" s="214"/>
      <c r="N140" s="41"/>
      <c r="O140" s="41"/>
      <c r="P140" s="41"/>
      <c r="Q140" s="41"/>
      <c r="R140" s="41"/>
      <c r="S140" s="41"/>
      <c r="T140" s="77"/>
      <c r="AT140" s="23" t="s">
        <v>166</v>
      </c>
      <c r="AU140" s="23" t="s">
        <v>83</v>
      </c>
    </row>
    <row r="141" spans="2:65" s="1" customFormat="1" ht="27">
      <c r="B141" s="40"/>
      <c r="C141" s="62"/>
      <c r="D141" s="212" t="s">
        <v>168</v>
      </c>
      <c r="E141" s="62"/>
      <c r="F141" s="215" t="s">
        <v>301</v>
      </c>
      <c r="G141" s="62"/>
      <c r="H141" s="62"/>
      <c r="I141" s="171"/>
      <c r="J141" s="62"/>
      <c r="K141" s="62"/>
      <c r="L141" s="60"/>
      <c r="M141" s="214"/>
      <c r="N141" s="41"/>
      <c r="O141" s="41"/>
      <c r="P141" s="41"/>
      <c r="Q141" s="41"/>
      <c r="R141" s="41"/>
      <c r="S141" s="41"/>
      <c r="T141" s="77"/>
      <c r="AT141" s="23" t="s">
        <v>168</v>
      </c>
      <c r="AU141" s="23" t="s">
        <v>83</v>
      </c>
    </row>
    <row r="142" spans="2:65" s="12" customFormat="1" ht="13.5">
      <c r="B142" s="216"/>
      <c r="C142" s="217"/>
      <c r="D142" s="212" t="s">
        <v>170</v>
      </c>
      <c r="E142" s="218" t="s">
        <v>23</v>
      </c>
      <c r="F142" s="219" t="s">
        <v>415</v>
      </c>
      <c r="G142" s="217"/>
      <c r="H142" s="220">
        <v>1231.25</v>
      </c>
      <c r="I142" s="221"/>
      <c r="J142" s="217"/>
      <c r="K142" s="217"/>
      <c r="L142" s="222"/>
      <c r="M142" s="223"/>
      <c r="N142" s="224"/>
      <c r="O142" s="224"/>
      <c r="P142" s="224"/>
      <c r="Q142" s="224"/>
      <c r="R142" s="224"/>
      <c r="S142" s="224"/>
      <c r="T142" s="225"/>
      <c r="AT142" s="226" t="s">
        <v>170</v>
      </c>
      <c r="AU142" s="226" t="s">
        <v>83</v>
      </c>
      <c r="AV142" s="12" t="s">
        <v>83</v>
      </c>
      <c r="AW142" s="12" t="s">
        <v>36</v>
      </c>
      <c r="AX142" s="12" t="s">
        <v>81</v>
      </c>
      <c r="AY142" s="226" t="s">
        <v>157</v>
      </c>
    </row>
    <row r="143" spans="2:65" s="11" customFormat="1" ht="29.85" customHeight="1">
      <c r="B143" s="184"/>
      <c r="C143" s="185"/>
      <c r="D143" s="186" t="s">
        <v>72</v>
      </c>
      <c r="E143" s="198" t="s">
        <v>304</v>
      </c>
      <c r="F143" s="198" t="s">
        <v>305</v>
      </c>
      <c r="G143" s="185"/>
      <c r="H143" s="185"/>
      <c r="I143" s="188"/>
      <c r="J143" s="199">
        <f>BK143</f>
        <v>0</v>
      </c>
      <c r="K143" s="185"/>
      <c r="L143" s="190"/>
      <c r="M143" s="191"/>
      <c r="N143" s="192"/>
      <c r="O143" s="192"/>
      <c r="P143" s="193">
        <f>SUM(P144:P147)</f>
        <v>0</v>
      </c>
      <c r="Q143" s="192"/>
      <c r="R143" s="193">
        <f>SUM(R144:R147)</f>
        <v>0</v>
      </c>
      <c r="S143" s="192"/>
      <c r="T143" s="194">
        <f>SUM(T144:T147)</f>
        <v>0</v>
      </c>
      <c r="AR143" s="195" t="s">
        <v>81</v>
      </c>
      <c r="AT143" s="196" t="s">
        <v>72</v>
      </c>
      <c r="AU143" s="196" t="s">
        <v>81</v>
      </c>
      <c r="AY143" s="195" t="s">
        <v>157</v>
      </c>
      <c r="BK143" s="197">
        <f>SUM(BK144:BK147)</f>
        <v>0</v>
      </c>
    </row>
    <row r="144" spans="2:65" s="1" customFormat="1" ht="16.5" customHeight="1">
      <c r="B144" s="40"/>
      <c r="C144" s="200" t="s">
        <v>226</v>
      </c>
      <c r="D144" s="200" t="s">
        <v>159</v>
      </c>
      <c r="E144" s="201" t="s">
        <v>306</v>
      </c>
      <c r="F144" s="202" t="s">
        <v>307</v>
      </c>
      <c r="G144" s="203" t="s">
        <v>237</v>
      </c>
      <c r="H144" s="204">
        <v>1660.58</v>
      </c>
      <c r="I144" s="205"/>
      <c r="J144" s="206">
        <f>ROUND(I144*H144,2)</f>
        <v>0</v>
      </c>
      <c r="K144" s="202" t="s">
        <v>163</v>
      </c>
      <c r="L144" s="60"/>
      <c r="M144" s="207" t="s">
        <v>23</v>
      </c>
      <c r="N144" s="208" t="s">
        <v>44</v>
      </c>
      <c r="O144" s="41"/>
      <c r="P144" s="209">
        <f>O144*H144</f>
        <v>0</v>
      </c>
      <c r="Q144" s="209">
        <v>0</v>
      </c>
      <c r="R144" s="209">
        <f>Q144*H144</f>
        <v>0</v>
      </c>
      <c r="S144" s="209">
        <v>0</v>
      </c>
      <c r="T144" s="210">
        <f>S144*H144</f>
        <v>0</v>
      </c>
      <c r="AR144" s="23" t="s">
        <v>164</v>
      </c>
      <c r="AT144" s="23" t="s">
        <v>159</v>
      </c>
      <c r="AU144" s="23" t="s">
        <v>83</v>
      </c>
      <c r="AY144" s="23" t="s">
        <v>157</v>
      </c>
      <c r="BE144" s="211">
        <f>IF(N144="základní",J144,0)</f>
        <v>0</v>
      </c>
      <c r="BF144" s="211">
        <f>IF(N144="snížená",J144,0)</f>
        <v>0</v>
      </c>
      <c r="BG144" s="211">
        <f>IF(N144="zákl. přenesená",J144,0)</f>
        <v>0</v>
      </c>
      <c r="BH144" s="211">
        <f>IF(N144="sníž. přenesená",J144,0)</f>
        <v>0</v>
      </c>
      <c r="BI144" s="211">
        <f>IF(N144="nulová",J144,0)</f>
        <v>0</v>
      </c>
      <c r="BJ144" s="23" t="s">
        <v>81</v>
      </c>
      <c r="BK144" s="211">
        <f>ROUND(I144*H144,2)</f>
        <v>0</v>
      </c>
      <c r="BL144" s="23" t="s">
        <v>164</v>
      </c>
      <c r="BM144" s="23" t="s">
        <v>416</v>
      </c>
    </row>
    <row r="145" spans="2:65" s="1" customFormat="1" ht="13.5">
      <c r="B145" s="40"/>
      <c r="C145" s="62"/>
      <c r="D145" s="212" t="s">
        <v>166</v>
      </c>
      <c r="E145" s="62"/>
      <c r="F145" s="213" t="s">
        <v>309</v>
      </c>
      <c r="G145" s="62"/>
      <c r="H145" s="62"/>
      <c r="I145" s="171"/>
      <c r="J145" s="62"/>
      <c r="K145" s="62"/>
      <c r="L145" s="60"/>
      <c r="M145" s="214"/>
      <c r="N145" s="41"/>
      <c r="O145" s="41"/>
      <c r="P145" s="41"/>
      <c r="Q145" s="41"/>
      <c r="R145" s="41"/>
      <c r="S145" s="41"/>
      <c r="T145" s="77"/>
      <c r="AT145" s="23" t="s">
        <v>166</v>
      </c>
      <c r="AU145" s="23" t="s">
        <v>83</v>
      </c>
    </row>
    <row r="146" spans="2:65" s="1" customFormat="1" ht="25.5" customHeight="1">
      <c r="B146" s="40"/>
      <c r="C146" s="200" t="s">
        <v>233</v>
      </c>
      <c r="D146" s="200" t="s">
        <v>159</v>
      </c>
      <c r="E146" s="201" t="s">
        <v>311</v>
      </c>
      <c r="F146" s="202" t="s">
        <v>312</v>
      </c>
      <c r="G146" s="203" t="s">
        <v>237</v>
      </c>
      <c r="H146" s="204">
        <v>1660.58</v>
      </c>
      <c r="I146" s="205"/>
      <c r="J146" s="206">
        <f>ROUND(I146*H146,2)</f>
        <v>0</v>
      </c>
      <c r="K146" s="202" t="s">
        <v>163</v>
      </c>
      <c r="L146" s="60"/>
      <c r="M146" s="207" t="s">
        <v>23</v>
      </c>
      <c r="N146" s="208" t="s">
        <v>44</v>
      </c>
      <c r="O146" s="41"/>
      <c r="P146" s="209">
        <f>O146*H146</f>
        <v>0</v>
      </c>
      <c r="Q146" s="209">
        <v>0</v>
      </c>
      <c r="R146" s="209">
        <f>Q146*H146</f>
        <v>0</v>
      </c>
      <c r="S146" s="209">
        <v>0</v>
      </c>
      <c r="T146" s="210">
        <f>S146*H146</f>
        <v>0</v>
      </c>
      <c r="AR146" s="23" t="s">
        <v>164</v>
      </c>
      <c r="AT146" s="23" t="s">
        <v>159</v>
      </c>
      <c r="AU146" s="23" t="s">
        <v>83</v>
      </c>
      <c r="AY146" s="23" t="s">
        <v>157</v>
      </c>
      <c r="BE146" s="211">
        <f>IF(N146="základní",J146,0)</f>
        <v>0</v>
      </c>
      <c r="BF146" s="211">
        <f>IF(N146="snížená",J146,0)</f>
        <v>0</v>
      </c>
      <c r="BG146" s="211">
        <f>IF(N146="zákl. přenesená",J146,0)</f>
        <v>0</v>
      </c>
      <c r="BH146" s="211">
        <f>IF(N146="sníž. přenesená",J146,0)</f>
        <v>0</v>
      </c>
      <c r="BI146" s="211">
        <f>IF(N146="nulová",J146,0)</f>
        <v>0</v>
      </c>
      <c r="BJ146" s="23" t="s">
        <v>81</v>
      </c>
      <c r="BK146" s="211">
        <f>ROUND(I146*H146,2)</f>
        <v>0</v>
      </c>
      <c r="BL146" s="23" t="s">
        <v>164</v>
      </c>
      <c r="BM146" s="23" t="s">
        <v>417</v>
      </c>
    </row>
    <row r="147" spans="2:65" s="1" customFormat="1" ht="27">
      <c r="B147" s="40"/>
      <c r="C147" s="62"/>
      <c r="D147" s="212" t="s">
        <v>166</v>
      </c>
      <c r="E147" s="62"/>
      <c r="F147" s="213" t="s">
        <v>314</v>
      </c>
      <c r="G147" s="62"/>
      <c r="H147" s="62"/>
      <c r="I147" s="171"/>
      <c r="J147" s="62"/>
      <c r="K147" s="62"/>
      <c r="L147" s="60"/>
      <c r="M147" s="248"/>
      <c r="N147" s="249"/>
      <c r="O147" s="249"/>
      <c r="P147" s="249"/>
      <c r="Q147" s="249"/>
      <c r="R147" s="249"/>
      <c r="S147" s="249"/>
      <c r="T147" s="250"/>
      <c r="AT147" s="23" t="s">
        <v>166</v>
      </c>
      <c r="AU147" s="23" t="s">
        <v>83</v>
      </c>
    </row>
    <row r="148" spans="2:65" s="1" customFormat="1" ht="6.95" customHeight="1">
      <c r="B148" s="55"/>
      <c r="C148" s="56"/>
      <c r="D148" s="56"/>
      <c r="E148" s="56"/>
      <c r="F148" s="56"/>
      <c r="G148" s="56"/>
      <c r="H148" s="56"/>
      <c r="I148" s="147"/>
      <c r="J148" s="56"/>
      <c r="K148" s="56"/>
      <c r="L148" s="60"/>
    </row>
  </sheetData>
  <sheetProtection algorithmName="SHA-512" hashValue="1YtT4/xAEorMbvmMFVGHtUWxDKPR5wBdkBy1g2hHgk7kCcNvYXukGk3T6TBuAccqJb0J8yRuyUPSfRnoSupA/A==" saltValue="a1NfOd2FO/x41kDf/Bcr8Zk0z/4GjdhGlGbOhDyIbB5YQdwlFS0blpNFOkRhBXDEm29XFogrCrIvFCTNRr564Q==" spinCount="100000" sheet="1" objects="1" scenarios="1" formatColumns="0" formatRows="0" autoFilter="0"/>
  <autoFilter ref="C82:K147"/>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1:BR34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20"/>
      <c r="C1" s="120"/>
      <c r="D1" s="121" t="s">
        <v>1</v>
      </c>
      <c r="E1" s="120"/>
      <c r="F1" s="122" t="s">
        <v>121</v>
      </c>
      <c r="G1" s="384" t="s">
        <v>122</v>
      </c>
      <c r="H1" s="384"/>
      <c r="I1" s="123"/>
      <c r="J1" s="122" t="s">
        <v>123</v>
      </c>
      <c r="K1" s="121" t="s">
        <v>124</v>
      </c>
      <c r="L1" s="122" t="s">
        <v>125</v>
      </c>
      <c r="M1" s="122"/>
      <c r="N1" s="122"/>
      <c r="O1" s="122"/>
      <c r="P1" s="122"/>
      <c r="Q1" s="122"/>
      <c r="R1" s="122"/>
      <c r="S1" s="122"/>
      <c r="T1" s="12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5"/>
      <c r="M2" s="375"/>
      <c r="N2" s="375"/>
      <c r="O2" s="375"/>
      <c r="P2" s="375"/>
      <c r="Q2" s="375"/>
      <c r="R2" s="375"/>
      <c r="S2" s="375"/>
      <c r="T2" s="375"/>
      <c r="U2" s="375"/>
      <c r="V2" s="375"/>
      <c r="AT2" s="23" t="s">
        <v>96</v>
      </c>
    </row>
    <row r="3" spans="1:70" ht="6.95" customHeight="1">
      <c r="B3" s="24"/>
      <c r="C3" s="25"/>
      <c r="D3" s="25"/>
      <c r="E3" s="25"/>
      <c r="F3" s="25"/>
      <c r="G3" s="25"/>
      <c r="H3" s="25"/>
      <c r="I3" s="124"/>
      <c r="J3" s="25"/>
      <c r="K3" s="26"/>
      <c r="AT3" s="23" t="s">
        <v>83</v>
      </c>
    </row>
    <row r="4" spans="1:70" ht="36.950000000000003" customHeight="1">
      <c r="B4" s="27"/>
      <c r="C4" s="28"/>
      <c r="D4" s="29" t="s">
        <v>126</v>
      </c>
      <c r="E4" s="28"/>
      <c r="F4" s="28"/>
      <c r="G4" s="28"/>
      <c r="H4" s="28"/>
      <c r="I4" s="125"/>
      <c r="J4" s="28"/>
      <c r="K4" s="30"/>
      <c r="M4" s="31" t="s">
        <v>12</v>
      </c>
      <c r="AT4" s="23" t="s">
        <v>6</v>
      </c>
    </row>
    <row r="5" spans="1:70" ht="6.95" customHeight="1">
      <c r="B5" s="27"/>
      <c r="C5" s="28"/>
      <c r="D5" s="28"/>
      <c r="E5" s="28"/>
      <c r="F5" s="28"/>
      <c r="G5" s="28"/>
      <c r="H5" s="28"/>
      <c r="I5" s="125"/>
      <c r="J5" s="28"/>
      <c r="K5" s="30"/>
    </row>
    <row r="6" spans="1:70">
      <c r="B6" s="27"/>
      <c r="C6" s="28"/>
      <c r="D6" s="36" t="s">
        <v>18</v>
      </c>
      <c r="E6" s="28"/>
      <c r="F6" s="28"/>
      <c r="G6" s="28"/>
      <c r="H6" s="28"/>
      <c r="I6" s="125"/>
      <c r="J6" s="28"/>
      <c r="K6" s="30"/>
    </row>
    <row r="7" spans="1:70" ht="16.5" customHeight="1">
      <c r="B7" s="27"/>
      <c r="C7" s="28"/>
      <c r="D7" s="28"/>
      <c r="E7" s="376" t="str">
        <f>'Rekapitulace stavby'!K6</f>
        <v>Oprava hráze rybníka Velký Pařezitý - DPS</v>
      </c>
      <c r="F7" s="377"/>
      <c r="G7" s="377"/>
      <c r="H7" s="377"/>
      <c r="I7" s="125"/>
      <c r="J7" s="28"/>
      <c r="K7" s="30"/>
    </row>
    <row r="8" spans="1:70">
      <c r="B8" s="27"/>
      <c r="C8" s="28"/>
      <c r="D8" s="36" t="s">
        <v>127</v>
      </c>
      <c r="E8" s="28"/>
      <c r="F8" s="28"/>
      <c r="G8" s="28"/>
      <c r="H8" s="28"/>
      <c r="I8" s="125"/>
      <c r="J8" s="28"/>
      <c r="K8" s="30"/>
    </row>
    <row r="9" spans="1:70" s="1" customFormat="1" ht="16.5" customHeight="1">
      <c r="B9" s="40"/>
      <c r="C9" s="41"/>
      <c r="D9" s="41"/>
      <c r="E9" s="376" t="s">
        <v>418</v>
      </c>
      <c r="F9" s="379"/>
      <c r="G9" s="379"/>
      <c r="H9" s="379"/>
      <c r="I9" s="126"/>
      <c r="J9" s="41"/>
      <c r="K9" s="44"/>
    </row>
    <row r="10" spans="1:70" s="1" customFormat="1">
      <c r="B10" s="40"/>
      <c r="C10" s="41"/>
      <c r="D10" s="36" t="s">
        <v>419</v>
      </c>
      <c r="E10" s="41"/>
      <c r="F10" s="41"/>
      <c r="G10" s="41"/>
      <c r="H10" s="41"/>
      <c r="I10" s="126"/>
      <c r="J10" s="41"/>
      <c r="K10" s="44"/>
    </row>
    <row r="11" spans="1:70" s="1" customFormat="1" ht="36.950000000000003" customHeight="1">
      <c r="B11" s="40"/>
      <c r="C11" s="41"/>
      <c r="D11" s="41"/>
      <c r="E11" s="378" t="s">
        <v>420</v>
      </c>
      <c r="F11" s="379"/>
      <c r="G11" s="379"/>
      <c r="H11" s="379"/>
      <c r="I11" s="126"/>
      <c r="J11" s="41"/>
      <c r="K11" s="44"/>
    </row>
    <row r="12" spans="1:70" s="1" customFormat="1" ht="13.5">
      <c r="B12" s="40"/>
      <c r="C12" s="41"/>
      <c r="D12" s="41"/>
      <c r="E12" s="41"/>
      <c r="F12" s="41"/>
      <c r="G12" s="41"/>
      <c r="H12" s="41"/>
      <c r="I12" s="126"/>
      <c r="J12" s="41"/>
      <c r="K12" s="44"/>
    </row>
    <row r="13" spans="1:70" s="1" customFormat="1" ht="14.45" customHeight="1">
      <c r="B13" s="40"/>
      <c r="C13" s="41"/>
      <c r="D13" s="36" t="s">
        <v>20</v>
      </c>
      <c r="E13" s="41"/>
      <c r="F13" s="34" t="s">
        <v>21</v>
      </c>
      <c r="G13" s="41"/>
      <c r="H13" s="41"/>
      <c r="I13" s="127" t="s">
        <v>22</v>
      </c>
      <c r="J13" s="34" t="s">
        <v>23</v>
      </c>
      <c r="K13" s="44"/>
    </row>
    <row r="14" spans="1:70" s="1" customFormat="1" ht="14.45" customHeight="1">
      <c r="B14" s="40"/>
      <c r="C14" s="41"/>
      <c r="D14" s="36" t="s">
        <v>24</v>
      </c>
      <c r="E14" s="41"/>
      <c r="F14" s="34" t="s">
        <v>129</v>
      </c>
      <c r="G14" s="41"/>
      <c r="H14" s="41"/>
      <c r="I14" s="127" t="s">
        <v>26</v>
      </c>
      <c r="J14" s="128" t="str">
        <f>'Rekapitulace stavby'!AN8</f>
        <v>17. 5. 2017</v>
      </c>
      <c r="K14" s="44"/>
    </row>
    <row r="15" spans="1:70" s="1" customFormat="1" ht="10.9" customHeight="1">
      <c r="B15" s="40"/>
      <c r="C15" s="41"/>
      <c r="D15" s="41"/>
      <c r="E15" s="41"/>
      <c r="F15" s="41"/>
      <c r="G15" s="41"/>
      <c r="H15" s="41"/>
      <c r="I15" s="126"/>
      <c r="J15" s="41"/>
      <c r="K15" s="44"/>
    </row>
    <row r="16" spans="1:70" s="1" customFormat="1" ht="14.45" customHeight="1">
      <c r="B16" s="40"/>
      <c r="C16" s="41"/>
      <c r="D16" s="36" t="s">
        <v>28</v>
      </c>
      <c r="E16" s="41"/>
      <c r="F16" s="41"/>
      <c r="G16" s="41"/>
      <c r="H16" s="41"/>
      <c r="I16" s="127" t="s">
        <v>29</v>
      </c>
      <c r="J16" s="34" t="s">
        <v>23</v>
      </c>
      <c r="K16" s="44"/>
    </row>
    <row r="17" spans="2:11" s="1" customFormat="1" ht="18" customHeight="1">
      <c r="B17" s="40"/>
      <c r="C17" s="41"/>
      <c r="D17" s="41"/>
      <c r="E17" s="34" t="s">
        <v>30</v>
      </c>
      <c r="F17" s="41"/>
      <c r="G17" s="41"/>
      <c r="H17" s="41"/>
      <c r="I17" s="127" t="s">
        <v>31</v>
      </c>
      <c r="J17" s="34" t="s">
        <v>23</v>
      </c>
      <c r="K17" s="44"/>
    </row>
    <row r="18" spans="2:11" s="1" customFormat="1" ht="6.95" customHeight="1">
      <c r="B18" s="40"/>
      <c r="C18" s="41"/>
      <c r="D18" s="41"/>
      <c r="E18" s="41"/>
      <c r="F18" s="41"/>
      <c r="G18" s="41"/>
      <c r="H18" s="41"/>
      <c r="I18" s="126"/>
      <c r="J18" s="41"/>
      <c r="K18" s="44"/>
    </row>
    <row r="19" spans="2:11" s="1" customFormat="1" ht="14.45" customHeight="1">
      <c r="B19" s="40"/>
      <c r="C19" s="41"/>
      <c r="D19" s="36" t="s">
        <v>32</v>
      </c>
      <c r="E19" s="41"/>
      <c r="F19" s="41"/>
      <c r="G19" s="41"/>
      <c r="H19" s="41"/>
      <c r="I19" s="127" t="s">
        <v>29</v>
      </c>
      <c r="J19" s="34" t="str">
        <f>IF('Rekapitulace stavby'!AN13="Vyplň údaj","",IF('Rekapitulace stavby'!AN13="","",'Rekapitulace stavby'!AN13))</f>
        <v/>
      </c>
      <c r="K19" s="44"/>
    </row>
    <row r="20" spans="2:11" s="1" customFormat="1" ht="18" customHeight="1">
      <c r="B20" s="40"/>
      <c r="C20" s="41"/>
      <c r="D20" s="41"/>
      <c r="E20" s="34" t="str">
        <f>IF('Rekapitulace stavby'!E14="Vyplň údaj","",IF('Rekapitulace stavby'!E14="","",'Rekapitulace stavby'!E14))</f>
        <v/>
      </c>
      <c r="F20" s="41"/>
      <c r="G20" s="41"/>
      <c r="H20" s="41"/>
      <c r="I20" s="127" t="s">
        <v>31</v>
      </c>
      <c r="J20" s="34" t="str">
        <f>IF('Rekapitulace stavby'!AN14="Vyplň údaj","",IF('Rekapitulace stavby'!AN14="","",'Rekapitulace stavby'!AN14))</f>
        <v/>
      </c>
      <c r="K20" s="44"/>
    </row>
    <row r="21" spans="2:11" s="1" customFormat="1" ht="6.95" customHeight="1">
      <c r="B21" s="40"/>
      <c r="C21" s="41"/>
      <c r="D21" s="41"/>
      <c r="E21" s="41"/>
      <c r="F21" s="41"/>
      <c r="G21" s="41"/>
      <c r="H21" s="41"/>
      <c r="I21" s="126"/>
      <c r="J21" s="41"/>
      <c r="K21" s="44"/>
    </row>
    <row r="22" spans="2:11" s="1" customFormat="1" ht="14.45" customHeight="1">
      <c r="B22" s="40"/>
      <c r="C22" s="41"/>
      <c r="D22" s="36" t="s">
        <v>34</v>
      </c>
      <c r="E22" s="41"/>
      <c r="F22" s="41"/>
      <c r="G22" s="41"/>
      <c r="H22" s="41"/>
      <c r="I22" s="127" t="s">
        <v>29</v>
      </c>
      <c r="J22" s="34" t="s">
        <v>23</v>
      </c>
      <c r="K22" s="44"/>
    </row>
    <row r="23" spans="2:11" s="1" customFormat="1" ht="18" customHeight="1">
      <c r="B23" s="40"/>
      <c r="C23" s="41"/>
      <c r="D23" s="41"/>
      <c r="E23" s="34" t="s">
        <v>35</v>
      </c>
      <c r="F23" s="41"/>
      <c r="G23" s="41"/>
      <c r="H23" s="41"/>
      <c r="I23" s="127" t="s">
        <v>31</v>
      </c>
      <c r="J23" s="34" t="s">
        <v>23</v>
      </c>
      <c r="K23" s="44"/>
    </row>
    <row r="24" spans="2:11" s="1" customFormat="1" ht="6.95" customHeight="1">
      <c r="B24" s="40"/>
      <c r="C24" s="41"/>
      <c r="D24" s="41"/>
      <c r="E24" s="41"/>
      <c r="F24" s="41"/>
      <c r="G24" s="41"/>
      <c r="H24" s="41"/>
      <c r="I24" s="126"/>
      <c r="J24" s="41"/>
      <c r="K24" s="44"/>
    </row>
    <row r="25" spans="2:11" s="1" customFormat="1" ht="14.45" customHeight="1">
      <c r="B25" s="40"/>
      <c r="C25" s="41"/>
      <c r="D25" s="36" t="s">
        <v>37</v>
      </c>
      <c r="E25" s="41"/>
      <c r="F25" s="41"/>
      <c r="G25" s="41"/>
      <c r="H25" s="41"/>
      <c r="I25" s="126"/>
      <c r="J25" s="41"/>
      <c r="K25" s="44"/>
    </row>
    <row r="26" spans="2:11" s="7" customFormat="1" ht="16.5" customHeight="1">
      <c r="B26" s="129"/>
      <c r="C26" s="130"/>
      <c r="D26" s="130"/>
      <c r="E26" s="341" t="s">
        <v>23</v>
      </c>
      <c r="F26" s="341"/>
      <c r="G26" s="341"/>
      <c r="H26" s="341"/>
      <c r="I26" s="131"/>
      <c r="J26" s="130"/>
      <c r="K26" s="132"/>
    </row>
    <row r="27" spans="2:11" s="1" customFormat="1" ht="6.95" customHeight="1">
      <c r="B27" s="40"/>
      <c r="C27" s="41"/>
      <c r="D27" s="41"/>
      <c r="E27" s="41"/>
      <c r="F27" s="41"/>
      <c r="G27" s="41"/>
      <c r="H27" s="41"/>
      <c r="I27" s="126"/>
      <c r="J27" s="41"/>
      <c r="K27" s="44"/>
    </row>
    <row r="28" spans="2:11" s="1" customFormat="1" ht="6.95" customHeight="1">
      <c r="B28" s="40"/>
      <c r="C28" s="41"/>
      <c r="D28" s="84"/>
      <c r="E28" s="84"/>
      <c r="F28" s="84"/>
      <c r="G28" s="84"/>
      <c r="H28" s="84"/>
      <c r="I28" s="133"/>
      <c r="J28" s="84"/>
      <c r="K28" s="134"/>
    </row>
    <row r="29" spans="2:11" s="1" customFormat="1" ht="25.35" customHeight="1">
      <c r="B29" s="40"/>
      <c r="C29" s="41"/>
      <c r="D29" s="135" t="s">
        <v>39</v>
      </c>
      <c r="E29" s="41"/>
      <c r="F29" s="41"/>
      <c r="G29" s="41"/>
      <c r="H29" s="41"/>
      <c r="I29" s="126"/>
      <c r="J29" s="136">
        <f>ROUND(J95,2)</f>
        <v>0</v>
      </c>
      <c r="K29" s="44"/>
    </row>
    <row r="30" spans="2:11" s="1" customFormat="1" ht="6.95" customHeight="1">
      <c r="B30" s="40"/>
      <c r="C30" s="41"/>
      <c r="D30" s="84"/>
      <c r="E30" s="84"/>
      <c r="F30" s="84"/>
      <c r="G30" s="84"/>
      <c r="H30" s="84"/>
      <c r="I30" s="133"/>
      <c r="J30" s="84"/>
      <c r="K30" s="134"/>
    </row>
    <row r="31" spans="2:11" s="1" customFormat="1" ht="14.45" customHeight="1">
      <c r="B31" s="40"/>
      <c r="C31" s="41"/>
      <c r="D31" s="41"/>
      <c r="E31" s="41"/>
      <c r="F31" s="45" t="s">
        <v>41</v>
      </c>
      <c r="G31" s="41"/>
      <c r="H31" s="41"/>
      <c r="I31" s="137" t="s">
        <v>40</v>
      </c>
      <c r="J31" s="45" t="s">
        <v>42</v>
      </c>
      <c r="K31" s="44"/>
    </row>
    <row r="32" spans="2:11" s="1" customFormat="1" ht="14.45" customHeight="1">
      <c r="B32" s="40"/>
      <c r="C32" s="41"/>
      <c r="D32" s="48" t="s">
        <v>43</v>
      </c>
      <c r="E32" s="48" t="s">
        <v>44</v>
      </c>
      <c r="F32" s="138">
        <f>ROUND(SUM(BE95:BE345), 2)</f>
        <v>0</v>
      </c>
      <c r="G32" s="41"/>
      <c r="H32" s="41"/>
      <c r="I32" s="139">
        <v>0.21</v>
      </c>
      <c r="J32" s="138">
        <f>ROUND(ROUND((SUM(BE95:BE345)), 2)*I32, 2)</f>
        <v>0</v>
      </c>
      <c r="K32" s="44"/>
    </row>
    <row r="33" spans="2:11" s="1" customFormat="1" ht="14.45" customHeight="1">
      <c r="B33" s="40"/>
      <c r="C33" s="41"/>
      <c r="D33" s="41"/>
      <c r="E33" s="48" t="s">
        <v>45</v>
      </c>
      <c r="F33" s="138">
        <f>ROUND(SUM(BF95:BF345), 2)</f>
        <v>0</v>
      </c>
      <c r="G33" s="41"/>
      <c r="H33" s="41"/>
      <c r="I33" s="139">
        <v>0.15</v>
      </c>
      <c r="J33" s="138">
        <f>ROUND(ROUND((SUM(BF95:BF345)), 2)*I33, 2)</f>
        <v>0</v>
      </c>
      <c r="K33" s="44"/>
    </row>
    <row r="34" spans="2:11" s="1" customFormat="1" ht="14.45" hidden="1" customHeight="1">
      <c r="B34" s="40"/>
      <c r="C34" s="41"/>
      <c r="D34" s="41"/>
      <c r="E34" s="48" t="s">
        <v>46</v>
      </c>
      <c r="F34" s="138">
        <f>ROUND(SUM(BG95:BG345), 2)</f>
        <v>0</v>
      </c>
      <c r="G34" s="41"/>
      <c r="H34" s="41"/>
      <c r="I34" s="139">
        <v>0.21</v>
      </c>
      <c r="J34" s="138">
        <v>0</v>
      </c>
      <c r="K34" s="44"/>
    </row>
    <row r="35" spans="2:11" s="1" customFormat="1" ht="14.45" hidden="1" customHeight="1">
      <c r="B35" s="40"/>
      <c r="C35" s="41"/>
      <c r="D35" s="41"/>
      <c r="E35" s="48" t="s">
        <v>47</v>
      </c>
      <c r="F35" s="138">
        <f>ROUND(SUM(BH95:BH345), 2)</f>
        <v>0</v>
      </c>
      <c r="G35" s="41"/>
      <c r="H35" s="41"/>
      <c r="I35" s="139">
        <v>0.15</v>
      </c>
      <c r="J35" s="138">
        <v>0</v>
      </c>
      <c r="K35" s="44"/>
    </row>
    <row r="36" spans="2:11" s="1" customFormat="1" ht="14.45" hidden="1" customHeight="1">
      <c r="B36" s="40"/>
      <c r="C36" s="41"/>
      <c r="D36" s="41"/>
      <c r="E36" s="48" t="s">
        <v>48</v>
      </c>
      <c r="F36" s="138">
        <f>ROUND(SUM(BI95:BI345), 2)</f>
        <v>0</v>
      </c>
      <c r="G36" s="41"/>
      <c r="H36" s="41"/>
      <c r="I36" s="139">
        <v>0</v>
      </c>
      <c r="J36" s="138">
        <v>0</v>
      </c>
      <c r="K36" s="44"/>
    </row>
    <row r="37" spans="2:11" s="1" customFormat="1" ht="6.95" customHeight="1">
      <c r="B37" s="40"/>
      <c r="C37" s="41"/>
      <c r="D37" s="41"/>
      <c r="E37" s="41"/>
      <c r="F37" s="41"/>
      <c r="G37" s="41"/>
      <c r="H37" s="41"/>
      <c r="I37" s="126"/>
      <c r="J37" s="41"/>
      <c r="K37" s="44"/>
    </row>
    <row r="38" spans="2:11" s="1" customFormat="1" ht="25.35" customHeight="1">
      <c r="B38" s="40"/>
      <c r="C38" s="140"/>
      <c r="D38" s="141" t="s">
        <v>49</v>
      </c>
      <c r="E38" s="78"/>
      <c r="F38" s="78"/>
      <c r="G38" s="142" t="s">
        <v>50</v>
      </c>
      <c r="H38" s="143" t="s">
        <v>51</v>
      </c>
      <c r="I38" s="144"/>
      <c r="J38" s="145">
        <f>SUM(J29:J36)</f>
        <v>0</v>
      </c>
      <c r="K38" s="146"/>
    </row>
    <row r="39" spans="2:11" s="1" customFormat="1" ht="14.45" customHeight="1">
      <c r="B39" s="55"/>
      <c r="C39" s="56"/>
      <c r="D39" s="56"/>
      <c r="E39" s="56"/>
      <c r="F39" s="56"/>
      <c r="G39" s="56"/>
      <c r="H39" s="56"/>
      <c r="I39" s="147"/>
      <c r="J39" s="56"/>
      <c r="K39" s="57"/>
    </row>
    <row r="43" spans="2:11" s="1" customFormat="1" ht="6.95" customHeight="1">
      <c r="B43" s="148"/>
      <c r="C43" s="149"/>
      <c r="D43" s="149"/>
      <c r="E43" s="149"/>
      <c r="F43" s="149"/>
      <c r="G43" s="149"/>
      <c r="H43" s="149"/>
      <c r="I43" s="150"/>
      <c r="J43" s="149"/>
      <c r="K43" s="151"/>
    </row>
    <row r="44" spans="2:11" s="1" customFormat="1" ht="36.950000000000003" customHeight="1">
      <c r="B44" s="40"/>
      <c r="C44" s="29" t="s">
        <v>130</v>
      </c>
      <c r="D44" s="41"/>
      <c r="E44" s="41"/>
      <c r="F44" s="41"/>
      <c r="G44" s="41"/>
      <c r="H44" s="41"/>
      <c r="I44" s="126"/>
      <c r="J44" s="41"/>
      <c r="K44" s="44"/>
    </row>
    <row r="45" spans="2:11" s="1" customFormat="1" ht="6.95" customHeight="1">
      <c r="B45" s="40"/>
      <c r="C45" s="41"/>
      <c r="D45" s="41"/>
      <c r="E45" s="41"/>
      <c r="F45" s="41"/>
      <c r="G45" s="41"/>
      <c r="H45" s="41"/>
      <c r="I45" s="126"/>
      <c r="J45" s="41"/>
      <c r="K45" s="44"/>
    </row>
    <row r="46" spans="2:11" s="1" customFormat="1" ht="14.45" customHeight="1">
      <c r="B46" s="40"/>
      <c r="C46" s="36" t="s">
        <v>18</v>
      </c>
      <c r="D46" s="41"/>
      <c r="E46" s="41"/>
      <c r="F46" s="41"/>
      <c r="G46" s="41"/>
      <c r="H46" s="41"/>
      <c r="I46" s="126"/>
      <c r="J46" s="41"/>
      <c r="K46" s="44"/>
    </row>
    <row r="47" spans="2:11" s="1" customFormat="1" ht="16.5" customHeight="1">
      <c r="B47" s="40"/>
      <c r="C47" s="41"/>
      <c r="D47" s="41"/>
      <c r="E47" s="376" t="str">
        <f>E7</f>
        <v>Oprava hráze rybníka Velký Pařezitý - DPS</v>
      </c>
      <c r="F47" s="377"/>
      <c r="G47" s="377"/>
      <c r="H47" s="377"/>
      <c r="I47" s="126"/>
      <c r="J47" s="41"/>
      <c r="K47" s="44"/>
    </row>
    <row r="48" spans="2:11">
      <c r="B48" s="27"/>
      <c r="C48" s="36" t="s">
        <v>127</v>
      </c>
      <c r="D48" s="28"/>
      <c r="E48" s="28"/>
      <c r="F48" s="28"/>
      <c r="G48" s="28"/>
      <c r="H48" s="28"/>
      <c r="I48" s="125"/>
      <c r="J48" s="28"/>
      <c r="K48" s="30"/>
    </row>
    <row r="49" spans="2:47" s="1" customFormat="1" ht="16.5" customHeight="1">
      <c r="B49" s="40"/>
      <c r="C49" s="41"/>
      <c r="D49" s="41"/>
      <c r="E49" s="376" t="s">
        <v>418</v>
      </c>
      <c r="F49" s="379"/>
      <c r="G49" s="379"/>
      <c r="H49" s="379"/>
      <c r="I49" s="126"/>
      <c r="J49" s="41"/>
      <c r="K49" s="44"/>
    </row>
    <row r="50" spans="2:47" s="1" customFormat="1" ht="14.45" customHeight="1">
      <c r="B50" s="40"/>
      <c r="C50" s="36" t="s">
        <v>419</v>
      </c>
      <c r="D50" s="41"/>
      <c r="E50" s="41"/>
      <c r="F50" s="41"/>
      <c r="G50" s="41"/>
      <c r="H50" s="41"/>
      <c r="I50" s="126"/>
      <c r="J50" s="41"/>
      <c r="K50" s="44"/>
    </row>
    <row r="51" spans="2:47" s="1" customFormat="1" ht="17.25" customHeight="1">
      <c r="B51" s="40"/>
      <c r="C51" s="41"/>
      <c r="D51" s="41"/>
      <c r="E51" s="378" t="str">
        <f>E11</f>
        <v>SO 06.1 - Spodní výpust</v>
      </c>
      <c r="F51" s="379"/>
      <c r="G51" s="379"/>
      <c r="H51" s="379"/>
      <c r="I51" s="126"/>
      <c r="J51" s="41"/>
      <c r="K51" s="44"/>
    </row>
    <row r="52" spans="2:47" s="1" customFormat="1" ht="6.95" customHeight="1">
      <c r="B52" s="40"/>
      <c r="C52" s="41"/>
      <c r="D52" s="41"/>
      <c r="E52" s="41"/>
      <c r="F52" s="41"/>
      <c r="G52" s="41"/>
      <c r="H52" s="41"/>
      <c r="I52" s="126"/>
      <c r="J52" s="41"/>
      <c r="K52" s="44"/>
    </row>
    <row r="53" spans="2:47" s="1" customFormat="1" ht="18" customHeight="1">
      <c r="B53" s="40"/>
      <c r="C53" s="36" t="s">
        <v>24</v>
      </c>
      <c r="D53" s="41"/>
      <c r="E53" s="41"/>
      <c r="F53" s="34" t="str">
        <f>F14</f>
        <v xml:space="preserve"> </v>
      </c>
      <c r="G53" s="41"/>
      <c r="H53" s="41"/>
      <c r="I53" s="127" t="s">
        <v>26</v>
      </c>
      <c r="J53" s="128" t="str">
        <f>IF(J14="","",J14)</f>
        <v>17. 5. 2017</v>
      </c>
      <c r="K53" s="44"/>
    </row>
    <row r="54" spans="2:47" s="1" customFormat="1" ht="6.95" customHeight="1">
      <c r="B54" s="40"/>
      <c r="C54" s="41"/>
      <c r="D54" s="41"/>
      <c r="E54" s="41"/>
      <c r="F54" s="41"/>
      <c r="G54" s="41"/>
      <c r="H54" s="41"/>
      <c r="I54" s="126"/>
      <c r="J54" s="41"/>
      <c r="K54" s="44"/>
    </row>
    <row r="55" spans="2:47" s="1" customFormat="1">
      <c r="B55" s="40"/>
      <c r="C55" s="36" t="s">
        <v>28</v>
      </c>
      <c r="D55" s="41"/>
      <c r="E55" s="41"/>
      <c r="F55" s="34" t="str">
        <f>E17</f>
        <v>AOPK ČR, Kaplanova 1931/1, 148 00 Praha 11</v>
      </c>
      <c r="G55" s="41"/>
      <c r="H55" s="41"/>
      <c r="I55" s="127" t="s">
        <v>34</v>
      </c>
      <c r="J55" s="341" t="str">
        <f>E23</f>
        <v>HG partner s.r.o.</v>
      </c>
      <c r="K55" s="44"/>
    </row>
    <row r="56" spans="2:47" s="1" customFormat="1" ht="14.45" customHeight="1">
      <c r="B56" s="40"/>
      <c r="C56" s="36" t="s">
        <v>32</v>
      </c>
      <c r="D56" s="41"/>
      <c r="E56" s="41"/>
      <c r="F56" s="34" t="str">
        <f>IF(E20="","",E20)</f>
        <v/>
      </c>
      <c r="G56" s="41"/>
      <c r="H56" s="41"/>
      <c r="I56" s="126"/>
      <c r="J56" s="380"/>
      <c r="K56" s="44"/>
    </row>
    <row r="57" spans="2:47" s="1" customFormat="1" ht="10.35" customHeight="1">
      <c r="B57" s="40"/>
      <c r="C57" s="41"/>
      <c r="D57" s="41"/>
      <c r="E57" s="41"/>
      <c r="F57" s="41"/>
      <c r="G57" s="41"/>
      <c r="H57" s="41"/>
      <c r="I57" s="126"/>
      <c r="J57" s="41"/>
      <c r="K57" s="44"/>
    </row>
    <row r="58" spans="2:47" s="1" customFormat="1" ht="29.25" customHeight="1">
      <c r="B58" s="40"/>
      <c r="C58" s="152" t="s">
        <v>131</v>
      </c>
      <c r="D58" s="140"/>
      <c r="E58" s="140"/>
      <c r="F58" s="140"/>
      <c r="G58" s="140"/>
      <c r="H58" s="140"/>
      <c r="I58" s="153"/>
      <c r="J58" s="154" t="s">
        <v>132</v>
      </c>
      <c r="K58" s="155"/>
    </row>
    <row r="59" spans="2:47" s="1" customFormat="1" ht="10.35" customHeight="1">
      <c r="B59" s="40"/>
      <c r="C59" s="41"/>
      <c r="D59" s="41"/>
      <c r="E59" s="41"/>
      <c r="F59" s="41"/>
      <c r="G59" s="41"/>
      <c r="H59" s="41"/>
      <c r="I59" s="126"/>
      <c r="J59" s="41"/>
      <c r="K59" s="44"/>
    </row>
    <row r="60" spans="2:47" s="1" customFormat="1" ht="29.25" customHeight="1">
      <c r="B60" s="40"/>
      <c r="C60" s="156" t="s">
        <v>133</v>
      </c>
      <c r="D60" s="41"/>
      <c r="E60" s="41"/>
      <c r="F60" s="41"/>
      <c r="G60" s="41"/>
      <c r="H60" s="41"/>
      <c r="I60" s="126"/>
      <c r="J60" s="136">
        <f>J95</f>
        <v>0</v>
      </c>
      <c r="K60" s="44"/>
      <c r="AU60" s="23" t="s">
        <v>134</v>
      </c>
    </row>
    <row r="61" spans="2:47" s="8" customFormat="1" ht="24.95" customHeight="1">
      <c r="B61" s="157"/>
      <c r="C61" s="158"/>
      <c r="D61" s="159" t="s">
        <v>135</v>
      </c>
      <c r="E61" s="160"/>
      <c r="F61" s="160"/>
      <c r="G61" s="160"/>
      <c r="H61" s="160"/>
      <c r="I61" s="161"/>
      <c r="J61" s="162">
        <f>J96</f>
        <v>0</v>
      </c>
      <c r="K61" s="163"/>
    </row>
    <row r="62" spans="2:47" s="9" customFormat="1" ht="19.899999999999999" customHeight="1">
      <c r="B62" s="164"/>
      <c r="C62" s="165"/>
      <c r="D62" s="166" t="s">
        <v>136</v>
      </c>
      <c r="E62" s="167"/>
      <c r="F62" s="167"/>
      <c r="G62" s="167"/>
      <c r="H62" s="167"/>
      <c r="I62" s="168"/>
      <c r="J62" s="169">
        <f>J97</f>
        <v>0</v>
      </c>
      <c r="K62" s="170"/>
    </row>
    <row r="63" spans="2:47" s="9" customFormat="1" ht="19.899999999999999" customHeight="1">
      <c r="B63" s="164"/>
      <c r="C63" s="165"/>
      <c r="D63" s="166" t="s">
        <v>363</v>
      </c>
      <c r="E63" s="167"/>
      <c r="F63" s="167"/>
      <c r="G63" s="167"/>
      <c r="H63" s="167"/>
      <c r="I63" s="168"/>
      <c r="J63" s="169">
        <f>J188</f>
        <v>0</v>
      </c>
      <c r="K63" s="170"/>
    </row>
    <row r="64" spans="2:47" s="9" customFormat="1" ht="19.899999999999999" customHeight="1">
      <c r="B64" s="164"/>
      <c r="C64" s="165"/>
      <c r="D64" s="166" t="s">
        <v>421</v>
      </c>
      <c r="E64" s="167"/>
      <c r="F64" s="167"/>
      <c r="G64" s="167"/>
      <c r="H64" s="167"/>
      <c r="I64" s="168"/>
      <c r="J64" s="169">
        <f>J198</f>
        <v>0</v>
      </c>
      <c r="K64" s="170"/>
    </row>
    <row r="65" spans="2:12" s="9" customFormat="1" ht="19.899999999999999" customHeight="1">
      <c r="B65" s="164"/>
      <c r="C65" s="165"/>
      <c r="D65" s="166" t="s">
        <v>137</v>
      </c>
      <c r="E65" s="167"/>
      <c r="F65" s="167"/>
      <c r="G65" s="167"/>
      <c r="H65" s="167"/>
      <c r="I65" s="168"/>
      <c r="J65" s="169">
        <f>J222</f>
        <v>0</v>
      </c>
      <c r="K65" s="170"/>
    </row>
    <row r="66" spans="2:12" s="9" customFormat="1" ht="19.899999999999999" customHeight="1">
      <c r="B66" s="164"/>
      <c r="C66" s="165"/>
      <c r="D66" s="166" t="s">
        <v>138</v>
      </c>
      <c r="E66" s="167"/>
      <c r="F66" s="167"/>
      <c r="G66" s="167"/>
      <c r="H66" s="167"/>
      <c r="I66" s="168"/>
      <c r="J66" s="169">
        <f>J242</f>
        <v>0</v>
      </c>
      <c r="K66" s="170"/>
    </row>
    <row r="67" spans="2:12" s="9" customFormat="1" ht="19.899999999999999" customHeight="1">
      <c r="B67" s="164"/>
      <c r="C67" s="165"/>
      <c r="D67" s="166" t="s">
        <v>422</v>
      </c>
      <c r="E67" s="167"/>
      <c r="F67" s="167"/>
      <c r="G67" s="167"/>
      <c r="H67" s="167"/>
      <c r="I67" s="168"/>
      <c r="J67" s="169">
        <f>J247</f>
        <v>0</v>
      </c>
      <c r="K67" s="170"/>
    </row>
    <row r="68" spans="2:12" s="9" customFormat="1" ht="19.899999999999999" customHeight="1">
      <c r="B68" s="164"/>
      <c r="C68" s="165"/>
      <c r="D68" s="166" t="s">
        <v>364</v>
      </c>
      <c r="E68" s="167"/>
      <c r="F68" s="167"/>
      <c r="G68" s="167"/>
      <c r="H68" s="167"/>
      <c r="I68" s="168"/>
      <c r="J68" s="169">
        <f>J251</f>
        <v>0</v>
      </c>
      <c r="K68" s="170"/>
    </row>
    <row r="69" spans="2:12" s="9" customFormat="1" ht="19.899999999999999" customHeight="1">
      <c r="B69" s="164"/>
      <c r="C69" s="165"/>
      <c r="D69" s="166" t="s">
        <v>139</v>
      </c>
      <c r="E69" s="167"/>
      <c r="F69" s="167"/>
      <c r="G69" s="167"/>
      <c r="H69" s="167"/>
      <c r="I69" s="168"/>
      <c r="J69" s="169">
        <f>J284</f>
        <v>0</v>
      </c>
      <c r="K69" s="170"/>
    </row>
    <row r="70" spans="2:12" s="9" customFormat="1" ht="19.899999999999999" customHeight="1">
      <c r="B70" s="164"/>
      <c r="C70" s="165"/>
      <c r="D70" s="166" t="s">
        <v>423</v>
      </c>
      <c r="E70" s="167"/>
      <c r="F70" s="167"/>
      <c r="G70" s="167"/>
      <c r="H70" s="167"/>
      <c r="I70" s="168"/>
      <c r="J70" s="169">
        <f>J308</f>
        <v>0</v>
      </c>
      <c r="K70" s="170"/>
    </row>
    <row r="71" spans="2:12" s="9" customFormat="1" ht="19.899999999999999" customHeight="1">
      <c r="B71" s="164"/>
      <c r="C71" s="165"/>
      <c r="D71" s="166" t="s">
        <v>140</v>
      </c>
      <c r="E71" s="167"/>
      <c r="F71" s="167"/>
      <c r="G71" s="167"/>
      <c r="H71" s="167"/>
      <c r="I71" s="168"/>
      <c r="J71" s="169">
        <f>J311</f>
        <v>0</v>
      </c>
      <c r="K71" s="170"/>
    </row>
    <row r="72" spans="2:12" s="8" customFormat="1" ht="24.95" customHeight="1">
      <c r="B72" s="157"/>
      <c r="C72" s="158"/>
      <c r="D72" s="159" t="s">
        <v>424</v>
      </c>
      <c r="E72" s="160"/>
      <c r="F72" s="160"/>
      <c r="G72" s="160"/>
      <c r="H72" s="160"/>
      <c r="I72" s="161"/>
      <c r="J72" s="162">
        <f>J316</f>
        <v>0</v>
      </c>
      <c r="K72" s="163"/>
    </row>
    <row r="73" spans="2:12" s="9" customFormat="1" ht="19.899999999999999" customHeight="1">
      <c r="B73" s="164"/>
      <c r="C73" s="165"/>
      <c r="D73" s="166" t="s">
        <v>425</v>
      </c>
      <c r="E73" s="167"/>
      <c r="F73" s="167"/>
      <c r="G73" s="167"/>
      <c r="H73" s="167"/>
      <c r="I73" s="168"/>
      <c r="J73" s="169">
        <f>J317</f>
        <v>0</v>
      </c>
      <c r="K73" s="170"/>
    </row>
    <row r="74" spans="2:12" s="1" customFormat="1" ht="21.75" customHeight="1">
      <c r="B74" s="40"/>
      <c r="C74" s="41"/>
      <c r="D74" s="41"/>
      <c r="E74" s="41"/>
      <c r="F74" s="41"/>
      <c r="G74" s="41"/>
      <c r="H74" s="41"/>
      <c r="I74" s="126"/>
      <c r="J74" s="41"/>
      <c r="K74" s="44"/>
    </row>
    <row r="75" spans="2:12" s="1" customFormat="1" ht="6.95" customHeight="1">
      <c r="B75" s="55"/>
      <c r="C75" s="56"/>
      <c r="D75" s="56"/>
      <c r="E75" s="56"/>
      <c r="F75" s="56"/>
      <c r="G75" s="56"/>
      <c r="H75" s="56"/>
      <c r="I75" s="147"/>
      <c r="J75" s="56"/>
      <c r="K75" s="57"/>
    </row>
    <row r="79" spans="2:12" s="1" customFormat="1" ht="6.95" customHeight="1">
      <c r="B79" s="58"/>
      <c r="C79" s="59"/>
      <c r="D79" s="59"/>
      <c r="E79" s="59"/>
      <c r="F79" s="59"/>
      <c r="G79" s="59"/>
      <c r="H79" s="59"/>
      <c r="I79" s="150"/>
      <c r="J79" s="59"/>
      <c r="K79" s="59"/>
      <c r="L79" s="60"/>
    </row>
    <row r="80" spans="2:12" s="1" customFormat="1" ht="36.950000000000003" customHeight="1">
      <c r="B80" s="40"/>
      <c r="C80" s="61" t="s">
        <v>141</v>
      </c>
      <c r="D80" s="62"/>
      <c r="E80" s="62"/>
      <c r="F80" s="62"/>
      <c r="G80" s="62"/>
      <c r="H80" s="62"/>
      <c r="I80" s="171"/>
      <c r="J80" s="62"/>
      <c r="K80" s="62"/>
      <c r="L80" s="60"/>
    </row>
    <row r="81" spans="2:63" s="1" customFormat="1" ht="6.95" customHeight="1">
      <c r="B81" s="40"/>
      <c r="C81" s="62"/>
      <c r="D81" s="62"/>
      <c r="E81" s="62"/>
      <c r="F81" s="62"/>
      <c r="G81" s="62"/>
      <c r="H81" s="62"/>
      <c r="I81" s="171"/>
      <c r="J81" s="62"/>
      <c r="K81" s="62"/>
      <c r="L81" s="60"/>
    </row>
    <row r="82" spans="2:63" s="1" customFormat="1" ht="14.45" customHeight="1">
      <c r="B82" s="40"/>
      <c r="C82" s="64" t="s">
        <v>18</v>
      </c>
      <c r="D82" s="62"/>
      <c r="E82" s="62"/>
      <c r="F82" s="62"/>
      <c r="G82" s="62"/>
      <c r="H82" s="62"/>
      <c r="I82" s="171"/>
      <c r="J82" s="62"/>
      <c r="K82" s="62"/>
      <c r="L82" s="60"/>
    </row>
    <row r="83" spans="2:63" s="1" customFormat="1" ht="16.5" customHeight="1">
      <c r="B83" s="40"/>
      <c r="C83" s="62"/>
      <c r="D83" s="62"/>
      <c r="E83" s="381" t="str">
        <f>E7</f>
        <v>Oprava hráze rybníka Velký Pařezitý - DPS</v>
      </c>
      <c r="F83" s="382"/>
      <c r="G83" s="382"/>
      <c r="H83" s="382"/>
      <c r="I83" s="171"/>
      <c r="J83" s="62"/>
      <c r="K83" s="62"/>
      <c r="L83" s="60"/>
    </row>
    <row r="84" spans="2:63">
      <c r="B84" s="27"/>
      <c r="C84" s="64" t="s">
        <v>127</v>
      </c>
      <c r="D84" s="251"/>
      <c r="E84" s="251"/>
      <c r="F84" s="251"/>
      <c r="G84" s="251"/>
      <c r="H84" s="251"/>
      <c r="J84" s="251"/>
      <c r="K84" s="251"/>
      <c r="L84" s="252"/>
    </row>
    <row r="85" spans="2:63" s="1" customFormat="1" ht="16.5" customHeight="1">
      <c r="B85" s="40"/>
      <c r="C85" s="62"/>
      <c r="D85" s="62"/>
      <c r="E85" s="381" t="s">
        <v>418</v>
      </c>
      <c r="F85" s="383"/>
      <c r="G85" s="383"/>
      <c r="H85" s="383"/>
      <c r="I85" s="171"/>
      <c r="J85" s="62"/>
      <c r="K85" s="62"/>
      <c r="L85" s="60"/>
    </row>
    <row r="86" spans="2:63" s="1" customFormat="1" ht="14.45" customHeight="1">
      <c r="B86" s="40"/>
      <c r="C86" s="64" t="s">
        <v>419</v>
      </c>
      <c r="D86" s="62"/>
      <c r="E86" s="62"/>
      <c r="F86" s="62"/>
      <c r="G86" s="62"/>
      <c r="H86" s="62"/>
      <c r="I86" s="171"/>
      <c r="J86" s="62"/>
      <c r="K86" s="62"/>
      <c r="L86" s="60"/>
    </row>
    <row r="87" spans="2:63" s="1" customFormat="1" ht="17.25" customHeight="1">
      <c r="B87" s="40"/>
      <c r="C87" s="62"/>
      <c r="D87" s="62"/>
      <c r="E87" s="352" t="str">
        <f>E11</f>
        <v>SO 06.1 - Spodní výpust</v>
      </c>
      <c r="F87" s="383"/>
      <c r="G87" s="383"/>
      <c r="H87" s="383"/>
      <c r="I87" s="171"/>
      <c r="J87" s="62"/>
      <c r="K87" s="62"/>
      <c r="L87" s="60"/>
    </row>
    <row r="88" spans="2:63" s="1" customFormat="1" ht="6.95" customHeight="1">
      <c r="B88" s="40"/>
      <c r="C88" s="62"/>
      <c r="D88" s="62"/>
      <c r="E88" s="62"/>
      <c r="F88" s="62"/>
      <c r="G88" s="62"/>
      <c r="H88" s="62"/>
      <c r="I88" s="171"/>
      <c r="J88" s="62"/>
      <c r="K88" s="62"/>
      <c r="L88" s="60"/>
    </row>
    <row r="89" spans="2:63" s="1" customFormat="1" ht="18" customHeight="1">
      <c r="B89" s="40"/>
      <c r="C89" s="64" t="s">
        <v>24</v>
      </c>
      <c r="D89" s="62"/>
      <c r="E89" s="62"/>
      <c r="F89" s="172" t="str">
        <f>F14</f>
        <v xml:space="preserve"> </v>
      </c>
      <c r="G89" s="62"/>
      <c r="H89" s="62"/>
      <c r="I89" s="173" t="s">
        <v>26</v>
      </c>
      <c r="J89" s="72" t="str">
        <f>IF(J14="","",J14)</f>
        <v>17. 5. 2017</v>
      </c>
      <c r="K89" s="62"/>
      <c r="L89" s="60"/>
    </row>
    <row r="90" spans="2:63" s="1" customFormat="1" ht="6.95" customHeight="1">
      <c r="B90" s="40"/>
      <c r="C90" s="62"/>
      <c r="D90" s="62"/>
      <c r="E90" s="62"/>
      <c r="F90" s="62"/>
      <c r="G90" s="62"/>
      <c r="H90" s="62"/>
      <c r="I90" s="171"/>
      <c r="J90" s="62"/>
      <c r="K90" s="62"/>
      <c r="L90" s="60"/>
    </row>
    <row r="91" spans="2:63" s="1" customFormat="1">
      <c r="B91" s="40"/>
      <c r="C91" s="64" t="s">
        <v>28</v>
      </c>
      <c r="D91" s="62"/>
      <c r="E91" s="62"/>
      <c r="F91" s="172" t="str">
        <f>E17</f>
        <v>AOPK ČR, Kaplanova 1931/1, 148 00 Praha 11</v>
      </c>
      <c r="G91" s="62"/>
      <c r="H91" s="62"/>
      <c r="I91" s="173" t="s">
        <v>34</v>
      </c>
      <c r="J91" s="172" t="str">
        <f>E23</f>
        <v>HG partner s.r.o.</v>
      </c>
      <c r="K91" s="62"/>
      <c r="L91" s="60"/>
    </row>
    <row r="92" spans="2:63" s="1" customFormat="1" ht="14.45" customHeight="1">
      <c r="B92" s="40"/>
      <c r="C92" s="64" t="s">
        <v>32</v>
      </c>
      <c r="D92" s="62"/>
      <c r="E92" s="62"/>
      <c r="F92" s="172" t="str">
        <f>IF(E20="","",E20)</f>
        <v/>
      </c>
      <c r="G92" s="62"/>
      <c r="H92" s="62"/>
      <c r="I92" s="171"/>
      <c r="J92" s="62"/>
      <c r="K92" s="62"/>
      <c r="L92" s="60"/>
    </row>
    <row r="93" spans="2:63" s="1" customFormat="1" ht="10.35" customHeight="1">
      <c r="B93" s="40"/>
      <c r="C93" s="62"/>
      <c r="D93" s="62"/>
      <c r="E93" s="62"/>
      <c r="F93" s="62"/>
      <c r="G93" s="62"/>
      <c r="H93" s="62"/>
      <c r="I93" s="171"/>
      <c r="J93" s="62"/>
      <c r="K93" s="62"/>
      <c r="L93" s="60"/>
    </row>
    <row r="94" spans="2:63" s="10" customFormat="1" ht="29.25" customHeight="1">
      <c r="B94" s="174"/>
      <c r="C94" s="175" t="s">
        <v>142</v>
      </c>
      <c r="D94" s="176" t="s">
        <v>58</v>
      </c>
      <c r="E94" s="176" t="s">
        <v>54</v>
      </c>
      <c r="F94" s="176" t="s">
        <v>143</v>
      </c>
      <c r="G94" s="176" t="s">
        <v>144</v>
      </c>
      <c r="H94" s="176" t="s">
        <v>145</v>
      </c>
      <c r="I94" s="177" t="s">
        <v>146</v>
      </c>
      <c r="J94" s="176" t="s">
        <v>132</v>
      </c>
      <c r="K94" s="178" t="s">
        <v>147</v>
      </c>
      <c r="L94" s="179"/>
      <c r="M94" s="80" t="s">
        <v>148</v>
      </c>
      <c r="N94" s="81" t="s">
        <v>43</v>
      </c>
      <c r="O94" s="81" t="s">
        <v>149</v>
      </c>
      <c r="P94" s="81" t="s">
        <v>150</v>
      </c>
      <c r="Q94" s="81" t="s">
        <v>151</v>
      </c>
      <c r="R94" s="81" t="s">
        <v>152</v>
      </c>
      <c r="S94" s="81" t="s">
        <v>153</v>
      </c>
      <c r="T94" s="82" t="s">
        <v>154</v>
      </c>
    </row>
    <row r="95" spans="2:63" s="1" customFormat="1" ht="29.25" customHeight="1">
      <c r="B95" s="40"/>
      <c r="C95" s="86" t="s">
        <v>133</v>
      </c>
      <c r="D95" s="62"/>
      <c r="E95" s="62"/>
      <c r="F95" s="62"/>
      <c r="G95" s="62"/>
      <c r="H95" s="62"/>
      <c r="I95" s="171"/>
      <c r="J95" s="180">
        <f>BK95</f>
        <v>0</v>
      </c>
      <c r="K95" s="62"/>
      <c r="L95" s="60"/>
      <c r="M95" s="83"/>
      <c r="N95" s="84"/>
      <c r="O95" s="84"/>
      <c r="P95" s="181">
        <f>P96+P316</f>
        <v>0</v>
      </c>
      <c r="Q95" s="84"/>
      <c r="R95" s="181">
        <f>R96+R316</f>
        <v>213.61403024000003</v>
      </c>
      <c r="S95" s="84"/>
      <c r="T95" s="182">
        <f>T96+T316</f>
        <v>62.007999999999996</v>
      </c>
      <c r="AT95" s="23" t="s">
        <v>72</v>
      </c>
      <c r="AU95" s="23" t="s">
        <v>134</v>
      </c>
      <c r="BK95" s="183">
        <f>BK96+BK316</f>
        <v>0</v>
      </c>
    </row>
    <row r="96" spans="2:63" s="11" customFormat="1" ht="37.35" customHeight="1">
      <c r="B96" s="184"/>
      <c r="C96" s="185"/>
      <c r="D96" s="186" t="s">
        <v>72</v>
      </c>
      <c r="E96" s="187" t="s">
        <v>155</v>
      </c>
      <c r="F96" s="187" t="s">
        <v>156</v>
      </c>
      <c r="G96" s="185"/>
      <c r="H96" s="185"/>
      <c r="I96" s="188"/>
      <c r="J96" s="189">
        <f>BK96</f>
        <v>0</v>
      </c>
      <c r="K96" s="185"/>
      <c r="L96" s="190"/>
      <c r="M96" s="191"/>
      <c r="N96" s="192"/>
      <c r="O96" s="192"/>
      <c r="P96" s="193">
        <f>P97+P188+P198+P222+P242+P247+P251+P284+P308+P311</f>
        <v>0</v>
      </c>
      <c r="Q96" s="192"/>
      <c r="R96" s="193">
        <f>R97+R188+R198+R222+R242+R247+R251+R284+R308+R311</f>
        <v>213.47007024000004</v>
      </c>
      <c r="S96" s="192"/>
      <c r="T96" s="194">
        <f>T97+T188+T198+T222+T242+T247+T251+T284+T308+T311</f>
        <v>62.007999999999996</v>
      </c>
      <c r="AR96" s="195" t="s">
        <v>81</v>
      </c>
      <c r="AT96" s="196" t="s">
        <v>72</v>
      </c>
      <c r="AU96" s="196" t="s">
        <v>73</v>
      </c>
      <c r="AY96" s="195" t="s">
        <v>157</v>
      </c>
      <c r="BK96" s="197">
        <f>BK97+BK188+BK198+BK222+BK242+BK247+BK251+BK284+BK308+BK311</f>
        <v>0</v>
      </c>
    </row>
    <row r="97" spans="2:65" s="11" customFormat="1" ht="19.899999999999999" customHeight="1">
      <c r="B97" s="184"/>
      <c r="C97" s="185"/>
      <c r="D97" s="186" t="s">
        <v>72</v>
      </c>
      <c r="E97" s="198" t="s">
        <v>81</v>
      </c>
      <c r="F97" s="198" t="s">
        <v>158</v>
      </c>
      <c r="G97" s="185"/>
      <c r="H97" s="185"/>
      <c r="I97" s="188"/>
      <c r="J97" s="199">
        <f>BK97</f>
        <v>0</v>
      </c>
      <c r="K97" s="185"/>
      <c r="L97" s="190"/>
      <c r="M97" s="191"/>
      <c r="N97" s="192"/>
      <c r="O97" s="192"/>
      <c r="P97" s="193">
        <f>SUM(P98:P187)</f>
        <v>0</v>
      </c>
      <c r="Q97" s="192"/>
      <c r="R97" s="193">
        <f>SUM(R98:R187)</f>
        <v>3.1477630000000003</v>
      </c>
      <c r="S97" s="192"/>
      <c r="T97" s="194">
        <f>SUM(T98:T187)</f>
        <v>62.007999999999996</v>
      </c>
      <c r="AR97" s="195" t="s">
        <v>81</v>
      </c>
      <c r="AT97" s="196" t="s">
        <v>72</v>
      </c>
      <c r="AU97" s="196" t="s">
        <v>81</v>
      </c>
      <c r="AY97" s="195" t="s">
        <v>157</v>
      </c>
      <c r="BK97" s="197">
        <f>SUM(BK98:BK187)</f>
        <v>0</v>
      </c>
    </row>
    <row r="98" spans="2:65" s="1" customFormat="1" ht="16.5" customHeight="1">
      <c r="B98" s="40"/>
      <c r="C98" s="200" t="s">
        <v>81</v>
      </c>
      <c r="D98" s="200" t="s">
        <v>159</v>
      </c>
      <c r="E98" s="201" t="s">
        <v>160</v>
      </c>
      <c r="F98" s="202" t="s">
        <v>161</v>
      </c>
      <c r="G98" s="203" t="s">
        <v>162</v>
      </c>
      <c r="H98" s="204">
        <v>7.86</v>
      </c>
      <c r="I98" s="205"/>
      <c r="J98" s="206">
        <f>ROUND(I98*H98,2)</f>
        <v>0</v>
      </c>
      <c r="K98" s="202" t="s">
        <v>163</v>
      </c>
      <c r="L98" s="60"/>
      <c r="M98" s="207" t="s">
        <v>23</v>
      </c>
      <c r="N98" s="208" t="s">
        <v>44</v>
      </c>
      <c r="O98" s="41"/>
      <c r="P98" s="209">
        <f>O98*H98</f>
        <v>0</v>
      </c>
      <c r="Q98" s="209">
        <v>0</v>
      </c>
      <c r="R98" s="209">
        <f>Q98*H98</f>
        <v>0</v>
      </c>
      <c r="S98" s="209">
        <v>0</v>
      </c>
      <c r="T98" s="210">
        <f>S98*H98</f>
        <v>0</v>
      </c>
      <c r="AR98" s="23" t="s">
        <v>164</v>
      </c>
      <c r="AT98" s="23" t="s">
        <v>159</v>
      </c>
      <c r="AU98" s="23" t="s">
        <v>83</v>
      </c>
      <c r="AY98" s="23" t="s">
        <v>157</v>
      </c>
      <c r="BE98" s="211">
        <f>IF(N98="základní",J98,0)</f>
        <v>0</v>
      </c>
      <c r="BF98" s="211">
        <f>IF(N98="snížená",J98,0)</f>
        <v>0</v>
      </c>
      <c r="BG98" s="211">
        <f>IF(N98="zákl. přenesená",J98,0)</f>
        <v>0</v>
      </c>
      <c r="BH98" s="211">
        <f>IF(N98="sníž. přenesená",J98,0)</f>
        <v>0</v>
      </c>
      <c r="BI98" s="211">
        <f>IF(N98="nulová",J98,0)</f>
        <v>0</v>
      </c>
      <c r="BJ98" s="23" t="s">
        <v>81</v>
      </c>
      <c r="BK98" s="211">
        <f>ROUND(I98*H98,2)</f>
        <v>0</v>
      </c>
      <c r="BL98" s="23" t="s">
        <v>164</v>
      </c>
      <c r="BM98" s="23" t="s">
        <v>426</v>
      </c>
    </row>
    <row r="99" spans="2:65" s="1" customFormat="1" ht="27">
      <c r="B99" s="40"/>
      <c r="C99" s="62"/>
      <c r="D99" s="212" t="s">
        <v>166</v>
      </c>
      <c r="E99" s="62"/>
      <c r="F99" s="213" t="s">
        <v>167</v>
      </c>
      <c r="G99" s="62"/>
      <c r="H99" s="62"/>
      <c r="I99" s="171"/>
      <c r="J99" s="62"/>
      <c r="K99" s="62"/>
      <c r="L99" s="60"/>
      <c r="M99" s="214"/>
      <c r="N99" s="41"/>
      <c r="O99" s="41"/>
      <c r="P99" s="41"/>
      <c r="Q99" s="41"/>
      <c r="R99" s="41"/>
      <c r="S99" s="41"/>
      <c r="T99" s="77"/>
      <c r="AT99" s="23" t="s">
        <v>166</v>
      </c>
      <c r="AU99" s="23" t="s">
        <v>83</v>
      </c>
    </row>
    <row r="100" spans="2:65" s="1" customFormat="1" ht="175.5">
      <c r="B100" s="40"/>
      <c r="C100" s="62"/>
      <c r="D100" s="212" t="s">
        <v>168</v>
      </c>
      <c r="E100" s="62"/>
      <c r="F100" s="215" t="s">
        <v>169</v>
      </c>
      <c r="G100" s="62"/>
      <c r="H100" s="62"/>
      <c r="I100" s="171"/>
      <c r="J100" s="62"/>
      <c r="K100" s="62"/>
      <c r="L100" s="60"/>
      <c r="M100" s="214"/>
      <c r="N100" s="41"/>
      <c r="O100" s="41"/>
      <c r="P100" s="41"/>
      <c r="Q100" s="41"/>
      <c r="R100" s="41"/>
      <c r="S100" s="41"/>
      <c r="T100" s="77"/>
      <c r="AT100" s="23" t="s">
        <v>168</v>
      </c>
      <c r="AU100" s="23" t="s">
        <v>83</v>
      </c>
    </row>
    <row r="101" spans="2:65" s="1" customFormat="1" ht="27">
      <c r="B101" s="40"/>
      <c r="C101" s="62"/>
      <c r="D101" s="212" t="s">
        <v>177</v>
      </c>
      <c r="E101" s="62"/>
      <c r="F101" s="215" t="s">
        <v>427</v>
      </c>
      <c r="G101" s="62"/>
      <c r="H101" s="62"/>
      <c r="I101" s="171"/>
      <c r="J101" s="62"/>
      <c r="K101" s="62"/>
      <c r="L101" s="60"/>
      <c r="M101" s="214"/>
      <c r="N101" s="41"/>
      <c r="O101" s="41"/>
      <c r="P101" s="41"/>
      <c r="Q101" s="41"/>
      <c r="R101" s="41"/>
      <c r="S101" s="41"/>
      <c r="T101" s="77"/>
      <c r="AT101" s="23" t="s">
        <v>177</v>
      </c>
      <c r="AU101" s="23" t="s">
        <v>83</v>
      </c>
    </row>
    <row r="102" spans="2:65" s="12" customFormat="1" ht="13.5">
      <c r="B102" s="216"/>
      <c r="C102" s="217"/>
      <c r="D102" s="212" t="s">
        <v>170</v>
      </c>
      <c r="E102" s="218" t="s">
        <v>23</v>
      </c>
      <c r="F102" s="219" t="s">
        <v>428</v>
      </c>
      <c r="G102" s="217"/>
      <c r="H102" s="220">
        <v>7.86</v>
      </c>
      <c r="I102" s="221"/>
      <c r="J102" s="217"/>
      <c r="K102" s="217"/>
      <c r="L102" s="222"/>
      <c r="M102" s="223"/>
      <c r="N102" s="224"/>
      <c r="O102" s="224"/>
      <c r="P102" s="224"/>
      <c r="Q102" s="224"/>
      <c r="R102" s="224"/>
      <c r="S102" s="224"/>
      <c r="T102" s="225"/>
      <c r="AT102" s="226" t="s">
        <v>170</v>
      </c>
      <c r="AU102" s="226" t="s">
        <v>83</v>
      </c>
      <c r="AV102" s="12" t="s">
        <v>83</v>
      </c>
      <c r="AW102" s="12" t="s">
        <v>36</v>
      </c>
      <c r="AX102" s="12" t="s">
        <v>81</v>
      </c>
      <c r="AY102" s="226" t="s">
        <v>157</v>
      </c>
    </row>
    <row r="103" spans="2:65" s="1" customFormat="1" ht="16.5" customHeight="1">
      <c r="B103" s="40"/>
      <c r="C103" s="200" t="s">
        <v>83</v>
      </c>
      <c r="D103" s="200" t="s">
        <v>159</v>
      </c>
      <c r="E103" s="201" t="s">
        <v>172</v>
      </c>
      <c r="F103" s="202" t="s">
        <v>173</v>
      </c>
      <c r="G103" s="203" t="s">
        <v>162</v>
      </c>
      <c r="H103" s="204">
        <v>7.86</v>
      </c>
      <c r="I103" s="205"/>
      <c r="J103" s="206">
        <f>ROUND(I103*H103,2)</f>
        <v>0</v>
      </c>
      <c r="K103" s="202" t="s">
        <v>163</v>
      </c>
      <c r="L103" s="60"/>
      <c r="M103" s="207" t="s">
        <v>23</v>
      </c>
      <c r="N103" s="208" t="s">
        <v>44</v>
      </c>
      <c r="O103" s="41"/>
      <c r="P103" s="209">
        <f>O103*H103</f>
        <v>0</v>
      </c>
      <c r="Q103" s="209">
        <v>0.4</v>
      </c>
      <c r="R103" s="209">
        <f>Q103*H103</f>
        <v>3.1440000000000001</v>
      </c>
      <c r="S103" s="209">
        <v>0</v>
      </c>
      <c r="T103" s="210">
        <f>S103*H103</f>
        <v>0</v>
      </c>
      <c r="AR103" s="23" t="s">
        <v>164</v>
      </c>
      <c r="AT103" s="23" t="s">
        <v>159</v>
      </c>
      <c r="AU103" s="23" t="s">
        <v>83</v>
      </c>
      <c r="AY103" s="23" t="s">
        <v>157</v>
      </c>
      <c r="BE103" s="211">
        <f>IF(N103="základní",J103,0)</f>
        <v>0</v>
      </c>
      <c r="BF103" s="211">
        <f>IF(N103="snížená",J103,0)</f>
        <v>0</v>
      </c>
      <c r="BG103" s="211">
        <f>IF(N103="zákl. přenesená",J103,0)</f>
        <v>0</v>
      </c>
      <c r="BH103" s="211">
        <f>IF(N103="sníž. přenesená",J103,0)</f>
        <v>0</v>
      </c>
      <c r="BI103" s="211">
        <f>IF(N103="nulová",J103,0)</f>
        <v>0</v>
      </c>
      <c r="BJ103" s="23" t="s">
        <v>81</v>
      </c>
      <c r="BK103" s="211">
        <f>ROUND(I103*H103,2)</f>
        <v>0</v>
      </c>
      <c r="BL103" s="23" t="s">
        <v>164</v>
      </c>
      <c r="BM103" s="23" t="s">
        <v>429</v>
      </c>
    </row>
    <row r="104" spans="2:65" s="1" customFormat="1" ht="27">
      <c r="B104" s="40"/>
      <c r="C104" s="62"/>
      <c r="D104" s="212" t="s">
        <v>166</v>
      </c>
      <c r="E104" s="62"/>
      <c r="F104" s="213" t="s">
        <v>175</v>
      </c>
      <c r="G104" s="62"/>
      <c r="H104" s="62"/>
      <c r="I104" s="171"/>
      <c r="J104" s="62"/>
      <c r="K104" s="62"/>
      <c r="L104" s="60"/>
      <c r="M104" s="214"/>
      <c r="N104" s="41"/>
      <c r="O104" s="41"/>
      <c r="P104" s="41"/>
      <c r="Q104" s="41"/>
      <c r="R104" s="41"/>
      <c r="S104" s="41"/>
      <c r="T104" s="77"/>
      <c r="AT104" s="23" t="s">
        <v>166</v>
      </c>
      <c r="AU104" s="23" t="s">
        <v>83</v>
      </c>
    </row>
    <row r="105" spans="2:65" s="1" customFormat="1" ht="121.5">
      <c r="B105" s="40"/>
      <c r="C105" s="62"/>
      <c r="D105" s="212" t="s">
        <v>168</v>
      </c>
      <c r="E105" s="62"/>
      <c r="F105" s="215" t="s">
        <v>176</v>
      </c>
      <c r="G105" s="62"/>
      <c r="H105" s="62"/>
      <c r="I105" s="171"/>
      <c r="J105" s="62"/>
      <c r="K105" s="62"/>
      <c r="L105" s="60"/>
      <c r="M105" s="214"/>
      <c r="N105" s="41"/>
      <c r="O105" s="41"/>
      <c r="P105" s="41"/>
      <c r="Q105" s="41"/>
      <c r="R105" s="41"/>
      <c r="S105" s="41"/>
      <c r="T105" s="77"/>
      <c r="AT105" s="23" t="s">
        <v>168</v>
      </c>
      <c r="AU105" s="23" t="s">
        <v>83</v>
      </c>
    </row>
    <row r="106" spans="2:65" s="1" customFormat="1" ht="16.5" customHeight="1">
      <c r="B106" s="40"/>
      <c r="C106" s="200" t="s">
        <v>183</v>
      </c>
      <c r="D106" s="200" t="s">
        <v>159</v>
      </c>
      <c r="E106" s="201" t="s">
        <v>184</v>
      </c>
      <c r="F106" s="202" t="s">
        <v>185</v>
      </c>
      <c r="G106" s="203" t="s">
        <v>162</v>
      </c>
      <c r="H106" s="204">
        <v>212.22900000000001</v>
      </c>
      <c r="I106" s="205"/>
      <c r="J106" s="206">
        <f>ROUND(I106*H106,2)</f>
        <v>0</v>
      </c>
      <c r="K106" s="202" t="s">
        <v>163</v>
      </c>
      <c r="L106" s="60"/>
      <c r="M106" s="207" t="s">
        <v>23</v>
      </c>
      <c r="N106" s="208" t="s">
        <v>44</v>
      </c>
      <c r="O106" s="41"/>
      <c r="P106" s="209">
        <f>O106*H106</f>
        <v>0</v>
      </c>
      <c r="Q106" s="209">
        <v>0</v>
      </c>
      <c r="R106" s="209">
        <f>Q106*H106</f>
        <v>0</v>
      </c>
      <c r="S106" s="209">
        <v>0</v>
      </c>
      <c r="T106" s="210">
        <f>S106*H106</f>
        <v>0</v>
      </c>
      <c r="AR106" s="23" t="s">
        <v>164</v>
      </c>
      <c r="AT106" s="23" t="s">
        <v>159</v>
      </c>
      <c r="AU106" s="23" t="s">
        <v>83</v>
      </c>
      <c r="AY106" s="23" t="s">
        <v>157</v>
      </c>
      <c r="BE106" s="211">
        <f>IF(N106="základní",J106,0)</f>
        <v>0</v>
      </c>
      <c r="BF106" s="211">
        <f>IF(N106="snížená",J106,0)</f>
        <v>0</v>
      </c>
      <c r="BG106" s="211">
        <f>IF(N106="zákl. přenesená",J106,0)</f>
        <v>0</v>
      </c>
      <c r="BH106" s="211">
        <f>IF(N106="sníž. přenesená",J106,0)</f>
        <v>0</v>
      </c>
      <c r="BI106" s="211">
        <f>IF(N106="nulová",J106,0)</f>
        <v>0</v>
      </c>
      <c r="BJ106" s="23" t="s">
        <v>81</v>
      </c>
      <c r="BK106" s="211">
        <f>ROUND(I106*H106,2)</f>
        <v>0</v>
      </c>
      <c r="BL106" s="23" t="s">
        <v>164</v>
      </c>
      <c r="BM106" s="23" t="s">
        <v>430</v>
      </c>
    </row>
    <row r="107" spans="2:65" s="1" customFormat="1" ht="40.5">
      <c r="B107" s="40"/>
      <c r="C107" s="62"/>
      <c r="D107" s="212" t="s">
        <v>166</v>
      </c>
      <c r="E107" s="62"/>
      <c r="F107" s="213" t="s">
        <v>187</v>
      </c>
      <c r="G107" s="62"/>
      <c r="H107" s="62"/>
      <c r="I107" s="171"/>
      <c r="J107" s="62"/>
      <c r="K107" s="62"/>
      <c r="L107" s="60"/>
      <c r="M107" s="214"/>
      <c r="N107" s="41"/>
      <c r="O107" s="41"/>
      <c r="P107" s="41"/>
      <c r="Q107" s="41"/>
      <c r="R107" s="41"/>
      <c r="S107" s="41"/>
      <c r="T107" s="77"/>
      <c r="AT107" s="23" t="s">
        <v>166</v>
      </c>
      <c r="AU107" s="23" t="s">
        <v>83</v>
      </c>
    </row>
    <row r="108" spans="2:65" s="1" customFormat="1" ht="175.5">
      <c r="B108" s="40"/>
      <c r="C108" s="62"/>
      <c r="D108" s="212" t="s">
        <v>168</v>
      </c>
      <c r="E108" s="62"/>
      <c r="F108" s="215" t="s">
        <v>188</v>
      </c>
      <c r="G108" s="62"/>
      <c r="H108" s="62"/>
      <c r="I108" s="171"/>
      <c r="J108" s="62"/>
      <c r="K108" s="62"/>
      <c r="L108" s="60"/>
      <c r="M108" s="214"/>
      <c r="N108" s="41"/>
      <c r="O108" s="41"/>
      <c r="P108" s="41"/>
      <c r="Q108" s="41"/>
      <c r="R108" s="41"/>
      <c r="S108" s="41"/>
      <c r="T108" s="77"/>
      <c r="AT108" s="23" t="s">
        <v>168</v>
      </c>
      <c r="AU108" s="23" t="s">
        <v>83</v>
      </c>
    </row>
    <row r="109" spans="2:65" s="1" customFormat="1" ht="40.5">
      <c r="B109" s="40"/>
      <c r="C109" s="62"/>
      <c r="D109" s="212" t="s">
        <v>177</v>
      </c>
      <c r="E109" s="62"/>
      <c r="F109" s="215" t="s">
        <v>431</v>
      </c>
      <c r="G109" s="62"/>
      <c r="H109" s="62"/>
      <c r="I109" s="171"/>
      <c r="J109" s="62"/>
      <c r="K109" s="62"/>
      <c r="L109" s="60"/>
      <c r="M109" s="214"/>
      <c r="N109" s="41"/>
      <c r="O109" s="41"/>
      <c r="P109" s="41"/>
      <c r="Q109" s="41"/>
      <c r="R109" s="41"/>
      <c r="S109" s="41"/>
      <c r="T109" s="77"/>
      <c r="AT109" s="23" t="s">
        <v>177</v>
      </c>
      <c r="AU109" s="23" t="s">
        <v>83</v>
      </c>
    </row>
    <row r="110" spans="2:65" s="12" customFormat="1" ht="27">
      <c r="B110" s="216"/>
      <c r="C110" s="217"/>
      <c r="D110" s="212" t="s">
        <v>170</v>
      </c>
      <c r="E110" s="218" t="s">
        <v>23</v>
      </c>
      <c r="F110" s="219" t="s">
        <v>432</v>
      </c>
      <c r="G110" s="217"/>
      <c r="H110" s="220">
        <v>15.72</v>
      </c>
      <c r="I110" s="221"/>
      <c r="J110" s="217"/>
      <c r="K110" s="217"/>
      <c r="L110" s="222"/>
      <c r="M110" s="223"/>
      <c r="N110" s="224"/>
      <c r="O110" s="224"/>
      <c r="P110" s="224"/>
      <c r="Q110" s="224"/>
      <c r="R110" s="224"/>
      <c r="S110" s="224"/>
      <c r="T110" s="225"/>
      <c r="AT110" s="226" t="s">
        <v>170</v>
      </c>
      <c r="AU110" s="226" t="s">
        <v>83</v>
      </c>
      <c r="AV110" s="12" t="s">
        <v>83</v>
      </c>
      <c r="AW110" s="12" t="s">
        <v>36</v>
      </c>
      <c r="AX110" s="12" t="s">
        <v>73</v>
      </c>
      <c r="AY110" s="226" t="s">
        <v>157</v>
      </c>
    </row>
    <row r="111" spans="2:65" s="12" customFormat="1" ht="13.5">
      <c r="B111" s="216"/>
      <c r="C111" s="217"/>
      <c r="D111" s="212" t="s">
        <v>170</v>
      </c>
      <c r="E111" s="218" t="s">
        <v>23</v>
      </c>
      <c r="F111" s="219" t="s">
        <v>433</v>
      </c>
      <c r="G111" s="217"/>
      <c r="H111" s="220">
        <v>47.15</v>
      </c>
      <c r="I111" s="221"/>
      <c r="J111" s="217"/>
      <c r="K111" s="217"/>
      <c r="L111" s="222"/>
      <c r="M111" s="223"/>
      <c r="N111" s="224"/>
      <c r="O111" s="224"/>
      <c r="P111" s="224"/>
      <c r="Q111" s="224"/>
      <c r="R111" s="224"/>
      <c r="S111" s="224"/>
      <c r="T111" s="225"/>
      <c r="AT111" s="226" t="s">
        <v>170</v>
      </c>
      <c r="AU111" s="226" t="s">
        <v>83</v>
      </c>
      <c r="AV111" s="12" t="s">
        <v>83</v>
      </c>
      <c r="AW111" s="12" t="s">
        <v>36</v>
      </c>
      <c r="AX111" s="12" t="s">
        <v>73</v>
      </c>
      <c r="AY111" s="226" t="s">
        <v>157</v>
      </c>
    </row>
    <row r="112" spans="2:65" s="12" customFormat="1" ht="13.5">
      <c r="B112" s="216"/>
      <c r="C112" s="217"/>
      <c r="D112" s="212" t="s">
        <v>170</v>
      </c>
      <c r="E112" s="218" t="s">
        <v>23</v>
      </c>
      <c r="F112" s="219" t="s">
        <v>434</v>
      </c>
      <c r="G112" s="217"/>
      <c r="H112" s="220">
        <v>143.35</v>
      </c>
      <c r="I112" s="221"/>
      <c r="J112" s="217"/>
      <c r="K112" s="217"/>
      <c r="L112" s="222"/>
      <c r="M112" s="223"/>
      <c r="N112" s="224"/>
      <c r="O112" s="224"/>
      <c r="P112" s="224"/>
      <c r="Q112" s="224"/>
      <c r="R112" s="224"/>
      <c r="S112" s="224"/>
      <c r="T112" s="225"/>
      <c r="AT112" s="226" t="s">
        <v>170</v>
      </c>
      <c r="AU112" s="226" t="s">
        <v>83</v>
      </c>
      <c r="AV112" s="12" t="s">
        <v>83</v>
      </c>
      <c r="AW112" s="12" t="s">
        <v>36</v>
      </c>
      <c r="AX112" s="12" t="s">
        <v>73</v>
      </c>
      <c r="AY112" s="226" t="s">
        <v>157</v>
      </c>
    </row>
    <row r="113" spans="2:65" s="12" customFormat="1" ht="13.5">
      <c r="B113" s="216"/>
      <c r="C113" s="217"/>
      <c r="D113" s="212" t="s">
        <v>170</v>
      </c>
      <c r="E113" s="218" t="s">
        <v>23</v>
      </c>
      <c r="F113" s="219" t="s">
        <v>435</v>
      </c>
      <c r="G113" s="217"/>
      <c r="H113" s="220">
        <v>6.0090000000000003</v>
      </c>
      <c r="I113" s="221"/>
      <c r="J113" s="217"/>
      <c r="K113" s="217"/>
      <c r="L113" s="222"/>
      <c r="M113" s="223"/>
      <c r="N113" s="224"/>
      <c r="O113" s="224"/>
      <c r="P113" s="224"/>
      <c r="Q113" s="224"/>
      <c r="R113" s="224"/>
      <c r="S113" s="224"/>
      <c r="T113" s="225"/>
      <c r="AT113" s="226" t="s">
        <v>170</v>
      </c>
      <c r="AU113" s="226" t="s">
        <v>83</v>
      </c>
      <c r="AV113" s="12" t="s">
        <v>83</v>
      </c>
      <c r="AW113" s="12" t="s">
        <v>36</v>
      </c>
      <c r="AX113" s="12" t="s">
        <v>73</v>
      </c>
      <c r="AY113" s="226" t="s">
        <v>157</v>
      </c>
    </row>
    <row r="114" spans="2:65" s="13" customFormat="1" ht="13.5">
      <c r="B114" s="227"/>
      <c r="C114" s="228"/>
      <c r="D114" s="212" t="s">
        <v>170</v>
      </c>
      <c r="E114" s="229" t="s">
        <v>23</v>
      </c>
      <c r="F114" s="230" t="s">
        <v>182</v>
      </c>
      <c r="G114" s="228"/>
      <c r="H114" s="231">
        <v>212.22900000000001</v>
      </c>
      <c r="I114" s="232"/>
      <c r="J114" s="228"/>
      <c r="K114" s="228"/>
      <c r="L114" s="233"/>
      <c r="M114" s="234"/>
      <c r="N114" s="235"/>
      <c r="O114" s="235"/>
      <c r="P114" s="235"/>
      <c r="Q114" s="235"/>
      <c r="R114" s="235"/>
      <c r="S114" s="235"/>
      <c r="T114" s="236"/>
      <c r="AT114" s="237" t="s">
        <v>170</v>
      </c>
      <c r="AU114" s="237" t="s">
        <v>83</v>
      </c>
      <c r="AV114" s="13" t="s">
        <v>164</v>
      </c>
      <c r="AW114" s="13" t="s">
        <v>36</v>
      </c>
      <c r="AX114" s="13" t="s">
        <v>81</v>
      </c>
      <c r="AY114" s="237" t="s">
        <v>157</v>
      </c>
    </row>
    <row r="115" spans="2:65" s="1" customFormat="1" ht="16.5" customHeight="1">
      <c r="B115" s="40"/>
      <c r="C115" s="200" t="s">
        <v>164</v>
      </c>
      <c r="D115" s="200" t="s">
        <v>159</v>
      </c>
      <c r="E115" s="201" t="s">
        <v>436</v>
      </c>
      <c r="F115" s="202" t="s">
        <v>437</v>
      </c>
      <c r="G115" s="203" t="s">
        <v>162</v>
      </c>
      <c r="H115" s="204">
        <v>157.249</v>
      </c>
      <c r="I115" s="205"/>
      <c r="J115" s="206">
        <f>ROUND(I115*H115,2)</f>
        <v>0</v>
      </c>
      <c r="K115" s="202" t="s">
        <v>163</v>
      </c>
      <c r="L115" s="60"/>
      <c r="M115" s="207" t="s">
        <v>23</v>
      </c>
      <c r="N115" s="208" t="s">
        <v>44</v>
      </c>
      <c r="O115" s="41"/>
      <c r="P115" s="209">
        <f>O115*H115</f>
        <v>0</v>
      </c>
      <c r="Q115" s="209">
        <v>0</v>
      </c>
      <c r="R115" s="209">
        <f>Q115*H115</f>
        <v>0</v>
      </c>
      <c r="S115" s="209">
        <v>0</v>
      </c>
      <c r="T115" s="210">
        <f>S115*H115</f>
        <v>0</v>
      </c>
      <c r="AR115" s="23" t="s">
        <v>164</v>
      </c>
      <c r="AT115" s="23" t="s">
        <v>159</v>
      </c>
      <c r="AU115" s="23" t="s">
        <v>83</v>
      </c>
      <c r="AY115" s="23" t="s">
        <v>157</v>
      </c>
      <c r="BE115" s="211">
        <f>IF(N115="základní",J115,0)</f>
        <v>0</v>
      </c>
      <c r="BF115" s="211">
        <f>IF(N115="snížená",J115,0)</f>
        <v>0</v>
      </c>
      <c r="BG115" s="211">
        <f>IF(N115="zákl. přenesená",J115,0)</f>
        <v>0</v>
      </c>
      <c r="BH115" s="211">
        <f>IF(N115="sníž. přenesená",J115,0)</f>
        <v>0</v>
      </c>
      <c r="BI115" s="211">
        <f>IF(N115="nulová",J115,0)</f>
        <v>0</v>
      </c>
      <c r="BJ115" s="23" t="s">
        <v>81</v>
      </c>
      <c r="BK115" s="211">
        <f>ROUND(I115*H115,2)</f>
        <v>0</v>
      </c>
      <c r="BL115" s="23" t="s">
        <v>164</v>
      </c>
      <c r="BM115" s="23" t="s">
        <v>438</v>
      </c>
    </row>
    <row r="116" spans="2:65" s="1" customFormat="1" ht="27">
      <c r="B116" s="40"/>
      <c r="C116" s="62"/>
      <c r="D116" s="212" t="s">
        <v>166</v>
      </c>
      <c r="E116" s="62"/>
      <c r="F116" s="213" t="s">
        <v>439</v>
      </c>
      <c r="G116" s="62"/>
      <c r="H116" s="62"/>
      <c r="I116" s="171"/>
      <c r="J116" s="62"/>
      <c r="K116" s="62"/>
      <c r="L116" s="60"/>
      <c r="M116" s="214"/>
      <c r="N116" s="41"/>
      <c r="O116" s="41"/>
      <c r="P116" s="41"/>
      <c r="Q116" s="41"/>
      <c r="R116" s="41"/>
      <c r="S116" s="41"/>
      <c r="T116" s="77"/>
      <c r="AT116" s="23" t="s">
        <v>166</v>
      </c>
      <c r="AU116" s="23" t="s">
        <v>83</v>
      </c>
    </row>
    <row r="117" spans="2:65" s="1" customFormat="1" ht="148.5">
      <c r="B117" s="40"/>
      <c r="C117" s="62"/>
      <c r="D117" s="212" t="s">
        <v>168</v>
      </c>
      <c r="E117" s="62"/>
      <c r="F117" s="215" t="s">
        <v>216</v>
      </c>
      <c r="G117" s="62"/>
      <c r="H117" s="62"/>
      <c r="I117" s="171"/>
      <c r="J117" s="62"/>
      <c r="K117" s="62"/>
      <c r="L117" s="60"/>
      <c r="M117" s="214"/>
      <c r="N117" s="41"/>
      <c r="O117" s="41"/>
      <c r="P117" s="41"/>
      <c r="Q117" s="41"/>
      <c r="R117" s="41"/>
      <c r="S117" s="41"/>
      <c r="T117" s="77"/>
      <c r="AT117" s="23" t="s">
        <v>168</v>
      </c>
      <c r="AU117" s="23" t="s">
        <v>83</v>
      </c>
    </row>
    <row r="118" spans="2:65" s="1" customFormat="1" ht="27">
      <c r="B118" s="40"/>
      <c r="C118" s="62"/>
      <c r="D118" s="212" t="s">
        <v>177</v>
      </c>
      <c r="E118" s="62"/>
      <c r="F118" s="215" t="s">
        <v>440</v>
      </c>
      <c r="G118" s="62"/>
      <c r="H118" s="62"/>
      <c r="I118" s="171"/>
      <c r="J118" s="62"/>
      <c r="K118" s="62"/>
      <c r="L118" s="60"/>
      <c r="M118" s="214"/>
      <c r="N118" s="41"/>
      <c r="O118" s="41"/>
      <c r="P118" s="41"/>
      <c r="Q118" s="41"/>
      <c r="R118" s="41"/>
      <c r="S118" s="41"/>
      <c r="T118" s="77"/>
      <c r="AT118" s="23" t="s">
        <v>177</v>
      </c>
      <c r="AU118" s="23" t="s">
        <v>83</v>
      </c>
    </row>
    <row r="119" spans="2:65" s="12" customFormat="1" ht="13.5">
      <c r="B119" s="216"/>
      <c r="C119" s="217"/>
      <c r="D119" s="212" t="s">
        <v>170</v>
      </c>
      <c r="E119" s="218" t="s">
        <v>23</v>
      </c>
      <c r="F119" s="219" t="s">
        <v>441</v>
      </c>
      <c r="G119" s="217"/>
      <c r="H119" s="220">
        <v>7.86</v>
      </c>
      <c r="I119" s="221"/>
      <c r="J119" s="217"/>
      <c r="K119" s="217"/>
      <c r="L119" s="222"/>
      <c r="M119" s="223"/>
      <c r="N119" s="224"/>
      <c r="O119" s="224"/>
      <c r="P119" s="224"/>
      <c r="Q119" s="224"/>
      <c r="R119" s="224"/>
      <c r="S119" s="224"/>
      <c r="T119" s="225"/>
      <c r="AT119" s="226" t="s">
        <v>170</v>
      </c>
      <c r="AU119" s="226" t="s">
        <v>83</v>
      </c>
      <c r="AV119" s="12" t="s">
        <v>83</v>
      </c>
      <c r="AW119" s="12" t="s">
        <v>36</v>
      </c>
      <c r="AX119" s="12" t="s">
        <v>73</v>
      </c>
      <c r="AY119" s="226" t="s">
        <v>157</v>
      </c>
    </row>
    <row r="120" spans="2:65" s="12" customFormat="1" ht="13.5">
      <c r="B120" s="216"/>
      <c r="C120" s="217"/>
      <c r="D120" s="212" t="s">
        <v>170</v>
      </c>
      <c r="E120" s="218" t="s">
        <v>23</v>
      </c>
      <c r="F120" s="219" t="s">
        <v>433</v>
      </c>
      <c r="G120" s="217"/>
      <c r="H120" s="220">
        <v>47.15</v>
      </c>
      <c r="I120" s="221"/>
      <c r="J120" s="217"/>
      <c r="K120" s="217"/>
      <c r="L120" s="222"/>
      <c r="M120" s="223"/>
      <c r="N120" s="224"/>
      <c r="O120" s="224"/>
      <c r="P120" s="224"/>
      <c r="Q120" s="224"/>
      <c r="R120" s="224"/>
      <c r="S120" s="224"/>
      <c r="T120" s="225"/>
      <c r="AT120" s="226" t="s">
        <v>170</v>
      </c>
      <c r="AU120" s="226" t="s">
        <v>83</v>
      </c>
      <c r="AV120" s="12" t="s">
        <v>83</v>
      </c>
      <c r="AW120" s="12" t="s">
        <v>36</v>
      </c>
      <c r="AX120" s="12" t="s">
        <v>73</v>
      </c>
      <c r="AY120" s="226" t="s">
        <v>157</v>
      </c>
    </row>
    <row r="121" spans="2:65" s="12" customFormat="1" ht="13.5">
      <c r="B121" s="216"/>
      <c r="C121" s="217"/>
      <c r="D121" s="212" t="s">
        <v>170</v>
      </c>
      <c r="E121" s="218" t="s">
        <v>23</v>
      </c>
      <c r="F121" s="219" t="s">
        <v>442</v>
      </c>
      <c r="G121" s="217"/>
      <c r="H121" s="220">
        <v>96.23</v>
      </c>
      <c r="I121" s="221"/>
      <c r="J121" s="217"/>
      <c r="K121" s="217"/>
      <c r="L121" s="222"/>
      <c r="M121" s="223"/>
      <c r="N121" s="224"/>
      <c r="O121" s="224"/>
      <c r="P121" s="224"/>
      <c r="Q121" s="224"/>
      <c r="R121" s="224"/>
      <c r="S121" s="224"/>
      <c r="T121" s="225"/>
      <c r="AT121" s="226" t="s">
        <v>170</v>
      </c>
      <c r="AU121" s="226" t="s">
        <v>83</v>
      </c>
      <c r="AV121" s="12" t="s">
        <v>83</v>
      </c>
      <c r="AW121" s="12" t="s">
        <v>36</v>
      </c>
      <c r="AX121" s="12" t="s">
        <v>73</v>
      </c>
      <c r="AY121" s="226" t="s">
        <v>157</v>
      </c>
    </row>
    <row r="122" spans="2:65" s="12" customFormat="1" ht="13.5">
      <c r="B122" s="216"/>
      <c r="C122" s="217"/>
      <c r="D122" s="212" t="s">
        <v>170</v>
      </c>
      <c r="E122" s="218" t="s">
        <v>23</v>
      </c>
      <c r="F122" s="219" t="s">
        <v>435</v>
      </c>
      <c r="G122" s="217"/>
      <c r="H122" s="220">
        <v>6.0090000000000003</v>
      </c>
      <c r="I122" s="221"/>
      <c r="J122" s="217"/>
      <c r="K122" s="217"/>
      <c r="L122" s="222"/>
      <c r="M122" s="223"/>
      <c r="N122" s="224"/>
      <c r="O122" s="224"/>
      <c r="P122" s="224"/>
      <c r="Q122" s="224"/>
      <c r="R122" s="224"/>
      <c r="S122" s="224"/>
      <c r="T122" s="225"/>
      <c r="AT122" s="226" t="s">
        <v>170</v>
      </c>
      <c r="AU122" s="226" t="s">
        <v>83</v>
      </c>
      <c r="AV122" s="12" t="s">
        <v>83</v>
      </c>
      <c r="AW122" s="12" t="s">
        <v>36</v>
      </c>
      <c r="AX122" s="12" t="s">
        <v>73</v>
      </c>
      <c r="AY122" s="226" t="s">
        <v>157</v>
      </c>
    </row>
    <row r="123" spans="2:65" s="13" customFormat="1" ht="13.5">
      <c r="B123" s="227"/>
      <c r="C123" s="228"/>
      <c r="D123" s="212" t="s">
        <v>170</v>
      </c>
      <c r="E123" s="229" t="s">
        <v>23</v>
      </c>
      <c r="F123" s="230" t="s">
        <v>182</v>
      </c>
      <c r="G123" s="228"/>
      <c r="H123" s="231">
        <v>157.249</v>
      </c>
      <c r="I123" s="232"/>
      <c r="J123" s="228"/>
      <c r="K123" s="228"/>
      <c r="L123" s="233"/>
      <c r="M123" s="234"/>
      <c r="N123" s="235"/>
      <c r="O123" s="235"/>
      <c r="P123" s="235"/>
      <c r="Q123" s="235"/>
      <c r="R123" s="235"/>
      <c r="S123" s="235"/>
      <c r="T123" s="236"/>
      <c r="AT123" s="237" t="s">
        <v>170</v>
      </c>
      <c r="AU123" s="237" t="s">
        <v>83</v>
      </c>
      <c r="AV123" s="13" t="s">
        <v>164</v>
      </c>
      <c r="AW123" s="13" t="s">
        <v>36</v>
      </c>
      <c r="AX123" s="13" t="s">
        <v>81</v>
      </c>
      <c r="AY123" s="237" t="s">
        <v>157</v>
      </c>
    </row>
    <row r="124" spans="2:65" s="1" customFormat="1" ht="25.5" customHeight="1">
      <c r="B124" s="40"/>
      <c r="C124" s="200" t="s">
        <v>191</v>
      </c>
      <c r="D124" s="200" t="s">
        <v>159</v>
      </c>
      <c r="E124" s="201" t="s">
        <v>443</v>
      </c>
      <c r="F124" s="202" t="s">
        <v>444</v>
      </c>
      <c r="G124" s="203" t="s">
        <v>162</v>
      </c>
      <c r="H124" s="204">
        <v>20.22</v>
      </c>
      <c r="I124" s="205"/>
      <c r="J124" s="206">
        <f>ROUND(I124*H124,2)</f>
        <v>0</v>
      </c>
      <c r="K124" s="202" t="s">
        <v>163</v>
      </c>
      <c r="L124" s="60"/>
      <c r="M124" s="207" t="s">
        <v>23</v>
      </c>
      <c r="N124" s="208" t="s">
        <v>44</v>
      </c>
      <c r="O124" s="41"/>
      <c r="P124" s="209">
        <f>O124*H124</f>
        <v>0</v>
      </c>
      <c r="Q124" s="209">
        <v>0</v>
      </c>
      <c r="R124" s="209">
        <f>Q124*H124</f>
        <v>0</v>
      </c>
      <c r="S124" s="209">
        <v>2.2999999999999998</v>
      </c>
      <c r="T124" s="210">
        <f>S124*H124</f>
        <v>46.505999999999993</v>
      </c>
      <c r="AR124" s="23" t="s">
        <v>164</v>
      </c>
      <c r="AT124" s="23" t="s">
        <v>159</v>
      </c>
      <c r="AU124" s="23" t="s">
        <v>83</v>
      </c>
      <c r="AY124" s="23" t="s">
        <v>157</v>
      </c>
      <c r="BE124" s="211">
        <f>IF(N124="základní",J124,0)</f>
        <v>0</v>
      </c>
      <c r="BF124" s="211">
        <f>IF(N124="snížená",J124,0)</f>
        <v>0</v>
      </c>
      <c r="BG124" s="211">
        <f>IF(N124="zákl. přenesená",J124,0)</f>
        <v>0</v>
      </c>
      <c r="BH124" s="211">
        <f>IF(N124="sníž. přenesená",J124,0)</f>
        <v>0</v>
      </c>
      <c r="BI124" s="211">
        <f>IF(N124="nulová",J124,0)</f>
        <v>0</v>
      </c>
      <c r="BJ124" s="23" t="s">
        <v>81</v>
      </c>
      <c r="BK124" s="211">
        <f>ROUND(I124*H124,2)</f>
        <v>0</v>
      </c>
      <c r="BL124" s="23" t="s">
        <v>164</v>
      </c>
      <c r="BM124" s="23" t="s">
        <v>445</v>
      </c>
    </row>
    <row r="125" spans="2:65" s="1" customFormat="1" ht="40.5">
      <c r="B125" s="40"/>
      <c r="C125" s="62"/>
      <c r="D125" s="212" t="s">
        <v>166</v>
      </c>
      <c r="E125" s="62"/>
      <c r="F125" s="213" t="s">
        <v>446</v>
      </c>
      <c r="G125" s="62"/>
      <c r="H125" s="62"/>
      <c r="I125" s="171"/>
      <c r="J125" s="62"/>
      <c r="K125" s="62"/>
      <c r="L125" s="60"/>
      <c r="M125" s="214"/>
      <c r="N125" s="41"/>
      <c r="O125" s="41"/>
      <c r="P125" s="41"/>
      <c r="Q125" s="41"/>
      <c r="R125" s="41"/>
      <c r="S125" s="41"/>
      <c r="T125" s="77"/>
      <c r="AT125" s="23" t="s">
        <v>166</v>
      </c>
      <c r="AU125" s="23" t="s">
        <v>83</v>
      </c>
    </row>
    <row r="126" spans="2:65" s="1" customFormat="1" ht="175.5">
      <c r="B126" s="40"/>
      <c r="C126" s="62"/>
      <c r="D126" s="212" t="s">
        <v>168</v>
      </c>
      <c r="E126" s="62"/>
      <c r="F126" s="215" t="s">
        <v>447</v>
      </c>
      <c r="G126" s="62"/>
      <c r="H126" s="62"/>
      <c r="I126" s="171"/>
      <c r="J126" s="62"/>
      <c r="K126" s="62"/>
      <c r="L126" s="60"/>
      <c r="M126" s="214"/>
      <c r="N126" s="41"/>
      <c r="O126" s="41"/>
      <c r="P126" s="41"/>
      <c r="Q126" s="41"/>
      <c r="R126" s="41"/>
      <c r="S126" s="41"/>
      <c r="T126" s="77"/>
      <c r="AT126" s="23" t="s">
        <v>168</v>
      </c>
      <c r="AU126" s="23" t="s">
        <v>83</v>
      </c>
    </row>
    <row r="127" spans="2:65" s="1" customFormat="1" ht="27">
      <c r="B127" s="40"/>
      <c r="C127" s="62"/>
      <c r="D127" s="212" t="s">
        <v>177</v>
      </c>
      <c r="E127" s="62"/>
      <c r="F127" s="215" t="s">
        <v>448</v>
      </c>
      <c r="G127" s="62"/>
      <c r="H127" s="62"/>
      <c r="I127" s="171"/>
      <c r="J127" s="62"/>
      <c r="K127" s="62"/>
      <c r="L127" s="60"/>
      <c r="M127" s="214"/>
      <c r="N127" s="41"/>
      <c r="O127" s="41"/>
      <c r="P127" s="41"/>
      <c r="Q127" s="41"/>
      <c r="R127" s="41"/>
      <c r="S127" s="41"/>
      <c r="T127" s="77"/>
      <c r="AT127" s="23" t="s">
        <v>177</v>
      </c>
      <c r="AU127" s="23" t="s">
        <v>83</v>
      </c>
    </row>
    <row r="128" spans="2:65" s="12" customFormat="1" ht="13.5">
      <c r="B128" s="216"/>
      <c r="C128" s="217"/>
      <c r="D128" s="212" t="s">
        <v>170</v>
      </c>
      <c r="E128" s="218" t="s">
        <v>23</v>
      </c>
      <c r="F128" s="219" t="s">
        <v>449</v>
      </c>
      <c r="G128" s="217"/>
      <c r="H128" s="220">
        <v>20.22</v>
      </c>
      <c r="I128" s="221"/>
      <c r="J128" s="217"/>
      <c r="K128" s="217"/>
      <c r="L128" s="222"/>
      <c r="M128" s="223"/>
      <c r="N128" s="224"/>
      <c r="O128" s="224"/>
      <c r="P128" s="224"/>
      <c r="Q128" s="224"/>
      <c r="R128" s="224"/>
      <c r="S128" s="224"/>
      <c r="T128" s="225"/>
      <c r="AT128" s="226" t="s">
        <v>170</v>
      </c>
      <c r="AU128" s="226" t="s">
        <v>83</v>
      </c>
      <c r="AV128" s="12" t="s">
        <v>83</v>
      </c>
      <c r="AW128" s="12" t="s">
        <v>36</v>
      </c>
      <c r="AX128" s="12" t="s">
        <v>81</v>
      </c>
      <c r="AY128" s="226" t="s">
        <v>157</v>
      </c>
    </row>
    <row r="129" spans="2:65" s="1" customFormat="1" ht="25.5" customHeight="1">
      <c r="B129" s="40"/>
      <c r="C129" s="200" t="s">
        <v>198</v>
      </c>
      <c r="D129" s="200" t="s">
        <v>159</v>
      </c>
      <c r="E129" s="201" t="s">
        <v>450</v>
      </c>
      <c r="F129" s="202" t="s">
        <v>451</v>
      </c>
      <c r="G129" s="203" t="s">
        <v>162</v>
      </c>
      <c r="H129" s="204">
        <v>6.74</v>
      </c>
      <c r="I129" s="205"/>
      <c r="J129" s="206">
        <f>ROUND(I129*H129,2)</f>
        <v>0</v>
      </c>
      <c r="K129" s="202" t="s">
        <v>163</v>
      </c>
      <c r="L129" s="60"/>
      <c r="M129" s="207" t="s">
        <v>23</v>
      </c>
      <c r="N129" s="208" t="s">
        <v>44</v>
      </c>
      <c r="O129" s="41"/>
      <c r="P129" s="209">
        <f>O129*H129</f>
        <v>0</v>
      </c>
      <c r="Q129" s="209">
        <v>0</v>
      </c>
      <c r="R129" s="209">
        <f>Q129*H129</f>
        <v>0</v>
      </c>
      <c r="S129" s="209">
        <v>2.2999999999999998</v>
      </c>
      <c r="T129" s="210">
        <f>S129*H129</f>
        <v>15.501999999999999</v>
      </c>
      <c r="AR129" s="23" t="s">
        <v>164</v>
      </c>
      <c r="AT129" s="23" t="s">
        <v>159</v>
      </c>
      <c r="AU129" s="23" t="s">
        <v>83</v>
      </c>
      <c r="AY129" s="23" t="s">
        <v>157</v>
      </c>
      <c r="BE129" s="211">
        <f>IF(N129="základní",J129,0)</f>
        <v>0</v>
      </c>
      <c r="BF129" s="211">
        <f>IF(N129="snížená",J129,0)</f>
        <v>0</v>
      </c>
      <c r="BG129" s="211">
        <f>IF(N129="zákl. přenesená",J129,0)</f>
        <v>0</v>
      </c>
      <c r="BH129" s="211">
        <f>IF(N129="sníž. přenesená",J129,0)</f>
        <v>0</v>
      </c>
      <c r="BI129" s="211">
        <f>IF(N129="nulová",J129,0)</f>
        <v>0</v>
      </c>
      <c r="BJ129" s="23" t="s">
        <v>81</v>
      </c>
      <c r="BK129" s="211">
        <f>ROUND(I129*H129,2)</f>
        <v>0</v>
      </c>
      <c r="BL129" s="23" t="s">
        <v>164</v>
      </c>
      <c r="BM129" s="23" t="s">
        <v>452</v>
      </c>
    </row>
    <row r="130" spans="2:65" s="1" customFormat="1" ht="40.5">
      <c r="B130" s="40"/>
      <c r="C130" s="62"/>
      <c r="D130" s="212" t="s">
        <v>166</v>
      </c>
      <c r="E130" s="62"/>
      <c r="F130" s="213" t="s">
        <v>453</v>
      </c>
      <c r="G130" s="62"/>
      <c r="H130" s="62"/>
      <c r="I130" s="171"/>
      <c r="J130" s="62"/>
      <c r="K130" s="62"/>
      <c r="L130" s="60"/>
      <c r="M130" s="214"/>
      <c r="N130" s="41"/>
      <c r="O130" s="41"/>
      <c r="P130" s="41"/>
      <c r="Q130" s="41"/>
      <c r="R130" s="41"/>
      <c r="S130" s="41"/>
      <c r="T130" s="77"/>
      <c r="AT130" s="23" t="s">
        <v>166</v>
      </c>
      <c r="AU130" s="23" t="s">
        <v>83</v>
      </c>
    </row>
    <row r="131" spans="2:65" s="1" customFormat="1" ht="175.5">
      <c r="B131" s="40"/>
      <c r="C131" s="62"/>
      <c r="D131" s="212" t="s">
        <v>168</v>
      </c>
      <c r="E131" s="62"/>
      <c r="F131" s="215" t="s">
        <v>447</v>
      </c>
      <c r="G131" s="62"/>
      <c r="H131" s="62"/>
      <c r="I131" s="171"/>
      <c r="J131" s="62"/>
      <c r="K131" s="62"/>
      <c r="L131" s="60"/>
      <c r="M131" s="214"/>
      <c r="N131" s="41"/>
      <c r="O131" s="41"/>
      <c r="P131" s="41"/>
      <c r="Q131" s="41"/>
      <c r="R131" s="41"/>
      <c r="S131" s="41"/>
      <c r="T131" s="77"/>
      <c r="AT131" s="23" t="s">
        <v>168</v>
      </c>
      <c r="AU131" s="23" t="s">
        <v>83</v>
      </c>
    </row>
    <row r="132" spans="2:65" s="1" customFormat="1" ht="27">
      <c r="B132" s="40"/>
      <c r="C132" s="62"/>
      <c r="D132" s="212" t="s">
        <v>177</v>
      </c>
      <c r="E132" s="62"/>
      <c r="F132" s="215" t="s">
        <v>454</v>
      </c>
      <c r="G132" s="62"/>
      <c r="H132" s="62"/>
      <c r="I132" s="171"/>
      <c r="J132" s="62"/>
      <c r="K132" s="62"/>
      <c r="L132" s="60"/>
      <c r="M132" s="214"/>
      <c r="N132" s="41"/>
      <c r="O132" s="41"/>
      <c r="P132" s="41"/>
      <c r="Q132" s="41"/>
      <c r="R132" s="41"/>
      <c r="S132" s="41"/>
      <c r="T132" s="77"/>
      <c r="AT132" s="23" t="s">
        <v>177</v>
      </c>
      <c r="AU132" s="23" t="s">
        <v>83</v>
      </c>
    </row>
    <row r="133" spans="2:65" s="12" customFormat="1" ht="13.5">
      <c r="B133" s="216"/>
      <c r="C133" s="217"/>
      <c r="D133" s="212" t="s">
        <v>170</v>
      </c>
      <c r="E133" s="218" t="s">
        <v>23</v>
      </c>
      <c r="F133" s="219" t="s">
        <v>455</v>
      </c>
      <c r="G133" s="217"/>
      <c r="H133" s="220">
        <v>6.74</v>
      </c>
      <c r="I133" s="221"/>
      <c r="J133" s="217"/>
      <c r="K133" s="217"/>
      <c r="L133" s="222"/>
      <c r="M133" s="223"/>
      <c r="N133" s="224"/>
      <c r="O133" s="224"/>
      <c r="P133" s="224"/>
      <c r="Q133" s="224"/>
      <c r="R133" s="224"/>
      <c r="S133" s="224"/>
      <c r="T133" s="225"/>
      <c r="AT133" s="226" t="s">
        <v>170</v>
      </c>
      <c r="AU133" s="226" t="s">
        <v>83</v>
      </c>
      <c r="AV133" s="12" t="s">
        <v>83</v>
      </c>
      <c r="AW133" s="12" t="s">
        <v>36</v>
      </c>
      <c r="AX133" s="12" t="s">
        <v>81</v>
      </c>
      <c r="AY133" s="226" t="s">
        <v>157</v>
      </c>
    </row>
    <row r="134" spans="2:65" s="1" customFormat="1" ht="25.5" customHeight="1">
      <c r="B134" s="40"/>
      <c r="C134" s="200" t="s">
        <v>203</v>
      </c>
      <c r="D134" s="200" t="s">
        <v>159</v>
      </c>
      <c r="E134" s="201" t="s">
        <v>456</v>
      </c>
      <c r="F134" s="202" t="s">
        <v>457</v>
      </c>
      <c r="G134" s="203" t="s">
        <v>288</v>
      </c>
      <c r="H134" s="204">
        <v>1</v>
      </c>
      <c r="I134" s="205"/>
      <c r="J134" s="206">
        <f>ROUND(I134*H134,2)</f>
        <v>0</v>
      </c>
      <c r="K134" s="202" t="s">
        <v>23</v>
      </c>
      <c r="L134" s="60"/>
      <c r="M134" s="207" t="s">
        <v>23</v>
      </c>
      <c r="N134" s="208" t="s">
        <v>44</v>
      </c>
      <c r="O134" s="41"/>
      <c r="P134" s="209">
        <f>O134*H134</f>
        <v>0</v>
      </c>
      <c r="Q134" s="209">
        <v>0</v>
      </c>
      <c r="R134" s="209">
        <f>Q134*H134</f>
        <v>0</v>
      </c>
      <c r="S134" s="209">
        <v>0</v>
      </c>
      <c r="T134" s="210">
        <f>S134*H134</f>
        <v>0</v>
      </c>
      <c r="AR134" s="23" t="s">
        <v>164</v>
      </c>
      <c r="AT134" s="23" t="s">
        <v>159</v>
      </c>
      <c r="AU134" s="23" t="s">
        <v>83</v>
      </c>
      <c r="AY134" s="23" t="s">
        <v>157</v>
      </c>
      <c r="BE134" s="211">
        <f>IF(N134="základní",J134,0)</f>
        <v>0</v>
      </c>
      <c r="BF134" s="211">
        <f>IF(N134="snížená",J134,0)</f>
        <v>0</v>
      </c>
      <c r="BG134" s="211">
        <f>IF(N134="zákl. přenesená",J134,0)</f>
        <v>0</v>
      </c>
      <c r="BH134" s="211">
        <f>IF(N134="sníž. přenesená",J134,0)</f>
        <v>0</v>
      </c>
      <c r="BI134" s="211">
        <f>IF(N134="nulová",J134,0)</f>
        <v>0</v>
      </c>
      <c r="BJ134" s="23" t="s">
        <v>81</v>
      </c>
      <c r="BK134" s="211">
        <f>ROUND(I134*H134,2)</f>
        <v>0</v>
      </c>
      <c r="BL134" s="23" t="s">
        <v>164</v>
      </c>
      <c r="BM134" s="23" t="s">
        <v>458</v>
      </c>
    </row>
    <row r="135" spans="2:65" s="1" customFormat="1" ht="27">
      <c r="B135" s="40"/>
      <c r="C135" s="62"/>
      <c r="D135" s="212" t="s">
        <v>166</v>
      </c>
      <c r="E135" s="62"/>
      <c r="F135" s="213" t="s">
        <v>457</v>
      </c>
      <c r="G135" s="62"/>
      <c r="H135" s="62"/>
      <c r="I135" s="171"/>
      <c r="J135" s="62"/>
      <c r="K135" s="62"/>
      <c r="L135" s="60"/>
      <c r="M135" s="214"/>
      <c r="N135" s="41"/>
      <c r="O135" s="41"/>
      <c r="P135" s="41"/>
      <c r="Q135" s="41"/>
      <c r="R135" s="41"/>
      <c r="S135" s="41"/>
      <c r="T135" s="77"/>
      <c r="AT135" s="23" t="s">
        <v>166</v>
      </c>
      <c r="AU135" s="23" t="s">
        <v>83</v>
      </c>
    </row>
    <row r="136" spans="2:65" s="12" customFormat="1" ht="13.5">
      <c r="B136" s="216"/>
      <c r="C136" s="217"/>
      <c r="D136" s="212" t="s">
        <v>170</v>
      </c>
      <c r="E136" s="218" t="s">
        <v>23</v>
      </c>
      <c r="F136" s="219" t="s">
        <v>81</v>
      </c>
      <c r="G136" s="217"/>
      <c r="H136" s="220">
        <v>1</v>
      </c>
      <c r="I136" s="221"/>
      <c r="J136" s="217"/>
      <c r="K136" s="217"/>
      <c r="L136" s="222"/>
      <c r="M136" s="223"/>
      <c r="N136" s="224"/>
      <c r="O136" s="224"/>
      <c r="P136" s="224"/>
      <c r="Q136" s="224"/>
      <c r="R136" s="224"/>
      <c r="S136" s="224"/>
      <c r="T136" s="225"/>
      <c r="AT136" s="226" t="s">
        <v>170</v>
      </c>
      <c r="AU136" s="226" t="s">
        <v>83</v>
      </c>
      <c r="AV136" s="12" t="s">
        <v>83</v>
      </c>
      <c r="AW136" s="12" t="s">
        <v>36</v>
      </c>
      <c r="AX136" s="12" t="s">
        <v>81</v>
      </c>
      <c r="AY136" s="226" t="s">
        <v>157</v>
      </c>
    </row>
    <row r="137" spans="2:65" s="1" customFormat="1" ht="16.5" customHeight="1">
      <c r="B137" s="40"/>
      <c r="C137" s="200" t="s">
        <v>211</v>
      </c>
      <c r="D137" s="200" t="s">
        <v>159</v>
      </c>
      <c r="E137" s="201" t="s">
        <v>459</v>
      </c>
      <c r="F137" s="202" t="s">
        <v>460</v>
      </c>
      <c r="G137" s="203" t="s">
        <v>162</v>
      </c>
      <c r="H137" s="204">
        <v>37.630000000000003</v>
      </c>
      <c r="I137" s="205"/>
      <c r="J137" s="206">
        <f>ROUND(I137*H137,2)</f>
        <v>0</v>
      </c>
      <c r="K137" s="202" t="s">
        <v>163</v>
      </c>
      <c r="L137" s="60"/>
      <c r="M137" s="207" t="s">
        <v>23</v>
      </c>
      <c r="N137" s="208" t="s">
        <v>44</v>
      </c>
      <c r="O137" s="41"/>
      <c r="P137" s="209">
        <f>O137*H137</f>
        <v>0</v>
      </c>
      <c r="Q137" s="209">
        <v>0</v>
      </c>
      <c r="R137" s="209">
        <f>Q137*H137</f>
        <v>0</v>
      </c>
      <c r="S137" s="209">
        <v>0</v>
      </c>
      <c r="T137" s="210">
        <f>S137*H137</f>
        <v>0</v>
      </c>
      <c r="AR137" s="23" t="s">
        <v>164</v>
      </c>
      <c r="AT137" s="23" t="s">
        <v>159</v>
      </c>
      <c r="AU137" s="23" t="s">
        <v>83</v>
      </c>
      <c r="AY137" s="23" t="s">
        <v>157</v>
      </c>
      <c r="BE137" s="211">
        <f>IF(N137="základní",J137,0)</f>
        <v>0</v>
      </c>
      <c r="BF137" s="211">
        <f>IF(N137="snížená",J137,0)</f>
        <v>0</v>
      </c>
      <c r="BG137" s="211">
        <f>IF(N137="zákl. přenesená",J137,0)</f>
        <v>0</v>
      </c>
      <c r="BH137" s="211">
        <f>IF(N137="sníž. přenesená",J137,0)</f>
        <v>0</v>
      </c>
      <c r="BI137" s="211">
        <f>IF(N137="nulová",J137,0)</f>
        <v>0</v>
      </c>
      <c r="BJ137" s="23" t="s">
        <v>81</v>
      </c>
      <c r="BK137" s="211">
        <f>ROUND(I137*H137,2)</f>
        <v>0</v>
      </c>
      <c r="BL137" s="23" t="s">
        <v>164</v>
      </c>
      <c r="BM137" s="23" t="s">
        <v>461</v>
      </c>
    </row>
    <row r="138" spans="2:65" s="1" customFormat="1" ht="27">
      <c r="B138" s="40"/>
      <c r="C138" s="62"/>
      <c r="D138" s="212" t="s">
        <v>166</v>
      </c>
      <c r="E138" s="62"/>
      <c r="F138" s="213" t="s">
        <v>462</v>
      </c>
      <c r="G138" s="62"/>
      <c r="H138" s="62"/>
      <c r="I138" s="171"/>
      <c r="J138" s="62"/>
      <c r="K138" s="62"/>
      <c r="L138" s="60"/>
      <c r="M138" s="214"/>
      <c r="N138" s="41"/>
      <c r="O138" s="41"/>
      <c r="P138" s="41"/>
      <c r="Q138" s="41"/>
      <c r="R138" s="41"/>
      <c r="S138" s="41"/>
      <c r="T138" s="77"/>
      <c r="AT138" s="23" t="s">
        <v>166</v>
      </c>
      <c r="AU138" s="23" t="s">
        <v>83</v>
      </c>
    </row>
    <row r="139" spans="2:65" s="1" customFormat="1" ht="175.5">
      <c r="B139" s="40"/>
      <c r="C139" s="62"/>
      <c r="D139" s="212" t="s">
        <v>168</v>
      </c>
      <c r="E139" s="62"/>
      <c r="F139" s="215" t="s">
        <v>463</v>
      </c>
      <c r="G139" s="62"/>
      <c r="H139" s="62"/>
      <c r="I139" s="171"/>
      <c r="J139" s="62"/>
      <c r="K139" s="62"/>
      <c r="L139" s="60"/>
      <c r="M139" s="214"/>
      <c r="N139" s="41"/>
      <c r="O139" s="41"/>
      <c r="P139" s="41"/>
      <c r="Q139" s="41"/>
      <c r="R139" s="41"/>
      <c r="S139" s="41"/>
      <c r="T139" s="77"/>
      <c r="AT139" s="23" t="s">
        <v>168</v>
      </c>
      <c r="AU139" s="23" t="s">
        <v>83</v>
      </c>
    </row>
    <row r="140" spans="2:65" s="12" customFormat="1" ht="13.5">
      <c r="B140" s="216"/>
      <c r="C140" s="217"/>
      <c r="D140" s="212" t="s">
        <v>170</v>
      </c>
      <c r="E140" s="218" t="s">
        <v>23</v>
      </c>
      <c r="F140" s="219" t="s">
        <v>464</v>
      </c>
      <c r="G140" s="217"/>
      <c r="H140" s="220">
        <v>37.630000000000003</v>
      </c>
      <c r="I140" s="221"/>
      <c r="J140" s="217"/>
      <c r="K140" s="217"/>
      <c r="L140" s="222"/>
      <c r="M140" s="223"/>
      <c r="N140" s="224"/>
      <c r="O140" s="224"/>
      <c r="P140" s="224"/>
      <c r="Q140" s="224"/>
      <c r="R140" s="224"/>
      <c r="S140" s="224"/>
      <c r="T140" s="225"/>
      <c r="AT140" s="226" t="s">
        <v>170</v>
      </c>
      <c r="AU140" s="226" t="s">
        <v>83</v>
      </c>
      <c r="AV140" s="12" t="s">
        <v>83</v>
      </c>
      <c r="AW140" s="12" t="s">
        <v>36</v>
      </c>
      <c r="AX140" s="12" t="s">
        <v>81</v>
      </c>
      <c r="AY140" s="226" t="s">
        <v>157</v>
      </c>
    </row>
    <row r="141" spans="2:65" s="1" customFormat="1" ht="16.5" customHeight="1">
      <c r="B141" s="40"/>
      <c r="C141" s="200" t="s">
        <v>219</v>
      </c>
      <c r="D141" s="200" t="s">
        <v>159</v>
      </c>
      <c r="E141" s="201" t="s">
        <v>465</v>
      </c>
      <c r="F141" s="202" t="s">
        <v>466</v>
      </c>
      <c r="G141" s="203" t="s">
        <v>162</v>
      </c>
      <c r="H141" s="204">
        <v>2009.24</v>
      </c>
      <c r="I141" s="205"/>
      <c r="J141" s="206">
        <f>ROUND(I141*H141,2)</f>
        <v>0</v>
      </c>
      <c r="K141" s="202" t="s">
        <v>163</v>
      </c>
      <c r="L141" s="60"/>
      <c r="M141" s="207" t="s">
        <v>23</v>
      </c>
      <c r="N141" s="208" t="s">
        <v>44</v>
      </c>
      <c r="O141" s="41"/>
      <c r="P141" s="209">
        <f>O141*H141</f>
        <v>0</v>
      </c>
      <c r="Q141" s="209">
        <v>0</v>
      </c>
      <c r="R141" s="209">
        <f>Q141*H141</f>
        <v>0</v>
      </c>
      <c r="S141" s="209">
        <v>0</v>
      </c>
      <c r="T141" s="210">
        <f>S141*H141</f>
        <v>0</v>
      </c>
      <c r="AR141" s="23" t="s">
        <v>164</v>
      </c>
      <c r="AT141" s="23" t="s">
        <v>159</v>
      </c>
      <c r="AU141" s="23" t="s">
        <v>83</v>
      </c>
      <c r="AY141" s="23" t="s">
        <v>157</v>
      </c>
      <c r="BE141" s="211">
        <f>IF(N141="základní",J141,0)</f>
        <v>0</v>
      </c>
      <c r="BF141" s="211">
        <f>IF(N141="snížená",J141,0)</f>
        <v>0</v>
      </c>
      <c r="BG141" s="211">
        <f>IF(N141="zákl. přenesená",J141,0)</f>
        <v>0</v>
      </c>
      <c r="BH141" s="211">
        <f>IF(N141="sníž. přenesená",J141,0)</f>
        <v>0</v>
      </c>
      <c r="BI141" s="211">
        <f>IF(N141="nulová",J141,0)</f>
        <v>0</v>
      </c>
      <c r="BJ141" s="23" t="s">
        <v>81</v>
      </c>
      <c r="BK141" s="211">
        <f>ROUND(I141*H141,2)</f>
        <v>0</v>
      </c>
      <c r="BL141" s="23" t="s">
        <v>164</v>
      </c>
      <c r="BM141" s="23" t="s">
        <v>467</v>
      </c>
    </row>
    <row r="142" spans="2:65" s="1" customFormat="1" ht="27">
      <c r="B142" s="40"/>
      <c r="C142" s="62"/>
      <c r="D142" s="212" t="s">
        <v>166</v>
      </c>
      <c r="E142" s="62"/>
      <c r="F142" s="213" t="s">
        <v>468</v>
      </c>
      <c r="G142" s="62"/>
      <c r="H142" s="62"/>
      <c r="I142" s="171"/>
      <c r="J142" s="62"/>
      <c r="K142" s="62"/>
      <c r="L142" s="60"/>
      <c r="M142" s="214"/>
      <c r="N142" s="41"/>
      <c r="O142" s="41"/>
      <c r="P142" s="41"/>
      <c r="Q142" s="41"/>
      <c r="R142" s="41"/>
      <c r="S142" s="41"/>
      <c r="T142" s="77"/>
      <c r="AT142" s="23" t="s">
        <v>166</v>
      </c>
      <c r="AU142" s="23" t="s">
        <v>83</v>
      </c>
    </row>
    <row r="143" spans="2:65" s="1" customFormat="1" ht="175.5">
      <c r="B143" s="40"/>
      <c r="C143" s="62"/>
      <c r="D143" s="212" t="s">
        <v>168</v>
      </c>
      <c r="E143" s="62"/>
      <c r="F143" s="215" t="s">
        <v>196</v>
      </c>
      <c r="G143" s="62"/>
      <c r="H143" s="62"/>
      <c r="I143" s="171"/>
      <c r="J143" s="62"/>
      <c r="K143" s="62"/>
      <c r="L143" s="60"/>
      <c r="M143" s="214"/>
      <c r="N143" s="41"/>
      <c r="O143" s="41"/>
      <c r="P143" s="41"/>
      <c r="Q143" s="41"/>
      <c r="R143" s="41"/>
      <c r="S143" s="41"/>
      <c r="T143" s="77"/>
      <c r="AT143" s="23" t="s">
        <v>168</v>
      </c>
      <c r="AU143" s="23" t="s">
        <v>83</v>
      </c>
    </row>
    <row r="144" spans="2:65" s="12" customFormat="1" ht="13.5">
      <c r="B144" s="216"/>
      <c r="C144" s="217"/>
      <c r="D144" s="212" t="s">
        <v>170</v>
      </c>
      <c r="E144" s="218" t="s">
        <v>23</v>
      </c>
      <c r="F144" s="219" t="s">
        <v>469</v>
      </c>
      <c r="G144" s="217"/>
      <c r="H144" s="220">
        <v>2009.24</v>
      </c>
      <c r="I144" s="221"/>
      <c r="J144" s="217"/>
      <c r="K144" s="217"/>
      <c r="L144" s="222"/>
      <c r="M144" s="223"/>
      <c r="N144" s="224"/>
      <c r="O144" s="224"/>
      <c r="P144" s="224"/>
      <c r="Q144" s="224"/>
      <c r="R144" s="224"/>
      <c r="S144" s="224"/>
      <c r="T144" s="225"/>
      <c r="AT144" s="226" t="s">
        <v>170</v>
      </c>
      <c r="AU144" s="226" t="s">
        <v>83</v>
      </c>
      <c r="AV144" s="12" t="s">
        <v>83</v>
      </c>
      <c r="AW144" s="12" t="s">
        <v>36</v>
      </c>
      <c r="AX144" s="12" t="s">
        <v>81</v>
      </c>
      <c r="AY144" s="226" t="s">
        <v>157</v>
      </c>
    </row>
    <row r="145" spans="2:65" s="1" customFormat="1" ht="16.5" customHeight="1">
      <c r="B145" s="40"/>
      <c r="C145" s="200" t="s">
        <v>226</v>
      </c>
      <c r="D145" s="200" t="s">
        <v>159</v>
      </c>
      <c r="E145" s="201" t="s">
        <v>199</v>
      </c>
      <c r="F145" s="202" t="s">
        <v>200</v>
      </c>
      <c r="G145" s="203" t="s">
        <v>162</v>
      </c>
      <c r="H145" s="204">
        <v>2009.24</v>
      </c>
      <c r="I145" s="205"/>
      <c r="J145" s="206">
        <f>ROUND(I145*H145,2)</f>
        <v>0</v>
      </c>
      <c r="K145" s="202" t="s">
        <v>163</v>
      </c>
      <c r="L145" s="60"/>
      <c r="M145" s="207" t="s">
        <v>23</v>
      </c>
      <c r="N145" s="208" t="s">
        <v>44</v>
      </c>
      <c r="O145" s="41"/>
      <c r="P145" s="209">
        <f>O145*H145</f>
        <v>0</v>
      </c>
      <c r="Q145" s="209">
        <v>0</v>
      </c>
      <c r="R145" s="209">
        <f>Q145*H145</f>
        <v>0</v>
      </c>
      <c r="S145" s="209">
        <v>0</v>
      </c>
      <c r="T145" s="210">
        <f>S145*H145</f>
        <v>0</v>
      </c>
      <c r="AR145" s="23" t="s">
        <v>164</v>
      </c>
      <c r="AT145" s="23" t="s">
        <v>159</v>
      </c>
      <c r="AU145" s="23" t="s">
        <v>83</v>
      </c>
      <c r="AY145" s="23" t="s">
        <v>157</v>
      </c>
      <c r="BE145" s="211">
        <f>IF(N145="základní",J145,0)</f>
        <v>0</v>
      </c>
      <c r="BF145" s="211">
        <f>IF(N145="snížená",J145,0)</f>
        <v>0</v>
      </c>
      <c r="BG145" s="211">
        <f>IF(N145="zákl. přenesená",J145,0)</f>
        <v>0</v>
      </c>
      <c r="BH145" s="211">
        <f>IF(N145="sníž. přenesená",J145,0)</f>
        <v>0</v>
      </c>
      <c r="BI145" s="211">
        <f>IF(N145="nulová",J145,0)</f>
        <v>0</v>
      </c>
      <c r="BJ145" s="23" t="s">
        <v>81</v>
      </c>
      <c r="BK145" s="211">
        <f>ROUND(I145*H145,2)</f>
        <v>0</v>
      </c>
      <c r="BL145" s="23" t="s">
        <v>164</v>
      </c>
      <c r="BM145" s="23" t="s">
        <v>470</v>
      </c>
    </row>
    <row r="146" spans="2:65" s="1" customFormat="1" ht="27">
      <c r="B146" s="40"/>
      <c r="C146" s="62"/>
      <c r="D146" s="212" t="s">
        <v>166</v>
      </c>
      <c r="E146" s="62"/>
      <c r="F146" s="213" t="s">
        <v>202</v>
      </c>
      <c r="G146" s="62"/>
      <c r="H146" s="62"/>
      <c r="I146" s="171"/>
      <c r="J146" s="62"/>
      <c r="K146" s="62"/>
      <c r="L146" s="60"/>
      <c r="M146" s="214"/>
      <c r="N146" s="41"/>
      <c r="O146" s="41"/>
      <c r="P146" s="41"/>
      <c r="Q146" s="41"/>
      <c r="R146" s="41"/>
      <c r="S146" s="41"/>
      <c r="T146" s="77"/>
      <c r="AT146" s="23" t="s">
        <v>166</v>
      </c>
      <c r="AU146" s="23" t="s">
        <v>83</v>
      </c>
    </row>
    <row r="147" spans="2:65" s="1" customFormat="1" ht="175.5">
      <c r="B147" s="40"/>
      <c r="C147" s="62"/>
      <c r="D147" s="212" t="s">
        <v>168</v>
      </c>
      <c r="E147" s="62"/>
      <c r="F147" s="215" t="s">
        <v>196</v>
      </c>
      <c r="G147" s="62"/>
      <c r="H147" s="62"/>
      <c r="I147" s="171"/>
      <c r="J147" s="62"/>
      <c r="K147" s="62"/>
      <c r="L147" s="60"/>
      <c r="M147" s="214"/>
      <c r="N147" s="41"/>
      <c r="O147" s="41"/>
      <c r="P147" s="41"/>
      <c r="Q147" s="41"/>
      <c r="R147" s="41"/>
      <c r="S147" s="41"/>
      <c r="T147" s="77"/>
      <c r="AT147" s="23" t="s">
        <v>168</v>
      </c>
      <c r="AU147" s="23" t="s">
        <v>83</v>
      </c>
    </row>
    <row r="148" spans="2:65" s="1" customFormat="1" ht="16.5" customHeight="1">
      <c r="B148" s="40"/>
      <c r="C148" s="200" t="s">
        <v>233</v>
      </c>
      <c r="D148" s="200" t="s">
        <v>159</v>
      </c>
      <c r="E148" s="201" t="s">
        <v>204</v>
      </c>
      <c r="F148" s="202" t="s">
        <v>205</v>
      </c>
      <c r="G148" s="203" t="s">
        <v>162</v>
      </c>
      <c r="H148" s="204">
        <v>3479.01</v>
      </c>
      <c r="I148" s="205"/>
      <c r="J148" s="206">
        <f>ROUND(I148*H148,2)</f>
        <v>0</v>
      </c>
      <c r="K148" s="202" t="s">
        <v>163</v>
      </c>
      <c r="L148" s="60"/>
      <c r="M148" s="207" t="s">
        <v>23</v>
      </c>
      <c r="N148" s="208" t="s">
        <v>44</v>
      </c>
      <c r="O148" s="41"/>
      <c r="P148" s="209">
        <f>O148*H148</f>
        <v>0</v>
      </c>
      <c r="Q148" s="209">
        <v>0</v>
      </c>
      <c r="R148" s="209">
        <f>Q148*H148</f>
        <v>0</v>
      </c>
      <c r="S148" s="209">
        <v>0</v>
      </c>
      <c r="T148" s="210">
        <f>S148*H148</f>
        <v>0</v>
      </c>
      <c r="AR148" s="23" t="s">
        <v>164</v>
      </c>
      <c r="AT148" s="23" t="s">
        <v>159</v>
      </c>
      <c r="AU148" s="23" t="s">
        <v>83</v>
      </c>
      <c r="AY148" s="23" t="s">
        <v>157</v>
      </c>
      <c r="BE148" s="211">
        <f>IF(N148="základní",J148,0)</f>
        <v>0</v>
      </c>
      <c r="BF148" s="211">
        <f>IF(N148="snížená",J148,0)</f>
        <v>0</v>
      </c>
      <c r="BG148" s="211">
        <f>IF(N148="zákl. přenesená",J148,0)</f>
        <v>0</v>
      </c>
      <c r="BH148" s="211">
        <f>IF(N148="sníž. přenesená",J148,0)</f>
        <v>0</v>
      </c>
      <c r="BI148" s="211">
        <f>IF(N148="nulová",J148,0)</f>
        <v>0</v>
      </c>
      <c r="BJ148" s="23" t="s">
        <v>81</v>
      </c>
      <c r="BK148" s="211">
        <f>ROUND(I148*H148,2)</f>
        <v>0</v>
      </c>
      <c r="BL148" s="23" t="s">
        <v>164</v>
      </c>
      <c r="BM148" s="23" t="s">
        <v>471</v>
      </c>
    </row>
    <row r="149" spans="2:65" s="1" customFormat="1" ht="40.5">
      <c r="B149" s="40"/>
      <c r="C149" s="62"/>
      <c r="D149" s="212" t="s">
        <v>166</v>
      </c>
      <c r="E149" s="62"/>
      <c r="F149" s="213" t="s">
        <v>207</v>
      </c>
      <c r="G149" s="62"/>
      <c r="H149" s="62"/>
      <c r="I149" s="171"/>
      <c r="J149" s="62"/>
      <c r="K149" s="62"/>
      <c r="L149" s="60"/>
      <c r="M149" s="214"/>
      <c r="N149" s="41"/>
      <c r="O149" s="41"/>
      <c r="P149" s="41"/>
      <c r="Q149" s="41"/>
      <c r="R149" s="41"/>
      <c r="S149" s="41"/>
      <c r="T149" s="77"/>
      <c r="AT149" s="23" t="s">
        <v>166</v>
      </c>
      <c r="AU149" s="23" t="s">
        <v>83</v>
      </c>
    </row>
    <row r="150" spans="2:65" s="1" customFormat="1" ht="175.5">
      <c r="B150" s="40"/>
      <c r="C150" s="62"/>
      <c r="D150" s="212" t="s">
        <v>168</v>
      </c>
      <c r="E150" s="62"/>
      <c r="F150" s="215" t="s">
        <v>188</v>
      </c>
      <c r="G150" s="62"/>
      <c r="H150" s="62"/>
      <c r="I150" s="171"/>
      <c r="J150" s="62"/>
      <c r="K150" s="62"/>
      <c r="L150" s="60"/>
      <c r="M150" s="214"/>
      <c r="N150" s="41"/>
      <c r="O150" s="41"/>
      <c r="P150" s="41"/>
      <c r="Q150" s="41"/>
      <c r="R150" s="41"/>
      <c r="S150" s="41"/>
      <c r="T150" s="77"/>
      <c r="AT150" s="23" t="s">
        <v>168</v>
      </c>
      <c r="AU150" s="23" t="s">
        <v>83</v>
      </c>
    </row>
    <row r="151" spans="2:65" s="1" customFormat="1" ht="27">
      <c r="B151" s="40"/>
      <c r="C151" s="62"/>
      <c r="D151" s="212" t="s">
        <v>177</v>
      </c>
      <c r="E151" s="62"/>
      <c r="F151" s="215" t="s">
        <v>472</v>
      </c>
      <c r="G151" s="62"/>
      <c r="H151" s="62"/>
      <c r="I151" s="171"/>
      <c r="J151" s="62"/>
      <c r="K151" s="62"/>
      <c r="L151" s="60"/>
      <c r="M151" s="214"/>
      <c r="N151" s="41"/>
      <c r="O151" s="41"/>
      <c r="P151" s="41"/>
      <c r="Q151" s="41"/>
      <c r="R151" s="41"/>
      <c r="S151" s="41"/>
      <c r="T151" s="77"/>
      <c r="AT151" s="23" t="s">
        <v>177</v>
      </c>
      <c r="AU151" s="23" t="s">
        <v>83</v>
      </c>
    </row>
    <row r="152" spans="2:65" s="12" customFormat="1" ht="13.5">
      <c r="B152" s="216"/>
      <c r="C152" s="217"/>
      <c r="D152" s="212" t="s">
        <v>170</v>
      </c>
      <c r="E152" s="218" t="s">
        <v>23</v>
      </c>
      <c r="F152" s="219" t="s">
        <v>473</v>
      </c>
      <c r="G152" s="217"/>
      <c r="H152" s="220">
        <v>2009.24</v>
      </c>
      <c r="I152" s="221"/>
      <c r="J152" s="217"/>
      <c r="K152" s="217"/>
      <c r="L152" s="222"/>
      <c r="M152" s="223"/>
      <c r="N152" s="224"/>
      <c r="O152" s="224"/>
      <c r="P152" s="224"/>
      <c r="Q152" s="224"/>
      <c r="R152" s="224"/>
      <c r="S152" s="224"/>
      <c r="T152" s="225"/>
      <c r="AT152" s="226" t="s">
        <v>170</v>
      </c>
      <c r="AU152" s="226" t="s">
        <v>83</v>
      </c>
      <c r="AV152" s="12" t="s">
        <v>83</v>
      </c>
      <c r="AW152" s="12" t="s">
        <v>36</v>
      </c>
      <c r="AX152" s="12" t="s">
        <v>73</v>
      </c>
      <c r="AY152" s="226" t="s">
        <v>157</v>
      </c>
    </row>
    <row r="153" spans="2:65" s="12" customFormat="1" ht="13.5">
      <c r="B153" s="216"/>
      <c r="C153" s="217"/>
      <c r="D153" s="212" t="s">
        <v>170</v>
      </c>
      <c r="E153" s="218" t="s">
        <v>23</v>
      </c>
      <c r="F153" s="219" t="s">
        <v>474</v>
      </c>
      <c r="G153" s="217"/>
      <c r="H153" s="220">
        <v>1394.51</v>
      </c>
      <c r="I153" s="221"/>
      <c r="J153" s="217"/>
      <c r="K153" s="217"/>
      <c r="L153" s="222"/>
      <c r="M153" s="223"/>
      <c r="N153" s="224"/>
      <c r="O153" s="224"/>
      <c r="P153" s="224"/>
      <c r="Q153" s="224"/>
      <c r="R153" s="224"/>
      <c r="S153" s="224"/>
      <c r="T153" s="225"/>
      <c r="AT153" s="226" t="s">
        <v>170</v>
      </c>
      <c r="AU153" s="226" t="s">
        <v>83</v>
      </c>
      <c r="AV153" s="12" t="s">
        <v>83</v>
      </c>
      <c r="AW153" s="12" t="s">
        <v>36</v>
      </c>
      <c r="AX153" s="12" t="s">
        <v>73</v>
      </c>
      <c r="AY153" s="226" t="s">
        <v>157</v>
      </c>
    </row>
    <row r="154" spans="2:65" s="12" customFormat="1" ht="13.5">
      <c r="B154" s="216"/>
      <c r="C154" s="217"/>
      <c r="D154" s="212" t="s">
        <v>170</v>
      </c>
      <c r="E154" s="218" t="s">
        <v>23</v>
      </c>
      <c r="F154" s="219" t="s">
        <v>475</v>
      </c>
      <c r="G154" s="217"/>
      <c r="H154" s="220">
        <v>75.260000000000005</v>
      </c>
      <c r="I154" s="221"/>
      <c r="J154" s="217"/>
      <c r="K154" s="217"/>
      <c r="L154" s="222"/>
      <c r="M154" s="223"/>
      <c r="N154" s="224"/>
      <c r="O154" s="224"/>
      <c r="P154" s="224"/>
      <c r="Q154" s="224"/>
      <c r="R154" s="224"/>
      <c r="S154" s="224"/>
      <c r="T154" s="225"/>
      <c r="AT154" s="226" t="s">
        <v>170</v>
      </c>
      <c r="AU154" s="226" t="s">
        <v>83</v>
      </c>
      <c r="AV154" s="12" t="s">
        <v>83</v>
      </c>
      <c r="AW154" s="12" t="s">
        <v>36</v>
      </c>
      <c r="AX154" s="12" t="s">
        <v>73</v>
      </c>
      <c r="AY154" s="226" t="s">
        <v>157</v>
      </c>
    </row>
    <row r="155" spans="2:65" s="13" customFormat="1" ht="13.5">
      <c r="B155" s="227"/>
      <c r="C155" s="228"/>
      <c r="D155" s="212" t="s">
        <v>170</v>
      </c>
      <c r="E155" s="229" t="s">
        <v>23</v>
      </c>
      <c r="F155" s="230" t="s">
        <v>182</v>
      </c>
      <c r="G155" s="228"/>
      <c r="H155" s="231">
        <v>3479.01</v>
      </c>
      <c r="I155" s="232"/>
      <c r="J155" s="228"/>
      <c r="K155" s="228"/>
      <c r="L155" s="233"/>
      <c r="M155" s="234"/>
      <c r="N155" s="235"/>
      <c r="O155" s="235"/>
      <c r="P155" s="235"/>
      <c r="Q155" s="235"/>
      <c r="R155" s="235"/>
      <c r="S155" s="235"/>
      <c r="T155" s="236"/>
      <c r="AT155" s="237" t="s">
        <v>170</v>
      </c>
      <c r="AU155" s="237" t="s">
        <v>83</v>
      </c>
      <c r="AV155" s="13" t="s">
        <v>164</v>
      </c>
      <c r="AW155" s="13" t="s">
        <v>36</v>
      </c>
      <c r="AX155" s="13" t="s">
        <v>81</v>
      </c>
      <c r="AY155" s="237" t="s">
        <v>157</v>
      </c>
    </row>
    <row r="156" spans="2:65" s="1" customFormat="1" ht="16.5" customHeight="1">
      <c r="B156" s="40"/>
      <c r="C156" s="200" t="s">
        <v>240</v>
      </c>
      <c r="D156" s="200" t="s">
        <v>159</v>
      </c>
      <c r="E156" s="201" t="s">
        <v>212</v>
      </c>
      <c r="F156" s="202" t="s">
        <v>213</v>
      </c>
      <c r="G156" s="203" t="s">
        <v>162</v>
      </c>
      <c r="H156" s="204">
        <v>1432.14</v>
      </c>
      <c r="I156" s="205"/>
      <c r="J156" s="206">
        <f>ROUND(I156*H156,2)</f>
        <v>0</v>
      </c>
      <c r="K156" s="202" t="s">
        <v>163</v>
      </c>
      <c r="L156" s="60"/>
      <c r="M156" s="207" t="s">
        <v>23</v>
      </c>
      <c r="N156" s="208" t="s">
        <v>44</v>
      </c>
      <c r="O156" s="41"/>
      <c r="P156" s="209">
        <f>O156*H156</f>
        <v>0</v>
      </c>
      <c r="Q156" s="209">
        <v>0</v>
      </c>
      <c r="R156" s="209">
        <f>Q156*H156</f>
        <v>0</v>
      </c>
      <c r="S156" s="209">
        <v>0</v>
      </c>
      <c r="T156" s="210">
        <f>S156*H156</f>
        <v>0</v>
      </c>
      <c r="AR156" s="23" t="s">
        <v>164</v>
      </c>
      <c r="AT156" s="23" t="s">
        <v>159</v>
      </c>
      <c r="AU156" s="23" t="s">
        <v>83</v>
      </c>
      <c r="AY156" s="23" t="s">
        <v>157</v>
      </c>
      <c r="BE156" s="211">
        <f>IF(N156="základní",J156,0)</f>
        <v>0</v>
      </c>
      <c r="BF156" s="211">
        <f>IF(N156="snížená",J156,0)</f>
        <v>0</v>
      </c>
      <c r="BG156" s="211">
        <f>IF(N156="zákl. přenesená",J156,0)</f>
        <v>0</v>
      </c>
      <c r="BH156" s="211">
        <f>IF(N156="sníž. přenesená",J156,0)</f>
        <v>0</v>
      </c>
      <c r="BI156" s="211">
        <f>IF(N156="nulová",J156,0)</f>
        <v>0</v>
      </c>
      <c r="BJ156" s="23" t="s">
        <v>81</v>
      </c>
      <c r="BK156" s="211">
        <f>ROUND(I156*H156,2)</f>
        <v>0</v>
      </c>
      <c r="BL156" s="23" t="s">
        <v>164</v>
      </c>
      <c r="BM156" s="23" t="s">
        <v>476</v>
      </c>
    </row>
    <row r="157" spans="2:65" s="1" customFormat="1" ht="27">
      <c r="B157" s="40"/>
      <c r="C157" s="62"/>
      <c r="D157" s="212" t="s">
        <v>166</v>
      </c>
      <c r="E157" s="62"/>
      <c r="F157" s="213" t="s">
        <v>215</v>
      </c>
      <c r="G157" s="62"/>
      <c r="H157" s="62"/>
      <c r="I157" s="171"/>
      <c r="J157" s="62"/>
      <c r="K157" s="62"/>
      <c r="L157" s="60"/>
      <c r="M157" s="214"/>
      <c r="N157" s="41"/>
      <c r="O157" s="41"/>
      <c r="P157" s="41"/>
      <c r="Q157" s="41"/>
      <c r="R157" s="41"/>
      <c r="S157" s="41"/>
      <c r="T157" s="77"/>
      <c r="AT157" s="23" t="s">
        <v>166</v>
      </c>
      <c r="AU157" s="23" t="s">
        <v>83</v>
      </c>
    </row>
    <row r="158" spans="2:65" s="1" customFormat="1" ht="148.5">
      <c r="B158" s="40"/>
      <c r="C158" s="62"/>
      <c r="D158" s="212" t="s">
        <v>168</v>
      </c>
      <c r="E158" s="62"/>
      <c r="F158" s="215" t="s">
        <v>216</v>
      </c>
      <c r="G158" s="62"/>
      <c r="H158" s="62"/>
      <c r="I158" s="171"/>
      <c r="J158" s="62"/>
      <c r="K158" s="62"/>
      <c r="L158" s="60"/>
      <c r="M158" s="214"/>
      <c r="N158" s="41"/>
      <c r="O158" s="41"/>
      <c r="P158" s="41"/>
      <c r="Q158" s="41"/>
      <c r="R158" s="41"/>
      <c r="S158" s="41"/>
      <c r="T158" s="77"/>
      <c r="AT158" s="23" t="s">
        <v>168</v>
      </c>
      <c r="AU158" s="23" t="s">
        <v>83</v>
      </c>
    </row>
    <row r="159" spans="2:65" s="1" customFormat="1" ht="27">
      <c r="B159" s="40"/>
      <c r="C159" s="62"/>
      <c r="D159" s="212" t="s">
        <v>177</v>
      </c>
      <c r="E159" s="62"/>
      <c r="F159" s="215" t="s">
        <v>477</v>
      </c>
      <c r="G159" s="62"/>
      <c r="H159" s="62"/>
      <c r="I159" s="171"/>
      <c r="J159" s="62"/>
      <c r="K159" s="62"/>
      <c r="L159" s="60"/>
      <c r="M159" s="214"/>
      <c r="N159" s="41"/>
      <c r="O159" s="41"/>
      <c r="P159" s="41"/>
      <c r="Q159" s="41"/>
      <c r="R159" s="41"/>
      <c r="S159" s="41"/>
      <c r="T159" s="77"/>
      <c r="AT159" s="23" t="s">
        <v>177</v>
      </c>
      <c r="AU159" s="23" t="s">
        <v>83</v>
      </c>
    </row>
    <row r="160" spans="2:65" s="12" customFormat="1" ht="13.5">
      <c r="B160" s="216"/>
      <c r="C160" s="217"/>
      <c r="D160" s="212" t="s">
        <v>170</v>
      </c>
      <c r="E160" s="218" t="s">
        <v>23</v>
      </c>
      <c r="F160" s="219" t="s">
        <v>478</v>
      </c>
      <c r="G160" s="217"/>
      <c r="H160" s="220">
        <v>1394.51</v>
      </c>
      <c r="I160" s="221"/>
      <c r="J160" s="217"/>
      <c r="K160" s="217"/>
      <c r="L160" s="222"/>
      <c r="M160" s="223"/>
      <c r="N160" s="224"/>
      <c r="O160" s="224"/>
      <c r="P160" s="224"/>
      <c r="Q160" s="224"/>
      <c r="R160" s="224"/>
      <c r="S160" s="224"/>
      <c r="T160" s="225"/>
      <c r="AT160" s="226" t="s">
        <v>170</v>
      </c>
      <c r="AU160" s="226" t="s">
        <v>83</v>
      </c>
      <c r="AV160" s="12" t="s">
        <v>83</v>
      </c>
      <c r="AW160" s="12" t="s">
        <v>36</v>
      </c>
      <c r="AX160" s="12" t="s">
        <v>73</v>
      </c>
      <c r="AY160" s="226" t="s">
        <v>157</v>
      </c>
    </row>
    <row r="161" spans="2:65" s="12" customFormat="1" ht="13.5">
      <c r="B161" s="216"/>
      <c r="C161" s="217"/>
      <c r="D161" s="212" t="s">
        <v>170</v>
      </c>
      <c r="E161" s="218" t="s">
        <v>23</v>
      </c>
      <c r="F161" s="219" t="s">
        <v>479</v>
      </c>
      <c r="G161" s="217"/>
      <c r="H161" s="220">
        <v>37.630000000000003</v>
      </c>
      <c r="I161" s="221"/>
      <c r="J161" s="217"/>
      <c r="K161" s="217"/>
      <c r="L161" s="222"/>
      <c r="M161" s="223"/>
      <c r="N161" s="224"/>
      <c r="O161" s="224"/>
      <c r="P161" s="224"/>
      <c r="Q161" s="224"/>
      <c r="R161" s="224"/>
      <c r="S161" s="224"/>
      <c r="T161" s="225"/>
      <c r="AT161" s="226" t="s">
        <v>170</v>
      </c>
      <c r="AU161" s="226" t="s">
        <v>83</v>
      </c>
      <c r="AV161" s="12" t="s">
        <v>83</v>
      </c>
      <c r="AW161" s="12" t="s">
        <v>36</v>
      </c>
      <c r="AX161" s="12" t="s">
        <v>73</v>
      </c>
      <c r="AY161" s="226" t="s">
        <v>157</v>
      </c>
    </row>
    <row r="162" spans="2:65" s="13" customFormat="1" ht="13.5">
      <c r="B162" s="227"/>
      <c r="C162" s="228"/>
      <c r="D162" s="212" t="s">
        <v>170</v>
      </c>
      <c r="E162" s="229" t="s">
        <v>23</v>
      </c>
      <c r="F162" s="230" t="s">
        <v>182</v>
      </c>
      <c r="G162" s="228"/>
      <c r="H162" s="231">
        <v>1432.14</v>
      </c>
      <c r="I162" s="232"/>
      <c r="J162" s="228"/>
      <c r="K162" s="228"/>
      <c r="L162" s="233"/>
      <c r="M162" s="234"/>
      <c r="N162" s="235"/>
      <c r="O162" s="235"/>
      <c r="P162" s="235"/>
      <c r="Q162" s="235"/>
      <c r="R162" s="235"/>
      <c r="S162" s="235"/>
      <c r="T162" s="236"/>
      <c r="AT162" s="237" t="s">
        <v>170</v>
      </c>
      <c r="AU162" s="237" t="s">
        <v>83</v>
      </c>
      <c r="AV162" s="13" t="s">
        <v>164</v>
      </c>
      <c r="AW162" s="13" t="s">
        <v>36</v>
      </c>
      <c r="AX162" s="13" t="s">
        <v>81</v>
      </c>
      <c r="AY162" s="237" t="s">
        <v>157</v>
      </c>
    </row>
    <row r="163" spans="2:65" s="1" customFormat="1" ht="25.5" customHeight="1">
      <c r="B163" s="40"/>
      <c r="C163" s="200" t="s">
        <v>249</v>
      </c>
      <c r="D163" s="200" t="s">
        <v>159</v>
      </c>
      <c r="E163" s="201" t="s">
        <v>220</v>
      </c>
      <c r="F163" s="202" t="s">
        <v>221</v>
      </c>
      <c r="G163" s="203" t="s">
        <v>162</v>
      </c>
      <c r="H163" s="204">
        <v>1394.51</v>
      </c>
      <c r="I163" s="205"/>
      <c r="J163" s="206">
        <f>ROUND(I163*H163,2)</f>
        <v>0</v>
      </c>
      <c r="K163" s="202" t="s">
        <v>163</v>
      </c>
      <c r="L163" s="60"/>
      <c r="M163" s="207" t="s">
        <v>23</v>
      </c>
      <c r="N163" s="208" t="s">
        <v>44</v>
      </c>
      <c r="O163" s="41"/>
      <c r="P163" s="209">
        <f>O163*H163</f>
        <v>0</v>
      </c>
      <c r="Q163" s="209">
        <v>0</v>
      </c>
      <c r="R163" s="209">
        <f>Q163*H163</f>
        <v>0</v>
      </c>
      <c r="S163" s="209">
        <v>0</v>
      </c>
      <c r="T163" s="210">
        <f>S163*H163</f>
        <v>0</v>
      </c>
      <c r="AR163" s="23" t="s">
        <v>164</v>
      </c>
      <c r="AT163" s="23" t="s">
        <v>159</v>
      </c>
      <c r="AU163" s="23" t="s">
        <v>83</v>
      </c>
      <c r="AY163" s="23" t="s">
        <v>157</v>
      </c>
      <c r="BE163" s="211">
        <f>IF(N163="základní",J163,0)</f>
        <v>0</v>
      </c>
      <c r="BF163" s="211">
        <f>IF(N163="snížená",J163,0)</f>
        <v>0</v>
      </c>
      <c r="BG163" s="211">
        <f>IF(N163="zákl. přenesená",J163,0)</f>
        <v>0</v>
      </c>
      <c r="BH163" s="211">
        <f>IF(N163="sníž. přenesená",J163,0)</f>
        <v>0</v>
      </c>
      <c r="BI163" s="211">
        <f>IF(N163="nulová",J163,0)</f>
        <v>0</v>
      </c>
      <c r="BJ163" s="23" t="s">
        <v>81</v>
      </c>
      <c r="BK163" s="211">
        <f>ROUND(I163*H163,2)</f>
        <v>0</v>
      </c>
      <c r="BL163" s="23" t="s">
        <v>164</v>
      </c>
      <c r="BM163" s="23" t="s">
        <v>480</v>
      </c>
    </row>
    <row r="164" spans="2:65" s="1" customFormat="1" ht="40.5">
      <c r="B164" s="40"/>
      <c r="C164" s="62"/>
      <c r="D164" s="212" t="s">
        <v>166</v>
      </c>
      <c r="E164" s="62"/>
      <c r="F164" s="213" t="s">
        <v>223</v>
      </c>
      <c r="G164" s="62"/>
      <c r="H164" s="62"/>
      <c r="I164" s="171"/>
      <c r="J164" s="62"/>
      <c r="K164" s="62"/>
      <c r="L164" s="60"/>
      <c r="M164" s="214"/>
      <c r="N164" s="41"/>
      <c r="O164" s="41"/>
      <c r="P164" s="41"/>
      <c r="Q164" s="41"/>
      <c r="R164" s="41"/>
      <c r="S164" s="41"/>
      <c r="T164" s="77"/>
      <c r="AT164" s="23" t="s">
        <v>166</v>
      </c>
      <c r="AU164" s="23" t="s">
        <v>83</v>
      </c>
    </row>
    <row r="165" spans="2:65" s="1" customFormat="1" ht="94.5">
      <c r="B165" s="40"/>
      <c r="C165" s="62"/>
      <c r="D165" s="212" t="s">
        <v>168</v>
      </c>
      <c r="E165" s="62"/>
      <c r="F165" s="215" t="s">
        <v>224</v>
      </c>
      <c r="G165" s="62"/>
      <c r="H165" s="62"/>
      <c r="I165" s="171"/>
      <c r="J165" s="62"/>
      <c r="K165" s="62"/>
      <c r="L165" s="60"/>
      <c r="M165" s="214"/>
      <c r="N165" s="41"/>
      <c r="O165" s="41"/>
      <c r="P165" s="41"/>
      <c r="Q165" s="41"/>
      <c r="R165" s="41"/>
      <c r="S165" s="41"/>
      <c r="T165" s="77"/>
      <c r="AT165" s="23" t="s">
        <v>168</v>
      </c>
      <c r="AU165" s="23" t="s">
        <v>83</v>
      </c>
    </row>
    <row r="166" spans="2:65" s="12" customFormat="1" ht="13.5">
      <c r="B166" s="216"/>
      <c r="C166" s="217"/>
      <c r="D166" s="212" t="s">
        <v>170</v>
      </c>
      <c r="E166" s="218" t="s">
        <v>23</v>
      </c>
      <c r="F166" s="219" t="s">
        <v>481</v>
      </c>
      <c r="G166" s="217"/>
      <c r="H166" s="220">
        <v>1394.51</v>
      </c>
      <c r="I166" s="221"/>
      <c r="J166" s="217"/>
      <c r="K166" s="217"/>
      <c r="L166" s="222"/>
      <c r="M166" s="223"/>
      <c r="N166" s="224"/>
      <c r="O166" s="224"/>
      <c r="P166" s="224"/>
      <c r="Q166" s="224"/>
      <c r="R166" s="224"/>
      <c r="S166" s="224"/>
      <c r="T166" s="225"/>
      <c r="AT166" s="226" t="s">
        <v>170</v>
      </c>
      <c r="AU166" s="226" t="s">
        <v>83</v>
      </c>
      <c r="AV166" s="12" t="s">
        <v>83</v>
      </c>
      <c r="AW166" s="12" t="s">
        <v>36</v>
      </c>
      <c r="AX166" s="12" t="s">
        <v>81</v>
      </c>
      <c r="AY166" s="226" t="s">
        <v>157</v>
      </c>
    </row>
    <row r="167" spans="2:65" s="1" customFormat="1" ht="16.5" customHeight="1">
      <c r="B167" s="40"/>
      <c r="C167" s="200" t="s">
        <v>257</v>
      </c>
      <c r="D167" s="200" t="s">
        <v>159</v>
      </c>
      <c r="E167" s="201" t="s">
        <v>323</v>
      </c>
      <c r="F167" s="202" t="s">
        <v>324</v>
      </c>
      <c r="G167" s="203" t="s">
        <v>243</v>
      </c>
      <c r="H167" s="204">
        <v>250.88</v>
      </c>
      <c r="I167" s="205"/>
      <c r="J167" s="206">
        <f>ROUND(I167*H167,2)</f>
        <v>0</v>
      </c>
      <c r="K167" s="202" t="s">
        <v>163</v>
      </c>
      <c r="L167" s="60"/>
      <c r="M167" s="207" t="s">
        <v>23</v>
      </c>
      <c r="N167" s="208" t="s">
        <v>44</v>
      </c>
      <c r="O167" s="41"/>
      <c r="P167" s="209">
        <f>O167*H167</f>
        <v>0</v>
      </c>
      <c r="Q167" s="209">
        <v>0</v>
      </c>
      <c r="R167" s="209">
        <f>Q167*H167</f>
        <v>0</v>
      </c>
      <c r="S167" s="209">
        <v>0</v>
      </c>
      <c r="T167" s="210">
        <f>S167*H167</f>
        <v>0</v>
      </c>
      <c r="AR167" s="23" t="s">
        <v>164</v>
      </c>
      <c r="AT167" s="23" t="s">
        <v>159</v>
      </c>
      <c r="AU167" s="23" t="s">
        <v>83</v>
      </c>
      <c r="AY167" s="23" t="s">
        <v>157</v>
      </c>
      <c r="BE167" s="211">
        <f>IF(N167="základní",J167,0)</f>
        <v>0</v>
      </c>
      <c r="BF167" s="211">
        <f>IF(N167="snížená",J167,0)</f>
        <v>0</v>
      </c>
      <c r="BG167" s="211">
        <f>IF(N167="zákl. přenesená",J167,0)</f>
        <v>0</v>
      </c>
      <c r="BH167" s="211">
        <f>IF(N167="sníž. přenesená",J167,0)</f>
        <v>0</v>
      </c>
      <c r="BI167" s="211">
        <f>IF(N167="nulová",J167,0)</f>
        <v>0</v>
      </c>
      <c r="BJ167" s="23" t="s">
        <v>81</v>
      </c>
      <c r="BK167" s="211">
        <f>ROUND(I167*H167,2)</f>
        <v>0</v>
      </c>
      <c r="BL167" s="23" t="s">
        <v>164</v>
      </c>
      <c r="BM167" s="23" t="s">
        <v>482</v>
      </c>
    </row>
    <row r="168" spans="2:65" s="1" customFormat="1" ht="27">
      <c r="B168" s="40"/>
      <c r="C168" s="62"/>
      <c r="D168" s="212" t="s">
        <v>166</v>
      </c>
      <c r="E168" s="62"/>
      <c r="F168" s="213" t="s">
        <v>326</v>
      </c>
      <c r="G168" s="62"/>
      <c r="H168" s="62"/>
      <c r="I168" s="171"/>
      <c r="J168" s="62"/>
      <c r="K168" s="62"/>
      <c r="L168" s="60"/>
      <c r="M168" s="214"/>
      <c r="N168" s="41"/>
      <c r="O168" s="41"/>
      <c r="P168" s="41"/>
      <c r="Q168" s="41"/>
      <c r="R168" s="41"/>
      <c r="S168" s="41"/>
      <c r="T168" s="77"/>
      <c r="AT168" s="23" t="s">
        <v>166</v>
      </c>
      <c r="AU168" s="23" t="s">
        <v>83</v>
      </c>
    </row>
    <row r="169" spans="2:65" s="1" customFormat="1" ht="121.5">
      <c r="B169" s="40"/>
      <c r="C169" s="62"/>
      <c r="D169" s="212" t="s">
        <v>168</v>
      </c>
      <c r="E169" s="62"/>
      <c r="F169" s="215" t="s">
        <v>327</v>
      </c>
      <c r="G169" s="62"/>
      <c r="H169" s="62"/>
      <c r="I169" s="171"/>
      <c r="J169" s="62"/>
      <c r="K169" s="62"/>
      <c r="L169" s="60"/>
      <c r="M169" s="214"/>
      <c r="N169" s="41"/>
      <c r="O169" s="41"/>
      <c r="P169" s="41"/>
      <c r="Q169" s="41"/>
      <c r="R169" s="41"/>
      <c r="S169" s="41"/>
      <c r="T169" s="77"/>
      <c r="AT169" s="23" t="s">
        <v>168</v>
      </c>
      <c r="AU169" s="23" t="s">
        <v>83</v>
      </c>
    </row>
    <row r="170" spans="2:65" s="1" customFormat="1" ht="27">
      <c r="B170" s="40"/>
      <c r="C170" s="62"/>
      <c r="D170" s="212" t="s">
        <v>177</v>
      </c>
      <c r="E170" s="62"/>
      <c r="F170" s="215" t="s">
        <v>483</v>
      </c>
      <c r="G170" s="62"/>
      <c r="H170" s="62"/>
      <c r="I170" s="171"/>
      <c r="J170" s="62"/>
      <c r="K170" s="62"/>
      <c r="L170" s="60"/>
      <c r="M170" s="214"/>
      <c r="N170" s="41"/>
      <c r="O170" s="41"/>
      <c r="P170" s="41"/>
      <c r="Q170" s="41"/>
      <c r="R170" s="41"/>
      <c r="S170" s="41"/>
      <c r="T170" s="77"/>
      <c r="AT170" s="23" t="s">
        <v>177</v>
      </c>
      <c r="AU170" s="23" t="s">
        <v>83</v>
      </c>
    </row>
    <row r="171" spans="2:65" s="12" customFormat="1" ht="13.5">
      <c r="B171" s="216"/>
      <c r="C171" s="217"/>
      <c r="D171" s="212" t="s">
        <v>170</v>
      </c>
      <c r="E171" s="218" t="s">
        <v>23</v>
      </c>
      <c r="F171" s="219" t="s">
        <v>484</v>
      </c>
      <c r="G171" s="217"/>
      <c r="H171" s="220">
        <v>250.88</v>
      </c>
      <c r="I171" s="221"/>
      <c r="J171" s="217"/>
      <c r="K171" s="217"/>
      <c r="L171" s="222"/>
      <c r="M171" s="223"/>
      <c r="N171" s="224"/>
      <c r="O171" s="224"/>
      <c r="P171" s="224"/>
      <c r="Q171" s="224"/>
      <c r="R171" s="224"/>
      <c r="S171" s="224"/>
      <c r="T171" s="225"/>
      <c r="AT171" s="226" t="s">
        <v>170</v>
      </c>
      <c r="AU171" s="226" t="s">
        <v>83</v>
      </c>
      <c r="AV171" s="12" t="s">
        <v>83</v>
      </c>
      <c r="AW171" s="12" t="s">
        <v>36</v>
      </c>
      <c r="AX171" s="12" t="s">
        <v>81</v>
      </c>
      <c r="AY171" s="226" t="s">
        <v>157</v>
      </c>
    </row>
    <row r="172" spans="2:65" s="1" customFormat="1" ht="16.5" customHeight="1">
      <c r="B172" s="40"/>
      <c r="C172" s="200" t="s">
        <v>10</v>
      </c>
      <c r="D172" s="200" t="s">
        <v>159</v>
      </c>
      <c r="E172" s="201" t="s">
        <v>332</v>
      </c>
      <c r="F172" s="202" t="s">
        <v>333</v>
      </c>
      <c r="G172" s="203" t="s">
        <v>243</v>
      </c>
      <c r="H172" s="204">
        <v>250.88</v>
      </c>
      <c r="I172" s="205"/>
      <c r="J172" s="206">
        <f>ROUND(I172*H172,2)</f>
        <v>0</v>
      </c>
      <c r="K172" s="202" t="s">
        <v>163</v>
      </c>
      <c r="L172" s="60"/>
      <c r="M172" s="207" t="s">
        <v>23</v>
      </c>
      <c r="N172" s="208" t="s">
        <v>44</v>
      </c>
      <c r="O172" s="41"/>
      <c r="P172" s="209">
        <f>O172*H172</f>
        <v>0</v>
      </c>
      <c r="Q172" s="209">
        <v>0</v>
      </c>
      <c r="R172" s="209">
        <f>Q172*H172</f>
        <v>0</v>
      </c>
      <c r="S172" s="209">
        <v>0</v>
      </c>
      <c r="T172" s="210">
        <f>S172*H172</f>
        <v>0</v>
      </c>
      <c r="AR172" s="23" t="s">
        <v>164</v>
      </c>
      <c r="AT172" s="23" t="s">
        <v>159</v>
      </c>
      <c r="AU172" s="23" t="s">
        <v>83</v>
      </c>
      <c r="AY172" s="23" t="s">
        <v>157</v>
      </c>
      <c r="BE172" s="211">
        <f>IF(N172="základní",J172,0)</f>
        <v>0</v>
      </c>
      <c r="BF172" s="211">
        <f>IF(N172="snížená",J172,0)</f>
        <v>0</v>
      </c>
      <c r="BG172" s="211">
        <f>IF(N172="zákl. přenesená",J172,0)</f>
        <v>0</v>
      </c>
      <c r="BH172" s="211">
        <f>IF(N172="sníž. přenesená",J172,0)</f>
        <v>0</v>
      </c>
      <c r="BI172" s="211">
        <f>IF(N172="nulová",J172,0)</f>
        <v>0</v>
      </c>
      <c r="BJ172" s="23" t="s">
        <v>81</v>
      </c>
      <c r="BK172" s="211">
        <f>ROUND(I172*H172,2)</f>
        <v>0</v>
      </c>
      <c r="BL172" s="23" t="s">
        <v>164</v>
      </c>
      <c r="BM172" s="23" t="s">
        <v>485</v>
      </c>
    </row>
    <row r="173" spans="2:65" s="1" customFormat="1" ht="27">
      <c r="B173" s="40"/>
      <c r="C173" s="62"/>
      <c r="D173" s="212" t="s">
        <v>166</v>
      </c>
      <c r="E173" s="62"/>
      <c r="F173" s="213" t="s">
        <v>335</v>
      </c>
      <c r="G173" s="62"/>
      <c r="H173" s="62"/>
      <c r="I173" s="171"/>
      <c r="J173" s="62"/>
      <c r="K173" s="62"/>
      <c r="L173" s="60"/>
      <c r="M173" s="214"/>
      <c r="N173" s="41"/>
      <c r="O173" s="41"/>
      <c r="P173" s="41"/>
      <c r="Q173" s="41"/>
      <c r="R173" s="41"/>
      <c r="S173" s="41"/>
      <c r="T173" s="77"/>
      <c r="AT173" s="23" t="s">
        <v>166</v>
      </c>
      <c r="AU173" s="23" t="s">
        <v>83</v>
      </c>
    </row>
    <row r="174" spans="2:65" s="1" customFormat="1" ht="121.5">
      <c r="B174" s="40"/>
      <c r="C174" s="62"/>
      <c r="D174" s="212" t="s">
        <v>168</v>
      </c>
      <c r="E174" s="62"/>
      <c r="F174" s="215" t="s">
        <v>336</v>
      </c>
      <c r="G174" s="62"/>
      <c r="H174" s="62"/>
      <c r="I174" s="171"/>
      <c r="J174" s="62"/>
      <c r="K174" s="62"/>
      <c r="L174" s="60"/>
      <c r="M174" s="214"/>
      <c r="N174" s="41"/>
      <c r="O174" s="41"/>
      <c r="P174" s="41"/>
      <c r="Q174" s="41"/>
      <c r="R174" s="41"/>
      <c r="S174" s="41"/>
      <c r="T174" s="77"/>
      <c r="AT174" s="23" t="s">
        <v>168</v>
      </c>
      <c r="AU174" s="23" t="s">
        <v>83</v>
      </c>
    </row>
    <row r="175" spans="2:65" s="12" customFormat="1" ht="13.5">
      <c r="B175" s="216"/>
      <c r="C175" s="217"/>
      <c r="D175" s="212" t="s">
        <v>170</v>
      </c>
      <c r="E175" s="218" t="s">
        <v>23</v>
      </c>
      <c r="F175" s="219" t="s">
        <v>484</v>
      </c>
      <c r="G175" s="217"/>
      <c r="H175" s="220">
        <v>250.88</v>
      </c>
      <c r="I175" s="221"/>
      <c r="J175" s="217"/>
      <c r="K175" s="217"/>
      <c r="L175" s="222"/>
      <c r="M175" s="223"/>
      <c r="N175" s="224"/>
      <c r="O175" s="224"/>
      <c r="P175" s="224"/>
      <c r="Q175" s="224"/>
      <c r="R175" s="224"/>
      <c r="S175" s="224"/>
      <c r="T175" s="225"/>
      <c r="AT175" s="226" t="s">
        <v>170</v>
      </c>
      <c r="AU175" s="226" t="s">
        <v>83</v>
      </c>
      <c r="AV175" s="12" t="s">
        <v>83</v>
      </c>
      <c r="AW175" s="12" t="s">
        <v>36</v>
      </c>
      <c r="AX175" s="12" t="s">
        <v>81</v>
      </c>
      <c r="AY175" s="226" t="s">
        <v>157</v>
      </c>
    </row>
    <row r="176" spans="2:65" s="1" customFormat="1" ht="16.5" customHeight="1">
      <c r="B176" s="40"/>
      <c r="C176" s="238" t="s">
        <v>271</v>
      </c>
      <c r="D176" s="238" t="s">
        <v>234</v>
      </c>
      <c r="E176" s="239" t="s">
        <v>338</v>
      </c>
      <c r="F176" s="240" t="s">
        <v>339</v>
      </c>
      <c r="G176" s="241" t="s">
        <v>340</v>
      </c>
      <c r="H176" s="242">
        <v>3.7629999999999999</v>
      </c>
      <c r="I176" s="243"/>
      <c r="J176" s="244">
        <f>ROUND(I176*H176,2)</f>
        <v>0</v>
      </c>
      <c r="K176" s="240" t="s">
        <v>163</v>
      </c>
      <c r="L176" s="245"/>
      <c r="M176" s="246" t="s">
        <v>23</v>
      </c>
      <c r="N176" s="247" t="s">
        <v>44</v>
      </c>
      <c r="O176" s="41"/>
      <c r="P176" s="209">
        <f>O176*H176</f>
        <v>0</v>
      </c>
      <c r="Q176" s="209">
        <v>1E-3</v>
      </c>
      <c r="R176" s="209">
        <f>Q176*H176</f>
        <v>3.7629999999999999E-3</v>
      </c>
      <c r="S176" s="209">
        <v>0</v>
      </c>
      <c r="T176" s="210">
        <f>S176*H176</f>
        <v>0</v>
      </c>
      <c r="AR176" s="23" t="s">
        <v>211</v>
      </c>
      <c r="AT176" s="23" t="s">
        <v>234</v>
      </c>
      <c r="AU176" s="23" t="s">
        <v>83</v>
      </c>
      <c r="AY176" s="23" t="s">
        <v>157</v>
      </c>
      <c r="BE176" s="211">
        <f>IF(N176="základní",J176,0)</f>
        <v>0</v>
      </c>
      <c r="BF176" s="211">
        <f>IF(N176="snížená",J176,0)</f>
        <v>0</v>
      </c>
      <c r="BG176" s="211">
        <f>IF(N176="zákl. přenesená",J176,0)</f>
        <v>0</v>
      </c>
      <c r="BH176" s="211">
        <f>IF(N176="sníž. přenesená",J176,0)</f>
        <v>0</v>
      </c>
      <c r="BI176" s="211">
        <f>IF(N176="nulová",J176,0)</f>
        <v>0</v>
      </c>
      <c r="BJ176" s="23" t="s">
        <v>81</v>
      </c>
      <c r="BK176" s="211">
        <f>ROUND(I176*H176,2)</f>
        <v>0</v>
      </c>
      <c r="BL176" s="23" t="s">
        <v>164</v>
      </c>
      <c r="BM176" s="23" t="s">
        <v>486</v>
      </c>
    </row>
    <row r="177" spans="2:65" s="1" customFormat="1" ht="13.5">
      <c r="B177" s="40"/>
      <c r="C177" s="62"/>
      <c r="D177" s="212" t="s">
        <v>166</v>
      </c>
      <c r="E177" s="62"/>
      <c r="F177" s="213" t="s">
        <v>339</v>
      </c>
      <c r="G177" s="62"/>
      <c r="H177" s="62"/>
      <c r="I177" s="171"/>
      <c r="J177" s="62"/>
      <c r="K177" s="62"/>
      <c r="L177" s="60"/>
      <c r="M177" s="214"/>
      <c r="N177" s="41"/>
      <c r="O177" s="41"/>
      <c r="P177" s="41"/>
      <c r="Q177" s="41"/>
      <c r="R177" s="41"/>
      <c r="S177" s="41"/>
      <c r="T177" s="77"/>
      <c r="AT177" s="23" t="s">
        <v>166</v>
      </c>
      <c r="AU177" s="23" t="s">
        <v>83</v>
      </c>
    </row>
    <row r="178" spans="2:65" s="12" customFormat="1" ht="13.5">
      <c r="B178" s="216"/>
      <c r="C178" s="217"/>
      <c r="D178" s="212" t="s">
        <v>170</v>
      </c>
      <c r="E178" s="217"/>
      <c r="F178" s="219" t="s">
        <v>487</v>
      </c>
      <c r="G178" s="217"/>
      <c r="H178" s="220">
        <v>3.7629999999999999</v>
      </c>
      <c r="I178" s="221"/>
      <c r="J178" s="217"/>
      <c r="K178" s="217"/>
      <c r="L178" s="222"/>
      <c r="M178" s="223"/>
      <c r="N178" s="224"/>
      <c r="O178" s="224"/>
      <c r="P178" s="224"/>
      <c r="Q178" s="224"/>
      <c r="R178" s="224"/>
      <c r="S178" s="224"/>
      <c r="T178" s="225"/>
      <c r="AT178" s="226" t="s">
        <v>170</v>
      </c>
      <c r="AU178" s="226" t="s">
        <v>83</v>
      </c>
      <c r="AV178" s="12" t="s">
        <v>83</v>
      </c>
      <c r="AW178" s="12" t="s">
        <v>6</v>
      </c>
      <c r="AX178" s="12" t="s">
        <v>81</v>
      </c>
      <c r="AY178" s="226" t="s">
        <v>157</v>
      </c>
    </row>
    <row r="179" spans="2:65" s="1" customFormat="1" ht="16.5" customHeight="1">
      <c r="B179" s="40"/>
      <c r="C179" s="200" t="s">
        <v>278</v>
      </c>
      <c r="D179" s="200" t="s">
        <v>159</v>
      </c>
      <c r="E179" s="201" t="s">
        <v>241</v>
      </c>
      <c r="F179" s="202" t="s">
        <v>242</v>
      </c>
      <c r="G179" s="203" t="s">
        <v>243</v>
      </c>
      <c r="H179" s="204">
        <v>250.88</v>
      </c>
      <c r="I179" s="205"/>
      <c r="J179" s="206">
        <f>ROUND(I179*H179,2)</f>
        <v>0</v>
      </c>
      <c r="K179" s="202" t="s">
        <v>163</v>
      </c>
      <c r="L179" s="60"/>
      <c r="M179" s="207" t="s">
        <v>23</v>
      </c>
      <c r="N179" s="208" t="s">
        <v>44</v>
      </c>
      <c r="O179" s="41"/>
      <c r="P179" s="209">
        <f>O179*H179</f>
        <v>0</v>
      </c>
      <c r="Q179" s="209">
        <v>0</v>
      </c>
      <c r="R179" s="209">
        <f>Q179*H179</f>
        <v>0</v>
      </c>
      <c r="S179" s="209">
        <v>0</v>
      </c>
      <c r="T179" s="210">
        <f>S179*H179</f>
        <v>0</v>
      </c>
      <c r="AR179" s="23" t="s">
        <v>164</v>
      </c>
      <c r="AT179" s="23" t="s">
        <v>159</v>
      </c>
      <c r="AU179" s="23" t="s">
        <v>83</v>
      </c>
      <c r="AY179" s="23" t="s">
        <v>157</v>
      </c>
      <c r="BE179" s="211">
        <f>IF(N179="základní",J179,0)</f>
        <v>0</v>
      </c>
      <c r="BF179" s="211">
        <f>IF(N179="snížená",J179,0)</f>
        <v>0</v>
      </c>
      <c r="BG179" s="211">
        <f>IF(N179="zákl. přenesená",J179,0)</f>
        <v>0</v>
      </c>
      <c r="BH179" s="211">
        <f>IF(N179="sníž. přenesená",J179,0)</f>
        <v>0</v>
      </c>
      <c r="BI179" s="211">
        <f>IF(N179="nulová",J179,0)</f>
        <v>0</v>
      </c>
      <c r="BJ179" s="23" t="s">
        <v>81</v>
      </c>
      <c r="BK179" s="211">
        <f>ROUND(I179*H179,2)</f>
        <v>0</v>
      </c>
      <c r="BL179" s="23" t="s">
        <v>164</v>
      </c>
      <c r="BM179" s="23" t="s">
        <v>488</v>
      </c>
    </row>
    <row r="180" spans="2:65" s="1" customFormat="1" ht="27">
      <c r="B180" s="40"/>
      <c r="C180" s="62"/>
      <c r="D180" s="212" t="s">
        <v>166</v>
      </c>
      <c r="E180" s="62"/>
      <c r="F180" s="213" t="s">
        <v>245</v>
      </c>
      <c r="G180" s="62"/>
      <c r="H180" s="62"/>
      <c r="I180" s="171"/>
      <c r="J180" s="62"/>
      <c r="K180" s="62"/>
      <c r="L180" s="60"/>
      <c r="M180" s="214"/>
      <c r="N180" s="41"/>
      <c r="O180" s="41"/>
      <c r="P180" s="41"/>
      <c r="Q180" s="41"/>
      <c r="R180" s="41"/>
      <c r="S180" s="41"/>
      <c r="T180" s="77"/>
      <c r="AT180" s="23" t="s">
        <v>166</v>
      </c>
      <c r="AU180" s="23" t="s">
        <v>83</v>
      </c>
    </row>
    <row r="181" spans="2:65" s="1" customFormat="1" ht="121.5">
      <c r="B181" s="40"/>
      <c r="C181" s="62"/>
      <c r="D181" s="212" t="s">
        <v>168</v>
      </c>
      <c r="E181" s="62"/>
      <c r="F181" s="215" t="s">
        <v>246</v>
      </c>
      <c r="G181" s="62"/>
      <c r="H181" s="62"/>
      <c r="I181" s="171"/>
      <c r="J181" s="62"/>
      <c r="K181" s="62"/>
      <c r="L181" s="60"/>
      <c r="M181" s="214"/>
      <c r="N181" s="41"/>
      <c r="O181" s="41"/>
      <c r="P181" s="41"/>
      <c r="Q181" s="41"/>
      <c r="R181" s="41"/>
      <c r="S181" s="41"/>
      <c r="T181" s="77"/>
      <c r="AT181" s="23" t="s">
        <v>168</v>
      </c>
      <c r="AU181" s="23" t="s">
        <v>83</v>
      </c>
    </row>
    <row r="182" spans="2:65" s="12" customFormat="1" ht="13.5">
      <c r="B182" s="216"/>
      <c r="C182" s="217"/>
      <c r="D182" s="212" t="s">
        <v>170</v>
      </c>
      <c r="E182" s="218" t="s">
        <v>23</v>
      </c>
      <c r="F182" s="219" t="s">
        <v>489</v>
      </c>
      <c r="G182" s="217"/>
      <c r="H182" s="220">
        <v>250.88</v>
      </c>
      <c r="I182" s="221"/>
      <c r="J182" s="217"/>
      <c r="K182" s="217"/>
      <c r="L182" s="222"/>
      <c r="M182" s="223"/>
      <c r="N182" s="224"/>
      <c r="O182" s="224"/>
      <c r="P182" s="224"/>
      <c r="Q182" s="224"/>
      <c r="R182" s="224"/>
      <c r="S182" s="224"/>
      <c r="T182" s="225"/>
      <c r="AT182" s="226" t="s">
        <v>170</v>
      </c>
      <c r="AU182" s="226" t="s">
        <v>83</v>
      </c>
      <c r="AV182" s="12" t="s">
        <v>83</v>
      </c>
      <c r="AW182" s="12" t="s">
        <v>36</v>
      </c>
      <c r="AX182" s="12" t="s">
        <v>81</v>
      </c>
      <c r="AY182" s="226" t="s">
        <v>157</v>
      </c>
    </row>
    <row r="183" spans="2:65" s="1" customFormat="1" ht="25.5" customHeight="1">
      <c r="B183" s="40"/>
      <c r="C183" s="200" t="s">
        <v>285</v>
      </c>
      <c r="D183" s="200" t="s">
        <v>159</v>
      </c>
      <c r="E183" s="201" t="s">
        <v>250</v>
      </c>
      <c r="F183" s="202" t="s">
        <v>251</v>
      </c>
      <c r="G183" s="203" t="s">
        <v>162</v>
      </c>
      <c r="H183" s="204">
        <v>614.73</v>
      </c>
      <c r="I183" s="205"/>
      <c r="J183" s="206">
        <f>ROUND(I183*H183,2)</f>
        <v>0</v>
      </c>
      <c r="K183" s="202" t="s">
        <v>23</v>
      </c>
      <c r="L183" s="60"/>
      <c r="M183" s="207" t="s">
        <v>23</v>
      </c>
      <c r="N183" s="208" t="s">
        <v>44</v>
      </c>
      <c r="O183" s="41"/>
      <c r="P183" s="209">
        <f>O183*H183</f>
        <v>0</v>
      </c>
      <c r="Q183" s="209">
        <v>0</v>
      </c>
      <c r="R183" s="209">
        <f>Q183*H183</f>
        <v>0</v>
      </c>
      <c r="S183" s="209">
        <v>0</v>
      </c>
      <c r="T183" s="210">
        <f>S183*H183</f>
        <v>0</v>
      </c>
      <c r="AR183" s="23" t="s">
        <v>164</v>
      </c>
      <c r="AT183" s="23" t="s">
        <v>159</v>
      </c>
      <c r="AU183" s="23" t="s">
        <v>83</v>
      </c>
      <c r="AY183" s="23" t="s">
        <v>157</v>
      </c>
      <c r="BE183" s="211">
        <f>IF(N183="základní",J183,0)</f>
        <v>0</v>
      </c>
      <c r="BF183" s="211">
        <f>IF(N183="snížená",J183,0)</f>
        <v>0</v>
      </c>
      <c r="BG183" s="211">
        <f>IF(N183="zákl. přenesená",J183,0)</f>
        <v>0</v>
      </c>
      <c r="BH183" s="211">
        <f>IF(N183="sníž. přenesená",J183,0)</f>
        <v>0</v>
      </c>
      <c r="BI183" s="211">
        <f>IF(N183="nulová",J183,0)</f>
        <v>0</v>
      </c>
      <c r="BJ183" s="23" t="s">
        <v>81</v>
      </c>
      <c r="BK183" s="211">
        <f>ROUND(I183*H183,2)</f>
        <v>0</v>
      </c>
      <c r="BL183" s="23" t="s">
        <v>164</v>
      </c>
      <c r="BM183" s="23" t="s">
        <v>490</v>
      </c>
    </row>
    <row r="184" spans="2:65" s="1" customFormat="1" ht="13.5">
      <c r="B184" s="40"/>
      <c r="C184" s="62"/>
      <c r="D184" s="212" t="s">
        <v>166</v>
      </c>
      <c r="E184" s="62"/>
      <c r="F184" s="213" t="s">
        <v>251</v>
      </c>
      <c r="G184" s="62"/>
      <c r="H184" s="62"/>
      <c r="I184" s="171"/>
      <c r="J184" s="62"/>
      <c r="K184" s="62"/>
      <c r="L184" s="60"/>
      <c r="M184" s="214"/>
      <c r="N184" s="41"/>
      <c r="O184" s="41"/>
      <c r="P184" s="41"/>
      <c r="Q184" s="41"/>
      <c r="R184" s="41"/>
      <c r="S184" s="41"/>
      <c r="T184" s="77"/>
      <c r="AT184" s="23" t="s">
        <v>166</v>
      </c>
      <c r="AU184" s="23" t="s">
        <v>83</v>
      </c>
    </row>
    <row r="185" spans="2:65" s="12" customFormat="1" ht="13.5">
      <c r="B185" s="216"/>
      <c r="C185" s="217"/>
      <c r="D185" s="212" t="s">
        <v>170</v>
      </c>
      <c r="E185" s="218" t="s">
        <v>23</v>
      </c>
      <c r="F185" s="219" t="s">
        <v>469</v>
      </c>
      <c r="G185" s="217"/>
      <c r="H185" s="220">
        <v>2009.24</v>
      </c>
      <c r="I185" s="221"/>
      <c r="J185" s="217"/>
      <c r="K185" s="217"/>
      <c r="L185" s="222"/>
      <c r="M185" s="223"/>
      <c r="N185" s="224"/>
      <c r="O185" s="224"/>
      <c r="P185" s="224"/>
      <c r="Q185" s="224"/>
      <c r="R185" s="224"/>
      <c r="S185" s="224"/>
      <c r="T185" s="225"/>
      <c r="AT185" s="226" t="s">
        <v>170</v>
      </c>
      <c r="AU185" s="226" t="s">
        <v>83</v>
      </c>
      <c r="AV185" s="12" t="s">
        <v>83</v>
      </c>
      <c r="AW185" s="12" t="s">
        <v>36</v>
      </c>
      <c r="AX185" s="12" t="s">
        <v>73</v>
      </c>
      <c r="AY185" s="226" t="s">
        <v>157</v>
      </c>
    </row>
    <row r="186" spans="2:65" s="12" customFormat="1" ht="13.5">
      <c r="B186" s="216"/>
      <c r="C186" s="217"/>
      <c r="D186" s="212" t="s">
        <v>170</v>
      </c>
      <c r="E186" s="218" t="s">
        <v>23</v>
      </c>
      <c r="F186" s="219" t="s">
        <v>491</v>
      </c>
      <c r="G186" s="217"/>
      <c r="H186" s="220">
        <v>-1394.51</v>
      </c>
      <c r="I186" s="221"/>
      <c r="J186" s="217"/>
      <c r="K186" s="217"/>
      <c r="L186" s="222"/>
      <c r="M186" s="223"/>
      <c r="N186" s="224"/>
      <c r="O186" s="224"/>
      <c r="P186" s="224"/>
      <c r="Q186" s="224"/>
      <c r="R186" s="224"/>
      <c r="S186" s="224"/>
      <c r="T186" s="225"/>
      <c r="AT186" s="226" t="s">
        <v>170</v>
      </c>
      <c r="AU186" s="226" t="s">
        <v>83</v>
      </c>
      <c r="AV186" s="12" t="s">
        <v>83</v>
      </c>
      <c r="AW186" s="12" t="s">
        <v>36</v>
      </c>
      <c r="AX186" s="12" t="s">
        <v>73</v>
      </c>
      <c r="AY186" s="226" t="s">
        <v>157</v>
      </c>
    </row>
    <row r="187" spans="2:65" s="13" customFormat="1" ht="13.5">
      <c r="B187" s="227"/>
      <c r="C187" s="228"/>
      <c r="D187" s="212" t="s">
        <v>170</v>
      </c>
      <c r="E187" s="229" t="s">
        <v>23</v>
      </c>
      <c r="F187" s="230" t="s">
        <v>182</v>
      </c>
      <c r="G187" s="228"/>
      <c r="H187" s="231">
        <v>614.73</v>
      </c>
      <c r="I187" s="232"/>
      <c r="J187" s="228"/>
      <c r="K187" s="228"/>
      <c r="L187" s="233"/>
      <c r="M187" s="234"/>
      <c r="N187" s="235"/>
      <c r="O187" s="235"/>
      <c r="P187" s="235"/>
      <c r="Q187" s="235"/>
      <c r="R187" s="235"/>
      <c r="S187" s="235"/>
      <c r="T187" s="236"/>
      <c r="AT187" s="237" t="s">
        <v>170</v>
      </c>
      <c r="AU187" s="237" t="s">
        <v>83</v>
      </c>
      <c r="AV187" s="13" t="s">
        <v>164</v>
      </c>
      <c r="AW187" s="13" t="s">
        <v>36</v>
      </c>
      <c r="AX187" s="13" t="s">
        <v>81</v>
      </c>
      <c r="AY187" s="237" t="s">
        <v>157</v>
      </c>
    </row>
    <row r="188" spans="2:65" s="11" customFormat="1" ht="29.85" customHeight="1">
      <c r="B188" s="184"/>
      <c r="C188" s="185"/>
      <c r="D188" s="186" t="s">
        <v>72</v>
      </c>
      <c r="E188" s="198" t="s">
        <v>83</v>
      </c>
      <c r="F188" s="198" t="s">
        <v>388</v>
      </c>
      <c r="G188" s="185"/>
      <c r="H188" s="185"/>
      <c r="I188" s="188"/>
      <c r="J188" s="199">
        <f>BK188</f>
        <v>0</v>
      </c>
      <c r="K188" s="185"/>
      <c r="L188" s="190"/>
      <c r="M188" s="191"/>
      <c r="N188" s="192"/>
      <c r="O188" s="192"/>
      <c r="P188" s="193">
        <f>SUM(P189:P197)</f>
        <v>0</v>
      </c>
      <c r="Q188" s="192"/>
      <c r="R188" s="193">
        <f>SUM(R189:R197)</f>
        <v>31.435845</v>
      </c>
      <c r="S188" s="192"/>
      <c r="T188" s="194">
        <f>SUM(T189:T197)</f>
        <v>0</v>
      </c>
      <c r="AR188" s="195" t="s">
        <v>81</v>
      </c>
      <c r="AT188" s="196" t="s">
        <v>72</v>
      </c>
      <c r="AU188" s="196" t="s">
        <v>81</v>
      </c>
      <c r="AY188" s="195" t="s">
        <v>157</v>
      </c>
      <c r="BK188" s="197">
        <f>SUM(BK189:BK197)</f>
        <v>0</v>
      </c>
    </row>
    <row r="189" spans="2:65" s="1" customFormat="1" ht="25.5" customHeight="1">
      <c r="B189" s="40"/>
      <c r="C189" s="200" t="s">
        <v>291</v>
      </c>
      <c r="D189" s="200" t="s">
        <v>159</v>
      </c>
      <c r="E189" s="201" t="s">
        <v>492</v>
      </c>
      <c r="F189" s="202" t="s">
        <v>493</v>
      </c>
      <c r="G189" s="203" t="s">
        <v>162</v>
      </c>
      <c r="H189" s="204">
        <v>3.57</v>
      </c>
      <c r="I189" s="205"/>
      <c r="J189" s="206">
        <f>ROUND(I189*H189,2)</f>
        <v>0</v>
      </c>
      <c r="K189" s="202" t="s">
        <v>163</v>
      </c>
      <c r="L189" s="60"/>
      <c r="M189" s="207" t="s">
        <v>23</v>
      </c>
      <c r="N189" s="208" t="s">
        <v>44</v>
      </c>
      <c r="O189" s="41"/>
      <c r="P189" s="209">
        <f>O189*H189</f>
        <v>0</v>
      </c>
      <c r="Q189" s="209">
        <v>2.9656199999999999</v>
      </c>
      <c r="R189" s="209">
        <f>Q189*H189</f>
        <v>10.587263399999999</v>
      </c>
      <c r="S189" s="209">
        <v>0</v>
      </c>
      <c r="T189" s="210">
        <f>S189*H189</f>
        <v>0</v>
      </c>
      <c r="AR189" s="23" t="s">
        <v>164</v>
      </c>
      <c r="AT189" s="23" t="s">
        <v>159</v>
      </c>
      <c r="AU189" s="23" t="s">
        <v>83</v>
      </c>
      <c r="AY189" s="23" t="s">
        <v>157</v>
      </c>
      <c r="BE189" s="211">
        <f>IF(N189="základní",J189,0)</f>
        <v>0</v>
      </c>
      <c r="BF189" s="211">
        <f>IF(N189="snížená",J189,0)</f>
        <v>0</v>
      </c>
      <c r="BG189" s="211">
        <f>IF(N189="zákl. přenesená",J189,0)</f>
        <v>0</v>
      </c>
      <c r="BH189" s="211">
        <f>IF(N189="sníž. přenesená",J189,0)</f>
        <v>0</v>
      </c>
      <c r="BI189" s="211">
        <f>IF(N189="nulová",J189,0)</f>
        <v>0</v>
      </c>
      <c r="BJ189" s="23" t="s">
        <v>81</v>
      </c>
      <c r="BK189" s="211">
        <f>ROUND(I189*H189,2)</f>
        <v>0</v>
      </c>
      <c r="BL189" s="23" t="s">
        <v>164</v>
      </c>
      <c r="BM189" s="23" t="s">
        <v>494</v>
      </c>
    </row>
    <row r="190" spans="2:65" s="1" customFormat="1" ht="54">
      <c r="B190" s="40"/>
      <c r="C190" s="62"/>
      <c r="D190" s="212" t="s">
        <v>166</v>
      </c>
      <c r="E190" s="62"/>
      <c r="F190" s="213" t="s">
        <v>495</v>
      </c>
      <c r="G190" s="62"/>
      <c r="H190" s="62"/>
      <c r="I190" s="171"/>
      <c r="J190" s="62"/>
      <c r="K190" s="62"/>
      <c r="L190" s="60"/>
      <c r="M190" s="214"/>
      <c r="N190" s="41"/>
      <c r="O190" s="41"/>
      <c r="P190" s="41"/>
      <c r="Q190" s="41"/>
      <c r="R190" s="41"/>
      <c r="S190" s="41"/>
      <c r="T190" s="77"/>
      <c r="AT190" s="23" t="s">
        <v>166</v>
      </c>
      <c r="AU190" s="23" t="s">
        <v>83</v>
      </c>
    </row>
    <row r="191" spans="2:65" s="1" customFormat="1" ht="40.5">
      <c r="B191" s="40"/>
      <c r="C191" s="62"/>
      <c r="D191" s="212" t="s">
        <v>168</v>
      </c>
      <c r="E191" s="62"/>
      <c r="F191" s="215" t="s">
        <v>496</v>
      </c>
      <c r="G191" s="62"/>
      <c r="H191" s="62"/>
      <c r="I191" s="171"/>
      <c r="J191" s="62"/>
      <c r="K191" s="62"/>
      <c r="L191" s="60"/>
      <c r="M191" s="214"/>
      <c r="N191" s="41"/>
      <c r="O191" s="41"/>
      <c r="P191" s="41"/>
      <c r="Q191" s="41"/>
      <c r="R191" s="41"/>
      <c r="S191" s="41"/>
      <c r="T191" s="77"/>
      <c r="AT191" s="23" t="s">
        <v>168</v>
      </c>
      <c r="AU191" s="23" t="s">
        <v>83</v>
      </c>
    </row>
    <row r="192" spans="2:65" s="12" customFormat="1" ht="13.5">
      <c r="B192" s="216"/>
      <c r="C192" s="217"/>
      <c r="D192" s="212" t="s">
        <v>170</v>
      </c>
      <c r="E192" s="218" t="s">
        <v>23</v>
      </c>
      <c r="F192" s="219" t="s">
        <v>497</v>
      </c>
      <c r="G192" s="217"/>
      <c r="H192" s="220">
        <v>3.57</v>
      </c>
      <c r="I192" s="221"/>
      <c r="J192" s="217"/>
      <c r="K192" s="217"/>
      <c r="L192" s="222"/>
      <c r="M192" s="223"/>
      <c r="N192" s="224"/>
      <c r="O192" s="224"/>
      <c r="P192" s="224"/>
      <c r="Q192" s="224"/>
      <c r="R192" s="224"/>
      <c r="S192" s="224"/>
      <c r="T192" s="225"/>
      <c r="AT192" s="226" t="s">
        <v>170</v>
      </c>
      <c r="AU192" s="226" t="s">
        <v>83</v>
      </c>
      <c r="AV192" s="12" t="s">
        <v>83</v>
      </c>
      <c r="AW192" s="12" t="s">
        <v>36</v>
      </c>
      <c r="AX192" s="12" t="s">
        <v>81</v>
      </c>
      <c r="AY192" s="226" t="s">
        <v>157</v>
      </c>
    </row>
    <row r="193" spans="2:65" s="1" customFormat="1" ht="16.5" customHeight="1">
      <c r="B193" s="40"/>
      <c r="C193" s="200" t="s">
        <v>296</v>
      </c>
      <c r="D193" s="200" t="s">
        <v>159</v>
      </c>
      <c r="E193" s="201" t="s">
        <v>498</v>
      </c>
      <c r="F193" s="202" t="s">
        <v>499</v>
      </c>
      <c r="G193" s="203" t="s">
        <v>162</v>
      </c>
      <c r="H193" s="204">
        <v>9.24</v>
      </c>
      <c r="I193" s="205"/>
      <c r="J193" s="206">
        <f>ROUND(I193*H193,2)</f>
        <v>0</v>
      </c>
      <c r="K193" s="202" t="s">
        <v>163</v>
      </c>
      <c r="L193" s="60"/>
      <c r="M193" s="207" t="s">
        <v>23</v>
      </c>
      <c r="N193" s="208" t="s">
        <v>44</v>
      </c>
      <c r="O193" s="41"/>
      <c r="P193" s="209">
        <f>O193*H193</f>
        <v>0</v>
      </c>
      <c r="Q193" s="209">
        <v>2.2563399999999998</v>
      </c>
      <c r="R193" s="209">
        <f>Q193*H193</f>
        <v>20.848581599999999</v>
      </c>
      <c r="S193" s="209">
        <v>0</v>
      </c>
      <c r="T193" s="210">
        <f>S193*H193</f>
        <v>0</v>
      </c>
      <c r="AR193" s="23" t="s">
        <v>164</v>
      </c>
      <c r="AT193" s="23" t="s">
        <v>159</v>
      </c>
      <c r="AU193" s="23" t="s">
        <v>83</v>
      </c>
      <c r="AY193" s="23" t="s">
        <v>157</v>
      </c>
      <c r="BE193" s="211">
        <f>IF(N193="základní",J193,0)</f>
        <v>0</v>
      </c>
      <c r="BF193" s="211">
        <f>IF(N193="snížená",J193,0)</f>
        <v>0</v>
      </c>
      <c r="BG193" s="211">
        <f>IF(N193="zákl. přenesená",J193,0)</f>
        <v>0</v>
      </c>
      <c r="BH193" s="211">
        <f>IF(N193="sníž. přenesená",J193,0)</f>
        <v>0</v>
      </c>
      <c r="BI193" s="211">
        <f>IF(N193="nulová",J193,0)</f>
        <v>0</v>
      </c>
      <c r="BJ193" s="23" t="s">
        <v>81</v>
      </c>
      <c r="BK193" s="211">
        <f>ROUND(I193*H193,2)</f>
        <v>0</v>
      </c>
      <c r="BL193" s="23" t="s">
        <v>164</v>
      </c>
      <c r="BM193" s="23" t="s">
        <v>500</v>
      </c>
    </row>
    <row r="194" spans="2:65" s="1" customFormat="1" ht="13.5">
      <c r="B194" s="40"/>
      <c r="C194" s="62"/>
      <c r="D194" s="212" t="s">
        <v>166</v>
      </c>
      <c r="E194" s="62"/>
      <c r="F194" s="213" t="s">
        <v>501</v>
      </c>
      <c r="G194" s="62"/>
      <c r="H194" s="62"/>
      <c r="I194" s="171"/>
      <c r="J194" s="62"/>
      <c r="K194" s="62"/>
      <c r="L194" s="60"/>
      <c r="M194" s="214"/>
      <c r="N194" s="41"/>
      <c r="O194" s="41"/>
      <c r="P194" s="41"/>
      <c r="Q194" s="41"/>
      <c r="R194" s="41"/>
      <c r="S194" s="41"/>
      <c r="T194" s="77"/>
      <c r="AT194" s="23" t="s">
        <v>166</v>
      </c>
      <c r="AU194" s="23" t="s">
        <v>83</v>
      </c>
    </row>
    <row r="195" spans="2:65" s="1" customFormat="1" ht="67.5">
      <c r="B195" s="40"/>
      <c r="C195" s="62"/>
      <c r="D195" s="212" t="s">
        <v>168</v>
      </c>
      <c r="E195" s="62"/>
      <c r="F195" s="215" t="s">
        <v>502</v>
      </c>
      <c r="G195" s="62"/>
      <c r="H195" s="62"/>
      <c r="I195" s="171"/>
      <c r="J195" s="62"/>
      <c r="K195" s="62"/>
      <c r="L195" s="60"/>
      <c r="M195" s="214"/>
      <c r="N195" s="41"/>
      <c r="O195" s="41"/>
      <c r="P195" s="41"/>
      <c r="Q195" s="41"/>
      <c r="R195" s="41"/>
      <c r="S195" s="41"/>
      <c r="T195" s="77"/>
      <c r="AT195" s="23" t="s">
        <v>168</v>
      </c>
      <c r="AU195" s="23" t="s">
        <v>83</v>
      </c>
    </row>
    <row r="196" spans="2:65" s="1" customFormat="1" ht="27">
      <c r="B196" s="40"/>
      <c r="C196" s="62"/>
      <c r="D196" s="212" t="s">
        <v>177</v>
      </c>
      <c r="E196" s="62"/>
      <c r="F196" s="215" t="s">
        <v>503</v>
      </c>
      <c r="G196" s="62"/>
      <c r="H196" s="62"/>
      <c r="I196" s="171"/>
      <c r="J196" s="62"/>
      <c r="K196" s="62"/>
      <c r="L196" s="60"/>
      <c r="M196" s="214"/>
      <c r="N196" s="41"/>
      <c r="O196" s="41"/>
      <c r="P196" s="41"/>
      <c r="Q196" s="41"/>
      <c r="R196" s="41"/>
      <c r="S196" s="41"/>
      <c r="T196" s="77"/>
      <c r="AT196" s="23" t="s">
        <v>177</v>
      </c>
      <c r="AU196" s="23" t="s">
        <v>83</v>
      </c>
    </row>
    <row r="197" spans="2:65" s="12" customFormat="1" ht="13.5">
      <c r="B197" s="216"/>
      <c r="C197" s="217"/>
      <c r="D197" s="212" t="s">
        <v>170</v>
      </c>
      <c r="E197" s="218" t="s">
        <v>23</v>
      </c>
      <c r="F197" s="219" t="s">
        <v>504</v>
      </c>
      <c r="G197" s="217"/>
      <c r="H197" s="220">
        <v>9.24</v>
      </c>
      <c r="I197" s="221"/>
      <c r="J197" s="217"/>
      <c r="K197" s="217"/>
      <c r="L197" s="222"/>
      <c r="M197" s="223"/>
      <c r="N197" s="224"/>
      <c r="O197" s="224"/>
      <c r="P197" s="224"/>
      <c r="Q197" s="224"/>
      <c r="R197" s="224"/>
      <c r="S197" s="224"/>
      <c r="T197" s="225"/>
      <c r="AT197" s="226" t="s">
        <v>170</v>
      </c>
      <c r="AU197" s="226" t="s">
        <v>83</v>
      </c>
      <c r="AV197" s="12" t="s">
        <v>83</v>
      </c>
      <c r="AW197" s="12" t="s">
        <v>36</v>
      </c>
      <c r="AX197" s="12" t="s">
        <v>81</v>
      </c>
      <c r="AY197" s="226" t="s">
        <v>157</v>
      </c>
    </row>
    <row r="198" spans="2:65" s="11" customFormat="1" ht="29.85" customHeight="1">
      <c r="B198" s="184"/>
      <c r="C198" s="185"/>
      <c r="D198" s="186" t="s">
        <v>72</v>
      </c>
      <c r="E198" s="198" t="s">
        <v>183</v>
      </c>
      <c r="F198" s="198" t="s">
        <v>505</v>
      </c>
      <c r="G198" s="185"/>
      <c r="H198" s="185"/>
      <c r="I198" s="188"/>
      <c r="J198" s="199">
        <f>BK198</f>
        <v>0</v>
      </c>
      <c r="K198" s="185"/>
      <c r="L198" s="190"/>
      <c r="M198" s="191"/>
      <c r="N198" s="192"/>
      <c r="O198" s="192"/>
      <c r="P198" s="193">
        <f>SUM(P199:P221)</f>
        <v>0</v>
      </c>
      <c r="Q198" s="192"/>
      <c r="R198" s="193">
        <f>SUM(R199:R221)</f>
        <v>31.064646739999997</v>
      </c>
      <c r="S198" s="192"/>
      <c r="T198" s="194">
        <f>SUM(T199:T221)</f>
        <v>0</v>
      </c>
      <c r="AR198" s="195" t="s">
        <v>81</v>
      </c>
      <c r="AT198" s="196" t="s">
        <v>72</v>
      </c>
      <c r="AU198" s="196" t="s">
        <v>81</v>
      </c>
      <c r="AY198" s="195" t="s">
        <v>157</v>
      </c>
      <c r="BK198" s="197">
        <f>SUM(BK199:BK221)</f>
        <v>0</v>
      </c>
    </row>
    <row r="199" spans="2:65" s="1" customFormat="1" ht="25.5" customHeight="1">
      <c r="B199" s="40"/>
      <c r="C199" s="200" t="s">
        <v>9</v>
      </c>
      <c r="D199" s="200" t="s">
        <v>159</v>
      </c>
      <c r="E199" s="201" t="s">
        <v>506</v>
      </c>
      <c r="F199" s="202" t="s">
        <v>507</v>
      </c>
      <c r="G199" s="203" t="s">
        <v>162</v>
      </c>
      <c r="H199" s="204">
        <v>10.14</v>
      </c>
      <c r="I199" s="205"/>
      <c r="J199" s="206">
        <f>ROUND(I199*H199,2)</f>
        <v>0</v>
      </c>
      <c r="K199" s="202" t="s">
        <v>163</v>
      </c>
      <c r="L199" s="60"/>
      <c r="M199" s="207" t="s">
        <v>23</v>
      </c>
      <c r="N199" s="208" t="s">
        <v>44</v>
      </c>
      <c r="O199" s="41"/>
      <c r="P199" s="209">
        <f>O199*H199</f>
        <v>0</v>
      </c>
      <c r="Q199" s="209">
        <v>2.8967999999999998</v>
      </c>
      <c r="R199" s="209">
        <f>Q199*H199</f>
        <v>29.373552</v>
      </c>
      <c r="S199" s="209">
        <v>0</v>
      </c>
      <c r="T199" s="210">
        <f>S199*H199</f>
        <v>0</v>
      </c>
      <c r="AR199" s="23" t="s">
        <v>164</v>
      </c>
      <c r="AT199" s="23" t="s">
        <v>159</v>
      </c>
      <c r="AU199" s="23" t="s">
        <v>83</v>
      </c>
      <c r="AY199" s="23" t="s">
        <v>157</v>
      </c>
      <c r="BE199" s="211">
        <f>IF(N199="základní",J199,0)</f>
        <v>0</v>
      </c>
      <c r="BF199" s="211">
        <f>IF(N199="snížená",J199,0)</f>
        <v>0</v>
      </c>
      <c r="BG199" s="211">
        <f>IF(N199="zákl. přenesená",J199,0)</f>
        <v>0</v>
      </c>
      <c r="BH199" s="211">
        <f>IF(N199="sníž. přenesená",J199,0)</f>
        <v>0</v>
      </c>
      <c r="BI199" s="211">
        <f>IF(N199="nulová",J199,0)</f>
        <v>0</v>
      </c>
      <c r="BJ199" s="23" t="s">
        <v>81</v>
      </c>
      <c r="BK199" s="211">
        <f>ROUND(I199*H199,2)</f>
        <v>0</v>
      </c>
      <c r="BL199" s="23" t="s">
        <v>164</v>
      </c>
      <c r="BM199" s="23" t="s">
        <v>508</v>
      </c>
    </row>
    <row r="200" spans="2:65" s="1" customFormat="1" ht="54">
      <c r="B200" s="40"/>
      <c r="C200" s="62"/>
      <c r="D200" s="212" t="s">
        <v>166</v>
      </c>
      <c r="E200" s="62"/>
      <c r="F200" s="213" t="s">
        <v>509</v>
      </c>
      <c r="G200" s="62"/>
      <c r="H200" s="62"/>
      <c r="I200" s="171"/>
      <c r="J200" s="62"/>
      <c r="K200" s="62"/>
      <c r="L200" s="60"/>
      <c r="M200" s="214"/>
      <c r="N200" s="41"/>
      <c r="O200" s="41"/>
      <c r="P200" s="41"/>
      <c r="Q200" s="41"/>
      <c r="R200" s="41"/>
      <c r="S200" s="41"/>
      <c r="T200" s="77"/>
      <c r="AT200" s="23" t="s">
        <v>166</v>
      </c>
      <c r="AU200" s="23" t="s">
        <v>83</v>
      </c>
    </row>
    <row r="201" spans="2:65" s="1" customFormat="1" ht="54">
      <c r="B201" s="40"/>
      <c r="C201" s="62"/>
      <c r="D201" s="212" t="s">
        <v>168</v>
      </c>
      <c r="E201" s="62"/>
      <c r="F201" s="215" t="s">
        <v>510</v>
      </c>
      <c r="G201" s="62"/>
      <c r="H201" s="62"/>
      <c r="I201" s="171"/>
      <c r="J201" s="62"/>
      <c r="K201" s="62"/>
      <c r="L201" s="60"/>
      <c r="M201" s="214"/>
      <c r="N201" s="41"/>
      <c r="O201" s="41"/>
      <c r="P201" s="41"/>
      <c r="Q201" s="41"/>
      <c r="R201" s="41"/>
      <c r="S201" s="41"/>
      <c r="T201" s="77"/>
      <c r="AT201" s="23" t="s">
        <v>168</v>
      </c>
      <c r="AU201" s="23" t="s">
        <v>83</v>
      </c>
    </row>
    <row r="202" spans="2:65" s="12" customFormat="1" ht="13.5">
      <c r="B202" s="216"/>
      <c r="C202" s="217"/>
      <c r="D202" s="212" t="s">
        <v>170</v>
      </c>
      <c r="E202" s="218" t="s">
        <v>23</v>
      </c>
      <c r="F202" s="219" t="s">
        <v>511</v>
      </c>
      <c r="G202" s="217"/>
      <c r="H202" s="220">
        <v>10.14</v>
      </c>
      <c r="I202" s="221"/>
      <c r="J202" s="217"/>
      <c r="K202" s="217"/>
      <c r="L202" s="222"/>
      <c r="M202" s="223"/>
      <c r="N202" s="224"/>
      <c r="O202" s="224"/>
      <c r="P202" s="224"/>
      <c r="Q202" s="224"/>
      <c r="R202" s="224"/>
      <c r="S202" s="224"/>
      <c r="T202" s="225"/>
      <c r="AT202" s="226" t="s">
        <v>170</v>
      </c>
      <c r="AU202" s="226" t="s">
        <v>83</v>
      </c>
      <c r="AV202" s="12" t="s">
        <v>83</v>
      </c>
      <c r="AW202" s="12" t="s">
        <v>36</v>
      </c>
      <c r="AX202" s="12" t="s">
        <v>81</v>
      </c>
      <c r="AY202" s="226" t="s">
        <v>157</v>
      </c>
    </row>
    <row r="203" spans="2:65" s="1" customFormat="1" ht="16.5" customHeight="1">
      <c r="B203" s="40"/>
      <c r="C203" s="200" t="s">
        <v>310</v>
      </c>
      <c r="D203" s="200" t="s">
        <v>159</v>
      </c>
      <c r="E203" s="201" t="s">
        <v>512</v>
      </c>
      <c r="F203" s="202" t="s">
        <v>513</v>
      </c>
      <c r="G203" s="203" t="s">
        <v>162</v>
      </c>
      <c r="H203" s="204">
        <v>18.309999999999999</v>
      </c>
      <c r="I203" s="205"/>
      <c r="J203" s="206">
        <f>ROUND(I203*H203,2)</f>
        <v>0</v>
      </c>
      <c r="K203" s="202" t="s">
        <v>163</v>
      </c>
      <c r="L203" s="60"/>
      <c r="M203" s="207" t="s">
        <v>23</v>
      </c>
      <c r="N203" s="208" t="s">
        <v>44</v>
      </c>
      <c r="O203" s="41"/>
      <c r="P203" s="209">
        <f>O203*H203</f>
        <v>0</v>
      </c>
      <c r="Q203" s="209">
        <v>0</v>
      </c>
      <c r="R203" s="209">
        <f>Q203*H203</f>
        <v>0</v>
      </c>
      <c r="S203" s="209">
        <v>0</v>
      </c>
      <c r="T203" s="210">
        <f>S203*H203</f>
        <v>0</v>
      </c>
      <c r="AR203" s="23" t="s">
        <v>164</v>
      </c>
      <c r="AT203" s="23" t="s">
        <v>159</v>
      </c>
      <c r="AU203" s="23" t="s">
        <v>83</v>
      </c>
      <c r="AY203" s="23" t="s">
        <v>157</v>
      </c>
      <c r="BE203" s="211">
        <f>IF(N203="základní",J203,0)</f>
        <v>0</v>
      </c>
      <c r="BF203" s="211">
        <f>IF(N203="snížená",J203,0)</f>
        <v>0</v>
      </c>
      <c r="BG203" s="211">
        <f>IF(N203="zákl. přenesená",J203,0)</f>
        <v>0</v>
      </c>
      <c r="BH203" s="211">
        <f>IF(N203="sníž. přenesená",J203,0)</f>
        <v>0</v>
      </c>
      <c r="BI203" s="211">
        <f>IF(N203="nulová",J203,0)</f>
        <v>0</v>
      </c>
      <c r="BJ203" s="23" t="s">
        <v>81</v>
      </c>
      <c r="BK203" s="211">
        <f>ROUND(I203*H203,2)</f>
        <v>0</v>
      </c>
      <c r="BL203" s="23" t="s">
        <v>164</v>
      </c>
      <c r="BM203" s="23" t="s">
        <v>514</v>
      </c>
    </row>
    <row r="204" spans="2:65" s="1" customFormat="1" ht="40.5">
      <c r="B204" s="40"/>
      <c r="C204" s="62"/>
      <c r="D204" s="212" t="s">
        <v>166</v>
      </c>
      <c r="E204" s="62"/>
      <c r="F204" s="213" t="s">
        <v>515</v>
      </c>
      <c r="G204" s="62"/>
      <c r="H204" s="62"/>
      <c r="I204" s="171"/>
      <c r="J204" s="62"/>
      <c r="K204" s="62"/>
      <c r="L204" s="60"/>
      <c r="M204" s="214"/>
      <c r="N204" s="41"/>
      <c r="O204" s="41"/>
      <c r="P204" s="41"/>
      <c r="Q204" s="41"/>
      <c r="R204" s="41"/>
      <c r="S204" s="41"/>
      <c r="T204" s="77"/>
      <c r="AT204" s="23" t="s">
        <v>166</v>
      </c>
      <c r="AU204" s="23" t="s">
        <v>83</v>
      </c>
    </row>
    <row r="205" spans="2:65" s="1" customFormat="1" ht="175.5">
      <c r="B205" s="40"/>
      <c r="C205" s="62"/>
      <c r="D205" s="212" t="s">
        <v>168</v>
      </c>
      <c r="E205" s="62"/>
      <c r="F205" s="215" t="s">
        <v>516</v>
      </c>
      <c r="G205" s="62"/>
      <c r="H205" s="62"/>
      <c r="I205" s="171"/>
      <c r="J205" s="62"/>
      <c r="K205" s="62"/>
      <c r="L205" s="60"/>
      <c r="M205" s="214"/>
      <c r="N205" s="41"/>
      <c r="O205" s="41"/>
      <c r="P205" s="41"/>
      <c r="Q205" s="41"/>
      <c r="R205" s="41"/>
      <c r="S205" s="41"/>
      <c r="T205" s="77"/>
      <c r="AT205" s="23" t="s">
        <v>168</v>
      </c>
      <c r="AU205" s="23" t="s">
        <v>83</v>
      </c>
    </row>
    <row r="206" spans="2:65" s="12" customFormat="1" ht="13.5">
      <c r="B206" s="216"/>
      <c r="C206" s="217"/>
      <c r="D206" s="212" t="s">
        <v>170</v>
      </c>
      <c r="E206" s="218" t="s">
        <v>23</v>
      </c>
      <c r="F206" s="219" t="s">
        <v>517</v>
      </c>
      <c r="G206" s="217"/>
      <c r="H206" s="220">
        <v>18.309999999999999</v>
      </c>
      <c r="I206" s="221"/>
      <c r="J206" s="217"/>
      <c r="K206" s="217"/>
      <c r="L206" s="222"/>
      <c r="M206" s="223"/>
      <c r="N206" s="224"/>
      <c r="O206" s="224"/>
      <c r="P206" s="224"/>
      <c r="Q206" s="224"/>
      <c r="R206" s="224"/>
      <c r="S206" s="224"/>
      <c r="T206" s="225"/>
      <c r="AT206" s="226" t="s">
        <v>170</v>
      </c>
      <c r="AU206" s="226" t="s">
        <v>83</v>
      </c>
      <c r="AV206" s="12" t="s">
        <v>83</v>
      </c>
      <c r="AW206" s="12" t="s">
        <v>36</v>
      </c>
      <c r="AX206" s="12" t="s">
        <v>81</v>
      </c>
      <c r="AY206" s="226" t="s">
        <v>157</v>
      </c>
    </row>
    <row r="207" spans="2:65" s="1" customFormat="1" ht="16.5" customHeight="1">
      <c r="B207" s="40"/>
      <c r="C207" s="200" t="s">
        <v>518</v>
      </c>
      <c r="D207" s="200" t="s">
        <v>159</v>
      </c>
      <c r="E207" s="201" t="s">
        <v>519</v>
      </c>
      <c r="F207" s="202" t="s">
        <v>520</v>
      </c>
      <c r="G207" s="203" t="s">
        <v>243</v>
      </c>
      <c r="H207" s="204">
        <v>48.59</v>
      </c>
      <c r="I207" s="205"/>
      <c r="J207" s="206">
        <f>ROUND(I207*H207,2)</f>
        <v>0</v>
      </c>
      <c r="K207" s="202" t="s">
        <v>163</v>
      </c>
      <c r="L207" s="60"/>
      <c r="M207" s="207" t="s">
        <v>23</v>
      </c>
      <c r="N207" s="208" t="s">
        <v>44</v>
      </c>
      <c r="O207" s="41"/>
      <c r="P207" s="209">
        <f>O207*H207</f>
        <v>0</v>
      </c>
      <c r="Q207" s="209">
        <v>7.6499999999999997E-3</v>
      </c>
      <c r="R207" s="209">
        <f>Q207*H207</f>
        <v>0.37171350000000003</v>
      </c>
      <c r="S207" s="209">
        <v>0</v>
      </c>
      <c r="T207" s="210">
        <f>S207*H207</f>
        <v>0</v>
      </c>
      <c r="AR207" s="23" t="s">
        <v>164</v>
      </c>
      <c r="AT207" s="23" t="s">
        <v>159</v>
      </c>
      <c r="AU207" s="23" t="s">
        <v>83</v>
      </c>
      <c r="AY207" s="23" t="s">
        <v>157</v>
      </c>
      <c r="BE207" s="211">
        <f>IF(N207="základní",J207,0)</f>
        <v>0</v>
      </c>
      <c r="BF207" s="211">
        <f>IF(N207="snížená",J207,0)</f>
        <v>0</v>
      </c>
      <c r="BG207" s="211">
        <f>IF(N207="zákl. přenesená",J207,0)</f>
        <v>0</v>
      </c>
      <c r="BH207" s="211">
        <f>IF(N207="sníž. přenesená",J207,0)</f>
        <v>0</v>
      </c>
      <c r="BI207" s="211">
        <f>IF(N207="nulová",J207,0)</f>
        <v>0</v>
      </c>
      <c r="BJ207" s="23" t="s">
        <v>81</v>
      </c>
      <c r="BK207" s="211">
        <f>ROUND(I207*H207,2)</f>
        <v>0</v>
      </c>
      <c r="BL207" s="23" t="s">
        <v>164</v>
      </c>
      <c r="BM207" s="23" t="s">
        <v>521</v>
      </c>
    </row>
    <row r="208" spans="2:65" s="1" customFormat="1" ht="40.5">
      <c r="B208" s="40"/>
      <c r="C208" s="62"/>
      <c r="D208" s="212" t="s">
        <v>166</v>
      </c>
      <c r="E208" s="62"/>
      <c r="F208" s="213" t="s">
        <v>522</v>
      </c>
      <c r="G208" s="62"/>
      <c r="H208" s="62"/>
      <c r="I208" s="171"/>
      <c r="J208" s="62"/>
      <c r="K208" s="62"/>
      <c r="L208" s="60"/>
      <c r="M208" s="214"/>
      <c r="N208" s="41"/>
      <c r="O208" s="41"/>
      <c r="P208" s="41"/>
      <c r="Q208" s="41"/>
      <c r="R208" s="41"/>
      <c r="S208" s="41"/>
      <c r="T208" s="77"/>
      <c r="AT208" s="23" t="s">
        <v>166</v>
      </c>
      <c r="AU208" s="23" t="s">
        <v>83</v>
      </c>
    </row>
    <row r="209" spans="2:65" s="1" customFormat="1" ht="175.5">
      <c r="B209" s="40"/>
      <c r="C209" s="62"/>
      <c r="D209" s="212" t="s">
        <v>168</v>
      </c>
      <c r="E209" s="62"/>
      <c r="F209" s="215" t="s">
        <v>523</v>
      </c>
      <c r="G209" s="62"/>
      <c r="H209" s="62"/>
      <c r="I209" s="171"/>
      <c r="J209" s="62"/>
      <c r="K209" s="62"/>
      <c r="L209" s="60"/>
      <c r="M209" s="214"/>
      <c r="N209" s="41"/>
      <c r="O209" s="41"/>
      <c r="P209" s="41"/>
      <c r="Q209" s="41"/>
      <c r="R209" s="41"/>
      <c r="S209" s="41"/>
      <c r="T209" s="77"/>
      <c r="AT209" s="23" t="s">
        <v>168</v>
      </c>
      <c r="AU209" s="23" t="s">
        <v>83</v>
      </c>
    </row>
    <row r="210" spans="2:65" s="12" customFormat="1" ht="13.5">
      <c r="B210" s="216"/>
      <c r="C210" s="217"/>
      <c r="D210" s="212" t="s">
        <v>170</v>
      </c>
      <c r="E210" s="218" t="s">
        <v>23</v>
      </c>
      <c r="F210" s="219" t="s">
        <v>524</v>
      </c>
      <c r="G210" s="217"/>
      <c r="H210" s="220">
        <v>48.59</v>
      </c>
      <c r="I210" s="221"/>
      <c r="J210" s="217"/>
      <c r="K210" s="217"/>
      <c r="L210" s="222"/>
      <c r="M210" s="223"/>
      <c r="N210" s="224"/>
      <c r="O210" s="224"/>
      <c r="P210" s="224"/>
      <c r="Q210" s="224"/>
      <c r="R210" s="224"/>
      <c r="S210" s="224"/>
      <c r="T210" s="225"/>
      <c r="AT210" s="226" t="s">
        <v>170</v>
      </c>
      <c r="AU210" s="226" t="s">
        <v>83</v>
      </c>
      <c r="AV210" s="12" t="s">
        <v>83</v>
      </c>
      <c r="AW210" s="12" t="s">
        <v>36</v>
      </c>
      <c r="AX210" s="12" t="s">
        <v>81</v>
      </c>
      <c r="AY210" s="226" t="s">
        <v>157</v>
      </c>
    </row>
    <row r="211" spans="2:65" s="1" customFormat="1" ht="16.5" customHeight="1">
      <c r="B211" s="40"/>
      <c r="C211" s="200" t="s">
        <v>525</v>
      </c>
      <c r="D211" s="200" t="s">
        <v>159</v>
      </c>
      <c r="E211" s="201" t="s">
        <v>526</v>
      </c>
      <c r="F211" s="202" t="s">
        <v>527</v>
      </c>
      <c r="G211" s="203" t="s">
        <v>243</v>
      </c>
      <c r="H211" s="204">
        <v>48.59</v>
      </c>
      <c r="I211" s="205"/>
      <c r="J211" s="206">
        <f>ROUND(I211*H211,2)</f>
        <v>0</v>
      </c>
      <c r="K211" s="202" t="s">
        <v>163</v>
      </c>
      <c r="L211" s="60"/>
      <c r="M211" s="207" t="s">
        <v>23</v>
      </c>
      <c r="N211" s="208" t="s">
        <v>44</v>
      </c>
      <c r="O211" s="41"/>
      <c r="P211" s="209">
        <f>O211*H211</f>
        <v>0</v>
      </c>
      <c r="Q211" s="209">
        <v>8.5999999999999998E-4</v>
      </c>
      <c r="R211" s="209">
        <f>Q211*H211</f>
        <v>4.1787400000000002E-2</v>
      </c>
      <c r="S211" s="209">
        <v>0</v>
      </c>
      <c r="T211" s="210">
        <f>S211*H211</f>
        <v>0</v>
      </c>
      <c r="AR211" s="23" t="s">
        <v>164</v>
      </c>
      <c r="AT211" s="23" t="s">
        <v>159</v>
      </c>
      <c r="AU211" s="23" t="s">
        <v>83</v>
      </c>
      <c r="AY211" s="23" t="s">
        <v>157</v>
      </c>
      <c r="BE211" s="211">
        <f>IF(N211="základní",J211,0)</f>
        <v>0</v>
      </c>
      <c r="BF211" s="211">
        <f>IF(N211="snížená",J211,0)</f>
        <v>0</v>
      </c>
      <c r="BG211" s="211">
        <f>IF(N211="zákl. přenesená",J211,0)</f>
        <v>0</v>
      </c>
      <c r="BH211" s="211">
        <f>IF(N211="sníž. přenesená",J211,0)</f>
        <v>0</v>
      </c>
      <c r="BI211" s="211">
        <f>IF(N211="nulová",J211,0)</f>
        <v>0</v>
      </c>
      <c r="BJ211" s="23" t="s">
        <v>81</v>
      </c>
      <c r="BK211" s="211">
        <f>ROUND(I211*H211,2)</f>
        <v>0</v>
      </c>
      <c r="BL211" s="23" t="s">
        <v>164</v>
      </c>
      <c r="BM211" s="23" t="s">
        <v>528</v>
      </c>
    </row>
    <row r="212" spans="2:65" s="1" customFormat="1" ht="40.5">
      <c r="B212" s="40"/>
      <c r="C212" s="62"/>
      <c r="D212" s="212" t="s">
        <v>166</v>
      </c>
      <c r="E212" s="62"/>
      <c r="F212" s="213" t="s">
        <v>529</v>
      </c>
      <c r="G212" s="62"/>
      <c r="H212" s="62"/>
      <c r="I212" s="171"/>
      <c r="J212" s="62"/>
      <c r="K212" s="62"/>
      <c r="L212" s="60"/>
      <c r="M212" s="214"/>
      <c r="N212" s="41"/>
      <c r="O212" s="41"/>
      <c r="P212" s="41"/>
      <c r="Q212" s="41"/>
      <c r="R212" s="41"/>
      <c r="S212" s="41"/>
      <c r="T212" s="77"/>
      <c r="AT212" s="23" t="s">
        <v>166</v>
      </c>
      <c r="AU212" s="23" t="s">
        <v>83</v>
      </c>
    </row>
    <row r="213" spans="2:65" s="1" customFormat="1" ht="175.5">
      <c r="B213" s="40"/>
      <c r="C213" s="62"/>
      <c r="D213" s="212" t="s">
        <v>168</v>
      </c>
      <c r="E213" s="62"/>
      <c r="F213" s="215" t="s">
        <v>523</v>
      </c>
      <c r="G213" s="62"/>
      <c r="H213" s="62"/>
      <c r="I213" s="171"/>
      <c r="J213" s="62"/>
      <c r="K213" s="62"/>
      <c r="L213" s="60"/>
      <c r="M213" s="214"/>
      <c r="N213" s="41"/>
      <c r="O213" s="41"/>
      <c r="P213" s="41"/>
      <c r="Q213" s="41"/>
      <c r="R213" s="41"/>
      <c r="S213" s="41"/>
      <c r="T213" s="77"/>
      <c r="AT213" s="23" t="s">
        <v>168</v>
      </c>
      <c r="AU213" s="23" t="s">
        <v>83</v>
      </c>
    </row>
    <row r="214" spans="2:65" s="1" customFormat="1" ht="25.5" customHeight="1">
      <c r="B214" s="40"/>
      <c r="C214" s="200" t="s">
        <v>530</v>
      </c>
      <c r="D214" s="200" t="s">
        <v>159</v>
      </c>
      <c r="E214" s="201" t="s">
        <v>531</v>
      </c>
      <c r="F214" s="202" t="s">
        <v>532</v>
      </c>
      <c r="G214" s="203" t="s">
        <v>237</v>
      </c>
      <c r="H214" s="204">
        <v>0.25600000000000001</v>
      </c>
      <c r="I214" s="205"/>
      <c r="J214" s="206">
        <f>ROUND(I214*H214,2)</f>
        <v>0</v>
      </c>
      <c r="K214" s="202" t="s">
        <v>163</v>
      </c>
      <c r="L214" s="60"/>
      <c r="M214" s="207" t="s">
        <v>23</v>
      </c>
      <c r="N214" s="208" t="s">
        <v>44</v>
      </c>
      <c r="O214" s="41"/>
      <c r="P214" s="209">
        <f>O214*H214</f>
        <v>0</v>
      </c>
      <c r="Q214" s="209">
        <v>1.0958000000000001</v>
      </c>
      <c r="R214" s="209">
        <f>Q214*H214</f>
        <v>0.28052480000000002</v>
      </c>
      <c r="S214" s="209">
        <v>0</v>
      </c>
      <c r="T214" s="210">
        <f>S214*H214</f>
        <v>0</v>
      </c>
      <c r="AR214" s="23" t="s">
        <v>164</v>
      </c>
      <c r="AT214" s="23" t="s">
        <v>159</v>
      </c>
      <c r="AU214" s="23" t="s">
        <v>83</v>
      </c>
      <c r="AY214" s="23" t="s">
        <v>157</v>
      </c>
      <c r="BE214" s="211">
        <f>IF(N214="základní",J214,0)</f>
        <v>0</v>
      </c>
      <c r="BF214" s="211">
        <f>IF(N214="snížená",J214,0)</f>
        <v>0</v>
      </c>
      <c r="BG214" s="211">
        <f>IF(N214="zákl. přenesená",J214,0)</f>
        <v>0</v>
      </c>
      <c r="BH214" s="211">
        <f>IF(N214="sníž. přenesená",J214,0)</f>
        <v>0</v>
      </c>
      <c r="BI214" s="211">
        <f>IF(N214="nulová",J214,0)</f>
        <v>0</v>
      </c>
      <c r="BJ214" s="23" t="s">
        <v>81</v>
      </c>
      <c r="BK214" s="211">
        <f>ROUND(I214*H214,2)</f>
        <v>0</v>
      </c>
      <c r="BL214" s="23" t="s">
        <v>164</v>
      </c>
      <c r="BM214" s="23" t="s">
        <v>533</v>
      </c>
    </row>
    <row r="215" spans="2:65" s="1" customFormat="1" ht="54">
      <c r="B215" s="40"/>
      <c r="C215" s="62"/>
      <c r="D215" s="212" t="s">
        <v>166</v>
      </c>
      <c r="E215" s="62"/>
      <c r="F215" s="213" t="s">
        <v>534</v>
      </c>
      <c r="G215" s="62"/>
      <c r="H215" s="62"/>
      <c r="I215" s="171"/>
      <c r="J215" s="62"/>
      <c r="K215" s="62"/>
      <c r="L215" s="60"/>
      <c r="M215" s="214"/>
      <c r="N215" s="41"/>
      <c r="O215" s="41"/>
      <c r="P215" s="41"/>
      <c r="Q215" s="41"/>
      <c r="R215" s="41"/>
      <c r="S215" s="41"/>
      <c r="T215" s="77"/>
      <c r="AT215" s="23" t="s">
        <v>166</v>
      </c>
      <c r="AU215" s="23" t="s">
        <v>83</v>
      </c>
    </row>
    <row r="216" spans="2:65" s="1" customFormat="1" ht="94.5">
      <c r="B216" s="40"/>
      <c r="C216" s="62"/>
      <c r="D216" s="212" t="s">
        <v>168</v>
      </c>
      <c r="E216" s="62"/>
      <c r="F216" s="215" t="s">
        <v>535</v>
      </c>
      <c r="G216" s="62"/>
      <c r="H216" s="62"/>
      <c r="I216" s="171"/>
      <c r="J216" s="62"/>
      <c r="K216" s="62"/>
      <c r="L216" s="60"/>
      <c r="M216" s="214"/>
      <c r="N216" s="41"/>
      <c r="O216" s="41"/>
      <c r="P216" s="41"/>
      <c r="Q216" s="41"/>
      <c r="R216" s="41"/>
      <c r="S216" s="41"/>
      <c r="T216" s="77"/>
      <c r="AT216" s="23" t="s">
        <v>168</v>
      </c>
      <c r="AU216" s="23" t="s">
        <v>83</v>
      </c>
    </row>
    <row r="217" spans="2:65" s="12" customFormat="1" ht="13.5">
      <c r="B217" s="216"/>
      <c r="C217" s="217"/>
      <c r="D217" s="212" t="s">
        <v>170</v>
      </c>
      <c r="E217" s="218" t="s">
        <v>23</v>
      </c>
      <c r="F217" s="219" t="s">
        <v>536</v>
      </c>
      <c r="G217" s="217"/>
      <c r="H217" s="220">
        <v>0.25600000000000001</v>
      </c>
      <c r="I217" s="221"/>
      <c r="J217" s="217"/>
      <c r="K217" s="217"/>
      <c r="L217" s="222"/>
      <c r="M217" s="223"/>
      <c r="N217" s="224"/>
      <c r="O217" s="224"/>
      <c r="P217" s="224"/>
      <c r="Q217" s="224"/>
      <c r="R217" s="224"/>
      <c r="S217" s="224"/>
      <c r="T217" s="225"/>
      <c r="AT217" s="226" t="s">
        <v>170</v>
      </c>
      <c r="AU217" s="226" t="s">
        <v>83</v>
      </c>
      <c r="AV217" s="12" t="s">
        <v>83</v>
      </c>
      <c r="AW217" s="12" t="s">
        <v>36</v>
      </c>
      <c r="AX217" s="12" t="s">
        <v>81</v>
      </c>
      <c r="AY217" s="226" t="s">
        <v>157</v>
      </c>
    </row>
    <row r="218" spans="2:65" s="1" customFormat="1" ht="16.5" customHeight="1">
      <c r="B218" s="40"/>
      <c r="C218" s="200" t="s">
        <v>537</v>
      </c>
      <c r="D218" s="200" t="s">
        <v>159</v>
      </c>
      <c r="E218" s="201" t="s">
        <v>538</v>
      </c>
      <c r="F218" s="202" t="s">
        <v>539</v>
      </c>
      <c r="G218" s="203" t="s">
        <v>237</v>
      </c>
      <c r="H218" s="204">
        <v>0.96799999999999997</v>
      </c>
      <c r="I218" s="205"/>
      <c r="J218" s="206">
        <f>ROUND(I218*H218,2)</f>
        <v>0</v>
      </c>
      <c r="K218" s="202" t="s">
        <v>163</v>
      </c>
      <c r="L218" s="60"/>
      <c r="M218" s="207" t="s">
        <v>23</v>
      </c>
      <c r="N218" s="208" t="s">
        <v>44</v>
      </c>
      <c r="O218" s="41"/>
      <c r="P218" s="209">
        <f>O218*H218</f>
        <v>0</v>
      </c>
      <c r="Q218" s="209">
        <v>1.03003</v>
      </c>
      <c r="R218" s="209">
        <f>Q218*H218</f>
        <v>0.99706903999999996</v>
      </c>
      <c r="S218" s="209">
        <v>0</v>
      </c>
      <c r="T218" s="210">
        <f>S218*H218</f>
        <v>0</v>
      </c>
      <c r="AR218" s="23" t="s">
        <v>164</v>
      </c>
      <c r="AT218" s="23" t="s">
        <v>159</v>
      </c>
      <c r="AU218" s="23" t="s">
        <v>83</v>
      </c>
      <c r="AY218" s="23" t="s">
        <v>157</v>
      </c>
      <c r="BE218" s="211">
        <f>IF(N218="základní",J218,0)</f>
        <v>0</v>
      </c>
      <c r="BF218" s="211">
        <f>IF(N218="snížená",J218,0)</f>
        <v>0</v>
      </c>
      <c r="BG218" s="211">
        <f>IF(N218="zákl. přenesená",J218,0)</f>
        <v>0</v>
      </c>
      <c r="BH218" s="211">
        <f>IF(N218="sníž. přenesená",J218,0)</f>
        <v>0</v>
      </c>
      <c r="BI218" s="211">
        <f>IF(N218="nulová",J218,0)</f>
        <v>0</v>
      </c>
      <c r="BJ218" s="23" t="s">
        <v>81</v>
      </c>
      <c r="BK218" s="211">
        <f>ROUND(I218*H218,2)</f>
        <v>0</v>
      </c>
      <c r="BL218" s="23" t="s">
        <v>164</v>
      </c>
      <c r="BM218" s="23" t="s">
        <v>540</v>
      </c>
    </row>
    <row r="219" spans="2:65" s="1" customFormat="1" ht="54">
      <c r="B219" s="40"/>
      <c r="C219" s="62"/>
      <c r="D219" s="212" t="s">
        <v>166</v>
      </c>
      <c r="E219" s="62"/>
      <c r="F219" s="213" t="s">
        <v>541</v>
      </c>
      <c r="G219" s="62"/>
      <c r="H219" s="62"/>
      <c r="I219" s="171"/>
      <c r="J219" s="62"/>
      <c r="K219" s="62"/>
      <c r="L219" s="60"/>
      <c r="M219" s="214"/>
      <c r="N219" s="41"/>
      <c r="O219" s="41"/>
      <c r="P219" s="41"/>
      <c r="Q219" s="41"/>
      <c r="R219" s="41"/>
      <c r="S219" s="41"/>
      <c r="T219" s="77"/>
      <c r="AT219" s="23" t="s">
        <v>166</v>
      </c>
      <c r="AU219" s="23" t="s">
        <v>83</v>
      </c>
    </row>
    <row r="220" spans="2:65" s="1" customFormat="1" ht="94.5">
      <c r="B220" s="40"/>
      <c r="C220" s="62"/>
      <c r="D220" s="212" t="s">
        <v>168</v>
      </c>
      <c r="E220" s="62"/>
      <c r="F220" s="215" t="s">
        <v>535</v>
      </c>
      <c r="G220" s="62"/>
      <c r="H220" s="62"/>
      <c r="I220" s="171"/>
      <c r="J220" s="62"/>
      <c r="K220" s="62"/>
      <c r="L220" s="60"/>
      <c r="M220" s="214"/>
      <c r="N220" s="41"/>
      <c r="O220" s="41"/>
      <c r="P220" s="41"/>
      <c r="Q220" s="41"/>
      <c r="R220" s="41"/>
      <c r="S220" s="41"/>
      <c r="T220" s="77"/>
      <c r="AT220" s="23" t="s">
        <v>168</v>
      </c>
      <c r="AU220" s="23" t="s">
        <v>83</v>
      </c>
    </row>
    <row r="221" spans="2:65" s="12" customFormat="1" ht="13.5">
      <c r="B221" s="216"/>
      <c r="C221" s="217"/>
      <c r="D221" s="212" t="s">
        <v>170</v>
      </c>
      <c r="E221" s="218" t="s">
        <v>23</v>
      </c>
      <c r="F221" s="219" t="s">
        <v>542</v>
      </c>
      <c r="G221" s="217"/>
      <c r="H221" s="220">
        <v>0.96799999999999997</v>
      </c>
      <c r="I221" s="221"/>
      <c r="J221" s="217"/>
      <c r="K221" s="217"/>
      <c r="L221" s="222"/>
      <c r="M221" s="223"/>
      <c r="N221" s="224"/>
      <c r="O221" s="224"/>
      <c r="P221" s="224"/>
      <c r="Q221" s="224"/>
      <c r="R221" s="224"/>
      <c r="S221" s="224"/>
      <c r="T221" s="225"/>
      <c r="AT221" s="226" t="s">
        <v>170</v>
      </c>
      <c r="AU221" s="226" t="s">
        <v>83</v>
      </c>
      <c r="AV221" s="12" t="s">
        <v>83</v>
      </c>
      <c r="AW221" s="12" t="s">
        <v>36</v>
      </c>
      <c r="AX221" s="12" t="s">
        <v>81</v>
      </c>
      <c r="AY221" s="226" t="s">
        <v>157</v>
      </c>
    </row>
    <row r="222" spans="2:65" s="11" customFormat="1" ht="29.85" customHeight="1">
      <c r="B222" s="184"/>
      <c r="C222" s="185"/>
      <c r="D222" s="186" t="s">
        <v>72</v>
      </c>
      <c r="E222" s="198" t="s">
        <v>164</v>
      </c>
      <c r="F222" s="198" t="s">
        <v>256</v>
      </c>
      <c r="G222" s="185"/>
      <c r="H222" s="185"/>
      <c r="I222" s="188"/>
      <c r="J222" s="199">
        <f>BK222</f>
        <v>0</v>
      </c>
      <c r="K222" s="185"/>
      <c r="L222" s="190"/>
      <c r="M222" s="191"/>
      <c r="N222" s="192"/>
      <c r="O222" s="192"/>
      <c r="P222" s="193">
        <f>SUM(P223:P241)</f>
        <v>0</v>
      </c>
      <c r="Q222" s="192"/>
      <c r="R222" s="193">
        <f>SUM(R223:R241)</f>
        <v>1.2128999999999999</v>
      </c>
      <c r="S222" s="192"/>
      <c r="T222" s="194">
        <f>SUM(T223:T241)</f>
        <v>0</v>
      </c>
      <c r="AR222" s="195" t="s">
        <v>81</v>
      </c>
      <c r="AT222" s="196" t="s">
        <v>72</v>
      </c>
      <c r="AU222" s="196" t="s">
        <v>81</v>
      </c>
      <c r="AY222" s="195" t="s">
        <v>157</v>
      </c>
      <c r="BK222" s="197">
        <f>SUM(BK223:BK241)</f>
        <v>0</v>
      </c>
    </row>
    <row r="223" spans="2:65" s="1" customFormat="1" ht="16.5" customHeight="1">
      <c r="B223" s="40"/>
      <c r="C223" s="200" t="s">
        <v>543</v>
      </c>
      <c r="D223" s="200" t="s">
        <v>159</v>
      </c>
      <c r="E223" s="201" t="s">
        <v>544</v>
      </c>
      <c r="F223" s="202" t="s">
        <v>545</v>
      </c>
      <c r="G223" s="203" t="s">
        <v>243</v>
      </c>
      <c r="H223" s="204">
        <v>12.21</v>
      </c>
      <c r="I223" s="205"/>
      <c r="J223" s="206">
        <f>ROUND(I223*H223,2)</f>
        <v>0</v>
      </c>
      <c r="K223" s="202" t="s">
        <v>163</v>
      </c>
      <c r="L223" s="60"/>
      <c r="M223" s="207" t="s">
        <v>23</v>
      </c>
      <c r="N223" s="208" t="s">
        <v>44</v>
      </c>
      <c r="O223" s="41"/>
      <c r="P223" s="209">
        <f>O223*H223</f>
        <v>0</v>
      </c>
      <c r="Q223" s="209">
        <v>0</v>
      </c>
      <c r="R223" s="209">
        <f>Q223*H223</f>
        <v>0</v>
      </c>
      <c r="S223" s="209">
        <v>0</v>
      </c>
      <c r="T223" s="210">
        <f>S223*H223</f>
        <v>0</v>
      </c>
      <c r="AR223" s="23" t="s">
        <v>164</v>
      </c>
      <c r="AT223" s="23" t="s">
        <v>159</v>
      </c>
      <c r="AU223" s="23" t="s">
        <v>83</v>
      </c>
      <c r="AY223" s="23" t="s">
        <v>157</v>
      </c>
      <c r="BE223" s="211">
        <f>IF(N223="základní",J223,0)</f>
        <v>0</v>
      </c>
      <c r="BF223" s="211">
        <f>IF(N223="snížená",J223,0)</f>
        <v>0</v>
      </c>
      <c r="BG223" s="211">
        <f>IF(N223="zákl. přenesená",J223,0)</f>
        <v>0</v>
      </c>
      <c r="BH223" s="211">
        <f>IF(N223="sníž. přenesená",J223,0)</f>
        <v>0</v>
      </c>
      <c r="BI223" s="211">
        <f>IF(N223="nulová",J223,0)</f>
        <v>0</v>
      </c>
      <c r="BJ223" s="23" t="s">
        <v>81</v>
      </c>
      <c r="BK223" s="211">
        <f>ROUND(I223*H223,2)</f>
        <v>0</v>
      </c>
      <c r="BL223" s="23" t="s">
        <v>164</v>
      </c>
      <c r="BM223" s="23" t="s">
        <v>546</v>
      </c>
    </row>
    <row r="224" spans="2:65" s="1" customFormat="1" ht="13.5">
      <c r="B224" s="40"/>
      <c r="C224" s="62"/>
      <c r="D224" s="212" t="s">
        <v>166</v>
      </c>
      <c r="E224" s="62"/>
      <c r="F224" s="213" t="s">
        <v>547</v>
      </c>
      <c r="G224" s="62"/>
      <c r="H224" s="62"/>
      <c r="I224" s="171"/>
      <c r="J224" s="62"/>
      <c r="K224" s="62"/>
      <c r="L224" s="60"/>
      <c r="M224" s="214"/>
      <c r="N224" s="41"/>
      <c r="O224" s="41"/>
      <c r="P224" s="41"/>
      <c r="Q224" s="41"/>
      <c r="R224" s="41"/>
      <c r="S224" s="41"/>
      <c r="T224" s="77"/>
      <c r="AT224" s="23" t="s">
        <v>166</v>
      </c>
      <c r="AU224" s="23" t="s">
        <v>83</v>
      </c>
    </row>
    <row r="225" spans="2:65" s="1" customFormat="1" ht="135">
      <c r="B225" s="40"/>
      <c r="C225" s="62"/>
      <c r="D225" s="212" t="s">
        <v>168</v>
      </c>
      <c r="E225" s="62"/>
      <c r="F225" s="215" t="s">
        <v>548</v>
      </c>
      <c r="G225" s="62"/>
      <c r="H225" s="62"/>
      <c r="I225" s="171"/>
      <c r="J225" s="62"/>
      <c r="K225" s="62"/>
      <c r="L225" s="60"/>
      <c r="M225" s="214"/>
      <c r="N225" s="41"/>
      <c r="O225" s="41"/>
      <c r="P225" s="41"/>
      <c r="Q225" s="41"/>
      <c r="R225" s="41"/>
      <c r="S225" s="41"/>
      <c r="T225" s="77"/>
      <c r="AT225" s="23" t="s">
        <v>168</v>
      </c>
      <c r="AU225" s="23" t="s">
        <v>83</v>
      </c>
    </row>
    <row r="226" spans="2:65" s="12" customFormat="1" ht="13.5">
      <c r="B226" s="216"/>
      <c r="C226" s="217"/>
      <c r="D226" s="212" t="s">
        <v>170</v>
      </c>
      <c r="E226" s="218" t="s">
        <v>23</v>
      </c>
      <c r="F226" s="219" t="s">
        <v>549</v>
      </c>
      <c r="G226" s="217"/>
      <c r="H226" s="220">
        <v>12.21</v>
      </c>
      <c r="I226" s="221"/>
      <c r="J226" s="217"/>
      <c r="K226" s="217"/>
      <c r="L226" s="222"/>
      <c r="M226" s="223"/>
      <c r="N226" s="224"/>
      <c r="O226" s="224"/>
      <c r="P226" s="224"/>
      <c r="Q226" s="224"/>
      <c r="R226" s="224"/>
      <c r="S226" s="224"/>
      <c r="T226" s="225"/>
      <c r="AT226" s="226" t="s">
        <v>170</v>
      </c>
      <c r="AU226" s="226" t="s">
        <v>83</v>
      </c>
      <c r="AV226" s="12" t="s">
        <v>83</v>
      </c>
      <c r="AW226" s="12" t="s">
        <v>36</v>
      </c>
      <c r="AX226" s="12" t="s">
        <v>81</v>
      </c>
      <c r="AY226" s="226" t="s">
        <v>157</v>
      </c>
    </row>
    <row r="227" spans="2:65" s="1" customFormat="1" ht="16.5" customHeight="1">
      <c r="B227" s="40"/>
      <c r="C227" s="200" t="s">
        <v>550</v>
      </c>
      <c r="D227" s="200" t="s">
        <v>159</v>
      </c>
      <c r="E227" s="201" t="s">
        <v>551</v>
      </c>
      <c r="F227" s="202" t="s">
        <v>552</v>
      </c>
      <c r="G227" s="203" t="s">
        <v>409</v>
      </c>
      <c r="H227" s="204">
        <v>26</v>
      </c>
      <c r="I227" s="205"/>
      <c r="J227" s="206">
        <f>ROUND(I227*H227,2)</f>
        <v>0</v>
      </c>
      <c r="K227" s="202" t="s">
        <v>163</v>
      </c>
      <c r="L227" s="60"/>
      <c r="M227" s="207" t="s">
        <v>23</v>
      </c>
      <c r="N227" s="208" t="s">
        <v>44</v>
      </c>
      <c r="O227" s="41"/>
      <c r="P227" s="209">
        <f>O227*H227</f>
        <v>0</v>
      </c>
      <c r="Q227" s="209">
        <v>1.65E-3</v>
      </c>
      <c r="R227" s="209">
        <f>Q227*H227</f>
        <v>4.2900000000000001E-2</v>
      </c>
      <c r="S227" s="209">
        <v>0</v>
      </c>
      <c r="T227" s="210">
        <f>S227*H227</f>
        <v>0</v>
      </c>
      <c r="AR227" s="23" t="s">
        <v>164</v>
      </c>
      <c r="AT227" s="23" t="s">
        <v>159</v>
      </c>
      <c r="AU227" s="23" t="s">
        <v>83</v>
      </c>
      <c r="AY227" s="23" t="s">
        <v>157</v>
      </c>
      <c r="BE227" s="211">
        <f>IF(N227="základní",J227,0)</f>
        <v>0</v>
      </c>
      <c r="BF227" s="211">
        <f>IF(N227="snížená",J227,0)</f>
        <v>0</v>
      </c>
      <c r="BG227" s="211">
        <f>IF(N227="zákl. přenesená",J227,0)</f>
        <v>0</v>
      </c>
      <c r="BH227" s="211">
        <f>IF(N227="sníž. přenesená",J227,0)</f>
        <v>0</v>
      </c>
      <c r="BI227" s="211">
        <f>IF(N227="nulová",J227,0)</f>
        <v>0</v>
      </c>
      <c r="BJ227" s="23" t="s">
        <v>81</v>
      </c>
      <c r="BK227" s="211">
        <f>ROUND(I227*H227,2)</f>
        <v>0</v>
      </c>
      <c r="BL227" s="23" t="s">
        <v>164</v>
      </c>
      <c r="BM227" s="23" t="s">
        <v>553</v>
      </c>
    </row>
    <row r="228" spans="2:65" s="1" customFormat="1" ht="13.5">
      <c r="B228" s="40"/>
      <c r="C228" s="62"/>
      <c r="D228" s="212" t="s">
        <v>166</v>
      </c>
      <c r="E228" s="62"/>
      <c r="F228" s="213" t="s">
        <v>554</v>
      </c>
      <c r="G228" s="62"/>
      <c r="H228" s="62"/>
      <c r="I228" s="171"/>
      <c r="J228" s="62"/>
      <c r="K228" s="62"/>
      <c r="L228" s="60"/>
      <c r="M228" s="214"/>
      <c r="N228" s="41"/>
      <c r="O228" s="41"/>
      <c r="P228" s="41"/>
      <c r="Q228" s="41"/>
      <c r="R228" s="41"/>
      <c r="S228" s="41"/>
      <c r="T228" s="77"/>
      <c r="AT228" s="23" t="s">
        <v>166</v>
      </c>
      <c r="AU228" s="23" t="s">
        <v>83</v>
      </c>
    </row>
    <row r="229" spans="2:65" s="1" customFormat="1" ht="40.5">
      <c r="B229" s="40"/>
      <c r="C229" s="62"/>
      <c r="D229" s="212" t="s">
        <v>168</v>
      </c>
      <c r="E229" s="62"/>
      <c r="F229" s="215" t="s">
        <v>555</v>
      </c>
      <c r="G229" s="62"/>
      <c r="H229" s="62"/>
      <c r="I229" s="171"/>
      <c r="J229" s="62"/>
      <c r="K229" s="62"/>
      <c r="L229" s="60"/>
      <c r="M229" s="214"/>
      <c r="N229" s="41"/>
      <c r="O229" s="41"/>
      <c r="P229" s="41"/>
      <c r="Q229" s="41"/>
      <c r="R229" s="41"/>
      <c r="S229" s="41"/>
      <c r="T229" s="77"/>
      <c r="AT229" s="23" t="s">
        <v>168</v>
      </c>
      <c r="AU229" s="23" t="s">
        <v>83</v>
      </c>
    </row>
    <row r="230" spans="2:65" s="12" customFormat="1" ht="13.5">
      <c r="B230" s="216"/>
      <c r="C230" s="217"/>
      <c r="D230" s="212" t="s">
        <v>170</v>
      </c>
      <c r="E230" s="218" t="s">
        <v>23</v>
      </c>
      <c r="F230" s="219" t="s">
        <v>556</v>
      </c>
      <c r="G230" s="217"/>
      <c r="H230" s="220">
        <v>26</v>
      </c>
      <c r="I230" s="221"/>
      <c r="J230" s="217"/>
      <c r="K230" s="217"/>
      <c r="L230" s="222"/>
      <c r="M230" s="223"/>
      <c r="N230" s="224"/>
      <c r="O230" s="224"/>
      <c r="P230" s="224"/>
      <c r="Q230" s="224"/>
      <c r="R230" s="224"/>
      <c r="S230" s="224"/>
      <c r="T230" s="225"/>
      <c r="AT230" s="226" t="s">
        <v>170</v>
      </c>
      <c r="AU230" s="226" t="s">
        <v>83</v>
      </c>
      <c r="AV230" s="12" t="s">
        <v>83</v>
      </c>
      <c r="AW230" s="12" t="s">
        <v>36</v>
      </c>
      <c r="AX230" s="12" t="s">
        <v>81</v>
      </c>
      <c r="AY230" s="226" t="s">
        <v>157</v>
      </c>
    </row>
    <row r="231" spans="2:65" s="1" customFormat="1" ht="16.5" customHeight="1">
      <c r="B231" s="40"/>
      <c r="C231" s="238" t="s">
        <v>557</v>
      </c>
      <c r="D231" s="238" t="s">
        <v>234</v>
      </c>
      <c r="E231" s="239" t="s">
        <v>558</v>
      </c>
      <c r="F231" s="240" t="s">
        <v>559</v>
      </c>
      <c r="G231" s="241" t="s">
        <v>409</v>
      </c>
      <c r="H231" s="242">
        <v>26</v>
      </c>
      <c r="I231" s="243"/>
      <c r="J231" s="244">
        <f>ROUND(I231*H231,2)</f>
        <v>0</v>
      </c>
      <c r="K231" s="240" t="s">
        <v>23</v>
      </c>
      <c r="L231" s="245"/>
      <c r="M231" s="246" t="s">
        <v>23</v>
      </c>
      <c r="N231" s="247" t="s">
        <v>44</v>
      </c>
      <c r="O231" s="41"/>
      <c r="P231" s="209">
        <f>O231*H231</f>
        <v>0</v>
      </c>
      <c r="Q231" s="209">
        <v>4.4999999999999998E-2</v>
      </c>
      <c r="R231" s="209">
        <f>Q231*H231</f>
        <v>1.17</v>
      </c>
      <c r="S231" s="209">
        <v>0</v>
      </c>
      <c r="T231" s="210">
        <f>S231*H231</f>
        <v>0</v>
      </c>
      <c r="AR231" s="23" t="s">
        <v>211</v>
      </c>
      <c r="AT231" s="23" t="s">
        <v>234</v>
      </c>
      <c r="AU231" s="23" t="s">
        <v>83</v>
      </c>
      <c r="AY231" s="23" t="s">
        <v>157</v>
      </c>
      <c r="BE231" s="211">
        <f>IF(N231="základní",J231,0)</f>
        <v>0</v>
      </c>
      <c r="BF231" s="211">
        <f>IF(N231="snížená",J231,0)</f>
        <v>0</v>
      </c>
      <c r="BG231" s="211">
        <f>IF(N231="zákl. přenesená",J231,0)</f>
        <v>0</v>
      </c>
      <c r="BH231" s="211">
        <f>IF(N231="sníž. přenesená",J231,0)</f>
        <v>0</v>
      </c>
      <c r="BI231" s="211">
        <f>IF(N231="nulová",J231,0)</f>
        <v>0</v>
      </c>
      <c r="BJ231" s="23" t="s">
        <v>81</v>
      </c>
      <c r="BK231" s="211">
        <f>ROUND(I231*H231,2)</f>
        <v>0</v>
      </c>
      <c r="BL231" s="23" t="s">
        <v>164</v>
      </c>
      <c r="BM231" s="23" t="s">
        <v>560</v>
      </c>
    </row>
    <row r="232" spans="2:65" s="1" customFormat="1" ht="13.5">
      <c r="B232" s="40"/>
      <c r="C232" s="62"/>
      <c r="D232" s="212" t="s">
        <v>166</v>
      </c>
      <c r="E232" s="62"/>
      <c r="F232" s="213" t="s">
        <v>559</v>
      </c>
      <c r="G232" s="62"/>
      <c r="H232" s="62"/>
      <c r="I232" s="171"/>
      <c r="J232" s="62"/>
      <c r="K232" s="62"/>
      <c r="L232" s="60"/>
      <c r="M232" s="214"/>
      <c r="N232" s="41"/>
      <c r="O232" s="41"/>
      <c r="P232" s="41"/>
      <c r="Q232" s="41"/>
      <c r="R232" s="41"/>
      <c r="S232" s="41"/>
      <c r="T232" s="77"/>
      <c r="AT232" s="23" t="s">
        <v>166</v>
      </c>
      <c r="AU232" s="23" t="s">
        <v>83</v>
      </c>
    </row>
    <row r="233" spans="2:65" s="1" customFormat="1" ht="16.5" customHeight="1">
      <c r="B233" s="40"/>
      <c r="C233" s="200" t="s">
        <v>561</v>
      </c>
      <c r="D233" s="200" t="s">
        <v>159</v>
      </c>
      <c r="E233" s="201" t="s">
        <v>264</v>
      </c>
      <c r="F233" s="202" t="s">
        <v>265</v>
      </c>
      <c r="G233" s="203" t="s">
        <v>162</v>
      </c>
      <c r="H233" s="204">
        <v>157.25</v>
      </c>
      <c r="I233" s="205"/>
      <c r="J233" s="206">
        <f>ROUND(I233*H233,2)</f>
        <v>0</v>
      </c>
      <c r="K233" s="202" t="s">
        <v>23</v>
      </c>
      <c r="L233" s="60"/>
      <c r="M233" s="207" t="s">
        <v>23</v>
      </c>
      <c r="N233" s="208" t="s">
        <v>44</v>
      </c>
      <c r="O233" s="41"/>
      <c r="P233" s="209">
        <f>O233*H233</f>
        <v>0</v>
      </c>
      <c r="Q233" s="209">
        <v>0</v>
      </c>
      <c r="R233" s="209">
        <f>Q233*H233</f>
        <v>0</v>
      </c>
      <c r="S233" s="209">
        <v>0</v>
      </c>
      <c r="T233" s="210">
        <f>S233*H233</f>
        <v>0</v>
      </c>
      <c r="AR233" s="23" t="s">
        <v>164</v>
      </c>
      <c r="AT233" s="23" t="s">
        <v>159</v>
      </c>
      <c r="AU233" s="23" t="s">
        <v>83</v>
      </c>
      <c r="AY233" s="23" t="s">
        <v>157</v>
      </c>
      <c r="BE233" s="211">
        <f>IF(N233="základní",J233,0)</f>
        <v>0</v>
      </c>
      <c r="BF233" s="211">
        <f>IF(N233="snížená",J233,0)</f>
        <v>0</v>
      </c>
      <c r="BG233" s="211">
        <f>IF(N233="zákl. přenesená",J233,0)</f>
        <v>0</v>
      </c>
      <c r="BH233" s="211">
        <f>IF(N233="sníž. přenesená",J233,0)</f>
        <v>0</v>
      </c>
      <c r="BI233" s="211">
        <f>IF(N233="nulová",J233,0)</f>
        <v>0</v>
      </c>
      <c r="BJ233" s="23" t="s">
        <v>81</v>
      </c>
      <c r="BK233" s="211">
        <f>ROUND(I233*H233,2)</f>
        <v>0</v>
      </c>
      <c r="BL233" s="23" t="s">
        <v>164</v>
      </c>
      <c r="BM233" s="23" t="s">
        <v>562</v>
      </c>
    </row>
    <row r="234" spans="2:65" s="1" customFormat="1" ht="13.5">
      <c r="B234" s="40"/>
      <c r="C234" s="62"/>
      <c r="D234" s="212" t="s">
        <v>166</v>
      </c>
      <c r="E234" s="62"/>
      <c r="F234" s="213" t="s">
        <v>265</v>
      </c>
      <c r="G234" s="62"/>
      <c r="H234" s="62"/>
      <c r="I234" s="171"/>
      <c r="J234" s="62"/>
      <c r="K234" s="62"/>
      <c r="L234" s="60"/>
      <c r="M234" s="214"/>
      <c r="N234" s="41"/>
      <c r="O234" s="41"/>
      <c r="P234" s="41"/>
      <c r="Q234" s="41"/>
      <c r="R234" s="41"/>
      <c r="S234" s="41"/>
      <c r="T234" s="77"/>
      <c r="AT234" s="23" t="s">
        <v>166</v>
      </c>
      <c r="AU234" s="23" t="s">
        <v>83</v>
      </c>
    </row>
    <row r="235" spans="2:65" s="1" customFormat="1" ht="81">
      <c r="B235" s="40"/>
      <c r="C235" s="62"/>
      <c r="D235" s="212" t="s">
        <v>168</v>
      </c>
      <c r="E235" s="62"/>
      <c r="F235" s="215" t="s">
        <v>276</v>
      </c>
      <c r="G235" s="62"/>
      <c r="H235" s="62"/>
      <c r="I235" s="171"/>
      <c r="J235" s="62"/>
      <c r="K235" s="62"/>
      <c r="L235" s="60"/>
      <c r="M235" s="214"/>
      <c r="N235" s="41"/>
      <c r="O235" s="41"/>
      <c r="P235" s="41"/>
      <c r="Q235" s="41"/>
      <c r="R235" s="41"/>
      <c r="S235" s="41"/>
      <c r="T235" s="77"/>
      <c r="AT235" s="23" t="s">
        <v>168</v>
      </c>
      <c r="AU235" s="23" t="s">
        <v>83</v>
      </c>
    </row>
    <row r="236" spans="2:65" s="1" customFormat="1" ht="67.5">
      <c r="B236" s="40"/>
      <c r="C236" s="62"/>
      <c r="D236" s="212" t="s">
        <v>177</v>
      </c>
      <c r="E236" s="62"/>
      <c r="F236" s="215" t="s">
        <v>563</v>
      </c>
      <c r="G236" s="62"/>
      <c r="H236" s="62"/>
      <c r="I236" s="171"/>
      <c r="J236" s="62"/>
      <c r="K236" s="62"/>
      <c r="L236" s="60"/>
      <c r="M236" s="214"/>
      <c r="N236" s="41"/>
      <c r="O236" s="41"/>
      <c r="P236" s="41"/>
      <c r="Q236" s="41"/>
      <c r="R236" s="41"/>
      <c r="S236" s="41"/>
      <c r="T236" s="77"/>
      <c r="AT236" s="23" t="s">
        <v>177</v>
      </c>
      <c r="AU236" s="23" t="s">
        <v>83</v>
      </c>
    </row>
    <row r="237" spans="2:65" s="12" customFormat="1" ht="13.5">
      <c r="B237" s="216"/>
      <c r="C237" s="217"/>
      <c r="D237" s="212" t="s">
        <v>170</v>
      </c>
      <c r="E237" s="218" t="s">
        <v>23</v>
      </c>
      <c r="F237" s="219" t="s">
        <v>564</v>
      </c>
      <c r="G237" s="217"/>
      <c r="H237" s="220">
        <v>157.25</v>
      </c>
      <c r="I237" s="221"/>
      <c r="J237" s="217"/>
      <c r="K237" s="217"/>
      <c r="L237" s="222"/>
      <c r="M237" s="223"/>
      <c r="N237" s="224"/>
      <c r="O237" s="224"/>
      <c r="P237" s="224"/>
      <c r="Q237" s="224"/>
      <c r="R237" s="224"/>
      <c r="S237" s="224"/>
      <c r="T237" s="225"/>
      <c r="AT237" s="226" t="s">
        <v>170</v>
      </c>
      <c r="AU237" s="226" t="s">
        <v>83</v>
      </c>
      <c r="AV237" s="12" t="s">
        <v>83</v>
      </c>
      <c r="AW237" s="12" t="s">
        <v>36</v>
      </c>
      <c r="AX237" s="12" t="s">
        <v>81</v>
      </c>
      <c r="AY237" s="226" t="s">
        <v>157</v>
      </c>
    </row>
    <row r="238" spans="2:65" s="1" customFormat="1" ht="16.5" customHeight="1">
      <c r="B238" s="40"/>
      <c r="C238" s="200" t="s">
        <v>565</v>
      </c>
      <c r="D238" s="200" t="s">
        <v>159</v>
      </c>
      <c r="E238" s="201" t="s">
        <v>566</v>
      </c>
      <c r="F238" s="202" t="s">
        <v>567</v>
      </c>
      <c r="G238" s="203" t="s">
        <v>243</v>
      </c>
      <c r="H238" s="204">
        <v>108</v>
      </c>
      <c r="I238" s="205"/>
      <c r="J238" s="206">
        <f>ROUND(I238*H238,2)</f>
        <v>0</v>
      </c>
      <c r="K238" s="202" t="s">
        <v>163</v>
      </c>
      <c r="L238" s="60"/>
      <c r="M238" s="207" t="s">
        <v>23</v>
      </c>
      <c r="N238" s="208" t="s">
        <v>44</v>
      </c>
      <c r="O238" s="41"/>
      <c r="P238" s="209">
        <f>O238*H238</f>
        <v>0</v>
      </c>
      <c r="Q238" s="209">
        <v>0</v>
      </c>
      <c r="R238" s="209">
        <f>Q238*H238</f>
        <v>0</v>
      </c>
      <c r="S238" s="209">
        <v>0</v>
      </c>
      <c r="T238" s="210">
        <f>S238*H238</f>
        <v>0</v>
      </c>
      <c r="AR238" s="23" t="s">
        <v>164</v>
      </c>
      <c r="AT238" s="23" t="s">
        <v>159</v>
      </c>
      <c r="AU238" s="23" t="s">
        <v>83</v>
      </c>
      <c r="AY238" s="23" t="s">
        <v>157</v>
      </c>
      <c r="BE238" s="211">
        <f>IF(N238="základní",J238,0)</f>
        <v>0</v>
      </c>
      <c r="BF238" s="211">
        <f>IF(N238="snížená",J238,0)</f>
        <v>0</v>
      </c>
      <c r="BG238" s="211">
        <f>IF(N238="zákl. přenesená",J238,0)</f>
        <v>0</v>
      </c>
      <c r="BH238" s="211">
        <f>IF(N238="sníž. přenesená",J238,0)</f>
        <v>0</v>
      </c>
      <c r="BI238" s="211">
        <f>IF(N238="nulová",J238,0)</f>
        <v>0</v>
      </c>
      <c r="BJ238" s="23" t="s">
        <v>81</v>
      </c>
      <c r="BK238" s="211">
        <f>ROUND(I238*H238,2)</f>
        <v>0</v>
      </c>
      <c r="BL238" s="23" t="s">
        <v>164</v>
      </c>
      <c r="BM238" s="23" t="s">
        <v>568</v>
      </c>
    </row>
    <row r="239" spans="2:65" s="1" customFormat="1" ht="27">
      <c r="B239" s="40"/>
      <c r="C239" s="62"/>
      <c r="D239" s="212" t="s">
        <v>166</v>
      </c>
      <c r="E239" s="62"/>
      <c r="F239" s="213" t="s">
        <v>569</v>
      </c>
      <c r="G239" s="62"/>
      <c r="H239" s="62"/>
      <c r="I239" s="171"/>
      <c r="J239" s="62"/>
      <c r="K239" s="62"/>
      <c r="L239" s="60"/>
      <c r="M239" s="214"/>
      <c r="N239" s="41"/>
      <c r="O239" s="41"/>
      <c r="P239" s="41"/>
      <c r="Q239" s="41"/>
      <c r="R239" s="41"/>
      <c r="S239" s="41"/>
      <c r="T239" s="77"/>
      <c r="AT239" s="23" t="s">
        <v>166</v>
      </c>
      <c r="AU239" s="23" t="s">
        <v>83</v>
      </c>
    </row>
    <row r="240" spans="2:65" s="1" customFormat="1" ht="81">
      <c r="B240" s="40"/>
      <c r="C240" s="62"/>
      <c r="D240" s="212" t="s">
        <v>168</v>
      </c>
      <c r="E240" s="62"/>
      <c r="F240" s="215" t="s">
        <v>276</v>
      </c>
      <c r="G240" s="62"/>
      <c r="H240" s="62"/>
      <c r="I240" s="171"/>
      <c r="J240" s="62"/>
      <c r="K240" s="62"/>
      <c r="L240" s="60"/>
      <c r="M240" s="214"/>
      <c r="N240" s="41"/>
      <c r="O240" s="41"/>
      <c r="P240" s="41"/>
      <c r="Q240" s="41"/>
      <c r="R240" s="41"/>
      <c r="S240" s="41"/>
      <c r="T240" s="77"/>
      <c r="AT240" s="23" t="s">
        <v>168</v>
      </c>
      <c r="AU240" s="23" t="s">
        <v>83</v>
      </c>
    </row>
    <row r="241" spans="2:65" s="12" customFormat="1" ht="13.5">
      <c r="B241" s="216"/>
      <c r="C241" s="217"/>
      <c r="D241" s="212" t="s">
        <v>170</v>
      </c>
      <c r="E241" s="218" t="s">
        <v>23</v>
      </c>
      <c r="F241" s="219" t="s">
        <v>570</v>
      </c>
      <c r="G241" s="217"/>
      <c r="H241" s="220">
        <v>108</v>
      </c>
      <c r="I241" s="221"/>
      <c r="J241" s="217"/>
      <c r="K241" s="217"/>
      <c r="L241" s="222"/>
      <c r="M241" s="223"/>
      <c r="N241" s="224"/>
      <c r="O241" s="224"/>
      <c r="P241" s="224"/>
      <c r="Q241" s="224"/>
      <c r="R241" s="224"/>
      <c r="S241" s="224"/>
      <c r="T241" s="225"/>
      <c r="AT241" s="226" t="s">
        <v>170</v>
      </c>
      <c r="AU241" s="226" t="s">
        <v>83</v>
      </c>
      <c r="AV241" s="12" t="s">
        <v>83</v>
      </c>
      <c r="AW241" s="12" t="s">
        <v>36</v>
      </c>
      <c r="AX241" s="12" t="s">
        <v>81</v>
      </c>
      <c r="AY241" s="226" t="s">
        <v>157</v>
      </c>
    </row>
    <row r="242" spans="2:65" s="11" customFormat="1" ht="29.85" customHeight="1">
      <c r="B242" s="184"/>
      <c r="C242" s="185"/>
      <c r="D242" s="186" t="s">
        <v>72</v>
      </c>
      <c r="E242" s="198" t="s">
        <v>191</v>
      </c>
      <c r="F242" s="198" t="s">
        <v>284</v>
      </c>
      <c r="G242" s="185"/>
      <c r="H242" s="185"/>
      <c r="I242" s="188"/>
      <c r="J242" s="199">
        <f>BK242</f>
        <v>0</v>
      </c>
      <c r="K242" s="185"/>
      <c r="L242" s="190"/>
      <c r="M242" s="191"/>
      <c r="N242" s="192"/>
      <c r="O242" s="192"/>
      <c r="P242" s="193">
        <f>SUM(P243:P246)</f>
        <v>0</v>
      </c>
      <c r="Q242" s="192"/>
      <c r="R242" s="193">
        <f>SUM(R243:R246)</f>
        <v>66.791833199999999</v>
      </c>
      <c r="S242" s="192"/>
      <c r="T242" s="194">
        <f>SUM(T243:T246)</f>
        <v>0</v>
      </c>
      <c r="AR242" s="195" t="s">
        <v>81</v>
      </c>
      <c r="AT242" s="196" t="s">
        <v>72</v>
      </c>
      <c r="AU242" s="196" t="s">
        <v>81</v>
      </c>
      <c r="AY242" s="195" t="s">
        <v>157</v>
      </c>
      <c r="BK242" s="197">
        <f>SUM(BK243:BK246)</f>
        <v>0</v>
      </c>
    </row>
    <row r="243" spans="2:65" s="1" customFormat="1" ht="25.5" customHeight="1">
      <c r="B243" s="40"/>
      <c r="C243" s="200" t="s">
        <v>571</v>
      </c>
      <c r="D243" s="200" t="s">
        <v>159</v>
      </c>
      <c r="E243" s="201" t="s">
        <v>572</v>
      </c>
      <c r="F243" s="202" t="s">
        <v>573</v>
      </c>
      <c r="G243" s="203" t="s">
        <v>288</v>
      </c>
      <c r="H243" s="204">
        <v>1</v>
      </c>
      <c r="I243" s="205"/>
      <c r="J243" s="206">
        <f>ROUND(I243*H243,2)</f>
        <v>0</v>
      </c>
      <c r="K243" s="202" t="s">
        <v>23</v>
      </c>
      <c r="L243" s="60"/>
      <c r="M243" s="207" t="s">
        <v>23</v>
      </c>
      <c r="N243" s="208" t="s">
        <v>44</v>
      </c>
      <c r="O243" s="41"/>
      <c r="P243" s="209">
        <f>O243*H243</f>
        <v>0</v>
      </c>
      <c r="Q243" s="209">
        <v>66.791833199999999</v>
      </c>
      <c r="R243" s="209">
        <f>Q243*H243</f>
        <v>66.791833199999999</v>
      </c>
      <c r="S243" s="209">
        <v>0</v>
      </c>
      <c r="T243" s="210">
        <f>S243*H243</f>
        <v>0</v>
      </c>
      <c r="AR243" s="23" t="s">
        <v>164</v>
      </c>
      <c r="AT243" s="23" t="s">
        <v>159</v>
      </c>
      <c r="AU243" s="23" t="s">
        <v>83</v>
      </c>
      <c r="AY243" s="23" t="s">
        <v>157</v>
      </c>
      <c r="BE243" s="211">
        <f>IF(N243="základní",J243,0)</f>
        <v>0</v>
      </c>
      <c r="BF243" s="211">
        <f>IF(N243="snížená",J243,0)</f>
        <v>0</v>
      </c>
      <c r="BG243" s="211">
        <f>IF(N243="zákl. přenesená",J243,0)</f>
        <v>0</v>
      </c>
      <c r="BH243" s="211">
        <f>IF(N243="sníž. přenesená",J243,0)</f>
        <v>0</v>
      </c>
      <c r="BI243" s="211">
        <f>IF(N243="nulová",J243,0)</f>
        <v>0</v>
      </c>
      <c r="BJ243" s="23" t="s">
        <v>81</v>
      </c>
      <c r="BK243" s="211">
        <f>ROUND(I243*H243,2)</f>
        <v>0</v>
      </c>
      <c r="BL243" s="23" t="s">
        <v>164</v>
      </c>
      <c r="BM243" s="23" t="s">
        <v>574</v>
      </c>
    </row>
    <row r="244" spans="2:65" s="1" customFormat="1" ht="13.5">
      <c r="B244" s="40"/>
      <c r="C244" s="62"/>
      <c r="D244" s="212" t="s">
        <v>166</v>
      </c>
      <c r="E244" s="62"/>
      <c r="F244" s="213" t="s">
        <v>573</v>
      </c>
      <c r="G244" s="62"/>
      <c r="H244" s="62"/>
      <c r="I244" s="171"/>
      <c r="J244" s="62"/>
      <c r="K244" s="62"/>
      <c r="L244" s="60"/>
      <c r="M244" s="214"/>
      <c r="N244" s="41"/>
      <c r="O244" s="41"/>
      <c r="P244" s="41"/>
      <c r="Q244" s="41"/>
      <c r="R244" s="41"/>
      <c r="S244" s="41"/>
      <c r="T244" s="77"/>
      <c r="AT244" s="23" t="s">
        <v>166</v>
      </c>
      <c r="AU244" s="23" t="s">
        <v>83</v>
      </c>
    </row>
    <row r="245" spans="2:65" s="1" customFormat="1" ht="27">
      <c r="B245" s="40"/>
      <c r="C245" s="62"/>
      <c r="D245" s="212" t="s">
        <v>177</v>
      </c>
      <c r="E245" s="62"/>
      <c r="F245" s="215" t="s">
        <v>575</v>
      </c>
      <c r="G245" s="62"/>
      <c r="H245" s="62"/>
      <c r="I245" s="171"/>
      <c r="J245" s="62"/>
      <c r="K245" s="62"/>
      <c r="L245" s="60"/>
      <c r="M245" s="214"/>
      <c r="N245" s="41"/>
      <c r="O245" s="41"/>
      <c r="P245" s="41"/>
      <c r="Q245" s="41"/>
      <c r="R245" s="41"/>
      <c r="S245" s="41"/>
      <c r="T245" s="77"/>
      <c r="AT245" s="23" t="s">
        <v>177</v>
      </c>
      <c r="AU245" s="23" t="s">
        <v>83</v>
      </c>
    </row>
    <row r="246" spans="2:65" s="12" customFormat="1" ht="13.5">
      <c r="B246" s="216"/>
      <c r="C246" s="217"/>
      <c r="D246" s="212" t="s">
        <v>170</v>
      </c>
      <c r="E246" s="218" t="s">
        <v>23</v>
      </c>
      <c r="F246" s="219" t="s">
        <v>81</v>
      </c>
      <c r="G246" s="217"/>
      <c r="H246" s="220">
        <v>1</v>
      </c>
      <c r="I246" s="221"/>
      <c r="J246" s="217"/>
      <c r="K246" s="217"/>
      <c r="L246" s="222"/>
      <c r="M246" s="223"/>
      <c r="N246" s="224"/>
      <c r="O246" s="224"/>
      <c r="P246" s="224"/>
      <c r="Q246" s="224"/>
      <c r="R246" s="224"/>
      <c r="S246" s="224"/>
      <c r="T246" s="225"/>
      <c r="AT246" s="226" t="s">
        <v>170</v>
      </c>
      <c r="AU246" s="226" t="s">
        <v>83</v>
      </c>
      <c r="AV246" s="12" t="s">
        <v>83</v>
      </c>
      <c r="AW246" s="12" t="s">
        <v>36</v>
      </c>
      <c r="AX246" s="12" t="s">
        <v>81</v>
      </c>
      <c r="AY246" s="226" t="s">
        <v>157</v>
      </c>
    </row>
    <row r="247" spans="2:65" s="11" customFormat="1" ht="29.85" customHeight="1">
      <c r="B247" s="184"/>
      <c r="C247" s="185"/>
      <c r="D247" s="186" t="s">
        <v>72</v>
      </c>
      <c r="E247" s="198" t="s">
        <v>198</v>
      </c>
      <c r="F247" s="198" t="s">
        <v>576</v>
      </c>
      <c r="G247" s="185"/>
      <c r="H247" s="185"/>
      <c r="I247" s="188"/>
      <c r="J247" s="199">
        <f>BK247</f>
        <v>0</v>
      </c>
      <c r="K247" s="185"/>
      <c r="L247" s="190"/>
      <c r="M247" s="191"/>
      <c r="N247" s="192"/>
      <c r="O247" s="192"/>
      <c r="P247" s="193">
        <f>SUM(P248:P250)</f>
        <v>0</v>
      </c>
      <c r="Q247" s="192"/>
      <c r="R247" s="193">
        <f>SUM(R248:R250)</f>
        <v>0.22719999999999999</v>
      </c>
      <c r="S247" s="192"/>
      <c r="T247" s="194">
        <f>SUM(T248:T250)</f>
        <v>0</v>
      </c>
      <c r="AR247" s="195" t="s">
        <v>81</v>
      </c>
      <c r="AT247" s="196" t="s">
        <v>72</v>
      </c>
      <c r="AU247" s="196" t="s">
        <v>81</v>
      </c>
      <c r="AY247" s="195" t="s">
        <v>157</v>
      </c>
      <c r="BK247" s="197">
        <f>SUM(BK248:BK250)</f>
        <v>0</v>
      </c>
    </row>
    <row r="248" spans="2:65" s="1" customFormat="1" ht="16.5" customHeight="1">
      <c r="B248" s="40"/>
      <c r="C248" s="200" t="s">
        <v>577</v>
      </c>
      <c r="D248" s="200" t="s">
        <v>159</v>
      </c>
      <c r="E248" s="201" t="s">
        <v>578</v>
      </c>
      <c r="F248" s="202" t="s">
        <v>579</v>
      </c>
      <c r="G248" s="203" t="s">
        <v>243</v>
      </c>
      <c r="H248" s="204">
        <v>227.2</v>
      </c>
      <c r="I248" s="205"/>
      <c r="J248" s="206">
        <f>ROUND(I248*H248,2)</f>
        <v>0</v>
      </c>
      <c r="K248" s="202" t="s">
        <v>23</v>
      </c>
      <c r="L248" s="60"/>
      <c r="M248" s="207" t="s">
        <v>23</v>
      </c>
      <c r="N248" s="208" t="s">
        <v>44</v>
      </c>
      <c r="O248" s="41"/>
      <c r="P248" s="209">
        <f>O248*H248</f>
        <v>0</v>
      </c>
      <c r="Q248" s="209">
        <v>1E-3</v>
      </c>
      <c r="R248" s="209">
        <f>Q248*H248</f>
        <v>0.22719999999999999</v>
      </c>
      <c r="S248" s="209">
        <v>0</v>
      </c>
      <c r="T248" s="210">
        <f>S248*H248</f>
        <v>0</v>
      </c>
      <c r="AR248" s="23" t="s">
        <v>164</v>
      </c>
      <c r="AT248" s="23" t="s">
        <v>159</v>
      </c>
      <c r="AU248" s="23" t="s">
        <v>83</v>
      </c>
      <c r="AY248" s="23" t="s">
        <v>157</v>
      </c>
      <c r="BE248" s="211">
        <f>IF(N248="základní",J248,0)</f>
        <v>0</v>
      </c>
      <c r="BF248" s="211">
        <f>IF(N248="snížená",J248,0)</f>
        <v>0</v>
      </c>
      <c r="BG248" s="211">
        <f>IF(N248="zákl. přenesená",J248,0)</f>
        <v>0</v>
      </c>
      <c r="BH248" s="211">
        <f>IF(N248="sníž. přenesená",J248,0)</f>
        <v>0</v>
      </c>
      <c r="BI248" s="211">
        <f>IF(N248="nulová",J248,0)</f>
        <v>0</v>
      </c>
      <c r="BJ248" s="23" t="s">
        <v>81</v>
      </c>
      <c r="BK248" s="211">
        <f>ROUND(I248*H248,2)</f>
        <v>0</v>
      </c>
      <c r="BL248" s="23" t="s">
        <v>164</v>
      </c>
      <c r="BM248" s="23" t="s">
        <v>580</v>
      </c>
    </row>
    <row r="249" spans="2:65" s="1" customFormat="1" ht="13.5">
      <c r="B249" s="40"/>
      <c r="C249" s="62"/>
      <c r="D249" s="212" t="s">
        <v>166</v>
      </c>
      <c r="E249" s="62"/>
      <c r="F249" s="213" t="s">
        <v>579</v>
      </c>
      <c r="G249" s="62"/>
      <c r="H249" s="62"/>
      <c r="I249" s="171"/>
      <c r="J249" s="62"/>
      <c r="K249" s="62"/>
      <c r="L249" s="60"/>
      <c r="M249" s="214"/>
      <c r="N249" s="41"/>
      <c r="O249" s="41"/>
      <c r="P249" s="41"/>
      <c r="Q249" s="41"/>
      <c r="R249" s="41"/>
      <c r="S249" s="41"/>
      <c r="T249" s="77"/>
      <c r="AT249" s="23" t="s">
        <v>166</v>
      </c>
      <c r="AU249" s="23" t="s">
        <v>83</v>
      </c>
    </row>
    <row r="250" spans="2:65" s="12" customFormat="1" ht="13.5">
      <c r="B250" s="216"/>
      <c r="C250" s="217"/>
      <c r="D250" s="212" t="s">
        <v>170</v>
      </c>
      <c r="E250" s="218" t="s">
        <v>23</v>
      </c>
      <c r="F250" s="219" t="s">
        <v>581</v>
      </c>
      <c r="G250" s="217"/>
      <c r="H250" s="220">
        <v>227.2</v>
      </c>
      <c r="I250" s="221"/>
      <c r="J250" s="217"/>
      <c r="K250" s="217"/>
      <c r="L250" s="222"/>
      <c r="M250" s="223"/>
      <c r="N250" s="224"/>
      <c r="O250" s="224"/>
      <c r="P250" s="224"/>
      <c r="Q250" s="224"/>
      <c r="R250" s="224"/>
      <c r="S250" s="224"/>
      <c r="T250" s="225"/>
      <c r="AT250" s="226" t="s">
        <v>170</v>
      </c>
      <c r="AU250" s="226" t="s">
        <v>83</v>
      </c>
      <c r="AV250" s="12" t="s">
        <v>83</v>
      </c>
      <c r="AW250" s="12" t="s">
        <v>36</v>
      </c>
      <c r="AX250" s="12" t="s">
        <v>81</v>
      </c>
      <c r="AY250" s="226" t="s">
        <v>157</v>
      </c>
    </row>
    <row r="251" spans="2:65" s="11" customFormat="1" ht="29.85" customHeight="1">
      <c r="B251" s="184"/>
      <c r="C251" s="185"/>
      <c r="D251" s="186" t="s">
        <v>72</v>
      </c>
      <c r="E251" s="198" t="s">
        <v>211</v>
      </c>
      <c r="F251" s="198" t="s">
        <v>406</v>
      </c>
      <c r="G251" s="185"/>
      <c r="H251" s="185"/>
      <c r="I251" s="188"/>
      <c r="J251" s="199">
        <f>BK251</f>
        <v>0</v>
      </c>
      <c r="K251" s="185"/>
      <c r="L251" s="190"/>
      <c r="M251" s="191"/>
      <c r="N251" s="192"/>
      <c r="O251" s="192"/>
      <c r="P251" s="193">
        <f>SUM(P252:P283)</f>
        <v>0</v>
      </c>
      <c r="Q251" s="192"/>
      <c r="R251" s="193">
        <f>SUM(R252:R283)</f>
        <v>79.127983600000007</v>
      </c>
      <c r="S251" s="192"/>
      <c r="T251" s="194">
        <f>SUM(T252:T283)</f>
        <v>0</v>
      </c>
      <c r="AR251" s="195" t="s">
        <v>81</v>
      </c>
      <c r="AT251" s="196" t="s">
        <v>72</v>
      </c>
      <c r="AU251" s="196" t="s">
        <v>81</v>
      </c>
      <c r="AY251" s="195" t="s">
        <v>157</v>
      </c>
      <c r="BK251" s="197">
        <f>SUM(BK252:BK283)</f>
        <v>0</v>
      </c>
    </row>
    <row r="252" spans="2:65" s="1" customFormat="1" ht="25.5" customHeight="1">
      <c r="B252" s="40"/>
      <c r="C252" s="200" t="s">
        <v>582</v>
      </c>
      <c r="D252" s="200" t="s">
        <v>159</v>
      </c>
      <c r="E252" s="201" t="s">
        <v>583</v>
      </c>
      <c r="F252" s="202" t="s">
        <v>584</v>
      </c>
      <c r="G252" s="203" t="s">
        <v>391</v>
      </c>
      <c r="H252" s="204">
        <v>36.75</v>
      </c>
      <c r="I252" s="205"/>
      <c r="J252" s="206">
        <f>ROUND(I252*H252,2)</f>
        <v>0</v>
      </c>
      <c r="K252" s="202" t="s">
        <v>163</v>
      </c>
      <c r="L252" s="60"/>
      <c r="M252" s="207" t="s">
        <v>23</v>
      </c>
      <c r="N252" s="208" t="s">
        <v>44</v>
      </c>
      <c r="O252" s="41"/>
      <c r="P252" s="209">
        <f>O252*H252</f>
        <v>0</v>
      </c>
      <c r="Q252" s="209">
        <v>1.0000000000000001E-5</v>
      </c>
      <c r="R252" s="209">
        <f>Q252*H252</f>
        <v>3.6750000000000004E-4</v>
      </c>
      <c r="S252" s="209">
        <v>0</v>
      </c>
      <c r="T252" s="210">
        <f>S252*H252</f>
        <v>0</v>
      </c>
      <c r="AR252" s="23" t="s">
        <v>164</v>
      </c>
      <c r="AT252" s="23" t="s">
        <v>159</v>
      </c>
      <c r="AU252" s="23" t="s">
        <v>83</v>
      </c>
      <c r="AY252" s="23" t="s">
        <v>157</v>
      </c>
      <c r="BE252" s="211">
        <f>IF(N252="základní",J252,0)</f>
        <v>0</v>
      </c>
      <c r="BF252" s="211">
        <f>IF(N252="snížená",J252,0)</f>
        <v>0</v>
      </c>
      <c r="BG252" s="211">
        <f>IF(N252="zákl. přenesená",J252,0)</f>
        <v>0</v>
      </c>
      <c r="BH252" s="211">
        <f>IF(N252="sníž. přenesená",J252,0)</f>
        <v>0</v>
      </c>
      <c r="BI252" s="211">
        <f>IF(N252="nulová",J252,0)</f>
        <v>0</v>
      </c>
      <c r="BJ252" s="23" t="s">
        <v>81</v>
      </c>
      <c r="BK252" s="211">
        <f>ROUND(I252*H252,2)</f>
        <v>0</v>
      </c>
      <c r="BL252" s="23" t="s">
        <v>164</v>
      </c>
      <c r="BM252" s="23" t="s">
        <v>585</v>
      </c>
    </row>
    <row r="253" spans="2:65" s="1" customFormat="1" ht="27">
      <c r="B253" s="40"/>
      <c r="C253" s="62"/>
      <c r="D253" s="212" t="s">
        <v>166</v>
      </c>
      <c r="E253" s="62"/>
      <c r="F253" s="213" t="s">
        <v>586</v>
      </c>
      <c r="G253" s="62"/>
      <c r="H253" s="62"/>
      <c r="I253" s="171"/>
      <c r="J253" s="62"/>
      <c r="K253" s="62"/>
      <c r="L253" s="60"/>
      <c r="M253" s="214"/>
      <c r="N253" s="41"/>
      <c r="O253" s="41"/>
      <c r="P253" s="41"/>
      <c r="Q253" s="41"/>
      <c r="R253" s="41"/>
      <c r="S253" s="41"/>
      <c r="T253" s="77"/>
      <c r="AT253" s="23" t="s">
        <v>166</v>
      </c>
      <c r="AU253" s="23" t="s">
        <v>83</v>
      </c>
    </row>
    <row r="254" spans="2:65" s="1" customFormat="1" ht="40.5">
      <c r="B254" s="40"/>
      <c r="C254" s="62"/>
      <c r="D254" s="212" t="s">
        <v>168</v>
      </c>
      <c r="E254" s="62"/>
      <c r="F254" s="215" t="s">
        <v>587</v>
      </c>
      <c r="G254" s="62"/>
      <c r="H254" s="62"/>
      <c r="I254" s="171"/>
      <c r="J254" s="62"/>
      <c r="K254" s="62"/>
      <c r="L254" s="60"/>
      <c r="M254" s="214"/>
      <c r="N254" s="41"/>
      <c r="O254" s="41"/>
      <c r="P254" s="41"/>
      <c r="Q254" s="41"/>
      <c r="R254" s="41"/>
      <c r="S254" s="41"/>
      <c r="T254" s="77"/>
      <c r="AT254" s="23" t="s">
        <v>168</v>
      </c>
      <c r="AU254" s="23" t="s">
        <v>83</v>
      </c>
    </row>
    <row r="255" spans="2:65" s="12" customFormat="1" ht="13.5">
      <c r="B255" s="216"/>
      <c r="C255" s="217"/>
      <c r="D255" s="212" t="s">
        <v>170</v>
      </c>
      <c r="E255" s="218" t="s">
        <v>23</v>
      </c>
      <c r="F255" s="219" t="s">
        <v>588</v>
      </c>
      <c r="G255" s="217"/>
      <c r="H255" s="220">
        <v>36.75</v>
      </c>
      <c r="I255" s="221"/>
      <c r="J255" s="217"/>
      <c r="K255" s="217"/>
      <c r="L255" s="222"/>
      <c r="M255" s="223"/>
      <c r="N255" s="224"/>
      <c r="O255" s="224"/>
      <c r="P255" s="224"/>
      <c r="Q255" s="224"/>
      <c r="R255" s="224"/>
      <c r="S255" s="224"/>
      <c r="T255" s="225"/>
      <c r="AT255" s="226" t="s">
        <v>170</v>
      </c>
      <c r="AU255" s="226" t="s">
        <v>83</v>
      </c>
      <c r="AV255" s="12" t="s">
        <v>83</v>
      </c>
      <c r="AW255" s="12" t="s">
        <v>36</v>
      </c>
      <c r="AX255" s="12" t="s">
        <v>81</v>
      </c>
      <c r="AY255" s="226" t="s">
        <v>157</v>
      </c>
    </row>
    <row r="256" spans="2:65" s="1" customFormat="1" ht="16.5" customHeight="1">
      <c r="B256" s="40"/>
      <c r="C256" s="238" t="s">
        <v>589</v>
      </c>
      <c r="D256" s="238" t="s">
        <v>234</v>
      </c>
      <c r="E256" s="239" t="s">
        <v>590</v>
      </c>
      <c r="F256" s="240" t="s">
        <v>591</v>
      </c>
      <c r="G256" s="241" t="s">
        <v>409</v>
      </c>
      <c r="H256" s="242">
        <v>15</v>
      </c>
      <c r="I256" s="243"/>
      <c r="J256" s="244">
        <f>ROUND(I256*H256,2)</f>
        <v>0</v>
      </c>
      <c r="K256" s="240" t="s">
        <v>163</v>
      </c>
      <c r="L256" s="245"/>
      <c r="M256" s="246" t="s">
        <v>23</v>
      </c>
      <c r="N256" s="247" t="s">
        <v>44</v>
      </c>
      <c r="O256" s="41"/>
      <c r="P256" s="209">
        <f>O256*H256</f>
        <v>0</v>
      </c>
      <c r="Q256" s="209">
        <v>0.76</v>
      </c>
      <c r="R256" s="209">
        <f>Q256*H256</f>
        <v>11.4</v>
      </c>
      <c r="S256" s="209">
        <v>0</v>
      </c>
      <c r="T256" s="210">
        <f>S256*H256</f>
        <v>0</v>
      </c>
      <c r="AR256" s="23" t="s">
        <v>211</v>
      </c>
      <c r="AT256" s="23" t="s">
        <v>234</v>
      </c>
      <c r="AU256" s="23" t="s">
        <v>83</v>
      </c>
      <c r="AY256" s="23" t="s">
        <v>157</v>
      </c>
      <c r="BE256" s="211">
        <f>IF(N256="základní",J256,0)</f>
        <v>0</v>
      </c>
      <c r="BF256" s="211">
        <f>IF(N256="snížená",J256,0)</f>
        <v>0</v>
      </c>
      <c r="BG256" s="211">
        <f>IF(N256="zákl. přenesená",J256,0)</f>
        <v>0</v>
      </c>
      <c r="BH256" s="211">
        <f>IF(N256="sníž. přenesená",J256,0)</f>
        <v>0</v>
      </c>
      <c r="BI256" s="211">
        <f>IF(N256="nulová",J256,0)</f>
        <v>0</v>
      </c>
      <c r="BJ256" s="23" t="s">
        <v>81</v>
      </c>
      <c r="BK256" s="211">
        <f>ROUND(I256*H256,2)</f>
        <v>0</v>
      </c>
      <c r="BL256" s="23" t="s">
        <v>164</v>
      </c>
      <c r="BM256" s="23" t="s">
        <v>592</v>
      </c>
    </row>
    <row r="257" spans="2:65" s="1" customFormat="1" ht="13.5">
      <c r="B257" s="40"/>
      <c r="C257" s="62"/>
      <c r="D257" s="212" t="s">
        <v>166</v>
      </c>
      <c r="E257" s="62"/>
      <c r="F257" s="213" t="s">
        <v>593</v>
      </c>
      <c r="G257" s="62"/>
      <c r="H257" s="62"/>
      <c r="I257" s="171"/>
      <c r="J257" s="62"/>
      <c r="K257" s="62"/>
      <c r="L257" s="60"/>
      <c r="M257" s="214"/>
      <c r="N257" s="41"/>
      <c r="O257" s="41"/>
      <c r="P257" s="41"/>
      <c r="Q257" s="41"/>
      <c r="R257" s="41"/>
      <c r="S257" s="41"/>
      <c r="T257" s="77"/>
      <c r="AT257" s="23" t="s">
        <v>166</v>
      </c>
      <c r="AU257" s="23" t="s">
        <v>83</v>
      </c>
    </row>
    <row r="258" spans="2:65" s="12" customFormat="1" ht="13.5">
      <c r="B258" s="216"/>
      <c r="C258" s="217"/>
      <c r="D258" s="212" t="s">
        <v>170</v>
      </c>
      <c r="E258" s="218" t="s">
        <v>23</v>
      </c>
      <c r="F258" s="219" t="s">
        <v>594</v>
      </c>
      <c r="G258" s="217"/>
      <c r="H258" s="220">
        <v>15</v>
      </c>
      <c r="I258" s="221"/>
      <c r="J258" s="217"/>
      <c r="K258" s="217"/>
      <c r="L258" s="222"/>
      <c r="M258" s="223"/>
      <c r="N258" s="224"/>
      <c r="O258" s="224"/>
      <c r="P258" s="224"/>
      <c r="Q258" s="224"/>
      <c r="R258" s="224"/>
      <c r="S258" s="224"/>
      <c r="T258" s="225"/>
      <c r="AT258" s="226" t="s">
        <v>170</v>
      </c>
      <c r="AU258" s="226" t="s">
        <v>83</v>
      </c>
      <c r="AV258" s="12" t="s">
        <v>83</v>
      </c>
      <c r="AW258" s="12" t="s">
        <v>36</v>
      </c>
      <c r="AX258" s="12" t="s">
        <v>81</v>
      </c>
      <c r="AY258" s="226" t="s">
        <v>157</v>
      </c>
    </row>
    <row r="259" spans="2:65" s="1" customFormat="1" ht="16.5" customHeight="1">
      <c r="B259" s="40"/>
      <c r="C259" s="200" t="s">
        <v>595</v>
      </c>
      <c r="D259" s="200" t="s">
        <v>159</v>
      </c>
      <c r="E259" s="201" t="s">
        <v>596</v>
      </c>
      <c r="F259" s="202" t="s">
        <v>597</v>
      </c>
      <c r="G259" s="203" t="s">
        <v>409</v>
      </c>
      <c r="H259" s="204">
        <v>1</v>
      </c>
      <c r="I259" s="205"/>
      <c r="J259" s="206">
        <f>ROUND(I259*H259,2)</f>
        <v>0</v>
      </c>
      <c r="K259" s="202" t="s">
        <v>163</v>
      </c>
      <c r="L259" s="60"/>
      <c r="M259" s="207" t="s">
        <v>23</v>
      </c>
      <c r="N259" s="208" t="s">
        <v>44</v>
      </c>
      <c r="O259" s="41"/>
      <c r="P259" s="209">
        <f>O259*H259</f>
        <v>0</v>
      </c>
      <c r="Q259" s="209">
        <v>1.299E-2</v>
      </c>
      <c r="R259" s="209">
        <f>Q259*H259</f>
        <v>1.299E-2</v>
      </c>
      <c r="S259" s="209">
        <v>0</v>
      </c>
      <c r="T259" s="210">
        <f>S259*H259</f>
        <v>0</v>
      </c>
      <c r="AR259" s="23" t="s">
        <v>164</v>
      </c>
      <c r="AT259" s="23" t="s">
        <v>159</v>
      </c>
      <c r="AU259" s="23" t="s">
        <v>83</v>
      </c>
      <c r="AY259" s="23" t="s">
        <v>157</v>
      </c>
      <c r="BE259" s="211">
        <f>IF(N259="základní",J259,0)</f>
        <v>0</v>
      </c>
      <c r="BF259" s="211">
        <f>IF(N259="snížená",J259,0)</f>
        <v>0</v>
      </c>
      <c r="BG259" s="211">
        <f>IF(N259="zákl. přenesená",J259,0)</f>
        <v>0</v>
      </c>
      <c r="BH259" s="211">
        <f>IF(N259="sníž. přenesená",J259,0)</f>
        <v>0</v>
      </c>
      <c r="BI259" s="211">
        <f>IF(N259="nulová",J259,0)</f>
        <v>0</v>
      </c>
      <c r="BJ259" s="23" t="s">
        <v>81</v>
      </c>
      <c r="BK259" s="211">
        <f>ROUND(I259*H259,2)</f>
        <v>0</v>
      </c>
      <c r="BL259" s="23" t="s">
        <v>164</v>
      </c>
      <c r="BM259" s="23" t="s">
        <v>598</v>
      </c>
    </row>
    <row r="260" spans="2:65" s="1" customFormat="1" ht="27">
      <c r="B260" s="40"/>
      <c r="C260" s="62"/>
      <c r="D260" s="212" t="s">
        <v>166</v>
      </c>
      <c r="E260" s="62"/>
      <c r="F260" s="213" t="s">
        <v>599</v>
      </c>
      <c r="G260" s="62"/>
      <c r="H260" s="62"/>
      <c r="I260" s="171"/>
      <c r="J260" s="62"/>
      <c r="K260" s="62"/>
      <c r="L260" s="60"/>
      <c r="M260" s="214"/>
      <c r="N260" s="41"/>
      <c r="O260" s="41"/>
      <c r="P260" s="41"/>
      <c r="Q260" s="41"/>
      <c r="R260" s="41"/>
      <c r="S260" s="41"/>
      <c r="T260" s="77"/>
      <c r="AT260" s="23" t="s">
        <v>166</v>
      </c>
      <c r="AU260" s="23" t="s">
        <v>83</v>
      </c>
    </row>
    <row r="261" spans="2:65" s="1" customFormat="1" ht="175.5">
      <c r="B261" s="40"/>
      <c r="C261" s="62"/>
      <c r="D261" s="212" t="s">
        <v>168</v>
      </c>
      <c r="E261" s="62"/>
      <c r="F261" s="215" t="s">
        <v>600</v>
      </c>
      <c r="G261" s="62"/>
      <c r="H261" s="62"/>
      <c r="I261" s="171"/>
      <c r="J261" s="62"/>
      <c r="K261" s="62"/>
      <c r="L261" s="60"/>
      <c r="M261" s="214"/>
      <c r="N261" s="41"/>
      <c r="O261" s="41"/>
      <c r="P261" s="41"/>
      <c r="Q261" s="41"/>
      <c r="R261" s="41"/>
      <c r="S261" s="41"/>
      <c r="T261" s="77"/>
      <c r="AT261" s="23" t="s">
        <v>168</v>
      </c>
      <c r="AU261" s="23" t="s">
        <v>83</v>
      </c>
    </row>
    <row r="262" spans="2:65" s="12" customFormat="1" ht="13.5">
      <c r="B262" s="216"/>
      <c r="C262" s="217"/>
      <c r="D262" s="212" t="s">
        <v>170</v>
      </c>
      <c r="E262" s="218" t="s">
        <v>23</v>
      </c>
      <c r="F262" s="219" t="s">
        <v>81</v>
      </c>
      <c r="G262" s="217"/>
      <c r="H262" s="220">
        <v>1</v>
      </c>
      <c r="I262" s="221"/>
      <c r="J262" s="217"/>
      <c r="K262" s="217"/>
      <c r="L262" s="222"/>
      <c r="M262" s="223"/>
      <c r="N262" s="224"/>
      <c r="O262" s="224"/>
      <c r="P262" s="224"/>
      <c r="Q262" s="224"/>
      <c r="R262" s="224"/>
      <c r="S262" s="224"/>
      <c r="T262" s="225"/>
      <c r="AT262" s="226" t="s">
        <v>170</v>
      </c>
      <c r="AU262" s="226" t="s">
        <v>83</v>
      </c>
      <c r="AV262" s="12" t="s">
        <v>83</v>
      </c>
      <c r="AW262" s="12" t="s">
        <v>36</v>
      </c>
      <c r="AX262" s="12" t="s">
        <v>81</v>
      </c>
      <c r="AY262" s="226" t="s">
        <v>157</v>
      </c>
    </row>
    <row r="263" spans="2:65" s="1" customFormat="1" ht="25.5" customHeight="1">
      <c r="B263" s="40"/>
      <c r="C263" s="238" t="s">
        <v>601</v>
      </c>
      <c r="D263" s="238" t="s">
        <v>234</v>
      </c>
      <c r="E263" s="239" t="s">
        <v>602</v>
      </c>
      <c r="F263" s="240" t="s">
        <v>603</v>
      </c>
      <c r="G263" s="241" t="s">
        <v>409</v>
      </c>
      <c r="H263" s="242">
        <v>1</v>
      </c>
      <c r="I263" s="243"/>
      <c r="J263" s="244">
        <f>ROUND(I263*H263,2)</f>
        <v>0</v>
      </c>
      <c r="K263" s="240" t="s">
        <v>23</v>
      </c>
      <c r="L263" s="245"/>
      <c r="M263" s="246" t="s">
        <v>23</v>
      </c>
      <c r="N263" s="247" t="s">
        <v>44</v>
      </c>
      <c r="O263" s="41"/>
      <c r="P263" s="209">
        <f>O263*H263</f>
        <v>0</v>
      </c>
      <c r="Q263" s="209">
        <v>4.1000000000000002E-2</v>
      </c>
      <c r="R263" s="209">
        <f>Q263*H263</f>
        <v>4.1000000000000002E-2</v>
      </c>
      <c r="S263" s="209">
        <v>0</v>
      </c>
      <c r="T263" s="210">
        <f>S263*H263</f>
        <v>0</v>
      </c>
      <c r="AR263" s="23" t="s">
        <v>211</v>
      </c>
      <c r="AT263" s="23" t="s">
        <v>234</v>
      </c>
      <c r="AU263" s="23" t="s">
        <v>83</v>
      </c>
      <c r="AY263" s="23" t="s">
        <v>157</v>
      </c>
      <c r="BE263" s="211">
        <f>IF(N263="základní",J263,0)</f>
        <v>0</v>
      </c>
      <c r="BF263" s="211">
        <f>IF(N263="snížená",J263,0)</f>
        <v>0</v>
      </c>
      <c r="BG263" s="211">
        <f>IF(N263="zákl. přenesená",J263,0)</f>
        <v>0</v>
      </c>
      <c r="BH263" s="211">
        <f>IF(N263="sníž. přenesená",J263,0)</f>
        <v>0</v>
      </c>
      <c r="BI263" s="211">
        <f>IF(N263="nulová",J263,0)</f>
        <v>0</v>
      </c>
      <c r="BJ263" s="23" t="s">
        <v>81</v>
      </c>
      <c r="BK263" s="211">
        <f>ROUND(I263*H263,2)</f>
        <v>0</v>
      </c>
      <c r="BL263" s="23" t="s">
        <v>164</v>
      </c>
      <c r="BM263" s="23" t="s">
        <v>604</v>
      </c>
    </row>
    <row r="264" spans="2:65" s="1" customFormat="1" ht="13.5">
      <c r="B264" s="40"/>
      <c r="C264" s="62"/>
      <c r="D264" s="212" t="s">
        <v>166</v>
      </c>
      <c r="E264" s="62"/>
      <c r="F264" s="213" t="s">
        <v>603</v>
      </c>
      <c r="G264" s="62"/>
      <c r="H264" s="62"/>
      <c r="I264" s="171"/>
      <c r="J264" s="62"/>
      <c r="K264" s="62"/>
      <c r="L264" s="60"/>
      <c r="M264" s="214"/>
      <c r="N264" s="41"/>
      <c r="O264" s="41"/>
      <c r="P264" s="41"/>
      <c r="Q264" s="41"/>
      <c r="R264" s="41"/>
      <c r="S264" s="41"/>
      <c r="T264" s="77"/>
      <c r="AT264" s="23" t="s">
        <v>166</v>
      </c>
      <c r="AU264" s="23" t="s">
        <v>83</v>
      </c>
    </row>
    <row r="265" spans="2:65" s="1" customFormat="1" ht="27">
      <c r="B265" s="40"/>
      <c r="C265" s="62"/>
      <c r="D265" s="212" t="s">
        <v>177</v>
      </c>
      <c r="E265" s="62"/>
      <c r="F265" s="215" t="s">
        <v>605</v>
      </c>
      <c r="G265" s="62"/>
      <c r="H265" s="62"/>
      <c r="I265" s="171"/>
      <c r="J265" s="62"/>
      <c r="K265" s="62"/>
      <c r="L265" s="60"/>
      <c r="M265" s="214"/>
      <c r="N265" s="41"/>
      <c r="O265" s="41"/>
      <c r="P265" s="41"/>
      <c r="Q265" s="41"/>
      <c r="R265" s="41"/>
      <c r="S265" s="41"/>
      <c r="T265" s="77"/>
      <c r="AT265" s="23" t="s">
        <v>177</v>
      </c>
      <c r="AU265" s="23" t="s">
        <v>83</v>
      </c>
    </row>
    <row r="266" spans="2:65" s="12" customFormat="1" ht="13.5">
      <c r="B266" s="216"/>
      <c r="C266" s="217"/>
      <c r="D266" s="212" t="s">
        <v>170</v>
      </c>
      <c r="E266" s="218" t="s">
        <v>23</v>
      </c>
      <c r="F266" s="219" t="s">
        <v>81</v>
      </c>
      <c r="G266" s="217"/>
      <c r="H266" s="220">
        <v>1</v>
      </c>
      <c r="I266" s="221"/>
      <c r="J266" s="217"/>
      <c r="K266" s="217"/>
      <c r="L266" s="222"/>
      <c r="M266" s="223"/>
      <c r="N266" s="224"/>
      <c r="O266" s="224"/>
      <c r="P266" s="224"/>
      <c r="Q266" s="224"/>
      <c r="R266" s="224"/>
      <c r="S266" s="224"/>
      <c r="T266" s="225"/>
      <c r="AT266" s="226" t="s">
        <v>170</v>
      </c>
      <c r="AU266" s="226" t="s">
        <v>83</v>
      </c>
      <c r="AV266" s="12" t="s">
        <v>83</v>
      </c>
      <c r="AW266" s="12" t="s">
        <v>36</v>
      </c>
      <c r="AX266" s="12" t="s">
        <v>81</v>
      </c>
      <c r="AY266" s="226" t="s">
        <v>157</v>
      </c>
    </row>
    <row r="267" spans="2:65" s="1" customFormat="1" ht="16.5" customHeight="1">
      <c r="B267" s="40"/>
      <c r="C267" s="200" t="s">
        <v>606</v>
      </c>
      <c r="D267" s="200" t="s">
        <v>159</v>
      </c>
      <c r="E267" s="201" t="s">
        <v>607</v>
      </c>
      <c r="F267" s="202" t="s">
        <v>608</v>
      </c>
      <c r="G267" s="203" t="s">
        <v>409</v>
      </c>
      <c r="H267" s="204">
        <v>1</v>
      </c>
      <c r="I267" s="205"/>
      <c r="J267" s="206">
        <f>ROUND(I267*H267,2)</f>
        <v>0</v>
      </c>
      <c r="K267" s="202" t="s">
        <v>163</v>
      </c>
      <c r="L267" s="60"/>
      <c r="M267" s="207" t="s">
        <v>23</v>
      </c>
      <c r="N267" s="208" t="s">
        <v>44</v>
      </c>
      <c r="O267" s="41"/>
      <c r="P267" s="209">
        <f>O267*H267</f>
        <v>0</v>
      </c>
      <c r="Q267" s="209">
        <v>4.6800000000000001E-3</v>
      </c>
      <c r="R267" s="209">
        <f>Q267*H267</f>
        <v>4.6800000000000001E-3</v>
      </c>
      <c r="S267" s="209">
        <v>0</v>
      </c>
      <c r="T267" s="210">
        <f>S267*H267</f>
        <v>0</v>
      </c>
      <c r="AR267" s="23" t="s">
        <v>164</v>
      </c>
      <c r="AT267" s="23" t="s">
        <v>159</v>
      </c>
      <c r="AU267" s="23" t="s">
        <v>83</v>
      </c>
      <c r="AY267" s="23" t="s">
        <v>157</v>
      </c>
      <c r="BE267" s="211">
        <f>IF(N267="základní",J267,0)</f>
        <v>0</v>
      </c>
      <c r="BF267" s="211">
        <f>IF(N267="snížená",J267,0)</f>
        <v>0</v>
      </c>
      <c r="BG267" s="211">
        <f>IF(N267="zákl. přenesená",J267,0)</f>
        <v>0</v>
      </c>
      <c r="BH267" s="211">
        <f>IF(N267="sníž. přenesená",J267,0)</f>
        <v>0</v>
      </c>
      <c r="BI267" s="211">
        <f>IF(N267="nulová",J267,0)</f>
        <v>0</v>
      </c>
      <c r="BJ267" s="23" t="s">
        <v>81</v>
      </c>
      <c r="BK267" s="211">
        <f>ROUND(I267*H267,2)</f>
        <v>0</v>
      </c>
      <c r="BL267" s="23" t="s">
        <v>164</v>
      </c>
      <c r="BM267" s="23" t="s">
        <v>609</v>
      </c>
    </row>
    <row r="268" spans="2:65" s="1" customFormat="1" ht="13.5">
      <c r="B268" s="40"/>
      <c r="C268" s="62"/>
      <c r="D268" s="212" t="s">
        <v>166</v>
      </c>
      <c r="E268" s="62"/>
      <c r="F268" s="213" t="s">
        <v>610</v>
      </c>
      <c r="G268" s="62"/>
      <c r="H268" s="62"/>
      <c r="I268" s="171"/>
      <c r="J268" s="62"/>
      <c r="K268" s="62"/>
      <c r="L268" s="60"/>
      <c r="M268" s="214"/>
      <c r="N268" s="41"/>
      <c r="O268" s="41"/>
      <c r="P268" s="41"/>
      <c r="Q268" s="41"/>
      <c r="R268" s="41"/>
      <c r="S268" s="41"/>
      <c r="T268" s="77"/>
      <c r="AT268" s="23" t="s">
        <v>166</v>
      </c>
      <c r="AU268" s="23" t="s">
        <v>83</v>
      </c>
    </row>
    <row r="269" spans="2:65" s="1" customFormat="1" ht="40.5">
      <c r="B269" s="40"/>
      <c r="C269" s="62"/>
      <c r="D269" s="212" t="s">
        <v>168</v>
      </c>
      <c r="E269" s="62"/>
      <c r="F269" s="215" t="s">
        <v>611</v>
      </c>
      <c r="G269" s="62"/>
      <c r="H269" s="62"/>
      <c r="I269" s="171"/>
      <c r="J269" s="62"/>
      <c r="K269" s="62"/>
      <c r="L269" s="60"/>
      <c r="M269" s="214"/>
      <c r="N269" s="41"/>
      <c r="O269" s="41"/>
      <c r="P269" s="41"/>
      <c r="Q269" s="41"/>
      <c r="R269" s="41"/>
      <c r="S269" s="41"/>
      <c r="T269" s="77"/>
      <c r="AT269" s="23" t="s">
        <v>168</v>
      </c>
      <c r="AU269" s="23" t="s">
        <v>83</v>
      </c>
    </row>
    <row r="270" spans="2:65" s="12" customFormat="1" ht="13.5">
      <c r="B270" s="216"/>
      <c r="C270" s="217"/>
      <c r="D270" s="212" t="s">
        <v>170</v>
      </c>
      <c r="E270" s="218" t="s">
        <v>23</v>
      </c>
      <c r="F270" s="219" t="s">
        <v>81</v>
      </c>
      <c r="G270" s="217"/>
      <c r="H270" s="220">
        <v>1</v>
      </c>
      <c r="I270" s="221"/>
      <c r="J270" s="217"/>
      <c r="K270" s="217"/>
      <c r="L270" s="222"/>
      <c r="M270" s="223"/>
      <c r="N270" s="224"/>
      <c r="O270" s="224"/>
      <c r="P270" s="224"/>
      <c r="Q270" s="224"/>
      <c r="R270" s="224"/>
      <c r="S270" s="224"/>
      <c r="T270" s="225"/>
      <c r="AT270" s="226" t="s">
        <v>170</v>
      </c>
      <c r="AU270" s="226" t="s">
        <v>83</v>
      </c>
      <c r="AV270" s="12" t="s">
        <v>83</v>
      </c>
      <c r="AW270" s="12" t="s">
        <v>36</v>
      </c>
      <c r="AX270" s="12" t="s">
        <v>81</v>
      </c>
      <c r="AY270" s="226" t="s">
        <v>157</v>
      </c>
    </row>
    <row r="271" spans="2:65" s="1" customFormat="1" ht="25.5" customHeight="1">
      <c r="B271" s="40"/>
      <c r="C271" s="238" t="s">
        <v>612</v>
      </c>
      <c r="D271" s="238" t="s">
        <v>234</v>
      </c>
      <c r="E271" s="239" t="s">
        <v>613</v>
      </c>
      <c r="F271" s="240" t="s">
        <v>614</v>
      </c>
      <c r="G271" s="241" t="s">
        <v>409</v>
      </c>
      <c r="H271" s="242">
        <v>1</v>
      </c>
      <c r="I271" s="243"/>
      <c r="J271" s="244">
        <f>ROUND(I271*H271,2)</f>
        <v>0</v>
      </c>
      <c r="K271" s="240" t="s">
        <v>23</v>
      </c>
      <c r="L271" s="245"/>
      <c r="M271" s="246" t="s">
        <v>23</v>
      </c>
      <c r="N271" s="247" t="s">
        <v>44</v>
      </c>
      <c r="O271" s="41"/>
      <c r="P271" s="209">
        <f>O271*H271</f>
        <v>0</v>
      </c>
      <c r="Q271" s="209">
        <v>4.4940000000000001E-2</v>
      </c>
      <c r="R271" s="209">
        <f>Q271*H271</f>
        <v>4.4940000000000001E-2</v>
      </c>
      <c r="S271" s="209">
        <v>0</v>
      </c>
      <c r="T271" s="210">
        <f>S271*H271</f>
        <v>0</v>
      </c>
      <c r="AR271" s="23" t="s">
        <v>211</v>
      </c>
      <c r="AT271" s="23" t="s">
        <v>234</v>
      </c>
      <c r="AU271" s="23" t="s">
        <v>83</v>
      </c>
      <c r="AY271" s="23" t="s">
        <v>157</v>
      </c>
      <c r="BE271" s="211">
        <f>IF(N271="základní",J271,0)</f>
        <v>0</v>
      </c>
      <c r="BF271" s="211">
        <f>IF(N271="snížená",J271,0)</f>
        <v>0</v>
      </c>
      <c r="BG271" s="211">
        <f>IF(N271="zákl. přenesená",J271,0)</f>
        <v>0</v>
      </c>
      <c r="BH271" s="211">
        <f>IF(N271="sníž. přenesená",J271,0)</f>
        <v>0</v>
      </c>
      <c r="BI271" s="211">
        <f>IF(N271="nulová",J271,0)</f>
        <v>0</v>
      </c>
      <c r="BJ271" s="23" t="s">
        <v>81</v>
      </c>
      <c r="BK271" s="211">
        <f>ROUND(I271*H271,2)</f>
        <v>0</v>
      </c>
      <c r="BL271" s="23" t="s">
        <v>164</v>
      </c>
      <c r="BM271" s="23" t="s">
        <v>615</v>
      </c>
    </row>
    <row r="272" spans="2:65" s="1" customFormat="1" ht="13.5">
      <c r="B272" s="40"/>
      <c r="C272" s="62"/>
      <c r="D272" s="212" t="s">
        <v>166</v>
      </c>
      <c r="E272" s="62"/>
      <c r="F272" s="213" t="s">
        <v>614</v>
      </c>
      <c r="G272" s="62"/>
      <c r="H272" s="62"/>
      <c r="I272" s="171"/>
      <c r="J272" s="62"/>
      <c r="K272" s="62"/>
      <c r="L272" s="60"/>
      <c r="M272" s="214"/>
      <c r="N272" s="41"/>
      <c r="O272" s="41"/>
      <c r="P272" s="41"/>
      <c r="Q272" s="41"/>
      <c r="R272" s="41"/>
      <c r="S272" s="41"/>
      <c r="T272" s="77"/>
      <c r="AT272" s="23" t="s">
        <v>166</v>
      </c>
      <c r="AU272" s="23" t="s">
        <v>83</v>
      </c>
    </row>
    <row r="273" spans="2:65" s="1" customFormat="1" ht="27">
      <c r="B273" s="40"/>
      <c r="C273" s="62"/>
      <c r="D273" s="212" t="s">
        <v>177</v>
      </c>
      <c r="E273" s="62"/>
      <c r="F273" s="215" t="s">
        <v>616</v>
      </c>
      <c r="G273" s="62"/>
      <c r="H273" s="62"/>
      <c r="I273" s="171"/>
      <c r="J273" s="62"/>
      <c r="K273" s="62"/>
      <c r="L273" s="60"/>
      <c r="M273" s="214"/>
      <c r="N273" s="41"/>
      <c r="O273" s="41"/>
      <c r="P273" s="41"/>
      <c r="Q273" s="41"/>
      <c r="R273" s="41"/>
      <c r="S273" s="41"/>
      <c r="T273" s="77"/>
      <c r="AT273" s="23" t="s">
        <v>177</v>
      </c>
      <c r="AU273" s="23" t="s">
        <v>83</v>
      </c>
    </row>
    <row r="274" spans="2:65" s="12" customFormat="1" ht="13.5">
      <c r="B274" s="216"/>
      <c r="C274" s="217"/>
      <c r="D274" s="212" t="s">
        <v>170</v>
      </c>
      <c r="E274" s="218" t="s">
        <v>23</v>
      </c>
      <c r="F274" s="219" t="s">
        <v>81</v>
      </c>
      <c r="G274" s="217"/>
      <c r="H274" s="220">
        <v>1</v>
      </c>
      <c r="I274" s="221"/>
      <c r="J274" s="217"/>
      <c r="K274" s="217"/>
      <c r="L274" s="222"/>
      <c r="M274" s="223"/>
      <c r="N274" s="224"/>
      <c r="O274" s="224"/>
      <c r="P274" s="224"/>
      <c r="Q274" s="224"/>
      <c r="R274" s="224"/>
      <c r="S274" s="224"/>
      <c r="T274" s="225"/>
      <c r="AT274" s="226" t="s">
        <v>170</v>
      </c>
      <c r="AU274" s="226" t="s">
        <v>83</v>
      </c>
      <c r="AV274" s="12" t="s">
        <v>83</v>
      </c>
      <c r="AW274" s="12" t="s">
        <v>36</v>
      </c>
      <c r="AX274" s="12" t="s">
        <v>81</v>
      </c>
      <c r="AY274" s="226" t="s">
        <v>157</v>
      </c>
    </row>
    <row r="275" spans="2:65" s="1" customFormat="1" ht="25.5" customHeight="1">
      <c r="B275" s="40"/>
      <c r="C275" s="200" t="s">
        <v>617</v>
      </c>
      <c r="D275" s="200" t="s">
        <v>159</v>
      </c>
      <c r="E275" s="201" t="s">
        <v>618</v>
      </c>
      <c r="F275" s="202" t="s">
        <v>619</v>
      </c>
      <c r="G275" s="203" t="s">
        <v>162</v>
      </c>
      <c r="H275" s="204">
        <v>27.41</v>
      </c>
      <c r="I275" s="205"/>
      <c r="J275" s="206">
        <f>ROUND(I275*H275,2)</f>
        <v>0</v>
      </c>
      <c r="K275" s="202" t="s">
        <v>163</v>
      </c>
      <c r="L275" s="60"/>
      <c r="M275" s="207" t="s">
        <v>23</v>
      </c>
      <c r="N275" s="208" t="s">
        <v>44</v>
      </c>
      <c r="O275" s="41"/>
      <c r="P275" s="209">
        <f>O275*H275</f>
        <v>0</v>
      </c>
      <c r="Q275" s="209">
        <v>2.45329</v>
      </c>
      <c r="R275" s="209">
        <f>Q275*H275</f>
        <v>67.244678899999997</v>
      </c>
      <c r="S275" s="209">
        <v>0</v>
      </c>
      <c r="T275" s="210">
        <f>S275*H275</f>
        <v>0</v>
      </c>
      <c r="AR275" s="23" t="s">
        <v>164</v>
      </c>
      <c r="AT275" s="23" t="s">
        <v>159</v>
      </c>
      <c r="AU275" s="23" t="s">
        <v>83</v>
      </c>
      <c r="AY275" s="23" t="s">
        <v>157</v>
      </c>
      <c r="BE275" s="211">
        <f>IF(N275="základní",J275,0)</f>
        <v>0</v>
      </c>
      <c r="BF275" s="211">
        <f>IF(N275="snížená",J275,0)</f>
        <v>0</v>
      </c>
      <c r="BG275" s="211">
        <f>IF(N275="zákl. přenesená",J275,0)</f>
        <v>0</v>
      </c>
      <c r="BH275" s="211">
        <f>IF(N275="sníž. přenesená",J275,0)</f>
        <v>0</v>
      </c>
      <c r="BI275" s="211">
        <f>IF(N275="nulová",J275,0)</f>
        <v>0</v>
      </c>
      <c r="BJ275" s="23" t="s">
        <v>81</v>
      </c>
      <c r="BK275" s="211">
        <f>ROUND(I275*H275,2)</f>
        <v>0</v>
      </c>
      <c r="BL275" s="23" t="s">
        <v>164</v>
      </c>
      <c r="BM275" s="23" t="s">
        <v>620</v>
      </c>
    </row>
    <row r="276" spans="2:65" s="1" customFormat="1" ht="13.5">
      <c r="B276" s="40"/>
      <c r="C276" s="62"/>
      <c r="D276" s="212" t="s">
        <v>166</v>
      </c>
      <c r="E276" s="62"/>
      <c r="F276" s="213" t="s">
        <v>621</v>
      </c>
      <c r="G276" s="62"/>
      <c r="H276" s="62"/>
      <c r="I276" s="171"/>
      <c r="J276" s="62"/>
      <c r="K276" s="62"/>
      <c r="L276" s="60"/>
      <c r="M276" s="214"/>
      <c r="N276" s="41"/>
      <c r="O276" s="41"/>
      <c r="P276" s="41"/>
      <c r="Q276" s="41"/>
      <c r="R276" s="41"/>
      <c r="S276" s="41"/>
      <c r="T276" s="77"/>
      <c r="AT276" s="23" t="s">
        <v>166</v>
      </c>
      <c r="AU276" s="23" t="s">
        <v>83</v>
      </c>
    </row>
    <row r="277" spans="2:65" s="1" customFormat="1" ht="40.5">
      <c r="B277" s="40"/>
      <c r="C277" s="62"/>
      <c r="D277" s="212" t="s">
        <v>168</v>
      </c>
      <c r="E277" s="62"/>
      <c r="F277" s="215" t="s">
        <v>622</v>
      </c>
      <c r="G277" s="62"/>
      <c r="H277" s="62"/>
      <c r="I277" s="171"/>
      <c r="J277" s="62"/>
      <c r="K277" s="62"/>
      <c r="L277" s="60"/>
      <c r="M277" s="214"/>
      <c r="N277" s="41"/>
      <c r="O277" s="41"/>
      <c r="P277" s="41"/>
      <c r="Q277" s="41"/>
      <c r="R277" s="41"/>
      <c r="S277" s="41"/>
      <c r="T277" s="77"/>
      <c r="AT277" s="23" t="s">
        <v>168</v>
      </c>
      <c r="AU277" s="23" t="s">
        <v>83</v>
      </c>
    </row>
    <row r="278" spans="2:65" s="1" customFormat="1" ht="27">
      <c r="B278" s="40"/>
      <c r="C278" s="62"/>
      <c r="D278" s="212" t="s">
        <v>177</v>
      </c>
      <c r="E278" s="62"/>
      <c r="F278" s="215" t="s">
        <v>623</v>
      </c>
      <c r="G278" s="62"/>
      <c r="H278" s="62"/>
      <c r="I278" s="171"/>
      <c r="J278" s="62"/>
      <c r="K278" s="62"/>
      <c r="L278" s="60"/>
      <c r="M278" s="214"/>
      <c r="N278" s="41"/>
      <c r="O278" s="41"/>
      <c r="P278" s="41"/>
      <c r="Q278" s="41"/>
      <c r="R278" s="41"/>
      <c r="S278" s="41"/>
      <c r="T278" s="77"/>
      <c r="AT278" s="23" t="s">
        <v>177</v>
      </c>
      <c r="AU278" s="23" t="s">
        <v>83</v>
      </c>
    </row>
    <row r="279" spans="2:65" s="12" customFormat="1" ht="13.5">
      <c r="B279" s="216"/>
      <c r="C279" s="217"/>
      <c r="D279" s="212" t="s">
        <v>170</v>
      </c>
      <c r="E279" s="218" t="s">
        <v>23</v>
      </c>
      <c r="F279" s="219" t="s">
        <v>624</v>
      </c>
      <c r="G279" s="217"/>
      <c r="H279" s="220">
        <v>27.41</v>
      </c>
      <c r="I279" s="221"/>
      <c r="J279" s="217"/>
      <c r="K279" s="217"/>
      <c r="L279" s="222"/>
      <c r="M279" s="223"/>
      <c r="N279" s="224"/>
      <c r="O279" s="224"/>
      <c r="P279" s="224"/>
      <c r="Q279" s="224"/>
      <c r="R279" s="224"/>
      <c r="S279" s="224"/>
      <c r="T279" s="225"/>
      <c r="AT279" s="226" t="s">
        <v>170</v>
      </c>
      <c r="AU279" s="226" t="s">
        <v>83</v>
      </c>
      <c r="AV279" s="12" t="s">
        <v>83</v>
      </c>
      <c r="AW279" s="12" t="s">
        <v>36</v>
      </c>
      <c r="AX279" s="12" t="s">
        <v>81</v>
      </c>
      <c r="AY279" s="226" t="s">
        <v>157</v>
      </c>
    </row>
    <row r="280" spans="2:65" s="1" customFormat="1" ht="16.5" customHeight="1">
      <c r="B280" s="40"/>
      <c r="C280" s="200" t="s">
        <v>625</v>
      </c>
      <c r="D280" s="200" t="s">
        <v>159</v>
      </c>
      <c r="E280" s="201" t="s">
        <v>626</v>
      </c>
      <c r="F280" s="202" t="s">
        <v>627</v>
      </c>
      <c r="G280" s="203" t="s">
        <v>243</v>
      </c>
      <c r="H280" s="204">
        <v>94.36</v>
      </c>
      <c r="I280" s="205"/>
      <c r="J280" s="206">
        <f>ROUND(I280*H280,2)</f>
        <v>0</v>
      </c>
      <c r="K280" s="202" t="s">
        <v>163</v>
      </c>
      <c r="L280" s="60"/>
      <c r="M280" s="207" t="s">
        <v>23</v>
      </c>
      <c r="N280" s="208" t="s">
        <v>44</v>
      </c>
      <c r="O280" s="41"/>
      <c r="P280" s="209">
        <f>O280*H280</f>
        <v>0</v>
      </c>
      <c r="Q280" s="209">
        <v>4.0200000000000001E-3</v>
      </c>
      <c r="R280" s="209">
        <f>Q280*H280</f>
        <v>0.37932720000000003</v>
      </c>
      <c r="S280" s="209">
        <v>0</v>
      </c>
      <c r="T280" s="210">
        <f>S280*H280</f>
        <v>0</v>
      </c>
      <c r="AR280" s="23" t="s">
        <v>164</v>
      </c>
      <c r="AT280" s="23" t="s">
        <v>159</v>
      </c>
      <c r="AU280" s="23" t="s">
        <v>83</v>
      </c>
      <c r="AY280" s="23" t="s">
        <v>157</v>
      </c>
      <c r="BE280" s="211">
        <f>IF(N280="základní",J280,0)</f>
        <v>0</v>
      </c>
      <c r="BF280" s="211">
        <f>IF(N280="snížená",J280,0)</f>
        <v>0</v>
      </c>
      <c r="BG280" s="211">
        <f>IF(N280="zákl. přenesená",J280,0)</f>
        <v>0</v>
      </c>
      <c r="BH280" s="211">
        <f>IF(N280="sníž. přenesená",J280,0)</f>
        <v>0</v>
      </c>
      <c r="BI280" s="211">
        <f>IF(N280="nulová",J280,0)</f>
        <v>0</v>
      </c>
      <c r="BJ280" s="23" t="s">
        <v>81</v>
      </c>
      <c r="BK280" s="211">
        <f>ROUND(I280*H280,2)</f>
        <v>0</v>
      </c>
      <c r="BL280" s="23" t="s">
        <v>164</v>
      </c>
      <c r="BM280" s="23" t="s">
        <v>628</v>
      </c>
    </row>
    <row r="281" spans="2:65" s="1" customFormat="1" ht="13.5">
      <c r="B281" s="40"/>
      <c r="C281" s="62"/>
      <c r="D281" s="212" t="s">
        <v>166</v>
      </c>
      <c r="E281" s="62"/>
      <c r="F281" s="213" t="s">
        <v>629</v>
      </c>
      <c r="G281" s="62"/>
      <c r="H281" s="62"/>
      <c r="I281" s="171"/>
      <c r="J281" s="62"/>
      <c r="K281" s="62"/>
      <c r="L281" s="60"/>
      <c r="M281" s="214"/>
      <c r="N281" s="41"/>
      <c r="O281" s="41"/>
      <c r="P281" s="41"/>
      <c r="Q281" s="41"/>
      <c r="R281" s="41"/>
      <c r="S281" s="41"/>
      <c r="T281" s="77"/>
      <c r="AT281" s="23" t="s">
        <v>166</v>
      </c>
      <c r="AU281" s="23" t="s">
        <v>83</v>
      </c>
    </row>
    <row r="282" spans="2:65" s="1" customFormat="1" ht="27">
      <c r="B282" s="40"/>
      <c r="C282" s="62"/>
      <c r="D282" s="212" t="s">
        <v>177</v>
      </c>
      <c r="E282" s="62"/>
      <c r="F282" s="215" t="s">
        <v>630</v>
      </c>
      <c r="G282" s="62"/>
      <c r="H282" s="62"/>
      <c r="I282" s="171"/>
      <c r="J282" s="62"/>
      <c r="K282" s="62"/>
      <c r="L282" s="60"/>
      <c r="M282" s="214"/>
      <c r="N282" s="41"/>
      <c r="O282" s="41"/>
      <c r="P282" s="41"/>
      <c r="Q282" s="41"/>
      <c r="R282" s="41"/>
      <c r="S282" s="41"/>
      <c r="T282" s="77"/>
      <c r="AT282" s="23" t="s">
        <v>177</v>
      </c>
      <c r="AU282" s="23" t="s">
        <v>83</v>
      </c>
    </row>
    <row r="283" spans="2:65" s="12" customFormat="1" ht="13.5">
      <c r="B283" s="216"/>
      <c r="C283" s="217"/>
      <c r="D283" s="212" t="s">
        <v>170</v>
      </c>
      <c r="E283" s="218" t="s">
        <v>23</v>
      </c>
      <c r="F283" s="219" t="s">
        <v>631</v>
      </c>
      <c r="G283" s="217"/>
      <c r="H283" s="220">
        <v>94.36</v>
      </c>
      <c r="I283" s="221"/>
      <c r="J283" s="217"/>
      <c r="K283" s="217"/>
      <c r="L283" s="222"/>
      <c r="M283" s="223"/>
      <c r="N283" s="224"/>
      <c r="O283" s="224"/>
      <c r="P283" s="224"/>
      <c r="Q283" s="224"/>
      <c r="R283" s="224"/>
      <c r="S283" s="224"/>
      <c r="T283" s="225"/>
      <c r="AT283" s="226" t="s">
        <v>170</v>
      </c>
      <c r="AU283" s="226" t="s">
        <v>83</v>
      </c>
      <c r="AV283" s="12" t="s">
        <v>83</v>
      </c>
      <c r="AW283" s="12" t="s">
        <v>36</v>
      </c>
      <c r="AX283" s="12" t="s">
        <v>81</v>
      </c>
      <c r="AY283" s="226" t="s">
        <v>157</v>
      </c>
    </row>
    <row r="284" spans="2:65" s="11" customFormat="1" ht="29.85" customHeight="1">
      <c r="B284" s="184"/>
      <c r="C284" s="185"/>
      <c r="D284" s="186" t="s">
        <v>72</v>
      </c>
      <c r="E284" s="198" t="s">
        <v>219</v>
      </c>
      <c r="F284" s="198" t="s">
        <v>295</v>
      </c>
      <c r="G284" s="185"/>
      <c r="H284" s="185"/>
      <c r="I284" s="188"/>
      <c r="J284" s="199">
        <f>BK284</f>
        <v>0</v>
      </c>
      <c r="K284" s="185"/>
      <c r="L284" s="190"/>
      <c r="M284" s="191"/>
      <c r="N284" s="192"/>
      <c r="O284" s="192"/>
      <c r="P284" s="193">
        <f>SUM(P285:P307)</f>
        <v>0</v>
      </c>
      <c r="Q284" s="192"/>
      <c r="R284" s="193">
        <f>SUM(R285:R307)</f>
        <v>0.4618987</v>
      </c>
      <c r="S284" s="192"/>
      <c r="T284" s="194">
        <f>SUM(T285:T307)</f>
        <v>0</v>
      </c>
      <c r="AR284" s="195" t="s">
        <v>81</v>
      </c>
      <c r="AT284" s="196" t="s">
        <v>72</v>
      </c>
      <c r="AU284" s="196" t="s">
        <v>81</v>
      </c>
      <c r="AY284" s="195" t="s">
        <v>157</v>
      </c>
      <c r="BK284" s="197">
        <f>SUM(BK285:BK307)</f>
        <v>0</v>
      </c>
    </row>
    <row r="285" spans="2:65" s="1" customFormat="1" ht="25.5" customHeight="1">
      <c r="B285" s="40"/>
      <c r="C285" s="200" t="s">
        <v>632</v>
      </c>
      <c r="D285" s="200" t="s">
        <v>159</v>
      </c>
      <c r="E285" s="201" t="s">
        <v>297</v>
      </c>
      <c r="F285" s="202" t="s">
        <v>298</v>
      </c>
      <c r="G285" s="203" t="s">
        <v>243</v>
      </c>
      <c r="H285" s="204">
        <v>35</v>
      </c>
      <c r="I285" s="205"/>
      <c r="J285" s="206">
        <f>ROUND(I285*H285,2)</f>
        <v>0</v>
      </c>
      <c r="K285" s="202" t="s">
        <v>163</v>
      </c>
      <c r="L285" s="60"/>
      <c r="M285" s="207" t="s">
        <v>23</v>
      </c>
      <c r="N285" s="208" t="s">
        <v>44</v>
      </c>
      <c r="O285" s="41"/>
      <c r="P285" s="209">
        <f>O285*H285</f>
        <v>0</v>
      </c>
      <c r="Q285" s="209">
        <v>6.8999999999999997E-4</v>
      </c>
      <c r="R285" s="209">
        <f>Q285*H285</f>
        <v>2.4149999999999998E-2</v>
      </c>
      <c r="S285" s="209">
        <v>0</v>
      </c>
      <c r="T285" s="210">
        <f>S285*H285</f>
        <v>0</v>
      </c>
      <c r="AR285" s="23" t="s">
        <v>164</v>
      </c>
      <c r="AT285" s="23" t="s">
        <v>159</v>
      </c>
      <c r="AU285" s="23" t="s">
        <v>83</v>
      </c>
      <c r="AY285" s="23" t="s">
        <v>157</v>
      </c>
      <c r="BE285" s="211">
        <f>IF(N285="základní",J285,0)</f>
        <v>0</v>
      </c>
      <c r="BF285" s="211">
        <f>IF(N285="snížená",J285,0)</f>
        <v>0</v>
      </c>
      <c r="BG285" s="211">
        <f>IF(N285="zákl. přenesená",J285,0)</f>
        <v>0</v>
      </c>
      <c r="BH285" s="211">
        <f>IF(N285="sníž. přenesená",J285,0)</f>
        <v>0</v>
      </c>
      <c r="BI285" s="211">
        <f>IF(N285="nulová",J285,0)</f>
        <v>0</v>
      </c>
      <c r="BJ285" s="23" t="s">
        <v>81</v>
      </c>
      <c r="BK285" s="211">
        <f>ROUND(I285*H285,2)</f>
        <v>0</v>
      </c>
      <c r="BL285" s="23" t="s">
        <v>164</v>
      </c>
      <c r="BM285" s="23" t="s">
        <v>633</v>
      </c>
    </row>
    <row r="286" spans="2:65" s="1" customFormat="1" ht="13.5">
      <c r="B286" s="40"/>
      <c r="C286" s="62"/>
      <c r="D286" s="212" t="s">
        <v>166</v>
      </c>
      <c r="E286" s="62"/>
      <c r="F286" s="213" t="s">
        <v>300</v>
      </c>
      <c r="G286" s="62"/>
      <c r="H286" s="62"/>
      <c r="I286" s="171"/>
      <c r="J286" s="62"/>
      <c r="K286" s="62"/>
      <c r="L286" s="60"/>
      <c r="M286" s="214"/>
      <c r="N286" s="41"/>
      <c r="O286" s="41"/>
      <c r="P286" s="41"/>
      <c r="Q286" s="41"/>
      <c r="R286" s="41"/>
      <c r="S286" s="41"/>
      <c r="T286" s="77"/>
      <c r="AT286" s="23" t="s">
        <v>166</v>
      </c>
      <c r="AU286" s="23" t="s">
        <v>83</v>
      </c>
    </row>
    <row r="287" spans="2:65" s="1" customFormat="1" ht="27">
      <c r="B287" s="40"/>
      <c r="C287" s="62"/>
      <c r="D287" s="212" t="s">
        <v>168</v>
      </c>
      <c r="E287" s="62"/>
      <c r="F287" s="215" t="s">
        <v>301</v>
      </c>
      <c r="G287" s="62"/>
      <c r="H287" s="62"/>
      <c r="I287" s="171"/>
      <c r="J287" s="62"/>
      <c r="K287" s="62"/>
      <c r="L287" s="60"/>
      <c r="M287" s="214"/>
      <c r="N287" s="41"/>
      <c r="O287" s="41"/>
      <c r="P287" s="41"/>
      <c r="Q287" s="41"/>
      <c r="R287" s="41"/>
      <c r="S287" s="41"/>
      <c r="T287" s="77"/>
      <c r="AT287" s="23" t="s">
        <v>168</v>
      </c>
      <c r="AU287" s="23" t="s">
        <v>83</v>
      </c>
    </row>
    <row r="288" spans="2:65" s="12" customFormat="1" ht="13.5">
      <c r="B288" s="216"/>
      <c r="C288" s="217"/>
      <c r="D288" s="212" t="s">
        <v>170</v>
      </c>
      <c r="E288" s="218" t="s">
        <v>23</v>
      </c>
      <c r="F288" s="219" t="s">
        <v>634</v>
      </c>
      <c r="G288" s="217"/>
      <c r="H288" s="220">
        <v>35</v>
      </c>
      <c r="I288" s="221"/>
      <c r="J288" s="217"/>
      <c r="K288" s="217"/>
      <c r="L288" s="222"/>
      <c r="M288" s="223"/>
      <c r="N288" s="224"/>
      <c r="O288" s="224"/>
      <c r="P288" s="224"/>
      <c r="Q288" s="224"/>
      <c r="R288" s="224"/>
      <c r="S288" s="224"/>
      <c r="T288" s="225"/>
      <c r="AT288" s="226" t="s">
        <v>170</v>
      </c>
      <c r="AU288" s="226" t="s">
        <v>83</v>
      </c>
      <c r="AV288" s="12" t="s">
        <v>83</v>
      </c>
      <c r="AW288" s="12" t="s">
        <v>36</v>
      </c>
      <c r="AX288" s="12" t="s">
        <v>81</v>
      </c>
      <c r="AY288" s="226" t="s">
        <v>157</v>
      </c>
    </row>
    <row r="289" spans="2:65" s="1" customFormat="1" ht="16.5" customHeight="1">
      <c r="B289" s="40"/>
      <c r="C289" s="200" t="s">
        <v>635</v>
      </c>
      <c r="D289" s="200" t="s">
        <v>159</v>
      </c>
      <c r="E289" s="201" t="s">
        <v>636</v>
      </c>
      <c r="F289" s="202" t="s">
        <v>637</v>
      </c>
      <c r="G289" s="203" t="s">
        <v>243</v>
      </c>
      <c r="H289" s="204">
        <v>11.7</v>
      </c>
      <c r="I289" s="205"/>
      <c r="J289" s="206">
        <f>ROUND(I289*H289,2)</f>
        <v>0</v>
      </c>
      <c r="K289" s="202" t="s">
        <v>163</v>
      </c>
      <c r="L289" s="60"/>
      <c r="M289" s="207" t="s">
        <v>23</v>
      </c>
      <c r="N289" s="208" t="s">
        <v>44</v>
      </c>
      <c r="O289" s="41"/>
      <c r="P289" s="209">
        <f>O289*H289</f>
        <v>0</v>
      </c>
      <c r="Q289" s="209">
        <v>3.3300000000000003E-2</v>
      </c>
      <c r="R289" s="209">
        <f>Q289*H289</f>
        <v>0.38961000000000001</v>
      </c>
      <c r="S289" s="209">
        <v>0</v>
      </c>
      <c r="T289" s="210">
        <f>S289*H289</f>
        <v>0</v>
      </c>
      <c r="AR289" s="23" t="s">
        <v>164</v>
      </c>
      <c r="AT289" s="23" t="s">
        <v>159</v>
      </c>
      <c r="AU289" s="23" t="s">
        <v>83</v>
      </c>
      <c r="AY289" s="23" t="s">
        <v>157</v>
      </c>
      <c r="BE289" s="211">
        <f>IF(N289="základní",J289,0)</f>
        <v>0</v>
      </c>
      <c r="BF289" s="211">
        <f>IF(N289="snížená",J289,0)</f>
        <v>0</v>
      </c>
      <c r="BG289" s="211">
        <f>IF(N289="zákl. přenesená",J289,0)</f>
        <v>0</v>
      </c>
      <c r="BH289" s="211">
        <f>IF(N289="sníž. přenesená",J289,0)</f>
        <v>0</v>
      </c>
      <c r="BI289" s="211">
        <f>IF(N289="nulová",J289,0)</f>
        <v>0</v>
      </c>
      <c r="BJ289" s="23" t="s">
        <v>81</v>
      </c>
      <c r="BK289" s="211">
        <f>ROUND(I289*H289,2)</f>
        <v>0</v>
      </c>
      <c r="BL289" s="23" t="s">
        <v>164</v>
      </c>
      <c r="BM289" s="23" t="s">
        <v>638</v>
      </c>
    </row>
    <row r="290" spans="2:65" s="1" customFormat="1" ht="27">
      <c r="B290" s="40"/>
      <c r="C290" s="62"/>
      <c r="D290" s="212" t="s">
        <v>166</v>
      </c>
      <c r="E290" s="62"/>
      <c r="F290" s="213" t="s">
        <v>639</v>
      </c>
      <c r="G290" s="62"/>
      <c r="H290" s="62"/>
      <c r="I290" s="171"/>
      <c r="J290" s="62"/>
      <c r="K290" s="62"/>
      <c r="L290" s="60"/>
      <c r="M290" s="214"/>
      <c r="N290" s="41"/>
      <c r="O290" s="41"/>
      <c r="P290" s="41"/>
      <c r="Q290" s="41"/>
      <c r="R290" s="41"/>
      <c r="S290" s="41"/>
      <c r="T290" s="77"/>
      <c r="AT290" s="23" t="s">
        <v>166</v>
      </c>
      <c r="AU290" s="23" t="s">
        <v>83</v>
      </c>
    </row>
    <row r="291" spans="2:65" s="1" customFormat="1" ht="81">
      <c r="B291" s="40"/>
      <c r="C291" s="62"/>
      <c r="D291" s="212" t="s">
        <v>168</v>
      </c>
      <c r="E291" s="62"/>
      <c r="F291" s="215" t="s">
        <v>640</v>
      </c>
      <c r="G291" s="62"/>
      <c r="H291" s="62"/>
      <c r="I291" s="171"/>
      <c r="J291" s="62"/>
      <c r="K291" s="62"/>
      <c r="L291" s="60"/>
      <c r="M291" s="214"/>
      <c r="N291" s="41"/>
      <c r="O291" s="41"/>
      <c r="P291" s="41"/>
      <c r="Q291" s="41"/>
      <c r="R291" s="41"/>
      <c r="S291" s="41"/>
      <c r="T291" s="77"/>
      <c r="AT291" s="23" t="s">
        <v>168</v>
      </c>
      <c r="AU291" s="23" t="s">
        <v>83</v>
      </c>
    </row>
    <row r="292" spans="2:65" s="12" customFormat="1" ht="13.5">
      <c r="B292" s="216"/>
      <c r="C292" s="217"/>
      <c r="D292" s="212" t="s">
        <v>170</v>
      </c>
      <c r="E292" s="218" t="s">
        <v>23</v>
      </c>
      <c r="F292" s="219" t="s">
        <v>641</v>
      </c>
      <c r="G292" s="217"/>
      <c r="H292" s="220">
        <v>11.7</v>
      </c>
      <c r="I292" s="221"/>
      <c r="J292" s="217"/>
      <c r="K292" s="217"/>
      <c r="L292" s="222"/>
      <c r="M292" s="223"/>
      <c r="N292" s="224"/>
      <c r="O292" s="224"/>
      <c r="P292" s="224"/>
      <c r="Q292" s="224"/>
      <c r="R292" s="224"/>
      <c r="S292" s="224"/>
      <c r="T292" s="225"/>
      <c r="AT292" s="226" t="s">
        <v>170</v>
      </c>
      <c r="AU292" s="226" t="s">
        <v>83</v>
      </c>
      <c r="AV292" s="12" t="s">
        <v>83</v>
      </c>
      <c r="AW292" s="12" t="s">
        <v>36</v>
      </c>
      <c r="AX292" s="12" t="s">
        <v>81</v>
      </c>
      <c r="AY292" s="226" t="s">
        <v>157</v>
      </c>
    </row>
    <row r="293" spans="2:65" s="1" customFormat="1" ht="25.5" customHeight="1">
      <c r="B293" s="40"/>
      <c r="C293" s="200" t="s">
        <v>642</v>
      </c>
      <c r="D293" s="200" t="s">
        <v>159</v>
      </c>
      <c r="E293" s="201" t="s">
        <v>643</v>
      </c>
      <c r="F293" s="202" t="s">
        <v>644</v>
      </c>
      <c r="G293" s="203" t="s">
        <v>391</v>
      </c>
      <c r="H293" s="204">
        <v>6.91</v>
      </c>
      <c r="I293" s="205"/>
      <c r="J293" s="206">
        <f>ROUND(I293*H293,2)</f>
        <v>0</v>
      </c>
      <c r="K293" s="202" t="s">
        <v>163</v>
      </c>
      <c r="L293" s="60"/>
      <c r="M293" s="207" t="s">
        <v>23</v>
      </c>
      <c r="N293" s="208" t="s">
        <v>44</v>
      </c>
      <c r="O293" s="41"/>
      <c r="P293" s="209">
        <f>O293*H293</f>
        <v>0</v>
      </c>
      <c r="Q293" s="209">
        <v>1.3699999999999999E-3</v>
      </c>
      <c r="R293" s="209">
        <f>Q293*H293</f>
        <v>9.4666999999999998E-3</v>
      </c>
      <c r="S293" s="209">
        <v>0</v>
      </c>
      <c r="T293" s="210">
        <f>S293*H293</f>
        <v>0</v>
      </c>
      <c r="AR293" s="23" t="s">
        <v>164</v>
      </c>
      <c r="AT293" s="23" t="s">
        <v>159</v>
      </c>
      <c r="AU293" s="23" t="s">
        <v>83</v>
      </c>
      <c r="AY293" s="23" t="s">
        <v>157</v>
      </c>
      <c r="BE293" s="211">
        <f>IF(N293="základní",J293,0)</f>
        <v>0</v>
      </c>
      <c r="BF293" s="211">
        <f>IF(N293="snížená",J293,0)</f>
        <v>0</v>
      </c>
      <c r="BG293" s="211">
        <f>IF(N293="zákl. přenesená",J293,0)</f>
        <v>0</v>
      </c>
      <c r="BH293" s="211">
        <f>IF(N293="sníž. přenesená",J293,0)</f>
        <v>0</v>
      </c>
      <c r="BI293" s="211">
        <f>IF(N293="nulová",J293,0)</f>
        <v>0</v>
      </c>
      <c r="BJ293" s="23" t="s">
        <v>81</v>
      </c>
      <c r="BK293" s="211">
        <f>ROUND(I293*H293,2)</f>
        <v>0</v>
      </c>
      <c r="BL293" s="23" t="s">
        <v>164</v>
      </c>
      <c r="BM293" s="23" t="s">
        <v>645</v>
      </c>
    </row>
    <row r="294" spans="2:65" s="1" customFormat="1" ht="13.5">
      <c r="B294" s="40"/>
      <c r="C294" s="62"/>
      <c r="D294" s="212" t="s">
        <v>166</v>
      </c>
      <c r="E294" s="62"/>
      <c r="F294" s="213" t="s">
        <v>646</v>
      </c>
      <c r="G294" s="62"/>
      <c r="H294" s="62"/>
      <c r="I294" s="171"/>
      <c r="J294" s="62"/>
      <c r="K294" s="62"/>
      <c r="L294" s="60"/>
      <c r="M294" s="214"/>
      <c r="N294" s="41"/>
      <c r="O294" s="41"/>
      <c r="P294" s="41"/>
      <c r="Q294" s="41"/>
      <c r="R294" s="41"/>
      <c r="S294" s="41"/>
      <c r="T294" s="77"/>
      <c r="AT294" s="23" t="s">
        <v>166</v>
      </c>
      <c r="AU294" s="23" t="s">
        <v>83</v>
      </c>
    </row>
    <row r="295" spans="2:65" s="1" customFormat="1" ht="40.5">
      <c r="B295" s="40"/>
      <c r="C295" s="62"/>
      <c r="D295" s="212" t="s">
        <v>168</v>
      </c>
      <c r="E295" s="62"/>
      <c r="F295" s="215" t="s">
        <v>647</v>
      </c>
      <c r="G295" s="62"/>
      <c r="H295" s="62"/>
      <c r="I295" s="171"/>
      <c r="J295" s="62"/>
      <c r="K295" s="62"/>
      <c r="L295" s="60"/>
      <c r="M295" s="214"/>
      <c r="N295" s="41"/>
      <c r="O295" s="41"/>
      <c r="P295" s="41"/>
      <c r="Q295" s="41"/>
      <c r="R295" s="41"/>
      <c r="S295" s="41"/>
      <c r="T295" s="77"/>
      <c r="AT295" s="23" t="s">
        <v>168</v>
      </c>
      <c r="AU295" s="23" t="s">
        <v>83</v>
      </c>
    </row>
    <row r="296" spans="2:65" s="12" customFormat="1" ht="13.5">
      <c r="B296" s="216"/>
      <c r="C296" s="217"/>
      <c r="D296" s="212" t="s">
        <v>170</v>
      </c>
      <c r="E296" s="218" t="s">
        <v>23</v>
      </c>
      <c r="F296" s="219" t="s">
        <v>648</v>
      </c>
      <c r="G296" s="217"/>
      <c r="H296" s="220">
        <v>6.91</v>
      </c>
      <c r="I296" s="221"/>
      <c r="J296" s="217"/>
      <c r="K296" s="217"/>
      <c r="L296" s="222"/>
      <c r="M296" s="223"/>
      <c r="N296" s="224"/>
      <c r="O296" s="224"/>
      <c r="P296" s="224"/>
      <c r="Q296" s="224"/>
      <c r="R296" s="224"/>
      <c r="S296" s="224"/>
      <c r="T296" s="225"/>
      <c r="AT296" s="226" t="s">
        <v>170</v>
      </c>
      <c r="AU296" s="226" t="s">
        <v>83</v>
      </c>
      <c r="AV296" s="12" t="s">
        <v>83</v>
      </c>
      <c r="AW296" s="12" t="s">
        <v>36</v>
      </c>
      <c r="AX296" s="12" t="s">
        <v>81</v>
      </c>
      <c r="AY296" s="226" t="s">
        <v>157</v>
      </c>
    </row>
    <row r="297" spans="2:65" s="1" customFormat="1" ht="25.5" customHeight="1">
      <c r="B297" s="40"/>
      <c r="C297" s="200" t="s">
        <v>649</v>
      </c>
      <c r="D297" s="200" t="s">
        <v>159</v>
      </c>
      <c r="E297" s="201" t="s">
        <v>650</v>
      </c>
      <c r="F297" s="202" t="s">
        <v>651</v>
      </c>
      <c r="G297" s="203" t="s">
        <v>391</v>
      </c>
      <c r="H297" s="204">
        <v>14.6</v>
      </c>
      <c r="I297" s="205"/>
      <c r="J297" s="206">
        <f>ROUND(I297*H297,2)</f>
        <v>0</v>
      </c>
      <c r="K297" s="202" t="s">
        <v>163</v>
      </c>
      <c r="L297" s="60"/>
      <c r="M297" s="207" t="s">
        <v>23</v>
      </c>
      <c r="N297" s="208" t="s">
        <v>44</v>
      </c>
      <c r="O297" s="41"/>
      <c r="P297" s="209">
        <f>O297*H297</f>
        <v>0</v>
      </c>
      <c r="Q297" s="209">
        <v>3.2000000000000003E-4</v>
      </c>
      <c r="R297" s="209">
        <f>Q297*H297</f>
        <v>4.6719999999999999E-3</v>
      </c>
      <c r="S297" s="209">
        <v>0</v>
      </c>
      <c r="T297" s="210">
        <f>S297*H297</f>
        <v>0</v>
      </c>
      <c r="AR297" s="23" t="s">
        <v>164</v>
      </c>
      <c r="AT297" s="23" t="s">
        <v>159</v>
      </c>
      <c r="AU297" s="23" t="s">
        <v>83</v>
      </c>
      <c r="AY297" s="23" t="s">
        <v>157</v>
      </c>
      <c r="BE297" s="211">
        <f>IF(N297="základní",J297,0)</f>
        <v>0</v>
      </c>
      <c r="BF297" s="211">
        <f>IF(N297="snížená",J297,0)</f>
        <v>0</v>
      </c>
      <c r="BG297" s="211">
        <f>IF(N297="zákl. přenesená",J297,0)</f>
        <v>0</v>
      </c>
      <c r="BH297" s="211">
        <f>IF(N297="sníž. přenesená",J297,0)</f>
        <v>0</v>
      </c>
      <c r="BI297" s="211">
        <f>IF(N297="nulová",J297,0)</f>
        <v>0</v>
      </c>
      <c r="BJ297" s="23" t="s">
        <v>81</v>
      </c>
      <c r="BK297" s="211">
        <f>ROUND(I297*H297,2)</f>
        <v>0</v>
      </c>
      <c r="BL297" s="23" t="s">
        <v>164</v>
      </c>
      <c r="BM297" s="23" t="s">
        <v>652</v>
      </c>
    </row>
    <row r="298" spans="2:65" s="1" customFormat="1" ht="27">
      <c r="B298" s="40"/>
      <c r="C298" s="62"/>
      <c r="D298" s="212" t="s">
        <v>166</v>
      </c>
      <c r="E298" s="62"/>
      <c r="F298" s="213" t="s">
        <v>653</v>
      </c>
      <c r="G298" s="62"/>
      <c r="H298" s="62"/>
      <c r="I298" s="171"/>
      <c r="J298" s="62"/>
      <c r="K298" s="62"/>
      <c r="L298" s="60"/>
      <c r="M298" s="214"/>
      <c r="N298" s="41"/>
      <c r="O298" s="41"/>
      <c r="P298" s="41"/>
      <c r="Q298" s="41"/>
      <c r="R298" s="41"/>
      <c r="S298" s="41"/>
      <c r="T298" s="77"/>
      <c r="AT298" s="23" t="s">
        <v>166</v>
      </c>
      <c r="AU298" s="23" t="s">
        <v>83</v>
      </c>
    </row>
    <row r="299" spans="2:65" s="1" customFormat="1" ht="67.5">
      <c r="B299" s="40"/>
      <c r="C299" s="62"/>
      <c r="D299" s="212" t="s">
        <v>168</v>
      </c>
      <c r="E299" s="62"/>
      <c r="F299" s="215" t="s">
        <v>654</v>
      </c>
      <c r="G299" s="62"/>
      <c r="H299" s="62"/>
      <c r="I299" s="171"/>
      <c r="J299" s="62"/>
      <c r="K299" s="62"/>
      <c r="L299" s="60"/>
      <c r="M299" s="214"/>
      <c r="N299" s="41"/>
      <c r="O299" s="41"/>
      <c r="P299" s="41"/>
      <c r="Q299" s="41"/>
      <c r="R299" s="41"/>
      <c r="S299" s="41"/>
      <c r="T299" s="77"/>
      <c r="AT299" s="23" t="s">
        <v>168</v>
      </c>
      <c r="AU299" s="23" t="s">
        <v>83</v>
      </c>
    </row>
    <row r="300" spans="2:65" s="12" customFormat="1" ht="13.5">
      <c r="B300" s="216"/>
      <c r="C300" s="217"/>
      <c r="D300" s="212" t="s">
        <v>170</v>
      </c>
      <c r="E300" s="218" t="s">
        <v>23</v>
      </c>
      <c r="F300" s="219" t="s">
        <v>655</v>
      </c>
      <c r="G300" s="217"/>
      <c r="H300" s="220">
        <v>14.6</v>
      </c>
      <c r="I300" s="221"/>
      <c r="J300" s="217"/>
      <c r="K300" s="217"/>
      <c r="L300" s="222"/>
      <c r="M300" s="223"/>
      <c r="N300" s="224"/>
      <c r="O300" s="224"/>
      <c r="P300" s="224"/>
      <c r="Q300" s="224"/>
      <c r="R300" s="224"/>
      <c r="S300" s="224"/>
      <c r="T300" s="225"/>
      <c r="AT300" s="226" t="s">
        <v>170</v>
      </c>
      <c r="AU300" s="226" t="s">
        <v>83</v>
      </c>
      <c r="AV300" s="12" t="s">
        <v>83</v>
      </c>
      <c r="AW300" s="12" t="s">
        <v>36</v>
      </c>
      <c r="AX300" s="12" t="s">
        <v>81</v>
      </c>
      <c r="AY300" s="226" t="s">
        <v>157</v>
      </c>
    </row>
    <row r="301" spans="2:65" s="1" customFormat="1" ht="25.5" customHeight="1">
      <c r="B301" s="40"/>
      <c r="C301" s="238" t="s">
        <v>656</v>
      </c>
      <c r="D301" s="238" t="s">
        <v>234</v>
      </c>
      <c r="E301" s="239" t="s">
        <v>657</v>
      </c>
      <c r="F301" s="240" t="s">
        <v>658</v>
      </c>
      <c r="G301" s="241" t="s">
        <v>237</v>
      </c>
      <c r="H301" s="242">
        <v>3.4000000000000002E-2</v>
      </c>
      <c r="I301" s="243"/>
      <c r="J301" s="244">
        <f>ROUND(I301*H301,2)</f>
        <v>0</v>
      </c>
      <c r="K301" s="240" t="s">
        <v>163</v>
      </c>
      <c r="L301" s="245"/>
      <c r="M301" s="246" t="s">
        <v>23</v>
      </c>
      <c r="N301" s="247" t="s">
        <v>44</v>
      </c>
      <c r="O301" s="41"/>
      <c r="P301" s="209">
        <f>O301*H301</f>
        <v>0</v>
      </c>
      <c r="Q301" s="209">
        <v>1</v>
      </c>
      <c r="R301" s="209">
        <f>Q301*H301</f>
        <v>3.4000000000000002E-2</v>
      </c>
      <c r="S301" s="209">
        <v>0</v>
      </c>
      <c r="T301" s="210">
        <f>S301*H301</f>
        <v>0</v>
      </c>
      <c r="AR301" s="23" t="s">
        <v>211</v>
      </c>
      <c r="AT301" s="23" t="s">
        <v>234</v>
      </c>
      <c r="AU301" s="23" t="s">
        <v>83</v>
      </c>
      <c r="AY301" s="23" t="s">
        <v>157</v>
      </c>
      <c r="BE301" s="211">
        <f>IF(N301="základní",J301,0)</f>
        <v>0</v>
      </c>
      <c r="BF301" s="211">
        <f>IF(N301="snížená",J301,0)</f>
        <v>0</v>
      </c>
      <c r="BG301" s="211">
        <f>IF(N301="zákl. přenesená",J301,0)</f>
        <v>0</v>
      </c>
      <c r="BH301" s="211">
        <f>IF(N301="sníž. přenesená",J301,0)</f>
        <v>0</v>
      </c>
      <c r="BI301" s="211">
        <f>IF(N301="nulová",J301,0)</f>
        <v>0</v>
      </c>
      <c r="BJ301" s="23" t="s">
        <v>81</v>
      </c>
      <c r="BK301" s="211">
        <f>ROUND(I301*H301,2)</f>
        <v>0</v>
      </c>
      <c r="BL301" s="23" t="s">
        <v>164</v>
      </c>
      <c r="BM301" s="23" t="s">
        <v>659</v>
      </c>
    </row>
    <row r="302" spans="2:65" s="1" customFormat="1" ht="13.5">
      <c r="B302" s="40"/>
      <c r="C302" s="62"/>
      <c r="D302" s="212" t="s">
        <v>166</v>
      </c>
      <c r="E302" s="62"/>
      <c r="F302" s="213" t="s">
        <v>658</v>
      </c>
      <c r="G302" s="62"/>
      <c r="H302" s="62"/>
      <c r="I302" s="171"/>
      <c r="J302" s="62"/>
      <c r="K302" s="62"/>
      <c r="L302" s="60"/>
      <c r="M302" s="214"/>
      <c r="N302" s="41"/>
      <c r="O302" s="41"/>
      <c r="P302" s="41"/>
      <c r="Q302" s="41"/>
      <c r="R302" s="41"/>
      <c r="S302" s="41"/>
      <c r="T302" s="77"/>
      <c r="AT302" s="23" t="s">
        <v>166</v>
      </c>
      <c r="AU302" s="23" t="s">
        <v>83</v>
      </c>
    </row>
    <row r="303" spans="2:65" s="12" customFormat="1" ht="13.5">
      <c r="B303" s="216"/>
      <c r="C303" s="217"/>
      <c r="D303" s="212" t="s">
        <v>170</v>
      </c>
      <c r="E303" s="218" t="s">
        <v>23</v>
      </c>
      <c r="F303" s="219" t="s">
        <v>660</v>
      </c>
      <c r="G303" s="217"/>
      <c r="H303" s="220">
        <v>3.4000000000000002E-2</v>
      </c>
      <c r="I303" s="221"/>
      <c r="J303" s="217"/>
      <c r="K303" s="217"/>
      <c r="L303" s="222"/>
      <c r="M303" s="223"/>
      <c r="N303" s="224"/>
      <c r="O303" s="224"/>
      <c r="P303" s="224"/>
      <c r="Q303" s="224"/>
      <c r="R303" s="224"/>
      <c r="S303" s="224"/>
      <c r="T303" s="225"/>
      <c r="AT303" s="226" t="s">
        <v>170</v>
      </c>
      <c r="AU303" s="226" t="s">
        <v>83</v>
      </c>
      <c r="AV303" s="12" t="s">
        <v>83</v>
      </c>
      <c r="AW303" s="12" t="s">
        <v>36</v>
      </c>
      <c r="AX303" s="12" t="s">
        <v>81</v>
      </c>
      <c r="AY303" s="226" t="s">
        <v>157</v>
      </c>
    </row>
    <row r="304" spans="2:65" s="1" customFormat="1" ht="25.5" customHeight="1">
      <c r="B304" s="40"/>
      <c r="C304" s="200" t="s">
        <v>661</v>
      </c>
      <c r="D304" s="200" t="s">
        <v>159</v>
      </c>
      <c r="E304" s="201" t="s">
        <v>662</v>
      </c>
      <c r="F304" s="202" t="s">
        <v>663</v>
      </c>
      <c r="G304" s="203" t="s">
        <v>288</v>
      </c>
      <c r="H304" s="204">
        <v>1</v>
      </c>
      <c r="I304" s="205"/>
      <c r="J304" s="206">
        <f>ROUND(I304*H304,2)</f>
        <v>0</v>
      </c>
      <c r="K304" s="202" t="s">
        <v>23</v>
      </c>
      <c r="L304" s="60"/>
      <c r="M304" s="207" t="s">
        <v>23</v>
      </c>
      <c r="N304" s="208" t="s">
        <v>44</v>
      </c>
      <c r="O304" s="41"/>
      <c r="P304" s="209">
        <f>O304*H304</f>
        <v>0</v>
      </c>
      <c r="Q304" s="209">
        <v>0</v>
      </c>
      <c r="R304" s="209">
        <f>Q304*H304</f>
        <v>0</v>
      </c>
      <c r="S304" s="209">
        <v>0</v>
      </c>
      <c r="T304" s="210">
        <f>S304*H304</f>
        <v>0</v>
      </c>
      <c r="AR304" s="23" t="s">
        <v>271</v>
      </c>
      <c r="AT304" s="23" t="s">
        <v>159</v>
      </c>
      <c r="AU304" s="23" t="s">
        <v>83</v>
      </c>
      <c r="AY304" s="23" t="s">
        <v>157</v>
      </c>
      <c r="BE304" s="211">
        <f>IF(N304="základní",J304,0)</f>
        <v>0</v>
      </c>
      <c r="BF304" s="211">
        <f>IF(N304="snížená",J304,0)</f>
        <v>0</v>
      </c>
      <c r="BG304" s="211">
        <f>IF(N304="zákl. přenesená",J304,0)</f>
        <v>0</v>
      </c>
      <c r="BH304" s="211">
        <f>IF(N304="sníž. přenesená",J304,0)</f>
        <v>0</v>
      </c>
      <c r="BI304" s="211">
        <f>IF(N304="nulová",J304,0)</f>
        <v>0</v>
      </c>
      <c r="BJ304" s="23" t="s">
        <v>81</v>
      </c>
      <c r="BK304" s="211">
        <f>ROUND(I304*H304,2)</f>
        <v>0</v>
      </c>
      <c r="BL304" s="23" t="s">
        <v>271</v>
      </c>
      <c r="BM304" s="23" t="s">
        <v>664</v>
      </c>
    </row>
    <row r="305" spans="2:65" s="1" customFormat="1" ht="27">
      <c r="B305" s="40"/>
      <c r="C305" s="62"/>
      <c r="D305" s="212" t="s">
        <v>166</v>
      </c>
      <c r="E305" s="62"/>
      <c r="F305" s="213" t="s">
        <v>663</v>
      </c>
      <c r="G305" s="62"/>
      <c r="H305" s="62"/>
      <c r="I305" s="171"/>
      <c r="J305" s="62"/>
      <c r="K305" s="62"/>
      <c r="L305" s="60"/>
      <c r="M305" s="214"/>
      <c r="N305" s="41"/>
      <c r="O305" s="41"/>
      <c r="P305" s="41"/>
      <c r="Q305" s="41"/>
      <c r="R305" s="41"/>
      <c r="S305" s="41"/>
      <c r="T305" s="77"/>
      <c r="AT305" s="23" t="s">
        <v>166</v>
      </c>
      <c r="AU305" s="23" t="s">
        <v>83</v>
      </c>
    </row>
    <row r="306" spans="2:65" s="1" customFormat="1" ht="27">
      <c r="B306" s="40"/>
      <c r="C306" s="62"/>
      <c r="D306" s="212" t="s">
        <v>177</v>
      </c>
      <c r="E306" s="62"/>
      <c r="F306" s="215" t="s">
        <v>665</v>
      </c>
      <c r="G306" s="62"/>
      <c r="H306" s="62"/>
      <c r="I306" s="171"/>
      <c r="J306" s="62"/>
      <c r="K306" s="62"/>
      <c r="L306" s="60"/>
      <c r="M306" s="214"/>
      <c r="N306" s="41"/>
      <c r="O306" s="41"/>
      <c r="P306" s="41"/>
      <c r="Q306" s="41"/>
      <c r="R306" s="41"/>
      <c r="S306" s="41"/>
      <c r="T306" s="77"/>
      <c r="AT306" s="23" t="s">
        <v>177</v>
      </c>
      <c r="AU306" s="23" t="s">
        <v>83</v>
      </c>
    </row>
    <row r="307" spans="2:65" s="12" customFormat="1" ht="13.5">
      <c r="B307" s="216"/>
      <c r="C307" s="217"/>
      <c r="D307" s="212" t="s">
        <v>170</v>
      </c>
      <c r="E307" s="218" t="s">
        <v>23</v>
      </c>
      <c r="F307" s="219" t="s">
        <v>81</v>
      </c>
      <c r="G307" s="217"/>
      <c r="H307" s="220">
        <v>1</v>
      </c>
      <c r="I307" s="221"/>
      <c r="J307" s="217"/>
      <c r="K307" s="217"/>
      <c r="L307" s="222"/>
      <c r="M307" s="223"/>
      <c r="N307" s="224"/>
      <c r="O307" s="224"/>
      <c r="P307" s="224"/>
      <c r="Q307" s="224"/>
      <c r="R307" s="224"/>
      <c r="S307" s="224"/>
      <c r="T307" s="225"/>
      <c r="AT307" s="226" t="s">
        <v>170</v>
      </c>
      <c r="AU307" s="226" t="s">
        <v>83</v>
      </c>
      <c r="AV307" s="12" t="s">
        <v>83</v>
      </c>
      <c r="AW307" s="12" t="s">
        <v>36</v>
      </c>
      <c r="AX307" s="12" t="s">
        <v>81</v>
      </c>
      <c r="AY307" s="226" t="s">
        <v>157</v>
      </c>
    </row>
    <row r="308" spans="2:65" s="11" customFormat="1" ht="29.85" customHeight="1">
      <c r="B308" s="184"/>
      <c r="C308" s="185"/>
      <c r="D308" s="186" t="s">
        <v>72</v>
      </c>
      <c r="E308" s="198" t="s">
        <v>666</v>
      </c>
      <c r="F308" s="198" t="s">
        <v>667</v>
      </c>
      <c r="G308" s="185"/>
      <c r="H308" s="185"/>
      <c r="I308" s="188"/>
      <c r="J308" s="199">
        <f>BK308</f>
        <v>0</v>
      </c>
      <c r="K308" s="185"/>
      <c r="L308" s="190"/>
      <c r="M308" s="191"/>
      <c r="N308" s="192"/>
      <c r="O308" s="192"/>
      <c r="P308" s="193">
        <f>SUM(P309:P310)</f>
        <v>0</v>
      </c>
      <c r="Q308" s="192"/>
      <c r="R308" s="193">
        <f>SUM(R309:R310)</f>
        <v>0</v>
      </c>
      <c r="S308" s="192"/>
      <c r="T308" s="194">
        <f>SUM(T309:T310)</f>
        <v>0</v>
      </c>
      <c r="AR308" s="195" t="s">
        <v>81</v>
      </c>
      <c r="AT308" s="196" t="s">
        <v>72</v>
      </c>
      <c r="AU308" s="196" t="s">
        <v>81</v>
      </c>
      <c r="AY308" s="195" t="s">
        <v>157</v>
      </c>
      <c r="BK308" s="197">
        <f>SUM(BK309:BK310)</f>
        <v>0</v>
      </c>
    </row>
    <row r="309" spans="2:65" s="1" customFormat="1" ht="25.5" customHeight="1">
      <c r="B309" s="40"/>
      <c r="C309" s="200" t="s">
        <v>668</v>
      </c>
      <c r="D309" s="200" t="s">
        <v>159</v>
      </c>
      <c r="E309" s="201" t="s">
        <v>669</v>
      </c>
      <c r="F309" s="202" t="s">
        <v>670</v>
      </c>
      <c r="G309" s="203" t="s">
        <v>237</v>
      </c>
      <c r="H309" s="204">
        <v>62.008000000000003</v>
      </c>
      <c r="I309" s="205"/>
      <c r="J309" s="206">
        <f>ROUND(I309*H309,2)</f>
        <v>0</v>
      </c>
      <c r="K309" s="202" t="s">
        <v>23</v>
      </c>
      <c r="L309" s="60"/>
      <c r="M309" s="207" t="s">
        <v>23</v>
      </c>
      <c r="N309" s="208" t="s">
        <v>44</v>
      </c>
      <c r="O309" s="41"/>
      <c r="P309" s="209">
        <f>O309*H309</f>
        <v>0</v>
      </c>
      <c r="Q309" s="209">
        <v>0</v>
      </c>
      <c r="R309" s="209">
        <f>Q309*H309</f>
        <v>0</v>
      </c>
      <c r="S309" s="209">
        <v>0</v>
      </c>
      <c r="T309" s="210">
        <f>S309*H309</f>
        <v>0</v>
      </c>
      <c r="AR309" s="23" t="s">
        <v>164</v>
      </c>
      <c r="AT309" s="23" t="s">
        <v>159</v>
      </c>
      <c r="AU309" s="23" t="s">
        <v>83</v>
      </c>
      <c r="AY309" s="23" t="s">
        <v>157</v>
      </c>
      <c r="BE309" s="211">
        <f>IF(N309="základní",J309,0)</f>
        <v>0</v>
      </c>
      <c r="BF309" s="211">
        <f>IF(N309="snížená",J309,0)</f>
        <v>0</v>
      </c>
      <c r="BG309" s="211">
        <f>IF(N309="zákl. přenesená",J309,0)</f>
        <v>0</v>
      </c>
      <c r="BH309" s="211">
        <f>IF(N309="sníž. přenesená",J309,0)</f>
        <v>0</v>
      </c>
      <c r="BI309" s="211">
        <f>IF(N309="nulová",J309,0)</f>
        <v>0</v>
      </c>
      <c r="BJ309" s="23" t="s">
        <v>81</v>
      </c>
      <c r="BK309" s="211">
        <f>ROUND(I309*H309,2)</f>
        <v>0</v>
      </c>
      <c r="BL309" s="23" t="s">
        <v>164</v>
      </c>
      <c r="BM309" s="23" t="s">
        <v>671</v>
      </c>
    </row>
    <row r="310" spans="2:65" s="1" customFormat="1" ht="13.5">
      <c r="B310" s="40"/>
      <c r="C310" s="62"/>
      <c r="D310" s="212" t="s">
        <v>166</v>
      </c>
      <c r="E310" s="62"/>
      <c r="F310" s="213" t="s">
        <v>670</v>
      </c>
      <c r="G310" s="62"/>
      <c r="H310" s="62"/>
      <c r="I310" s="171"/>
      <c r="J310" s="62"/>
      <c r="K310" s="62"/>
      <c r="L310" s="60"/>
      <c r="M310" s="214"/>
      <c r="N310" s="41"/>
      <c r="O310" s="41"/>
      <c r="P310" s="41"/>
      <c r="Q310" s="41"/>
      <c r="R310" s="41"/>
      <c r="S310" s="41"/>
      <c r="T310" s="77"/>
      <c r="AT310" s="23" t="s">
        <v>166</v>
      </c>
      <c r="AU310" s="23" t="s">
        <v>83</v>
      </c>
    </row>
    <row r="311" spans="2:65" s="11" customFormat="1" ht="29.85" customHeight="1">
      <c r="B311" s="184"/>
      <c r="C311" s="185"/>
      <c r="D311" s="186" t="s">
        <v>72</v>
      </c>
      <c r="E311" s="198" t="s">
        <v>304</v>
      </c>
      <c r="F311" s="198" t="s">
        <v>305</v>
      </c>
      <c r="G311" s="185"/>
      <c r="H311" s="185"/>
      <c r="I311" s="188"/>
      <c r="J311" s="199">
        <f>BK311</f>
        <v>0</v>
      </c>
      <c r="K311" s="185"/>
      <c r="L311" s="190"/>
      <c r="M311" s="191"/>
      <c r="N311" s="192"/>
      <c r="O311" s="192"/>
      <c r="P311" s="193">
        <f>SUM(P312:P315)</f>
        <v>0</v>
      </c>
      <c r="Q311" s="192"/>
      <c r="R311" s="193">
        <f>SUM(R312:R315)</f>
        <v>0</v>
      </c>
      <c r="S311" s="192"/>
      <c r="T311" s="194">
        <f>SUM(T312:T315)</f>
        <v>0</v>
      </c>
      <c r="AR311" s="195" t="s">
        <v>81</v>
      </c>
      <c r="AT311" s="196" t="s">
        <v>72</v>
      </c>
      <c r="AU311" s="196" t="s">
        <v>81</v>
      </c>
      <c r="AY311" s="195" t="s">
        <v>157</v>
      </c>
      <c r="BK311" s="197">
        <f>SUM(BK312:BK315)</f>
        <v>0</v>
      </c>
    </row>
    <row r="312" spans="2:65" s="1" customFormat="1" ht="16.5" customHeight="1">
      <c r="B312" s="40"/>
      <c r="C312" s="200" t="s">
        <v>672</v>
      </c>
      <c r="D312" s="200" t="s">
        <v>159</v>
      </c>
      <c r="E312" s="201" t="s">
        <v>306</v>
      </c>
      <c r="F312" s="202" t="s">
        <v>307</v>
      </c>
      <c r="G312" s="203" t="s">
        <v>237</v>
      </c>
      <c r="H312" s="204">
        <v>213.57300000000001</v>
      </c>
      <c r="I312" s="205"/>
      <c r="J312" s="206">
        <f>ROUND(I312*H312,2)</f>
        <v>0</v>
      </c>
      <c r="K312" s="202" t="s">
        <v>163</v>
      </c>
      <c r="L312" s="60"/>
      <c r="M312" s="207" t="s">
        <v>23</v>
      </c>
      <c r="N312" s="208" t="s">
        <v>44</v>
      </c>
      <c r="O312" s="41"/>
      <c r="P312" s="209">
        <f>O312*H312</f>
        <v>0</v>
      </c>
      <c r="Q312" s="209">
        <v>0</v>
      </c>
      <c r="R312" s="209">
        <f>Q312*H312</f>
        <v>0</v>
      </c>
      <c r="S312" s="209">
        <v>0</v>
      </c>
      <c r="T312" s="210">
        <f>S312*H312</f>
        <v>0</v>
      </c>
      <c r="AR312" s="23" t="s">
        <v>164</v>
      </c>
      <c r="AT312" s="23" t="s">
        <v>159</v>
      </c>
      <c r="AU312" s="23" t="s">
        <v>83</v>
      </c>
      <c r="AY312" s="23" t="s">
        <v>157</v>
      </c>
      <c r="BE312" s="211">
        <f>IF(N312="základní",J312,0)</f>
        <v>0</v>
      </c>
      <c r="BF312" s="211">
        <f>IF(N312="snížená",J312,0)</f>
        <v>0</v>
      </c>
      <c r="BG312" s="211">
        <f>IF(N312="zákl. přenesená",J312,0)</f>
        <v>0</v>
      </c>
      <c r="BH312" s="211">
        <f>IF(N312="sníž. přenesená",J312,0)</f>
        <v>0</v>
      </c>
      <c r="BI312" s="211">
        <f>IF(N312="nulová",J312,0)</f>
        <v>0</v>
      </c>
      <c r="BJ312" s="23" t="s">
        <v>81</v>
      </c>
      <c r="BK312" s="211">
        <f>ROUND(I312*H312,2)</f>
        <v>0</v>
      </c>
      <c r="BL312" s="23" t="s">
        <v>164</v>
      </c>
      <c r="BM312" s="23" t="s">
        <v>673</v>
      </c>
    </row>
    <row r="313" spans="2:65" s="1" customFormat="1" ht="13.5">
      <c r="B313" s="40"/>
      <c r="C313" s="62"/>
      <c r="D313" s="212" t="s">
        <v>166</v>
      </c>
      <c r="E313" s="62"/>
      <c r="F313" s="213" t="s">
        <v>309</v>
      </c>
      <c r="G313" s="62"/>
      <c r="H313" s="62"/>
      <c r="I313" s="171"/>
      <c r="J313" s="62"/>
      <c r="K313" s="62"/>
      <c r="L313" s="60"/>
      <c r="M313" s="214"/>
      <c r="N313" s="41"/>
      <c r="O313" s="41"/>
      <c r="P313" s="41"/>
      <c r="Q313" s="41"/>
      <c r="R313" s="41"/>
      <c r="S313" s="41"/>
      <c r="T313" s="77"/>
      <c r="AT313" s="23" t="s">
        <v>166</v>
      </c>
      <c r="AU313" s="23" t="s">
        <v>83</v>
      </c>
    </row>
    <row r="314" spans="2:65" s="1" customFormat="1" ht="25.5" customHeight="1">
      <c r="B314" s="40"/>
      <c r="C314" s="200" t="s">
        <v>674</v>
      </c>
      <c r="D314" s="200" t="s">
        <v>159</v>
      </c>
      <c r="E314" s="201" t="s">
        <v>311</v>
      </c>
      <c r="F314" s="202" t="s">
        <v>312</v>
      </c>
      <c r="G314" s="203" t="s">
        <v>237</v>
      </c>
      <c r="H314" s="204">
        <v>213.57300000000001</v>
      </c>
      <c r="I314" s="205"/>
      <c r="J314" s="206">
        <f>ROUND(I314*H314,2)</f>
        <v>0</v>
      </c>
      <c r="K314" s="202" t="s">
        <v>163</v>
      </c>
      <c r="L314" s="60"/>
      <c r="M314" s="207" t="s">
        <v>23</v>
      </c>
      <c r="N314" s="208" t="s">
        <v>44</v>
      </c>
      <c r="O314" s="41"/>
      <c r="P314" s="209">
        <f>O314*H314</f>
        <v>0</v>
      </c>
      <c r="Q314" s="209">
        <v>0</v>
      </c>
      <c r="R314" s="209">
        <f>Q314*H314</f>
        <v>0</v>
      </c>
      <c r="S314" s="209">
        <v>0</v>
      </c>
      <c r="T314" s="210">
        <f>S314*H314</f>
        <v>0</v>
      </c>
      <c r="AR314" s="23" t="s">
        <v>164</v>
      </c>
      <c r="AT314" s="23" t="s">
        <v>159</v>
      </c>
      <c r="AU314" s="23" t="s">
        <v>83</v>
      </c>
      <c r="AY314" s="23" t="s">
        <v>157</v>
      </c>
      <c r="BE314" s="211">
        <f>IF(N314="základní",J314,0)</f>
        <v>0</v>
      </c>
      <c r="BF314" s="211">
        <f>IF(N314="snížená",J314,0)</f>
        <v>0</v>
      </c>
      <c r="BG314" s="211">
        <f>IF(N314="zákl. přenesená",J314,0)</f>
        <v>0</v>
      </c>
      <c r="BH314" s="211">
        <f>IF(N314="sníž. přenesená",J314,0)</f>
        <v>0</v>
      </c>
      <c r="BI314" s="211">
        <f>IF(N314="nulová",J314,0)</f>
        <v>0</v>
      </c>
      <c r="BJ314" s="23" t="s">
        <v>81</v>
      </c>
      <c r="BK314" s="211">
        <f>ROUND(I314*H314,2)</f>
        <v>0</v>
      </c>
      <c r="BL314" s="23" t="s">
        <v>164</v>
      </c>
      <c r="BM314" s="23" t="s">
        <v>675</v>
      </c>
    </row>
    <row r="315" spans="2:65" s="1" customFormat="1" ht="27">
      <c r="B315" s="40"/>
      <c r="C315" s="62"/>
      <c r="D315" s="212" t="s">
        <v>166</v>
      </c>
      <c r="E315" s="62"/>
      <c r="F315" s="213" t="s">
        <v>314</v>
      </c>
      <c r="G315" s="62"/>
      <c r="H315" s="62"/>
      <c r="I315" s="171"/>
      <c r="J315" s="62"/>
      <c r="K315" s="62"/>
      <c r="L315" s="60"/>
      <c r="M315" s="214"/>
      <c r="N315" s="41"/>
      <c r="O315" s="41"/>
      <c r="P315" s="41"/>
      <c r="Q315" s="41"/>
      <c r="R315" s="41"/>
      <c r="S315" s="41"/>
      <c r="T315" s="77"/>
      <c r="AT315" s="23" t="s">
        <v>166</v>
      </c>
      <c r="AU315" s="23" t="s">
        <v>83</v>
      </c>
    </row>
    <row r="316" spans="2:65" s="11" customFormat="1" ht="37.35" customHeight="1">
      <c r="B316" s="184"/>
      <c r="C316" s="185"/>
      <c r="D316" s="186" t="s">
        <v>72</v>
      </c>
      <c r="E316" s="187" t="s">
        <v>676</v>
      </c>
      <c r="F316" s="187" t="s">
        <v>677</v>
      </c>
      <c r="G316" s="185"/>
      <c r="H316" s="185"/>
      <c r="I316" s="188"/>
      <c r="J316" s="189">
        <f>BK316</f>
        <v>0</v>
      </c>
      <c r="K316" s="185"/>
      <c r="L316" s="190"/>
      <c r="M316" s="191"/>
      <c r="N316" s="192"/>
      <c r="O316" s="192"/>
      <c r="P316" s="193">
        <f>P317</f>
        <v>0</v>
      </c>
      <c r="Q316" s="192"/>
      <c r="R316" s="193">
        <f>R317</f>
        <v>0.14396</v>
      </c>
      <c r="S316" s="192"/>
      <c r="T316" s="194">
        <f>T317</f>
        <v>0</v>
      </c>
      <c r="AR316" s="195" t="s">
        <v>83</v>
      </c>
      <c r="AT316" s="196" t="s">
        <v>72</v>
      </c>
      <c r="AU316" s="196" t="s">
        <v>73</v>
      </c>
      <c r="AY316" s="195" t="s">
        <v>157</v>
      </c>
      <c r="BK316" s="197">
        <f>BK317</f>
        <v>0</v>
      </c>
    </row>
    <row r="317" spans="2:65" s="11" customFormat="1" ht="19.899999999999999" customHeight="1">
      <c r="B317" s="184"/>
      <c r="C317" s="185"/>
      <c r="D317" s="186" t="s">
        <v>72</v>
      </c>
      <c r="E317" s="198" t="s">
        <v>678</v>
      </c>
      <c r="F317" s="198" t="s">
        <v>679</v>
      </c>
      <c r="G317" s="185"/>
      <c r="H317" s="185"/>
      <c r="I317" s="188"/>
      <c r="J317" s="199">
        <f>BK317</f>
        <v>0</v>
      </c>
      <c r="K317" s="185"/>
      <c r="L317" s="190"/>
      <c r="M317" s="191"/>
      <c r="N317" s="192"/>
      <c r="O317" s="192"/>
      <c r="P317" s="193">
        <f>SUM(P318:P345)</f>
        <v>0</v>
      </c>
      <c r="Q317" s="192"/>
      <c r="R317" s="193">
        <f>SUM(R318:R345)</f>
        <v>0.14396</v>
      </c>
      <c r="S317" s="192"/>
      <c r="T317" s="194">
        <f>SUM(T318:T345)</f>
        <v>0</v>
      </c>
      <c r="AR317" s="195" t="s">
        <v>83</v>
      </c>
      <c r="AT317" s="196" t="s">
        <v>72</v>
      </c>
      <c r="AU317" s="196" t="s">
        <v>81</v>
      </c>
      <c r="AY317" s="195" t="s">
        <v>157</v>
      </c>
      <c r="BK317" s="197">
        <f>SUM(BK318:BK345)</f>
        <v>0</v>
      </c>
    </row>
    <row r="318" spans="2:65" s="1" customFormat="1" ht="16.5" customHeight="1">
      <c r="B318" s="40"/>
      <c r="C318" s="200" t="s">
        <v>680</v>
      </c>
      <c r="D318" s="200" t="s">
        <v>159</v>
      </c>
      <c r="E318" s="201" t="s">
        <v>681</v>
      </c>
      <c r="F318" s="202" t="s">
        <v>682</v>
      </c>
      <c r="G318" s="203" t="s">
        <v>340</v>
      </c>
      <c r="H318" s="204">
        <v>34</v>
      </c>
      <c r="I318" s="205"/>
      <c r="J318" s="206">
        <f>ROUND(I318*H318,2)</f>
        <v>0</v>
      </c>
      <c r="K318" s="202" t="s">
        <v>163</v>
      </c>
      <c r="L318" s="60"/>
      <c r="M318" s="207" t="s">
        <v>23</v>
      </c>
      <c r="N318" s="208" t="s">
        <v>44</v>
      </c>
      <c r="O318" s="41"/>
      <c r="P318" s="209">
        <f>O318*H318</f>
        <v>0</v>
      </c>
      <c r="Q318" s="209">
        <v>6.9999999999999994E-5</v>
      </c>
      <c r="R318" s="209">
        <f>Q318*H318</f>
        <v>2.3799999999999997E-3</v>
      </c>
      <c r="S318" s="209">
        <v>0</v>
      </c>
      <c r="T318" s="210">
        <f>S318*H318</f>
        <v>0</v>
      </c>
      <c r="AR318" s="23" t="s">
        <v>271</v>
      </c>
      <c r="AT318" s="23" t="s">
        <v>159</v>
      </c>
      <c r="AU318" s="23" t="s">
        <v>83</v>
      </c>
      <c r="AY318" s="23" t="s">
        <v>157</v>
      </c>
      <c r="BE318" s="211">
        <f>IF(N318="základní",J318,0)</f>
        <v>0</v>
      </c>
      <c r="BF318" s="211">
        <f>IF(N318="snížená",J318,0)</f>
        <v>0</v>
      </c>
      <c r="BG318" s="211">
        <f>IF(N318="zákl. přenesená",J318,0)</f>
        <v>0</v>
      </c>
      <c r="BH318" s="211">
        <f>IF(N318="sníž. přenesená",J318,0)</f>
        <v>0</v>
      </c>
      <c r="BI318" s="211">
        <f>IF(N318="nulová",J318,0)</f>
        <v>0</v>
      </c>
      <c r="BJ318" s="23" t="s">
        <v>81</v>
      </c>
      <c r="BK318" s="211">
        <f>ROUND(I318*H318,2)</f>
        <v>0</v>
      </c>
      <c r="BL318" s="23" t="s">
        <v>271</v>
      </c>
      <c r="BM318" s="23" t="s">
        <v>683</v>
      </c>
    </row>
    <row r="319" spans="2:65" s="1" customFormat="1" ht="13.5">
      <c r="B319" s="40"/>
      <c r="C319" s="62"/>
      <c r="D319" s="212" t="s">
        <v>166</v>
      </c>
      <c r="E319" s="62"/>
      <c r="F319" s="213" t="s">
        <v>684</v>
      </c>
      <c r="G319" s="62"/>
      <c r="H319" s="62"/>
      <c r="I319" s="171"/>
      <c r="J319" s="62"/>
      <c r="K319" s="62"/>
      <c r="L319" s="60"/>
      <c r="M319" s="214"/>
      <c r="N319" s="41"/>
      <c r="O319" s="41"/>
      <c r="P319" s="41"/>
      <c r="Q319" s="41"/>
      <c r="R319" s="41"/>
      <c r="S319" s="41"/>
      <c r="T319" s="77"/>
      <c r="AT319" s="23" t="s">
        <v>166</v>
      </c>
      <c r="AU319" s="23" t="s">
        <v>83</v>
      </c>
    </row>
    <row r="320" spans="2:65" s="1" customFormat="1" ht="27">
      <c r="B320" s="40"/>
      <c r="C320" s="62"/>
      <c r="D320" s="212" t="s">
        <v>168</v>
      </c>
      <c r="E320" s="62"/>
      <c r="F320" s="215" t="s">
        <v>685</v>
      </c>
      <c r="G320" s="62"/>
      <c r="H320" s="62"/>
      <c r="I320" s="171"/>
      <c r="J320" s="62"/>
      <c r="K320" s="62"/>
      <c r="L320" s="60"/>
      <c r="M320" s="214"/>
      <c r="N320" s="41"/>
      <c r="O320" s="41"/>
      <c r="P320" s="41"/>
      <c r="Q320" s="41"/>
      <c r="R320" s="41"/>
      <c r="S320" s="41"/>
      <c r="T320" s="77"/>
      <c r="AT320" s="23" t="s">
        <v>168</v>
      </c>
      <c r="AU320" s="23" t="s">
        <v>83</v>
      </c>
    </row>
    <row r="321" spans="2:65" s="12" customFormat="1" ht="13.5">
      <c r="B321" s="216"/>
      <c r="C321" s="217"/>
      <c r="D321" s="212" t="s">
        <v>170</v>
      </c>
      <c r="E321" s="218" t="s">
        <v>23</v>
      </c>
      <c r="F321" s="219" t="s">
        <v>686</v>
      </c>
      <c r="G321" s="217"/>
      <c r="H321" s="220">
        <v>34</v>
      </c>
      <c r="I321" s="221"/>
      <c r="J321" s="217"/>
      <c r="K321" s="217"/>
      <c r="L321" s="222"/>
      <c r="M321" s="223"/>
      <c r="N321" s="224"/>
      <c r="O321" s="224"/>
      <c r="P321" s="224"/>
      <c r="Q321" s="224"/>
      <c r="R321" s="224"/>
      <c r="S321" s="224"/>
      <c r="T321" s="225"/>
      <c r="AT321" s="226" t="s">
        <v>170</v>
      </c>
      <c r="AU321" s="226" t="s">
        <v>83</v>
      </c>
      <c r="AV321" s="12" t="s">
        <v>83</v>
      </c>
      <c r="AW321" s="12" t="s">
        <v>36</v>
      </c>
      <c r="AX321" s="12" t="s">
        <v>81</v>
      </c>
      <c r="AY321" s="226" t="s">
        <v>157</v>
      </c>
    </row>
    <row r="322" spans="2:65" s="1" customFormat="1" ht="16.5" customHeight="1">
      <c r="B322" s="40"/>
      <c r="C322" s="238" t="s">
        <v>687</v>
      </c>
      <c r="D322" s="238" t="s">
        <v>234</v>
      </c>
      <c r="E322" s="239" t="s">
        <v>688</v>
      </c>
      <c r="F322" s="240" t="s">
        <v>689</v>
      </c>
      <c r="G322" s="241" t="s">
        <v>237</v>
      </c>
      <c r="H322" s="242">
        <v>3.2000000000000001E-2</v>
      </c>
      <c r="I322" s="243"/>
      <c r="J322" s="244">
        <f>ROUND(I322*H322,2)</f>
        <v>0</v>
      </c>
      <c r="K322" s="240" t="s">
        <v>163</v>
      </c>
      <c r="L322" s="245"/>
      <c r="M322" s="246" t="s">
        <v>23</v>
      </c>
      <c r="N322" s="247" t="s">
        <v>44</v>
      </c>
      <c r="O322" s="41"/>
      <c r="P322" s="209">
        <f>O322*H322</f>
        <v>0</v>
      </c>
      <c r="Q322" s="209">
        <v>1</v>
      </c>
      <c r="R322" s="209">
        <f>Q322*H322</f>
        <v>3.2000000000000001E-2</v>
      </c>
      <c r="S322" s="209">
        <v>0</v>
      </c>
      <c r="T322" s="210">
        <f>S322*H322</f>
        <v>0</v>
      </c>
      <c r="AR322" s="23" t="s">
        <v>565</v>
      </c>
      <c r="AT322" s="23" t="s">
        <v>234</v>
      </c>
      <c r="AU322" s="23" t="s">
        <v>83</v>
      </c>
      <c r="AY322" s="23" t="s">
        <v>157</v>
      </c>
      <c r="BE322" s="211">
        <f>IF(N322="základní",J322,0)</f>
        <v>0</v>
      </c>
      <c r="BF322" s="211">
        <f>IF(N322="snížená",J322,0)</f>
        <v>0</v>
      </c>
      <c r="BG322" s="211">
        <f>IF(N322="zákl. přenesená",J322,0)</f>
        <v>0</v>
      </c>
      <c r="BH322" s="211">
        <f>IF(N322="sníž. přenesená",J322,0)</f>
        <v>0</v>
      </c>
      <c r="BI322" s="211">
        <f>IF(N322="nulová",J322,0)</f>
        <v>0</v>
      </c>
      <c r="BJ322" s="23" t="s">
        <v>81</v>
      </c>
      <c r="BK322" s="211">
        <f>ROUND(I322*H322,2)</f>
        <v>0</v>
      </c>
      <c r="BL322" s="23" t="s">
        <v>271</v>
      </c>
      <c r="BM322" s="23" t="s">
        <v>690</v>
      </c>
    </row>
    <row r="323" spans="2:65" s="1" customFormat="1" ht="13.5">
      <c r="B323" s="40"/>
      <c r="C323" s="62"/>
      <c r="D323" s="212" t="s">
        <v>166</v>
      </c>
      <c r="E323" s="62"/>
      <c r="F323" s="213" t="s">
        <v>689</v>
      </c>
      <c r="G323" s="62"/>
      <c r="H323" s="62"/>
      <c r="I323" s="171"/>
      <c r="J323" s="62"/>
      <c r="K323" s="62"/>
      <c r="L323" s="60"/>
      <c r="M323" s="214"/>
      <c r="N323" s="41"/>
      <c r="O323" s="41"/>
      <c r="P323" s="41"/>
      <c r="Q323" s="41"/>
      <c r="R323" s="41"/>
      <c r="S323" s="41"/>
      <c r="T323" s="77"/>
      <c r="AT323" s="23" t="s">
        <v>166</v>
      </c>
      <c r="AU323" s="23" t="s">
        <v>83</v>
      </c>
    </row>
    <row r="324" spans="2:65" s="1" customFormat="1" ht="27">
      <c r="B324" s="40"/>
      <c r="C324" s="62"/>
      <c r="D324" s="212" t="s">
        <v>177</v>
      </c>
      <c r="E324" s="62"/>
      <c r="F324" s="215" t="s">
        <v>691</v>
      </c>
      <c r="G324" s="62"/>
      <c r="H324" s="62"/>
      <c r="I324" s="171"/>
      <c r="J324" s="62"/>
      <c r="K324" s="62"/>
      <c r="L324" s="60"/>
      <c r="M324" s="214"/>
      <c r="N324" s="41"/>
      <c r="O324" s="41"/>
      <c r="P324" s="41"/>
      <c r="Q324" s="41"/>
      <c r="R324" s="41"/>
      <c r="S324" s="41"/>
      <c r="T324" s="77"/>
      <c r="AT324" s="23" t="s">
        <v>177</v>
      </c>
      <c r="AU324" s="23" t="s">
        <v>83</v>
      </c>
    </row>
    <row r="325" spans="2:65" s="12" customFormat="1" ht="13.5">
      <c r="B325" s="216"/>
      <c r="C325" s="217"/>
      <c r="D325" s="212" t="s">
        <v>170</v>
      </c>
      <c r="E325" s="218" t="s">
        <v>23</v>
      </c>
      <c r="F325" s="219" t="s">
        <v>692</v>
      </c>
      <c r="G325" s="217"/>
      <c r="H325" s="220">
        <v>2.3E-2</v>
      </c>
      <c r="I325" s="221"/>
      <c r="J325" s="217"/>
      <c r="K325" s="217"/>
      <c r="L325" s="222"/>
      <c r="M325" s="223"/>
      <c r="N325" s="224"/>
      <c r="O325" s="224"/>
      <c r="P325" s="224"/>
      <c r="Q325" s="224"/>
      <c r="R325" s="224"/>
      <c r="S325" s="224"/>
      <c r="T325" s="225"/>
      <c r="AT325" s="226" t="s">
        <v>170</v>
      </c>
      <c r="AU325" s="226" t="s">
        <v>83</v>
      </c>
      <c r="AV325" s="12" t="s">
        <v>83</v>
      </c>
      <c r="AW325" s="12" t="s">
        <v>36</v>
      </c>
      <c r="AX325" s="12" t="s">
        <v>73</v>
      </c>
      <c r="AY325" s="226" t="s">
        <v>157</v>
      </c>
    </row>
    <row r="326" spans="2:65" s="12" customFormat="1" ht="13.5">
      <c r="B326" s="216"/>
      <c r="C326" s="217"/>
      <c r="D326" s="212" t="s">
        <v>170</v>
      </c>
      <c r="E326" s="218" t="s">
        <v>23</v>
      </c>
      <c r="F326" s="219" t="s">
        <v>693</v>
      </c>
      <c r="G326" s="217"/>
      <c r="H326" s="220">
        <v>8.9999999999999993E-3</v>
      </c>
      <c r="I326" s="221"/>
      <c r="J326" s="217"/>
      <c r="K326" s="217"/>
      <c r="L326" s="222"/>
      <c r="M326" s="223"/>
      <c r="N326" s="224"/>
      <c r="O326" s="224"/>
      <c r="P326" s="224"/>
      <c r="Q326" s="224"/>
      <c r="R326" s="224"/>
      <c r="S326" s="224"/>
      <c r="T326" s="225"/>
      <c r="AT326" s="226" t="s">
        <v>170</v>
      </c>
      <c r="AU326" s="226" t="s">
        <v>83</v>
      </c>
      <c r="AV326" s="12" t="s">
        <v>83</v>
      </c>
      <c r="AW326" s="12" t="s">
        <v>36</v>
      </c>
      <c r="AX326" s="12" t="s">
        <v>73</v>
      </c>
      <c r="AY326" s="226" t="s">
        <v>157</v>
      </c>
    </row>
    <row r="327" spans="2:65" s="13" customFormat="1" ht="13.5">
      <c r="B327" s="227"/>
      <c r="C327" s="228"/>
      <c r="D327" s="212" t="s">
        <v>170</v>
      </c>
      <c r="E327" s="229" t="s">
        <v>23</v>
      </c>
      <c r="F327" s="230" t="s">
        <v>182</v>
      </c>
      <c r="G327" s="228"/>
      <c r="H327" s="231">
        <v>3.2000000000000001E-2</v>
      </c>
      <c r="I327" s="232"/>
      <c r="J327" s="228"/>
      <c r="K327" s="228"/>
      <c r="L327" s="233"/>
      <c r="M327" s="234"/>
      <c r="N327" s="235"/>
      <c r="O327" s="235"/>
      <c r="P327" s="235"/>
      <c r="Q327" s="235"/>
      <c r="R327" s="235"/>
      <c r="S327" s="235"/>
      <c r="T327" s="236"/>
      <c r="AT327" s="237" t="s">
        <v>170</v>
      </c>
      <c r="AU327" s="237" t="s">
        <v>83</v>
      </c>
      <c r="AV327" s="13" t="s">
        <v>164</v>
      </c>
      <c r="AW327" s="13" t="s">
        <v>36</v>
      </c>
      <c r="AX327" s="13" t="s">
        <v>81</v>
      </c>
      <c r="AY327" s="237" t="s">
        <v>157</v>
      </c>
    </row>
    <row r="328" spans="2:65" s="1" customFormat="1" ht="16.5" customHeight="1">
      <c r="B328" s="40"/>
      <c r="C328" s="238" t="s">
        <v>694</v>
      </c>
      <c r="D328" s="238" t="s">
        <v>234</v>
      </c>
      <c r="E328" s="239" t="s">
        <v>695</v>
      </c>
      <c r="F328" s="240" t="s">
        <v>696</v>
      </c>
      <c r="G328" s="241" t="s">
        <v>237</v>
      </c>
      <c r="H328" s="242">
        <v>2E-3</v>
      </c>
      <c r="I328" s="243"/>
      <c r="J328" s="244">
        <f>ROUND(I328*H328,2)</f>
        <v>0</v>
      </c>
      <c r="K328" s="240" t="s">
        <v>23</v>
      </c>
      <c r="L328" s="245"/>
      <c r="M328" s="246" t="s">
        <v>23</v>
      </c>
      <c r="N328" s="247" t="s">
        <v>44</v>
      </c>
      <c r="O328" s="41"/>
      <c r="P328" s="209">
        <f>O328*H328</f>
        <v>0</v>
      </c>
      <c r="Q328" s="209">
        <v>1</v>
      </c>
      <c r="R328" s="209">
        <f>Q328*H328</f>
        <v>2E-3</v>
      </c>
      <c r="S328" s="209">
        <v>0</v>
      </c>
      <c r="T328" s="210">
        <f>S328*H328</f>
        <v>0</v>
      </c>
      <c r="AR328" s="23" t="s">
        <v>565</v>
      </c>
      <c r="AT328" s="23" t="s">
        <v>234</v>
      </c>
      <c r="AU328" s="23" t="s">
        <v>83</v>
      </c>
      <c r="AY328" s="23" t="s">
        <v>157</v>
      </c>
      <c r="BE328" s="211">
        <f>IF(N328="základní",J328,0)</f>
        <v>0</v>
      </c>
      <c r="BF328" s="211">
        <f>IF(N328="snížená",J328,0)</f>
        <v>0</v>
      </c>
      <c r="BG328" s="211">
        <f>IF(N328="zákl. přenesená",J328,0)</f>
        <v>0</v>
      </c>
      <c r="BH328" s="211">
        <f>IF(N328="sníž. přenesená",J328,0)</f>
        <v>0</v>
      </c>
      <c r="BI328" s="211">
        <f>IF(N328="nulová",J328,0)</f>
        <v>0</v>
      </c>
      <c r="BJ328" s="23" t="s">
        <v>81</v>
      </c>
      <c r="BK328" s="211">
        <f>ROUND(I328*H328,2)</f>
        <v>0</v>
      </c>
      <c r="BL328" s="23" t="s">
        <v>271</v>
      </c>
      <c r="BM328" s="23" t="s">
        <v>697</v>
      </c>
    </row>
    <row r="329" spans="2:65" s="1" customFormat="1" ht="13.5">
      <c r="B329" s="40"/>
      <c r="C329" s="62"/>
      <c r="D329" s="212" t="s">
        <v>166</v>
      </c>
      <c r="E329" s="62"/>
      <c r="F329" s="213" t="s">
        <v>696</v>
      </c>
      <c r="G329" s="62"/>
      <c r="H329" s="62"/>
      <c r="I329" s="171"/>
      <c r="J329" s="62"/>
      <c r="K329" s="62"/>
      <c r="L329" s="60"/>
      <c r="M329" s="214"/>
      <c r="N329" s="41"/>
      <c r="O329" s="41"/>
      <c r="P329" s="41"/>
      <c r="Q329" s="41"/>
      <c r="R329" s="41"/>
      <c r="S329" s="41"/>
      <c r="T329" s="77"/>
      <c r="AT329" s="23" t="s">
        <v>166</v>
      </c>
      <c r="AU329" s="23" t="s">
        <v>83</v>
      </c>
    </row>
    <row r="330" spans="2:65" s="1" customFormat="1" ht="27">
      <c r="B330" s="40"/>
      <c r="C330" s="62"/>
      <c r="D330" s="212" t="s">
        <v>177</v>
      </c>
      <c r="E330" s="62"/>
      <c r="F330" s="215" t="s">
        <v>698</v>
      </c>
      <c r="G330" s="62"/>
      <c r="H330" s="62"/>
      <c r="I330" s="171"/>
      <c r="J330" s="62"/>
      <c r="K330" s="62"/>
      <c r="L330" s="60"/>
      <c r="M330" s="214"/>
      <c r="N330" s="41"/>
      <c r="O330" s="41"/>
      <c r="P330" s="41"/>
      <c r="Q330" s="41"/>
      <c r="R330" s="41"/>
      <c r="S330" s="41"/>
      <c r="T330" s="77"/>
      <c r="AT330" s="23" t="s">
        <v>177</v>
      </c>
      <c r="AU330" s="23" t="s">
        <v>83</v>
      </c>
    </row>
    <row r="331" spans="2:65" s="12" customFormat="1" ht="13.5">
      <c r="B331" s="216"/>
      <c r="C331" s="217"/>
      <c r="D331" s="212" t="s">
        <v>170</v>
      </c>
      <c r="E331" s="218" t="s">
        <v>23</v>
      </c>
      <c r="F331" s="219" t="s">
        <v>699</v>
      </c>
      <c r="G331" s="217"/>
      <c r="H331" s="220">
        <v>2E-3</v>
      </c>
      <c r="I331" s="221"/>
      <c r="J331" s="217"/>
      <c r="K331" s="217"/>
      <c r="L331" s="222"/>
      <c r="M331" s="223"/>
      <c r="N331" s="224"/>
      <c r="O331" s="224"/>
      <c r="P331" s="224"/>
      <c r="Q331" s="224"/>
      <c r="R331" s="224"/>
      <c r="S331" s="224"/>
      <c r="T331" s="225"/>
      <c r="AT331" s="226" t="s">
        <v>170</v>
      </c>
      <c r="AU331" s="226" t="s">
        <v>83</v>
      </c>
      <c r="AV331" s="12" t="s">
        <v>83</v>
      </c>
      <c r="AW331" s="12" t="s">
        <v>36</v>
      </c>
      <c r="AX331" s="12" t="s">
        <v>81</v>
      </c>
      <c r="AY331" s="226" t="s">
        <v>157</v>
      </c>
    </row>
    <row r="332" spans="2:65" s="1" customFormat="1" ht="16.5" customHeight="1">
      <c r="B332" s="40"/>
      <c r="C332" s="200" t="s">
        <v>700</v>
      </c>
      <c r="D332" s="200" t="s">
        <v>159</v>
      </c>
      <c r="E332" s="201" t="s">
        <v>701</v>
      </c>
      <c r="F332" s="202" t="s">
        <v>702</v>
      </c>
      <c r="G332" s="203" t="s">
        <v>340</v>
      </c>
      <c r="H332" s="204">
        <v>97.8</v>
      </c>
      <c r="I332" s="205"/>
      <c r="J332" s="206">
        <f>ROUND(I332*H332,2)</f>
        <v>0</v>
      </c>
      <c r="K332" s="202" t="s">
        <v>163</v>
      </c>
      <c r="L332" s="60"/>
      <c r="M332" s="207" t="s">
        <v>23</v>
      </c>
      <c r="N332" s="208" t="s">
        <v>44</v>
      </c>
      <c r="O332" s="41"/>
      <c r="P332" s="209">
        <f>O332*H332</f>
        <v>0</v>
      </c>
      <c r="Q332" s="209">
        <v>5.0000000000000002E-5</v>
      </c>
      <c r="R332" s="209">
        <f>Q332*H332</f>
        <v>4.8900000000000002E-3</v>
      </c>
      <c r="S332" s="209">
        <v>0</v>
      </c>
      <c r="T332" s="210">
        <f>S332*H332</f>
        <v>0</v>
      </c>
      <c r="AR332" s="23" t="s">
        <v>271</v>
      </c>
      <c r="AT332" s="23" t="s">
        <v>159</v>
      </c>
      <c r="AU332" s="23" t="s">
        <v>83</v>
      </c>
      <c r="AY332" s="23" t="s">
        <v>157</v>
      </c>
      <c r="BE332" s="211">
        <f>IF(N332="základní",J332,0)</f>
        <v>0</v>
      </c>
      <c r="BF332" s="211">
        <f>IF(N332="snížená",J332,0)</f>
        <v>0</v>
      </c>
      <c r="BG332" s="211">
        <f>IF(N332="zákl. přenesená",J332,0)</f>
        <v>0</v>
      </c>
      <c r="BH332" s="211">
        <f>IF(N332="sníž. přenesená",J332,0)</f>
        <v>0</v>
      </c>
      <c r="BI332" s="211">
        <f>IF(N332="nulová",J332,0)</f>
        <v>0</v>
      </c>
      <c r="BJ332" s="23" t="s">
        <v>81</v>
      </c>
      <c r="BK332" s="211">
        <f>ROUND(I332*H332,2)</f>
        <v>0</v>
      </c>
      <c r="BL332" s="23" t="s">
        <v>271</v>
      </c>
      <c r="BM332" s="23" t="s">
        <v>703</v>
      </c>
    </row>
    <row r="333" spans="2:65" s="1" customFormat="1" ht="13.5">
      <c r="B333" s="40"/>
      <c r="C333" s="62"/>
      <c r="D333" s="212" t="s">
        <v>166</v>
      </c>
      <c r="E333" s="62"/>
      <c r="F333" s="213" t="s">
        <v>704</v>
      </c>
      <c r="G333" s="62"/>
      <c r="H333" s="62"/>
      <c r="I333" s="171"/>
      <c r="J333" s="62"/>
      <c r="K333" s="62"/>
      <c r="L333" s="60"/>
      <c r="M333" s="214"/>
      <c r="N333" s="41"/>
      <c r="O333" s="41"/>
      <c r="P333" s="41"/>
      <c r="Q333" s="41"/>
      <c r="R333" s="41"/>
      <c r="S333" s="41"/>
      <c r="T333" s="77"/>
      <c r="AT333" s="23" t="s">
        <v>166</v>
      </c>
      <c r="AU333" s="23" t="s">
        <v>83</v>
      </c>
    </row>
    <row r="334" spans="2:65" s="1" customFormat="1" ht="27">
      <c r="B334" s="40"/>
      <c r="C334" s="62"/>
      <c r="D334" s="212" t="s">
        <v>168</v>
      </c>
      <c r="E334" s="62"/>
      <c r="F334" s="215" t="s">
        <v>685</v>
      </c>
      <c r="G334" s="62"/>
      <c r="H334" s="62"/>
      <c r="I334" s="171"/>
      <c r="J334" s="62"/>
      <c r="K334" s="62"/>
      <c r="L334" s="60"/>
      <c r="M334" s="214"/>
      <c r="N334" s="41"/>
      <c r="O334" s="41"/>
      <c r="P334" s="41"/>
      <c r="Q334" s="41"/>
      <c r="R334" s="41"/>
      <c r="S334" s="41"/>
      <c r="T334" s="77"/>
      <c r="AT334" s="23" t="s">
        <v>168</v>
      </c>
      <c r="AU334" s="23" t="s">
        <v>83</v>
      </c>
    </row>
    <row r="335" spans="2:65" s="12" customFormat="1" ht="13.5">
      <c r="B335" s="216"/>
      <c r="C335" s="217"/>
      <c r="D335" s="212" t="s">
        <v>170</v>
      </c>
      <c r="E335" s="218" t="s">
        <v>23</v>
      </c>
      <c r="F335" s="219" t="s">
        <v>705</v>
      </c>
      <c r="G335" s="217"/>
      <c r="H335" s="220">
        <v>97.8</v>
      </c>
      <c r="I335" s="221"/>
      <c r="J335" s="217"/>
      <c r="K335" s="217"/>
      <c r="L335" s="222"/>
      <c r="M335" s="223"/>
      <c r="N335" s="224"/>
      <c r="O335" s="224"/>
      <c r="P335" s="224"/>
      <c r="Q335" s="224"/>
      <c r="R335" s="224"/>
      <c r="S335" s="224"/>
      <c r="T335" s="225"/>
      <c r="AT335" s="226" t="s">
        <v>170</v>
      </c>
      <c r="AU335" s="226" t="s">
        <v>83</v>
      </c>
      <c r="AV335" s="12" t="s">
        <v>83</v>
      </c>
      <c r="AW335" s="12" t="s">
        <v>36</v>
      </c>
      <c r="AX335" s="12" t="s">
        <v>81</v>
      </c>
      <c r="AY335" s="226" t="s">
        <v>157</v>
      </c>
    </row>
    <row r="336" spans="2:65" s="1" customFormat="1" ht="25.5" customHeight="1">
      <c r="B336" s="40"/>
      <c r="C336" s="238" t="s">
        <v>706</v>
      </c>
      <c r="D336" s="238" t="s">
        <v>234</v>
      </c>
      <c r="E336" s="239" t="s">
        <v>707</v>
      </c>
      <c r="F336" s="240" t="s">
        <v>708</v>
      </c>
      <c r="G336" s="241" t="s">
        <v>709</v>
      </c>
      <c r="H336" s="242">
        <v>1</v>
      </c>
      <c r="I336" s="243"/>
      <c r="J336" s="244">
        <f>ROUND(I336*H336,2)</f>
        <v>0</v>
      </c>
      <c r="K336" s="240" t="s">
        <v>23</v>
      </c>
      <c r="L336" s="245"/>
      <c r="M336" s="246" t="s">
        <v>23</v>
      </c>
      <c r="N336" s="247" t="s">
        <v>44</v>
      </c>
      <c r="O336" s="41"/>
      <c r="P336" s="209">
        <f>O336*H336</f>
        <v>0</v>
      </c>
      <c r="Q336" s="209">
        <v>0.10269</v>
      </c>
      <c r="R336" s="209">
        <f>Q336*H336</f>
        <v>0.10269</v>
      </c>
      <c r="S336" s="209">
        <v>0</v>
      </c>
      <c r="T336" s="210">
        <f>S336*H336</f>
        <v>0</v>
      </c>
      <c r="AR336" s="23" t="s">
        <v>211</v>
      </c>
      <c r="AT336" s="23" t="s">
        <v>234</v>
      </c>
      <c r="AU336" s="23" t="s">
        <v>83</v>
      </c>
      <c r="AY336" s="23" t="s">
        <v>157</v>
      </c>
      <c r="BE336" s="211">
        <f>IF(N336="základní",J336,0)</f>
        <v>0</v>
      </c>
      <c r="BF336" s="211">
        <f>IF(N336="snížená",J336,0)</f>
        <v>0</v>
      </c>
      <c r="BG336" s="211">
        <f>IF(N336="zákl. přenesená",J336,0)</f>
        <v>0</v>
      </c>
      <c r="BH336" s="211">
        <f>IF(N336="sníž. přenesená",J336,0)</f>
        <v>0</v>
      </c>
      <c r="BI336" s="211">
        <f>IF(N336="nulová",J336,0)</f>
        <v>0</v>
      </c>
      <c r="BJ336" s="23" t="s">
        <v>81</v>
      </c>
      <c r="BK336" s="211">
        <f>ROUND(I336*H336,2)</f>
        <v>0</v>
      </c>
      <c r="BL336" s="23" t="s">
        <v>164</v>
      </c>
      <c r="BM336" s="23" t="s">
        <v>710</v>
      </c>
    </row>
    <row r="337" spans="2:65" s="1" customFormat="1" ht="13.5">
      <c r="B337" s="40"/>
      <c r="C337" s="62"/>
      <c r="D337" s="212" t="s">
        <v>166</v>
      </c>
      <c r="E337" s="62"/>
      <c r="F337" s="213" t="s">
        <v>708</v>
      </c>
      <c r="G337" s="62"/>
      <c r="H337" s="62"/>
      <c r="I337" s="171"/>
      <c r="J337" s="62"/>
      <c r="K337" s="62"/>
      <c r="L337" s="60"/>
      <c r="M337" s="214"/>
      <c r="N337" s="41"/>
      <c r="O337" s="41"/>
      <c r="P337" s="41"/>
      <c r="Q337" s="41"/>
      <c r="R337" s="41"/>
      <c r="S337" s="41"/>
      <c r="T337" s="77"/>
      <c r="AT337" s="23" t="s">
        <v>166</v>
      </c>
      <c r="AU337" s="23" t="s">
        <v>83</v>
      </c>
    </row>
    <row r="338" spans="2:65" s="12" customFormat="1" ht="13.5">
      <c r="B338" s="216"/>
      <c r="C338" s="217"/>
      <c r="D338" s="212" t="s">
        <v>170</v>
      </c>
      <c r="E338" s="218" t="s">
        <v>23</v>
      </c>
      <c r="F338" s="219" t="s">
        <v>81</v>
      </c>
      <c r="G338" s="217"/>
      <c r="H338" s="220">
        <v>1</v>
      </c>
      <c r="I338" s="221"/>
      <c r="J338" s="217"/>
      <c r="K338" s="217"/>
      <c r="L338" s="222"/>
      <c r="M338" s="223"/>
      <c r="N338" s="224"/>
      <c r="O338" s="224"/>
      <c r="P338" s="224"/>
      <c r="Q338" s="224"/>
      <c r="R338" s="224"/>
      <c r="S338" s="224"/>
      <c r="T338" s="225"/>
      <c r="AT338" s="226" t="s">
        <v>170</v>
      </c>
      <c r="AU338" s="226" t="s">
        <v>83</v>
      </c>
      <c r="AV338" s="12" t="s">
        <v>83</v>
      </c>
      <c r="AW338" s="12" t="s">
        <v>36</v>
      </c>
      <c r="AX338" s="12" t="s">
        <v>81</v>
      </c>
      <c r="AY338" s="226" t="s">
        <v>157</v>
      </c>
    </row>
    <row r="339" spans="2:65" s="1" customFormat="1" ht="16.5" customHeight="1">
      <c r="B339" s="40"/>
      <c r="C339" s="200" t="s">
        <v>711</v>
      </c>
      <c r="D339" s="200" t="s">
        <v>159</v>
      </c>
      <c r="E339" s="201" t="s">
        <v>712</v>
      </c>
      <c r="F339" s="202" t="s">
        <v>713</v>
      </c>
      <c r="G339" s="203" t="s">
        <v>237</v>
      </c>
      <c r="H339" s="204">
        <v>0.13200000000000001</v>
      </c>
      <c r="I339" s="205"/>
      <c r="J339" s="206">
        <f>ROUND(I339*H339,2)</f>
        <v>0</v>
      </c>
      <c r="K339" s="202" t="s">
        <v>163</v>
      </c>
      <c r="L339" s="60"/>
      <c r="M339" s="207" t="s">
        <v>23</v>
      </c>
      <c r="N339" s="208" t="s">
        <v>44</v>
      </c>
      <c r="O339" s="41"/>
      <c r="P339" s="209">
        <f>O339*H339</f>
        <v>0</v>
      </c>
      <c r="Q339" s="209">
        <v>0</v>
      </c>
      <c r="R339" s="209">
        <f>Q339*H339</f>
        <v>0</v>
      </c>
      <c r="S339" s="209">
        <v>0</v>
      </c>
      <c r="T339" s="210">
        <f>S339*H339</f>
        <v>0</v>
      </c>
      <c r="AR339" s="23" t="s">
        <v>271</v>
      </c>
      <c r="AT339" s="23" t="s">
        <v>159</v>
      </c>
      <c r="AU339" s="23" t="s">
        <v>83</v>
      </c>
      <c r="AY339" s="23" t="s">
        <v>157</v>
      </c>
      <c r="BE339" s="211">
        <f>IF(N339="základní",J339,0)</f>
        <v>0</v>
      </c>
      <c r="BF339" s="211">
        <f>IF(N339="snížená",J339,0)</f>
        <v>0</v>
      </c>
      <c r="BG339" s="211">
        <f>IF(N339="zákl. přenesená",J339,0)</f>
        <v>0</v>
      </c>
      <c r="BH339" s="211">
        <f>IF(N339="sníž. přenesená",J339,0)</f>
        <v>0</v>
      </c>
      <c r="BI339" s="211">
        <f>IF(N339="nulová",J339,0)</f>
        <v>0</v>
      </c>
      <c r="BJ339" s="23" t="s">
        <v>81</v>
      </c>
      <c r="BK339" s="211">
        <f>ROUND(I339*H339,2)</f>
        <v>0</v>
      </c>
      <c r="BL339" s="23" t="s">
        <v>271</v>
      </c>
      <c r="BM339" s="23" t="s">
        <v>714</v>
      </c>
    </row>
    <row r="340" spans="2:65" s="1" customFormat="1" ht="27">
      <c r="B340" s="40"/>
      <c r="C340" s="62"/>
      <c r="D340" s="212" t="s">
        <v>166</v>
      </c>
      <c r="E340" s="62"/>
      <c r="F340" s="213" t="s">
        <v>715</v>
      </c>
      <c r="G340" s="62"/>
      <c r="H340" s="62"/>
      <c r="I340" s="171"/>
      <c r="J340" s="62"/>
      <c r="K340" s="62"/>
      <c r="L340" s="60"/>
      <c r="M340" s="214"/>
      <c r="N340" s="41"/>
      <c r="O340" s="41"/>
      <c r="P340" s="41"/>
      <c r="Q340" s="41"/>
      <c r="R340" s="41"/>
      <c r="S340" s="41"/>
      <c r="T340" s="77"/>
      <c r="AT340" s="23" t="s">
        <v>166</v>
      </c>
      <c r="AU340" s="23" t="s">
        <v>83</v>
      </c>
    </row>
    <row r="341" spans="2:65" s="1" customFormat="1" ht="121.5">
      <c r="B341" s="40"/>
      <c r="C341" s="62"/>
      <c r="D341" s="212" t="s">
        <v>168</v>
      </c>
      <c r="E341" s="62"/>
      <c r="F341" s="215" t="s">
        <v>716</v>
      </c>
      <c r="G341" s="62"/>
      <c r="H341" s="62"/>
      <c r="I341" s="171"/>
      <c r="J341" s="62"/>
      <c r="K341" s="62"/>
      <c r="L341" s="60"/>
      <c r="M341" s="214"/>
      <c r="N341" s="41"/>
      <c r="O341" s="41"/>
      <c r="P341" s="41"/>
      <c r="Q341" s="41"/>
      <c r="R341" s="41"/>
      <c r="S341" s="41"/>
      <c r="T341" s="77"/>
      <c r="AT341" s="23" t="s">
        <v>168</v>
      </c>
      <c r="AU341" s="23" t="s">
        <v>83</v>
      </c>
    </row>
    <row r="342" spans="2:65" s="12" customFormat="1" ht="13.5">
      <c r="B342" s="216"/>
      <c r="C342" s="217"/>
      <c r="D342" s="212" t="s">
        <v>170</v>
      </c>
      <c r="E342" s="218" t="s">
        <v>23</v>
      </c>
      <c r="F342" s="219" t="s">
        <v>717</v>
      </c>
      <c r="G342" s="217"/>
      <c r="H342" s="220">
        <v>0.13200000000000001</v>
      </c>
      <c r="I342" s="221"/>
      <c r="J342" s="217"/>
      <c r="K342" s="217"/>
      <c r="L342" s="222"/>
      <c r="M342" s="223"/>
      <c r="N342" s="224"/>
      <c r="O342" s="224"/>
      <c r="P342" s="224"/>
      <c r="Q342" s="224"/>
      <c r="R342" s="224"/>
      <c r="S342" s="224"/>
      <c r="T342" s="225"/>
      <c r="AT342" s="226" t="s">
        <v>170</v>
      </c>
      <c r="AU342" s="226" t="s">
        <v>83</v>
      </c>
      <c r="AV342" s="12" t="s">
        <v>83</v>
      </c>
      <c r="AW342" s="12" t="s">
        <v>36</v>
      </c>
      <c r="AX342" s="12" t="s">
        <v>81</v>
      </c>
      <c r="AY342" s="226" t="s">
        <v>157</v>
      </c>
    </row>
    <row r="343" spans="2:65" s="1" customFormat="1" ht="16.5" customHeight="1">
      <c r="B343" s="40"/>
      <c r="C343" s="200" t="s">
        <v>718</v>
      </c>
      <c r="D343" s="200" t="s">
        <v>159</v>
      </c>
      <c r="E343" s="201" t="s">
        <v>719</v>
      </c>
      <c r="F343" s="202" t="s">
        <v>720</v>
      </c>
      <c r="G343" s="203" t="s">
        <v>237</v>
      </c>
      <c r="H343" s="204">
        <v>0.13200000000000001</v>
      </c>
      <c r="I343" s="205"/>
      <c r="J343" s="206">
        <f>ROUND(I343*H343,2)</f>
        <v>0</v>
      </c>
      <c r="K343" s="202" t="s">
        <v>163</v>
      </c>
      <c r="L343" s="60"/>
      <c r="M343" s="207" t="s">
        <v>23</v>
      </c>
      <c r="N343" s="208" t="s">
        <v>44</v>
      </c>
      <c r="O343" s="41"/>
      <c r="P343" s="209">
        <f>O343*H343</f>
        <v>0</v>
      </c>
      <c r="Q343" s="209">
        <v>0</v>
      </c>
      <c r="R343" s="209">
        <f>Q343*H343</f>
        <v>0</v>
      </c>
      <c r="S343" s="209">
        <v>0</v>
      </c>
      <c r="T343" s="210">
        <f>S343*H343</f>
        <v>0</v>
      </c>
      <c r="AR343" s="23" t="s">
        <v>271</v>
      </c>
      <c r="AT343" s="23" t="s">
        <v>159</v>
      </c>
      <c r="AU343" s="23" t="s">
        <v>83</v>
      </c>
      <c r="AY343" s="23" t="s">
        <v>157</v>
      </c>
      <c r="BE343" s="211">
        <f>IF(N343="základní",J343,0)</f>
        <v>0</v>
      </c>
      <c r="BF343" s="211">
        <f>IF(N343="snížená",J343,0)</f>
        <v>0</v>
      </c>
      <c r="BG343" s="211">
        <f>IF(N343="zákl. přenesená",J343,0)</f>
        <v>0</v>
      </c>
      <c r="BH343" s="211">
        <f>IF(N343="sníž. přenesená",J343,0)</f>
        <v>0</v>
      </c>
      <c r="BI343" s="211">
        <f>IF(N343="nulová",J343,0)</f>
        <v>0</v>
      </c>
      <c r="BJ343" s="23" t="s">
        <v>81</v>
      </c>
      <c r="BK343" s="211">
        <f>ROUND(I343*H343,2)</f>
        <v>0</v>
      </c>
      <c r="BL343" s="23" t="s">
        <v>271</v>
      </c>
      <c r="BM343" s="23" t="s">
        <v>721</v>
      </c>
    </row>
    <row r="344" spans="2:65" s="1" customFormat="1" ht="27">
      <c r="B344" s="40"/>
      <c r="C344" s="62"/>
      <c r="D344" s="212" t="s">
        <v>166</v>
      </c>
      <c r="E344" s="62"/>
      <c r="F344" s="213" t="s">
        <v>722</v>
      </c>
      <c r="G344" s="62"/>
      <c r="H344" s="62"/>
      <c r="I344" s="171"/>
      <c r="J344" s="62"/>
      <c r="K344" s="62"/>
      <c r="L344" s="60"/>
      <c r="M344" s="214"/>
      <c r="N344" s="41"/>
      <c r="O344" s="41"/>
      <c r="P344" s="41"/>
      <c r="Q344" s="41"/>
      <c r="R344" s="41"/>
      <c r="S344" s="41"/>
      <c r="T344" s="77"/>
      <c r="AT344" s="23" t="s">
        <v>166</v>
      </c>
      <c r="AU344" s="23" t="s">
        <v>83</v>
      </c>
    </row>
    <row r="345" spans="2:65" s="1" customFormat="1" ht="121.5">
      <c r="B345" s="40"/>
      <c r="C345" s="62"/>
      <c r="D345" s="212" t="s">
        <v>168</v>
      </c>
      <c r="E345" s="62"/>
      <c r="F345" s="215" t="s">
        <v>716</v>
      </c>
      <c r="G345" s="62"/>
      <c r="H345" s="62"/>
      <c r="I345" s="171"/>
      <c r="J345" s="62"/>
      <c r="K345" s="62"/>
      <c r="L345" s="60"/>
      <c r="M345" s="248"/>
      <c r="N345" s="249"/>
      <c r="O345" s="249"/>
      <c r="P345" s="249"/>
      <c r="Q345" s="249"/>
      <c r="R345" s="249"/>
      <c r="S345" s="249"/>
      <c r="T345" s="250"/>
      <c r="AT345" s="23" t="s">
        <v>168</v>
      </c>
      <c r="AU345" s="23" t="s">
        <v>83</v>
      </c>
    </row>
    <row r="346" spans="2:65" s="1" customFormat="1" ht="6.95" customHeight="1">
      <c r="B346" s="55"/>
      <c r="C346" s="56"/>
      <c r="D346" s="56"/>
      <c r="E346" s="56"/>
      <c r="F346" s="56"/>
      <c r="G346" s="56"/>
      <c r="H346" s="56"/>
      <c r="I346" s="147"/>
      <c r="J346" s="56"/>
      <c r="K346" s="56"/>
      <c r="L346" s="60"/>
    </row>
  </sheetData>
  <sheetProtection algorithmName="SHA-512" hashValue="9tOab9XXyMnsFj0+W0vbU2PTn406h4k3gajEX38zuRiypEkXxHRd3eCc16SNYPzAJvs54OzekmFrOF4+HHmHhQ==" saltValue="mQwVbHiPq0FsnszyGzX0/ew1hga57vzsbVK8cGRGkdru2KSFYeMJqSgmIzwBo10QfR5gKVjNiGivwnXUJf9dhQ==" spinCount="100000" sheet="1" objects="1" scenarios="1" formatColumns="0" formatRows="0" autoFilter="0"/>
  <autoFilter ref="C94:K345"/>
  <mergeCells count="13">
    <mergeCell ref="E87:H87"/>
    <mergeCell ref="G1:H1"/>
    <mergeCell ref="L2:V2"/>
    <mergeCell ref="E49:H49"/>
    <mergeCell ref="E51:H51"/>
    <mergeCell ref="J55:J56"/>
    <mergeCell ref="E83:H83"/>
    <mergeCell ref="E85:H85"/>
    <mergeCell ref="E7:H7"/>
    <mergeCell ref="E9:H9"/>
    <mergeCell ref="E11:H11"/>
    <mergeCell ref="E26:H26"/>
    <mergeCell ref="E47:H47"/>
  </mergeCells>
  <hyperlinks>
    <hyperlink ref="F1:G1" location="C2" display="1) Krycí list soupisu"/>
    <hyperlink ref="G1:H1" location="C58"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1:BR9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20"/>
      <c r="C1" s="120"/>
      <c r="D1" s="121" t="s">
        <v>1</v>
      </c>
      <c r="E1" s="120"/>
      <c r="F1" s="122" t="s">
        <v>121</v>
      </c>
      <c r="G1" s="384" t="s">
        <v>122</v>
      </c>
      <c r="H1" s="384"/>
      <c r="I1" s="123"/>
      <c r="J1" s="122" t="s">
        <v>123</v>
      </c>
      <c r="K1" s="121" t="s">
        <v>124</v>
      </c>
      <c r="L1" s="122" t="s">
        <v>125</v>
      </c>
      <c r="M1" s="122"/>
      <c r="N1" s="122"/>
      <c r="O1" s="122"/>
      <c r="P1" s="122"/>
      <c r="Q1" s="122"/>
      <c r="R1" s="122"/>
      <c r="S1" s="122"/>
      <c r="T1" s="12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5"/>
      <c r="M2" s="375"/>
      <c r="N2" s="375"/>
      <c r="O2" s="375"/>
      <c r="P2" s="375"/>
      <c r="Q2" s="375"/>
      <c r="R2" s="375"/>
      <c r="S2" s="375"/>
      <c r="T2" s="375"/>
      <c r="U2" s="375"/>
      <c r="V2" s="375"/>
      <c r="AT2" s="23" t="s">
        <v>99</v>
      </c>
    </row>
    <row r="3" spans="1:70" ht="6.95" customHeight="1">
      <c r="B3" s="24"/>
      <c r="C3" s="25"/>
      <c r="D3" s="25"/>
      <c r="E3" s="25"/>
      <c r="F3" s="25"/>
      <c r="G3" s="25"/>
      <c r="H3" s="25"/>
      <c r="I3" s="124"/>
      <c r="J3" s="25"/>
      <c r="K3" s="26"/>
      <c r="AT3" s="23" t="s">
        <v>83</v>
      </c>
    </row>
    <row r="4" spans="1:70" ht="36.950000000000003" customHeight="1">
      <c r="B4" s="27"/>
      <c r="C4" s="28"/>
      <c r="D4" s="29" t="s">
        <v>126</v>
      </c>
      <c r="E4" s="28"/>
      <c r="F4" s="28"/>
      <c r="G4" s="28"/>
      <c r="H4" s="28"/>
      <c r="I4" s="125"/>
      <c r="J4" s="28"/>
      <c r="K4" s="30"/>
      <c r="M4" s="31" t="s">
        <v>12</v>
      </c>
      <c r="AT4" s="23" t="s">
        <v>6</v>
      </c>
    </row>
    <row r="5" spans="1:70" ht="6.95" customHeight="1">
      <c r="B5" s="27"/>
      <c r="C5" s="28"/>
      <c r="D5" s="28"/>
      <c r="E5" s="28"/>
      <c r="F5" s="28"/>
      <c r="G5" s="28"/>
      <c r="H5" s="28"/>
      <c r="I5" s="125"/>
      <c r="J5" s="28"/>
      <c r="K5" s="30"/>
    </row>
    <row r="6" spans="1:70">
      <c r="B6" s="27"/>
      <c r="C6" s="28"/>
      <c r="D6" s="36" t="s">
        <v>18</v>
      </c>
      <c r="E6" s="28"/>
      <c r="F6" s="28"/>
      <c r="G6" s="28"/>
      <c r="H6" s="28"/>
      <c r="I6" s="125"/>
      <c r="J6" s="28"/>
      <c r="K6" s="30"/>
    </row>
    <row r="7" spans="1:70" ht="16.5" customHeight="1">
      <c r="B7" s="27"/>
      <c r="C7" s="28"/>
      <c r="D7" s="28"/>
      <c r="E7" s="376" t="str">
        <f>'Rekapitulace stavby'!K6</f>
        <v>Oprava hráze rybníka Velký Pařezitý - DPS</v>
      </c>
      <c r="F7" s="377"/>
      <c r="G7" s="377"/>
      <c r="H7" s="377"/>
      <c r="I7" s="125"/>
      <c r="J7" s="28"/>
      <c r="K7" s="30"/>
    </row>
    <row r="8" spans="1:70">
      <c r="B8" s="27"/>
      <c r="C8" s="28"/>
      <c r="D8" s="36" t="s">
        <v>127</v>
      </c>
      <c r="E8" s="28"/>
      <c r="F8" s="28"/>
      <c r="G8" s="28"/>
      <c r="H8" s="28"/>
      <c r="I8" s="125"/>
      <c r="J8" s="28"/>
      <c r="K8" s="30"/>
    </row>
    <row r="9" spans="1:70" s="1" customFormat="1" ht="16.5" customHeight="1">
      <c r="B9" s="40"/>
      <c r="C9" s="41"/>
      <c r="D9" s="41"/>
      <c r="E9" s="376" t="s">
        <v>418</v>
      </c>
      <c r="F9" s="379"/>
      <c r="G9" s="379"/>
      <c r="H9" s="379"/>
      <c r="I9" s="126"/>
      <c r="J9" s="41"/>
      <c r="K9" s="44"/>
    </row>
    <row r="10" spans="1:70" s="1" customFormat="1">
      <c r="B10" s="40"/>
      <c r="C10" s="41"/>
      <c r="D10" s="36" t="s">
        <v>419</v>
      </c>
      <c r="E10" s="41"/>
      <c r="F10" s="41"/>
      <c r="G10" s="41"/>
      <c r="H10" s="41"/>
      <c r="I10" s="126"/>
      <c r="J10" s="41"/>
      <c r="K10" s="44"/>
    </row>
    <row r="11" spans="1:70" s="1" customFormat="1" ht="36.950000000000003" customHeight="1">
      <c r="B11" s="40"/>
      <c r="C11" s="41"/>
      <c r="D11" s="41"/>
      <c r="E11" s="378" t="s">
        <v>723</v>
      </c>
      <c r="F11" s="379"/>
      <c r="G11" s="379"/>
      <c r="H11" s="379"/>
      <c r="I11" s="126"/>
      <c r="J11" s="41"/>
      <c r="K11" s="44"/>
    </row>
    <row r="12" spans="1:70" s="1" customFormat="1" ht="13.5">
      <c r="B12" s="40"/>
      <c r="C12" s="41"/>
      <c r="D12" s="41"/>
      <c r="E12" s="41"/>
      <c r="F12" s="41"/>
      <c r="G12" s="41"/>
      <c r="H12" s="41"/>
      <c r="I12" s="126"/>
      <c r="J12" s="41"/>
      <c r="K12" s="44"/>
    </row>
    <row r="13" spans="1:70" s="1" customFormat="1" ht="14.45" customHeight="1">
      <c r="B13" s="40"/>
      <c r="C13" s="41"/>
      <c r="D13" s="36" t="s">
        <v>20</v>
      </c>
      <c r="E13" s="41"/>
      <c r="F13" s="34" t="s">
        <v>21</v>
      </c>
      <c r="G13" s="41"/>
      <c r="H13" s="41"/>
      <c r="I13" s="127" t="s">
        <v>22</v>
      </c>
      <c r="J13" s="34" t="s">
        <v>23</v>
      </c>
      <c r="K13" s="44"/>
    </row>
    <row r="14" spans="1:70" s="1" customFormat="1" ht="14.45" customHeight="1">
      <c r="B14" s="40"/>
      <c r="C14" s="41"/>
      <c r="D14" s="36" t="s">
        <v>24</v>
      </c>
      <c r="E14" s="41"/>
      <c r="F14" s="34" t="s">
        <v>129</v>
      </c>
      <c r="G14" s="41"/>
      <c r="H14" s="41"/>
      <c r="I14" s="127" t="s">
        <v>26</v>
      </c>
      <c r="J14" s="128" t="str">
        <f>'Rekapitulace stavby'!AN8</f>
        <v>17. 5. 2017</v>
      </c>
      <c r="K14" s="44"/>
    </row>
    <row r="15" spans="1:70" s="1" customFormat="1" ht="10.9" customHeight="1">
      <c r="B15" s="40"/>
      <c r="C15" s="41"/>
      <c r="D15" s="41"/>
      <c r="E15" s="41"/>
      <c r="F15" s="41"/>
      <c r="G15" s="41"/>
      <c r="H15" s="41"/>
      <c r="I15" s="126"/>
      <c r="J15" s="41"/>
      <c r="K15" s="44"/>
    </row>
    <row r="16" spans="1:70" s="1" customFormat="1" ht="14.45" customHeight="1">
      <c r="B16" s="40"/>
      <c r="C16" s="41"/>
      <c r="D16" s="36" t="s">
        <v>28</v>
      </c>
      <c r="E16" s="41"/>
      <c r="F16" s="41"/>
      <c r="G16" s="41"/>
      <c r="H16" s="41"/>
      <c r="I16" s="127" t="s">
        <v>29</v>
      </c>
      <c r="J16" s="34" t="s">
        <v>23</v>
      </c>
      <c r="K16" s="44"/>
    </row>
    <row r="17" spans="2:11" s="1" customFormat="1" ht="18" customHeight="1">
      <c r="B17" s="40"/>
      <c r="C17" s="41"/>
      <c r="D17" s="41"/>
      <c r="E17" s="34" t="s">
        <v>30</v>
      </c>
      <c r="F17" s="41"/>
      <c r="G17" s="41"/>
      <c r="H17" s="41"/>
      <c r="I17" s="127" t="s">
        <v>31</v>
      </c>
      <c r="J17" s="34" t="s">
        <v>23</v>
      </c>
      <c r="K17" s="44"/>
    </row>
    <row r="18" spans="2:11" s="1" customFormat="1" ht="6.95" customHeight="1">
      <c r="B18" s="40"/>
      <c r="C18" s="41"/>
      <c r="D18" s="41"/>
      <c r="E18" s="41"/>
      <c r="F18" s="41"/>
      <c r="G18" s="41"/>
      <c r="H18" s="41"/>
      <c r="I18" s="126"/>
      <c r="J18" s="41"/>
      <c r="K18" s="44"/>
    </row>
    <row r="19" spans="2:11" s="1" customFormat="1" ht="14.45" customHeight="1">
      <c r="B19" s="40"/>
      <c r="C19" s="41"/>
      <c r="D19" s="36" t="s">
        <v>32</v>
      </c>
      <c r="E19" s="41"/>
      <c r="F19" s="41"/>
      <c r="G19" s="41"/>
      <c r="H19" s="41"/>
      <c r="I19" s="127" t="s">
        <v>29</v>
      </c>
      <c r="J19" s="34" t="str">
        <f>IF('Rekapitulace stavby'!AN13="Vyplň údaj","",IF('Rekapitulace stavby'!AN13="","",'Rekapitulace stavby'!AN13))</f>
        <v/>
      </c>
      <c r="K19" s="44"/>
    </row>
    <row r="20" spans="2:11" s="1" customFormat="1" ht="18" customHeight="1">
      <c r="B20" s="40"/>
      <c r="C20" s="41"/>
      <c r="D20" s="41"/>
      <c r="E20" s="34" t="str">
        <f>IF('Rekapitulace stavby'!E14="Vyplň údaj","",IF('Rekapitulace stavby'!E14="","",'Rekapitulace stavby'!E14))</f>
        <v/>
      </c>
      <c r="F20" s="41"/>
      <c r="G20" s="41"/>
      <c r="H20" s="41"/>
      <c r="I20" s="127" t="s">
        <v>31</v>
      </c>
      <c r="J20" s="34" t="str">
        <f>IF('Rekapitulace stavby'!AN14="Vyplň údaj","",IF('Rekapitulace stavby'!AN14="","",'Rekapitulace stavby'!AN14))</f>
        <v/>
      </c>
      <c r="K20" s="44"/>
    </row>
    <row r="21" spans="2:11" s="1" customFormat="1" ht="6.95" customHeight="1">
      <c r="B21" s="40"/>
      <c r="C21" s="41"/>
      <c r="D21" s="41"/>
      <c r="E21" s="41"/>
      <c r="F21" s="41"/>
      <c r="G21" s="41"/>
      <c r="H21" s="41"/>
      <c r="I21" s="126"/>
      <c r="J21" s="41"/>
      <c r="K21" s="44"/>
    </row>
    <row r="22" spans="2:11" s="1" customFormat="1" ht="14.45" customHeight="1">
      <c r="B22" s="40"/>
      <c r="C22" s="41"/>
      <c r="D22" s="36" t="s">
        <v>34</v>
      </c>
      <c r="E22" s="41"/>
      <c r="F22" s="41"/>
      <c r="G22" s="41"/>
      <c r="H22" s="41"/>
      <c r="I22" s="127" t="s">
        <v>29</v>
      </c>
      <c r="J22" s="34" t="s">
        <v>23</v>
      </c>
      <c r="K22" s="44"/>
    </row>
    <row r="23" spans="2:11" s="1" customFormat="1" ht="18" customHeight="1">
      <c r="B23" s="40"/>
      <c r="C23" s="41"/>
      <c r="D23" s="41"/>
      <c r="E23" s="34" t="s">
        <v>35</v>
      </c>
      <c r="F23" s="41"/>
      <c r="G23" s="41"/>
      <c r="H23" s="41"/>
      <c r="I23" s="127" t="s">
        <v>31</v>
      </c>
      <c r="J23" s="34" t="s">
        <v>23</v>
      </c>
      <c r="K23" s="44"/>
    </row>
    <row r="24" spans="2:11" s="1" customFormat="1" ht="6.95" customHeight="1">
      <c r="B24" s="40"/>
      <c r="C24" s="41"/>
      <c r="D24" s="41"/>
      <c r="E24" s="41"/>
      <c r="F24" s="41"/>
      <c r="G24" s="41"/>
      <c r="H24" s="41"/>
      <c r="I24" s="126"/>
      <c r="J24" s="41"/>
      <c r="K24" s="44"/>
    </row>
    <row r="25" spans="2:11" s="1" customFormat="1" ht="14.45" customHeight="1">
      <c r="B25" s="40"/>
      <c r="C25" s="41"/>
      <c r="D25" s="36" t="s">
        <v>37</v>
      </c>
      <c r="E25" s="41"/>
      <c r="F25" s="41"/>
      <c r="G25" s="41"/>
      <c r="H25" s="41"/>
      <c r="I25" s="126"/>
      <c r="J25" s="41"/>
      <c r="K25" s="44"/>
    </row>
    <row r="26" spans="2:11" s="7" customFormat="1" ht="16.5" customHeight="1">
      <c r="B26" s="129"/>
      <c r="C26" s="130"/>
      <c r="D26" s="130"/>
      <c r="E26" s="341" t="s">
        <v>23</v>
      </c>
      <c r="F26" s="341"/>
      <c r="G26" s="341"/>
      <c r="H26" s="341"/>
      <c r="I26" s="131"/>
      <c r="J26" s="130"/>
      <c r="K26" s="132"/>
    </row>
    <row r="27" spans="2:11" s="1" customFormat="1" ht="6.95" customHeight="1">
      <c r="B27" s="40"/>
      <c r="C27" s="41"/>
      <c r="D27" s="41"/>
      <c r="E27" s="41"/>
      <c r="F27" s="41"/>
      <c r="G27" s="41"/>
      <c r="H27" s="41"/>
      <c r="I27" s="126"/>
      <c r="J27" s="41"/>
      <c r="K27" s="44"/>
    </row>
    <row r="28" spans="2:11" s="1" customFormat="1" ht="6.95" customHeight="1">
      <c r="B28" s="40"/>
      <c r="C28" s="41"/>
      <c r="D28" s="84"/>
      <c r="E28" s="84"/>
      <c r="F28" s="84"/>
      <c r="G28" s="84"/>
      <c r="H28" s="84"/>
      <c r="I28" s="133"/>
      <c r="J28" s="84"/>
      <c r="K28" s="134"/>
    </row>
    <row r="29" spans="2:11" s="1" customFormat="1" ht="25.35" customHeight="1">
      <c r="B29" s="40"/>
      <c r="C29" s="41"/>
      <c r="D29" s="135" t="s">
        <v>39</v>
      </c>
      <c r="E29" s="41"/>
      <c r="F29" s="41"/>
      <c r="G29" s="41"/>
      <c r="H29" s="41"/>
      <c r="I29" s="126"/>
      <c r="J29" s="136">
        <f>ROUND(J85,2)</f>
        <v>0</v>
      </c>
      <c r="K29" s="44"/>
    </row>
    <row r="30" spans="2:11" s="1" customFormat="1" ht="6.95" customHeight="1">
      <c r="B30" s="40"/>
      <c r="C30" s="41"/>
      <c r="D30" s="84"/>
      <c r="E30" s="84"/>
      <c r="F30" s="84"/>
      <c r="G30" s="84"/>
      <c r="H30" s="84"/>
      <c r="I30" s="133"/>
      <c r="J30" s="84"/>
      <c r="K30" s="134"/>
    </row>
    <row r="31" spans="2:11" s="1" customFormat="1" ht="14.45" customHeight="1">
      <c r="B31" s="40"/>
      <c r="C31" s="41"/>
      <c r="D31" s="41"/>
      <c r="E31" s="41"/>
      <c r="F31" s="45" t="s">
        <v>41</v>
      </c>
      <c r="G31" s="41"/>
      <c r="H31" s="41"/>
      <c r="I31" s="137" t="s">
        <v>40</v>
      </c>
      <c r="J31" s="45" t="s">
        <v>42</v>
      </c>
      <c r="K31" s="44"/>
    </row>
    <row r="32" spans="2:11" s="1" customFormat="1" ht="14.45" customHeight="1">
      <c r="B32" s="40"/>
      <c r="C32" s="41"/>
      <c r="D32" s="48" t="s">
        <v>43</v>
      </c>
      <c r="E32" s="48" t="s">
        <v>44</v>
      </c>
      <c r="F32" s="138">
        <f>ROUND(SUM(BE85:BE95), 2)</f>
        <v>0</v>
      </c>
      <c r="G32" s="41"/>
      <c r="H32" s="41"/>
      <c r="I32" s="139">
        <v>0.21</v>
      </c>
      <c r="J32" s="138">
        <f>ROUND(ROUND((SUM(BE85:BE95)), 2)*I32, 2)</f>
        <v>0</v>
      </c>
      <c r="K32" s="44"/>
    </row>
    <row r="33" spans="2:11" s="1" customFormat="1" ht="14.45" customHeight="1">
      <c r="B33" s="40"/>
      <c r="C33" s="41"/>
      <c r="D33" s="41"/>
      <c r="E33" s="48" t="s">
        <v>45</v>
      </c>
      <c r="F33" s="138">
        <f>ROUND(SUM(BF85:BF95), 2)</f>
        <v>0</v>
      </c>
      <c r="G33" s="41"/>
      <c r="H33" s="41"/>
      <c r="I33" s="139">
        <v>0.15</v>
      </c>
      <c r="J33" s="138">
        <f>ROUND(ROUND((SUM(BF85:BF95)), 2)*I33, 2)</f>
        <v>0</v>
      </c>
      <c r="K33" s="44"/>
    </row>
    <row r="34" spans="2:11" s="1" customFormat="1" ht="14.45" hidden="1" customHeight="1">
      <c r="B34" s="40"/>
      <c r="C34" s="41"/>
      <c r="D34" s="41"/>
      <c r="E34" s="48" t="s">
        <v>46</v>
      </c>
      <c r="F34" s="138">
        <f>ROUND(SUM(BG85:BG95), 2)</f>
        <v>0</v>
      </c>
      <c r="G34" s="41"/>
      <c r="H34" s="41"/>
      <c r="I34" s="139">
        <v>0.21</v>
      </c>
      <c r="J34" s="138">
        <v>0</v>
      </c>
      <c r="K34" s="44"/>
    </row>
    <row r="35" spans="2:11" s="1" customFormat="1" ht="14.45" hidden="1" customHeight="1">
      <c r="B35" s="40"/>
      <c r="C35" s="41"/>
      <c r="D35" s="41"/>
      <c r="E35" s="48" t="s">
        <v>47</v>
      </c>
      <c r="F35" s="138">
        <f>ROUND(SUM(BH85:BH95), 2)</f>
        <v>0</v>
      </c>
      <c r="G35" s="41"/>
      <c r="H35" s="41"/>
      <c r="I35" s="139">
        <v>0.15</v>
      </c>
      <c r="J35" s="138">
        <v>0</v>
      </c>
      <c r="K35" s="44"/>
    </row>
    <row r="36" spans="2:11" s="1" customFormat="1" ht="14.45" hidden="1" customHeight="1">
      <c r="B36" s="40"/>
      <c r="C36" s="41"/>
      <c r="D36" s="41"/>
      <c r="E36" s="48" t="s">
        <v>48</v>
      </c>
      <c r="F36" s="138">
        <f>ROUND(SUM(BI85:BI95), 2)</f>
        <v>0</v>
      </c>
      <c r="G36" s="41"/>
      <c r="H36" s="41"/>
      <c r="I36" s="139">
        <v>0</v>
      </c>
      <c r="J36" s="138">
        <v>0</v>
      </c>
      <c r="K36" s="44"/>
    </row>
    <row r="37" spans="2:11" s="1" customFormat="1" ht="6.95" customHeight="1">
      <c r="B37" s="40"/>
      <c r="C37" s="41"/>
      <c r="D37" s="41"/>
      <c r="E37" s="41"/>
      <c r="F37" s="41"/>
      <c r="G37" s="41"/>
      <c r="H37" s="41"/>
      <c r="I37" s="126"/>
      <c r="J37" s="41"/>
      <c r="K37" s="44"/>
    </row>
    <row r="38" spans="2:11" s="1" customFormat="1" ht="25.35" customHeight="1">
      <c r="B38" s="40"/>
      <c r="C38" s="140"/>
      <c r="D38" s="141" t="s">
        <v>49</v>
      </c>
      <c r="E38" s="78"/>
      <c r="F38" s="78"/>
      <c r="G38" s="142" t="s">
        <v>50</v>
      </c>
      <c r="H38" s="143" t="s">
        <v>51</v>
      </c>
      <c r="I38" s="144"/>
      <c r="J38" s="145">
        <f>SUM(J29:J36)</f>
        <v>0</v>
      </c>
      <c r="K38" s="146"/>
    </row>
    <row r="39" spans="2:11" s="1" customFormat="1" ht="14.45" customHeight="1">
      <c r="B39" s="55"/>
      <c r="C39" s="56"/>
      <c r="D39" s="56"/>
      <c r="E39" s="56"/>
      <c r="F39" s="56"/>
      <c r="G39" s="56"/>
      <c r="H39" s="56"/>
      <c r="I39" s="147"/>
      <c r="J39" s="56"/>
      <c r="K39" s="57"/>
    </row>
    <row r="43" spans="2:11" s="1" customFormat="1" ht="6.95" customHeight="1">
      <c r="B43" s="148"/>
      <c r="C43" s="149"/>
      <c r="D43" s="149"/>
      <c r="E43" s="149"/>
      <c r="F43" s="149"/>
      <c r="G43" s="149"/>
      <c r="H43" s="149"/>
      <c r="I43" s="150"/>
      <c r="J43" s="149"/>
      <c r="K43" s="151"/>
    </row>
    <row r="44" spans="2:11" s="1" customFormat="1" ht="36.950000000000003" customHeight="1">
      <c r="B44" s="40"/>
      <c r="C44" s="29" t="s">
        <v>130</v>
      </c>
      <c r="D44" s="41"/>
      <c r="E44" s="41"/>
      <c r="F44" s="41"/>
      <c r="G44" s="41"/>
      <c r="H44" s="41"/>
      <c r="I44" s="126"/>
      <c r="J44" s="41"/>
      <c r="K44" s="44"/>
    </row>
    <row r="45" spans="2:11" s="1" customFormat="1" ht="6.95" customHeight="1">
      <c r="B45" s="40"/>
      <c r="C45" s="41"/>
      <c r="D45" s="41"/>
      <c r="E45" s="41"/>
      <c r="F45" s="41"/>
      <c r="G45" s="41"/>
      <c r="H45" s="41"/>
      <c r="I45" s="126"/>
      <c r="J45" s="41"/>
      <c r="K45" s="44"/>
    </row>
    <row r="46" spans="2:11" s="1" customFormat="1" ht="14.45" customHeight="1">
      <c r="B46" s="40"/>
      <c r="C46" s="36" t="s">
        <v>18</v>
      </c>
      <c r="D46" s="41"/>
      <c r="E46" s="41"/>
      <c r="F46" s="41"/>
      <c r="G46" s="41"/>
      <c r="H46" s="41"/>
      <c r="I46" s="126"/>
      <c r="J46" s="41"/>
      <c r="K46" s="44"/>
    </row>
    <row r="47" spans="2:11" s="1" customFormat="1" ht="16.5" customHeight="1">
      <c r="B47" s="40"/>
      <c r="C47" s="41"/>
      <c r="D47" s="41"/>
      <c r="E47" s="376" t="str">
        <f>E7</f>
        <v>Oprava hráze rybníka Velký Pařezitý - DPS</v>
      </c>
      <c r="F47" s="377"/>
      <c r="G47" s="377"/>
      <c r="H47" s="377"/>
      <c r="I47" s="126"/>
      <c r="J47" s="41"/>
      <c r="K47" s="44"/>
    </row>
    <row r="48" spans="2:11">
      <c r="B48" s="27"/>
      <c r="C48" s="36" t="s">
        <v>127</v>
      </c>
      <c r="D48" s="28"/>
      <c r="E48" s="28"/>
      <c r="F48" s="28"/>
      <c r="G48" s="28"/>
      <c r="H48" s="28"/>
      <c r="I48" s="125"/>
      <c r="J48" s="28"/>
      <c r="K48" s="30"/>
    </row>
    <row r="49" spans="2:47" s="1" customFormat="1" ht="16.5" customHeight="1">
      <c r="B49" s="40"/>
      <c r="C49" s="41"/>
      <c r="D49" s="41"/>
      <c r="E49" s="376" t="s">
        <v>418</v>
      </c>
      <c r="F49" s="379"/>
      <c r="G49" s="379"/>
      <c r="H49" s="379"/>
      <c r="I49" s="126"/>
      <c r="J49" s="41"/>
      <c r="K49" s="44"/>
    </row>
    <row r="50" spans="2:47" s="1" customFormat="1" ht="14.45" customHeight="1">
      <c r="B50" s="40"/>
      <c r="C50" s="36" t="s">
        <v>419</v>
      </c>
      <c r="D50" s="41"/>
      <c r="E50" s="41"/>
      <c r="F50" s="41"/>
      <c r="G50" s="41"/>
      <c r="H50" s="41"/>
      <c r="I50" s="126"/>
      <c r="J50" s="41"/>
      <c r="K50" s="44"/>
    </row>
    <row r="51" spans="2:47" s="1" customFormat="1" ht="17.25" customHeight="1">
      <c r="B51" s="40"/>
      <c r="C51" s="41"/>
      <c r="D51" s="41"/>
      <c r="E51" s="378" t="str">
        <f>E11</f>
        <v>SO 06.2 - Převádění vody během stavby</v>
      </c>
      <c r="F51" s="379"/>
      <c r="G51" s="379"/>
      <c r="H51" s="379"/>
      <c r="I51" s="126"/>
      <c r="J51" s="41"/>
      <c r="K51" s="44"/>
    </row>
    <row r="52" spans="2:47" s="1" customFormat="1" ht="6.95" customHeight="1">
      <c r="B52" s="40"/>
      <c r="C52" s="41"/>
      <c r="D52" s="41"/>
      <c r="E52" s="41"/>
      <c r="F52" s="41"/>
      <c r="G52" s="41"/>
      <c r="H52" s="41"/>
      <c r="I52" s="126"/>
      <c r="J52" s="41"/>
      <c r="K52" s="44"/>
    </row>
    <row r="53" spans="2:47" s="1" customFormat="1" ht="18" customHeight="1">
      <c r="B53" s="40"/>
      <c r="C53" s="36" t="s">
        <v>24</v>
      </c>
      <c r="D53" s="41"/>
      <c r="E53" s="41"/>
      <c r="F53" s="34" t="str">
        <f>F14</f>
        <v xml:space="preserve"> </v>
      </c>
      <c r="G53" s="41"/>
      <c r="H53" s="41"/>
      <c r="I53" s="127" t="s">
        <v>26</v>
      </c>
      <c r="J53" s="128" t="str">
        <f>IF(J14="","",J14)</f>
        <v>17. 5. 2017</v>
      </c>
      <c r="K53" s="44"/>
    </row>
    <row r="54" spans="2:47" s="1" customFormat="1" ht="6.95" customHeight="1">
      <c r="B54" s="40"/>
      <c r="C54" s="41"/>
      <c r="D54" s="41"/>
      <c r="E54" s="41"/>
      <c r="F54" s="41"/>
      <c r="G54" s="41"/>
      <c r="H54" s="41"/>
      <c r="I54" s="126"/>
      <c r="J54" s="41"/>
      <c r="K54" s="44"/>
    </row>
    <row r="55" spans="2:47" s="1" customFormat="1">
      <c r="B55" s="40"/>
      <c r="C55" s="36" t="s">
        <v>28</v>
      </c>
      <c r="D55" s="41"/>
      <c r="E55" s="41"/>
      <c r="F55" s="34" t="str">
        <f>E17</f>
        <v>AOPK ČR, Kaplanova 1931/1, 148 00 Praha 11</v>
      </c>
      <c r="G55" s="41"/>
      <c r="H55" s="41"/>
      <c r="I55" s="127" t="s">
        <v>34</v>
      </c>
      <c r="J55" s="341" t="str">
        <f>E23</f>
        <v>HG partner s.r.o.</v>
      </c>
      <c r="K55" s="44"/>
    </row>
    <row r="56" spans="2:47" s="1" customFormat="1" ht="14.45" customHeight="1">
      <c r="B56" s="40"/>
      <c r="C56" s="36" t="s">
        <v>32</v>
      </c>
      <c r="D56" s="41"/>
      <c r="E56" s="41"/>
      <c r="F56" s="34" t="str">
        <f>IF(E20="","",E20)</f>
        <v/>
      </c>
      <c r="G56" s="41"/>
      <c r="H56" s="41"/>
      <c r="I56" s="126"/>
      <c r="J56" s="380"/>
      <c r="K56" s="44"/>
    </row>
    <row r="57" spans="2:47" s="1" customFormat="1" ht="10.35" customHeight="1">
      <c r="B57" s="40"/>
      <c r="C57" s="41"/>
      <c r="D57" s="41"/>
      <c r="E57" s="41"/>
      <c r="F57" s="41"/>
      <c r="G57" s="41"/>
      <c r="H57" s="41"/>
      <c r="I57" s="126"/>
      <c r="J57" s="41"/>
      <c r="K57" s="44"/>
    </row>
    <row r="58" spans="2:47" s="1" customFormat="1" ht="29.25" customHeight="1">
      <c r="B58" s="40"/>
      <c r="C58" s="152" t="s">
        <v>131</v>
      </c>
      <c r="D58" s="140"/>
      <c r="E58" s="140"/>
      <c r="F58" s="140"/>
      <c r="G58" s="140"/>
      <c r="H58" s="140"/>
      <c r="I58" s="153"/>
      <c r="J58" s="154" t="s">
        <v>132</v>
      </c>
      <c r="K58" s="155"/>
    </row>
    <row r="59" spans="2:47" s="1" customFormat="1" ht="10.35" customHeight="1">
      <c r="B59" s="40"/>
      <c r="C59" s="41"/>
      <c r="D59" s="41"/>
      <c r="E59" s="41"/>
      <c r="F59" s="41"/>
      <c r="G59" s="41"/>
      <c r="H59" s="41"/>
      <c r="I59" s="126"/>
      <c r="J59" s="41"/>
      <c r="K59" s="44"/>
    </row>
    <row r="60" spans="2:47" s="1" customFormat="1" ht="29.25" customHeight="1">
      <c r="B60" s="40"/>
      <c r="C60" s="156" t="s">
        <v>133</v>
      </c>
      <c r="D60" s="41"/>
      <c r="E60" s="41"/>
      <c r="F60" s="41"/>
      <c r="G60" s="41"/>
      <c r="H60" s="41"/>
      <c r="I60" s="126"/>
      <c r="J60" s="136">
        <f>J85</f>
        <v>0</v>
      </c>
      <c r="K60" s="44"/>
      <c r="AU60" s="23" t="s">
        <v>134</v>
      </c>
    </row>
    <row r="61" spans="2:47" s="8" customFormat="1" ht="24.95" customHeight="1">
      <c r="B61" s="157"/>
      <c r="C61" s="158"/>
      <c r="D61" s="159" t="s">
        <v>135</v>
      </c>
      <c r="E61" s="160"/>
      <c r="F61" s="160"/>
      <c r="G61" s="160"/>
      <c r="H61" s="160"/>
      <c r="I61" s="161"/>
      <c r="J61" s="162">
        <f>J86</f>
        <v>0</v>
      </c>
      <c r="K61" s="163"/>
    </row>
    <row r="62" spans="2:47" s="9" customFormat="1" ht="19.899999999999999" customHeight="1">
      <c r="B62" s="164"/>
      <c r="C62" s="165"/>
      <c r="D62" s="166" t="s">
        <v>136</v>
      </c>
      <c r="E62" s="167"/>
      <c r="F62" s="167"/>
      <c r="G62" s="167"/>
      <c r="H62" s="167"/>
      <c r="I62" s="168"/>
      <c r="J62" s="169">
        <f>J87</f>
        <v>0</v>
      </c>
      <c r="K62" s="170"/>
    </row>
    <row r="63" spans="2:47" s="9" customFormat="1" ht="19.899999999999999" customHeight="1">
      <c r="B63" s="164"/>
      <c r="C63" s="165"/>
      <c r="D63" s="166" t="s">
        <v>140</v>
      </c>
      <c r="E63" s="167"/>
      <c r="F63" s="167"/>
      <c r="G63" s="167"/>
      <c r="H63" s="167"/>
      <c r="I63" s="168"/>
      <c r="J63" s="169">
        <f>J91</f>
        <v>0</v>
      </c>
      <c r="K63" s="170"/>
    </row>
    <row r="64" spans="2:47" s="1" customFormat="1" ht="21.75" customHeight="1">
      <c r="B64" s="40"/>
      <c r="C64" s="41"/>
      <c r="D64" s="41"/>
      <c r="E64" s="41"/>
      <c r="F64" s="41"/>
      <c r="G64" s="41"/>
      <c r="H64" s="41"/>
      <c r="I64" s="126"/>
      <c r="J64" s="41"/>
      <c r="K64" s="44"/>
    </row>
    <row r="65" spans="2:12" s="1" customFormat="1" ht="6.95" customHeight="1">
      <c r="B65" s="55"/>
      <c r="C65" s="56"/>
      <c r="D65" s="56"/>
      <c r="E65" s="56"/>
      <c r="F65" s="56"/>
      <c r="G65" s="56"/>
      <c r="H65" s="56"/>
      <c r="I65" s="147"/>
      <c r="J65" s="56"/>
      <c r="K65" s="57"/>
    </row>
    <row r="69" spans="2:12" s="1" customFormat="1" ht="6.95" customHeight="1">
      <c r="B69" s="58"/>
      <c r="C69" s="59"/>
      <c r="D69" s="59"/>
      <c r="E69" s="59"/>
      <c r="F69" s="59"/>
      <c r="G69" s="59"/>
      <c r="H69" s="59"/>
      <c r="I69" s="150"/>
      <c r="J69" s="59"/>
      <c r="K69" s="59"/>
      <c r="L69" s="60"/>
    </row>
    <row r="70" spans="2:12" s="1" customFormat="1" ht="36.950000000000003" customHeight="1">
      <c r="B70" s="40"/>
      <c r="C70" s="61" t="s">
        <v>141</v>
      </c>
      <c r="D70" s="62"/>
      <c r="E70" s="62"/>
      <c r="F70" s="62"/>
      <c r="G70" s="62"/>
      <c r="H70" s="62"/>
      <c r="I70" s="171"/>
      <c r="J70" s="62"/>
      <c r="K70" s="62"/>
      <c r="L70" s="60"/>
    </row>
    <row r="71" spans="2:12" s="1" customFormat="1" ht="6.95" customHeight="1">
      <c r="B71" s="40"/>
      <c r="C71" s="62"/>
      <c r="D71" s="62"/>
      <c r="E71" s="62"/>
      <c r="F71" s="62"/>
      <c r="G71" s="62"/>
      <c r="H71" s="62"/>
      <c r="I71" s="171"/>
      <c r="J71" s="62"/>
      <c r="K71" s="62"/>
      <c r="L71" s="60"/>
    </row>
    <row r="72" spans="2:12" s="1" customFormat="1" ht="14.45" customHeight="1">
      <c r="B72" s="40"/>
      <c r="C72" s="64" t="s">
        <v>18</v>
      </c>
      <c r="D72" s="62"/>
      <c r="E72" s="62"/>
      <c r="F72" s="62"/>
      <c r="G72" s="62"/>
      <c r="H72" s="62"/>
      <c r="I72" s="171"/>
      <c r="J72" s="62"/>
      <c r="K72" s="62"/>
      <c r="L72" s="60"/>
    </row>
    <row r="73" spans="2:12" s="1" customFormat="1" ht="16.5" customHeight="1">
      <c r="B73" s="40"/>
      <c r="C73" s="62"/>
      <c r="D73" s="62"/>
      <c r="E73" s="381" t="str">
        <f>E7</f>
        <v>Oprava hráze rybníka Velký Pařezitý - DPS</v>
      </c>
      <c r="F73" s="382"/>
      <c r="G73" s="382"/>
      <c r="H73" s="382"/>
      <c r="I73" s="171"/>
      <c r="J73" s="62"/>
      <c r="K73" s="62"/>
      <c r="L73" s="60"/>
    </row>
    <row r="74" spans="2:12">
      <c r="B74" s="27"/>
      <c r="C74" s="64" t="s">
        <v>127</v>
      </c>
      <c r="D74" s="251"/>
      <c r="E74" s="251"/>
      <c r="F74" s="251"/>
      <c r="G74" s="251"/>
      <c r="H74" s="251"/>
      <c r="J74" s="251"/>
      <c r="K74" s="251"/>
      <c r="L74" s="252"/>
    </row>
    <row r="75" spans="2:12" s="1" customFormat="1" ht="16.5" customHeight="1">
      <c r="B75" s="40"/>
      <c r="C75" s="62"/>
      <c r="D75" s="62"/>
      <c r="E75" s="381" t="s">
        <v>418</v>
      </c>
      <c r="F75" s="383"/>
      <c r="G75" s="383"/>
      <c r="H75" s="383"/>
      <c r="I75" s="171"/>
      <c r="J75" s="62"/>
      <c r="K75" s="62"/>
      <c r="L75" s="60"/>
    </row>
    <row r="76" spans="2:12" s="1" customFormat="1" ht="14.45" customHeight="1">
      <c r="B76" s="40"/>
      <c r="C76" s="64" t="s">
        <v>419</v>
      </c>
      <c r="D76" s="62"/>
      <c r="E76" s="62"/>
      <c r="F76" s="62"/>
      <c r="G76" s="62"/>
      <c r="H76" s="62"/>
      <c r="I76" s="171"/>
      <c r="J76" s="62"/>
      <c r="K76" s="62"/>
      <c r="L76" s="60"/>
    </row>
    <row r="77" spans="2:12" s="1" customFormat="1" ht="17.25" customHeight="1">
      <c r="B77" s="40"/>
      <c r="C77" s="62"/>
      <c r="D77" s="62"/>
      <c r="E77" s="352" t="str">
        <f>E11</f>
        <v>SO 06.2 - Převádění vody během stavby</v>
      </c>
      <c r="F77" s="383"/>
      <c r="G77" s="383"/>
      <c r="H77" s="383"/>
      <c r="I77" s="171"/>
      <c r="J77" s="62"/>
      <c r="K77" s="62"/>
      <c r="L77" s="60"/>
    </row>
    <row r="78" spans="2:12" s="1" customFormat="1" ht="6.95" customHeight="1">
      <c r="B78" s="40"/>
      <c r="C78" s="62"/>
      <c r="D78" s="62"/>
      <c r="E78" s="62"/>
      <c r="F78" s="62"/>
      <c r="G78" s="62"/>
      <c r="H78" s="62"/>
      <c r="I78" s="171"/>
      <c r="J78" s="62"/>
      <c r="K78" s="62"/>
      <c r="L78" s="60"/>
    </row>
    <row r="79" spans="2:12" s="1" customFormat="1" ht="18" customHeight="1">
      <c r="B79" s="40"/>
      <c r="C79" s="64" t="s">
        <v>24</v>
      </c>
      <c r="D79" s="62"/>
      <c r="E79" s="62"/>
      <c r="F79" s="172" t="str">
        <f>F14</f>
        <v xml:space="preserve"> </v>
      </c>
      <c r="G79" s="62"/>
      <c r="H79" s="62"/>
      <c r="I79" s="173" t="s">
        <v>26</v>
      </c>
      <c r="J79" s="72" t="str">
        <f>IF(J14="","",J14)</f>
        <v>17. 5. 2017</v>
      </c>
      <c r="K79" s="62"/>
      <c r="L79" s="60"/>
    </row>
    <row r="80" spans="2:12" s="1" customFormat="1" ht="6.95" customHeight="1">
      <c r="B80" s="40"/>
      <c r="C80" s="62"/>
      <c r="D80" s="62"/>
      <c r="E80" s="62"/>
      <c r="F80" s="62"/>
      <c r="G80" s="62"/>
      <c r="H80" s="62"/>
      <c r="I80" s="171"/>
      <c r="J80" s="62"/>
      <c r="K80" s="62"/>
      <c r="L80" s="60"/>
    </row>
    <row r="81" spans="2:65" s="1" customFormat="1">
      <c r="B81" s="40"/>
      <c r="C81" s="64" t="s">
        <v>28</v>
      </c>
      <c r="D81" s="62"/>
      <c r="E81" s="62"/>
      <c r="F81" s="172" t="str">
        <f>E17</f>
        <v>AOPK ČR, Kaplanova 1931/1, 148 00 Praha 11</v>
      </c>
      <c r="G81" s="62"/>
      <c r="H81" s="62"/>
      <c r="I81" s="173" t="s">
        <v>34</v>
      </c>
      <c r="J81" s="172" t="str">
        <f>E23</f>
        <v>HG partner s.r.o.</v>
      </c>
      <c r="K81" s="62"/>
      <c r="L81" s="60"/>
    </row>
    <row r="82" spans="2:65" s="1" customFormat="1" ht="14.45" customHeight="1">
      <c r="B82" s="40"/>
      <c r="C82" s="64" t="s">
        <v>32</v>
      </c>
      <c r="D82" s="62"/>
      <c r="E82" s="62"/>
      <c r="F82" s="172" t="str">
        <f>IF(E20="","",E20)</f>
        <v/>
      </c>
      <c r="G82" s="62"/>
      <c r="H82" s="62"/>
      <c r="I82" s="171"/>
      <c r="J82" s="62"/>
      <c r="K82" s="62"/>
      <c r="L82" s="60"/>
    </row>
    <row r="83" spans="2:65" s="1" customFormat="1" ht="10.35" customHeight="1">
      <c r="B83" s="40"/>
      <c r="C83" s="62"/>
      <c r="D83" s="62"/>
      <c r="E83" s="62"/>
      <c r="F83" s="62"/>
      <c r="G83" s="62"/>
      <c r="H83" s="62"/>
      <c r="I83" s="171"/>
      <c r="J83" s="62"/>
      <c r="K83" s="62"/>
      <c r="L83" s="60"/>
    </row>
    <row r="84" spans="2:65" s="10" customFormat="1" ht="29.25" customHeight="1">
      <c r="B84" s="174"/>
      <c r="C84" s="175" t="s">
        <v>142</v>
      </c>
      <c r="D84" s="176" t="s">
        <v>58</v>
      </c>
      <c r="E84" s="176" t="s">
        <v>54</v>
      </c>
      <c r="F84" s="176" t="s">
        <v>143</v>
      </c>
      <c r="G84" s="176" t="s">
        <v>144</v>
      </c>
      <c r="H84" s="176" t="s">
        <v>145</v>
      </c>
      <c r="I84" s="177" t="s">
        <v>146</v>
      </c>
      <c r="J84" s="176" t="s">
        <v>132</v>
      </c>
      <c r="K84" s="178" t="s">
        <v>147</v>
      </c>
      <c r="L84" s="179"/>
      <c r="M84" s="80" t="s">
        <v>148</v>
      </c>
      <c r="N84" s="81" t="s">
        <v>43</v>
      </c>
      <c r="O84" s="81" t="s">
        <v>149</v>
      </c>
      <c r="P84" s="81" t="s">
        <v>150</v>
      </c>
      <c r="Q84" s="81" t="s">
        <v>151</v>
      </c>
      <c r="R84" s="81" t="s">
        <v>152</v>
      </c>
      <c r="S84" s="81" t="s">
        <v>153</v>
      </c>
      <c r="T84" s="82" t="s">
        <v>154</v>
      </c>
    </row>
    <row r="85" spans="2:65" s="1" customFormat="1" ht="29.25" customHeight="1">
      <c r="B85" s="40"/>
      <c r="C85" s="86" t="s">
        <v>133</v>
      </c>
      <c r="D85" s="62"/>
      <c r="E85" s="62"/>
      <c r="F85" s="62"/>
      <c r="G85" s="62"/>
      <c r="H85" s="62"/>
      <c r="I85" s="171"/>
      <c r="J85" s="180">
        <f>BK85</f>
        <v>0</v>
      </c>
      <c r="K85" s="62"/>
      <c r="L85" s="60"/>
      <c r="M85" s="83"/>
      <c r="N85" s="84"/>
      <c r="O85" s="84"/>
      <c r="P85" s="181">
        <f>P86</f>
        <v>0</v>
      </c>
      <c r="Q85" s="84"/>
      <c r="R85" s="181">
        <f>R86</f>
        <v>2.4208699999999999</v>
      </c>
      <c r="S85" s="84"/>
      <c r="T85" s="182">
        <f>T86</f>
        <v>0</v>
      </c>
      <c r="AT85" s="23" t="s">
        <v>72</v>
      </c>
      <c r="AU85" s="23" t="s">
        <v>134</v>
      </c>
      <c r="BK85" s="183">
        <f>BK86</f>
        <v>0</v>
      </c>
    </row>
    <row r="86" spans="2:65" s="11" customFormat="1" ht="37.35" customHeight="1">
      <c r="B86" s="184"/>
      <c r="C86" s="185"/>
      <c r="D86" s="186" t="s">
        <v>72</v>
      </c>
      <c r="E86" s="187" t="s">
        <v>155</v>
      </c>
      <c r="F86" s="187" t="s">
        <v>156</v>
      </c>
      <c r="G86" s="185"/>
      <c r="H86" s="185"/>
      <c r="I86" s="188"/>
      <c r="J86" s="189">
        <f>BK86</f>
        <v>0</v>
      </c>
      <c r="K86" s="185"/>
      <c r="L86" s="190"/>
      <c r="M86" s="191"/>
      <c r="N86" s="192"/>
      <c r="O86" s="192"/>
      <c r="P86" s="193">
        <f>P87+P91</f>
        <v>0</v>
      </c>
      <c r="Q86" s="192"/>
      <c r="R86" s="193">
        <f>R87+R91</f>
        <v>2.4208699999999999</v>
      </c>
      <c r="S86" s="192"/>
      <c r="T86" s="194">
        <f>T87+T91</f>
        <v>0</v>
      </c>
      <c r="AR86" s="195" t="s">
        <v>81</v>
      </c>
      <c r="AT86" s="196" t="s">
        <v>72</v>
      </c>
      <c r="AU86" s="196" t="s">
        <v>73</v>
      </c>
      <c r="AY86" s="195" t="s">
        <v>157</v>
      </c>
      <c r="BK86" s="197">
        <f>BK87+BK91</f>
        <v>0</v>
      </c>
    </row>
    <row r="87" spans="2:65" s="11" customFormat="1" ht="19.899999999999999" customHeight="1">
      <c r="B87" s="184"/>
      <c r="C87" s="185"/>
      <c r="D87" s="186" t="s">
        <v>72</v>
      </c>
      <c r="E87" s="198" t="s">
        <v>81</v>
      </c>
      <c r="F87" s="198" t="s">
        <v>158</v>
      </c>
      <c r="G87" s="185"/>
      <c r="H87" s="185"/>
      <c r="I87" s="188"/>
      <c r="J87" s="199">
        <f>BK87</f>
        <v>0</v>
      </c>
      <c r="K87" s="185"/>
      <c r="L87" s="190"/>
      <c r="M87" s="191"/>
      <c r="N87" s="192"/>
      <c r="O87" s="192"/>
      <c r="P87" s="193">
        <f>SUM(P88:P90)</f>
        <v>0</v>
      </c>
      <c r="Q87" s="192"/>
      <c r="R87" s="193">
        <f>SUM(R88:R90)</f>
        <v>2.4208699999999999</v>
      </c>
      <c r="S87" s="192"/>
      <c r="T87" s="194">
        <f>SUM(T88:T90)</f>
        <v>0</v>
      </c>
      <c r="AR87" s="195" t="s">
        <v>81</v>
      </c>
      <c r="AT87" s="196" t="s">
        <v>72</v>
      </c>
      <c r="AU87" s="196" t="s">
        <v>81</v>
      </c>
      <c r="AY87" s="195" t="s">
        <v>157</v>
      </c>
      <c r="BK87" s="197">
        <f>SUM(BK88:BK90)</f>
        <v>0</v>
      </c>
    </row>
    <row r="88" spans="2:65" s="1" customFormat="1" ht="38.25" customHeight="1">
      <c r="B88" s="40"/>
      <c r="C88" s="200" t="s">
        <v>81</v>
      </c>
      <c r="D88" s="200" t="s">
        <v>159</v>
      </c>
      <c r="E88" s="201" t="s">
        <v>724</v>
      </c>
      <c r="F88" s="202" t="s">
        <v>725</v>
      </c>
      <c r="G88" s="203" t="s">
        <v>288</v>
      </c>
      <c r="H88" s="204">
        <v>1</v>
      </c>
      <c r="I88" s="205"/>
      <c r="J88" s="206">
        <f>ROUND(I88*H88,2)</f>
        <v>0</v>
      </c>
      <c r="K88" s="202" t="s">
        <v>23</v>
      </c>
      <c r="L88" s="60"/>
      <c r="M88" s="207" t="s">
        <v>23</v>
      </c>
      <c r="N88" s="208" t="s">
        <v>44</v>
      </c>
      <c r="O88" s="41"/>
      <c r="P88" s="209">
        <f>O88*H88</f>
        <v>0</v>
      </c>
      <c r="Q88" s="209">
        <v>2.4208699999999999</v>
      </c>
      <c r="R88" s="209">
        <f>Q88*H88</f>
        <v>2.4208699999999999</v>
      </c>
      <c r="S88" s="209">
        <v>0</v>
      </c>
      <c r="T88" s="210">
        <f>S88*H88</f>
        <v>0</v>
      </c>
      <c r="AR88" s="23" t="s">
        <v>164</v>
      </c>
      <c r="AT88" s="23" t="s">
        <v>159</v>
      </c>
      <c r="AU88" s="23" t="s">
        <v>83</v>
      </c>
      <c r="AY88" s="23" t="s">
        <v>157</v>
      </c>
      <c r="BE88" s="211">
        <f>IF(N88="základní",J88,0)</f>
        <v>0</v>
      </c>
      <c r="BF88" s="211">
        <f>IF(N88="snížená",J88,0)</f>
        <v>0</v>
      </c>
      <c r="BG88" s="211">
        <f>IF(N88="zákl. přenesená",J88,0)</f>
        <v>0</v>
      </c>
      <c r="BH88" s="211">
        <f>IF(N88="sníž. přenesená",J88,0)</f>
        <v>0</v>
      </c>
      <c r="BI88" s="211">
        <f>IF(N88="nulová",J88,0)</f>
        <v>0</v>
      </c>
      <c r="BJ88" s="23" t="s">
        <v>81</v>
      </c>
      <c r="BK88" s="211">
        <f>ROUND(I88*H88,2)</f>
        <v>0</v>
      </c>
      <c r="BL88" s="23" t="s">
        <v>164</v>
      </c>
      <c r="BM88" s="23" t="s">
        <v>726</v>
      </c>
    </row>
    <row r="89" spans="2:65" s="1" customFormat="1" ht="27">
      <c r="B89" s="40"/>
      <c r="C89" s="62"/>
      <c r="D89" s="212" t="s">
        <v>166</v>
      </c>
      <c r="E89" s="62"/>
      <c r="F89" s="213" t="s">
        <v>727</v>
      </c>
      <c r="G89" s="62"/>
      <c r="H89" s="62"/>
      <c r="I89" s="171"/>
      <c r="J89" s="62"/>
      <c r="K89" s="62"/>
      <c r="L89" s="60"/>
      <c r="M89" s="214"/>
      <c r="N89" s="41"/>
      <c r="O89" s="41"/>
      <c r="P89" s="41"/>
      <c r="Q89" s="41"/>
      <c r="R89" s="41"/>
      <c r="S89" s="41"/>
      <c r="T89" s="77"/>
      <c r="AT89" s="23" t="s">
        <v>166</v>
      </c>
      <c r="AU89" s="23" t="s">
        <v>83</v>
      </c>
    </row>
    <row r="90" spans="2:65" s="12" customFormat="1" ht="13.5">
      <c r="B90" s="216"/>
      <c r="C90" s="217"/>
      <c r="D90" s="212" t="s">
        <v>170</v>
      </c>
      <c r="E90" s="218" t="s">
        <v>23</v>
      </c>
      <c r="F90" s="219" t="s">
        <v>81</v>
      </c>
      <c r="G90" s="217"/>
      <c r="H90" s="220">
        <v>1</v>
      </c>
      <c r="I90" s="221"/>
      <c r="J90" s="217"/>
      <c r="K90" s="217"/>
      <c r="L90" s="222"/>
      <c r="M90" s="223"/>
      <c r="N90" s="224"/>
      <c r="O90" s="224"/>
      <c r="P90" s="224"/>
      <c r="Q90" s="224"/>
      <c r="R90" s="224"/>
      <c r="S90" s="224"/>
      <c r="T90" s="225"/>
      <c r="AT90" s="226" t="s">
        <v>170</v>
      </c>
      <c r="AU90" s="226" t="s">
        <v>83</v>
      </c>
      <c r="AV90" s="12" t="s">
        <v>83</v>
      </c>
      <c r="AW90" s="12" t="s">
        <v>36</v>
      </c>
      <c r="AX90" s="12" t="s">
        <v>81</v>
      </c>
      <c r="AY90" s="226" t="s">
        <v>157</v>
      </c>
    </row>
    <row r="91" spans="2:65" s="11" customFormat="1" ht="29.85" customHeight="1">
      <c r="B91" s="184"/>
      <c r="C91" s="185"/>
      <c r="D91" s="186" t="s">
        <v>72</v>
      </c>
      <c r="E91" s="198" t="s">
        <v>304</v>
      </c>
      <c r="F91" s="198" t="s">
        <v>305</v>
      </c>
      <c r="G91" s="185"/>
      <c r="H91" s="185"/>
      <c r="I91" s="188"/>
      <c r="J91" s="199">
        <f>BK91</f>
        <v>0</v>
      </c>
      <c r="K91" s="185"/>
      <c r="L91" s="190"/>
      <c r="M91" s="191"/>
      <c r="N91" s="192"/>
      <c r="O91" s="192"/>
      <c r="P91" s="193">
        <f>SUM(P92:P95)</f>
        <v>0</v>
      </c>
      <c r="Q91" s="192"/>
      <c r="R91" s="193">
        <f>SUM(R92:R95)</f>
        <v>0</v>
      </c>
      <c r="S91" s="192"/>
      <c r="T91" s="194">
        <f>SUM(T92:T95)</f>
        <v>0</v>
      </c>
      <c r="AR91" s="195" t="s">
        <v>81</v>
      </c>
      <c r="AT91" s="196" t="s">
        <v>72</v>
      </c>
      <c r="AU91" s="196" t="s">
        <v>81</v>
      </c>
      <c r="AY91" s="195" t="s">
        <v>157</v>
      </c>
      <c r="BK91" s="197">
        <f>SUM(BK92:BK95)</f>
        <v>0</v>
      </c>
    </row>
    <row r="92" spans="2:65" s="1" customFormat="1" ht="16.5" customHeight="1">
      <c r="B92" s="40"/>
      <c r="C92" s="200" t="s">
        <v>83</v>
      </c>
      <c r="D92" s="200" t="s">
        <v>159</v>
      </c>
      <c r="E92" s="201" t="s">
        <v>306</v>
      </c>
      <c r="F92" s="202" t="s">
        <v>307</v>
      </c>
      <c r="G92" s="203" t="s">
        <v>237</v>
      </c>
      <c r="H92" s="204">
        <v>2.4209999999999998</v>
      </c>
      <c r="I92" s="205"/>
      <c r="J92" s="206">
        <f>ROUND(I92*H92,2)</f>
        <v>0</v>
      </c>
      <c r="K92" s="202" t="s">
        <v>163</v>
      </c>
      <c r="L92" s="60"/>
      <c r="M92" s="207" t="s">
        <v>23</v>
      </c>
      <c r="N92" s="208" t="s">
        <v>44</v>
      </c>
      <c r="O92" s="41"/>
      <c r="P92" s="209">
        <f>O92*H92</f>
        <v>0</v>
      </c>
      <c r="Q92" s="209">
        <v>0</v>
      </c>
      <c r="R92" s="209">
        <f>Q92*H92</f>
        <v>0</v>
      </c>
      <c r="S92" s="209">
        <v>0</v>
      </c>
      <c r="T92" s="210">
        <f>S92*H92</f>
        <v>0</v>
      </c>
      <c r="AR92" s="23" t="s">
        <v>164</v>
      </c>
      <c r="AT92" s="23" t="s">
        <v>159</v>
      </c>
      <c r="AU92" s="23" t="s">
        <v>83</v>
      </c>
      <c r="AY92" s="23" t="s">
        <v>157</v>
      </c>
      <c r="BE92" s="211">
        <f>IF(N92="základní",J92,0)</f>
        <v>0</v>
      </c>
      <c r="BF92" s="211">
        <f>IF(N92="snížená",J92,0)</f>
        <v>0</v>
      </c>
      <c r="BG92" s="211">
        <f>IF(N92="zákl. přenesená",J92,0)</f>
        <v>0</v>
      </c>
      <c r="BH92" s="211">
        <f>IF(N92="sníž. přenesená",J92,0)</f>
        <v>0</v>
      </c>
      <c r="BI92" s="211">
        <f>IF(N92="nulová",J92,0)</f>
        <v>0</v>
      </c>
      <c r="BJ92" s="23" t="s">
        <v>81</v>
      </c>
      <c r="BK92" s="211">
        <f>ROUND(I92*H92,2)</f>
        <v>0</v>
      </c>
      <c r="BL92" s="23" t="s">
        <v>164</v>
      </c>
      <c r="BM92" s="23" t="s">
        <v>728</v>
      </c>
    </row>
    <row r="93" spans="2:65" s="1" customFormat="1" ht="13.5">
      <c r="B93" s="40"/>
      <c r="C93" s="62"/>
      <c r="D93" s="212" t="s">
        <v>166</v>
      </c>
      <c r="E93" s="62"/>
      <c r="F93" s="213" t="s">
        <v>309</v>
      </c>
      <c r="G93" s="62"/>
      <c r="H93" s="62"/>
      <c r="I93" s="171"/>
      <c r="J93" s="62"/>
      <c r="K93" s="62"/>
      <c r="L93" s="60"/>
      <c r="M93" s="214"/>
      <c r="N93" s="41"/>
      <c r="O93" s="41"/>
      <c r="P93" s="41"/>
      <c r="Q93" s="41"/>
      <c r="R93" s="41"/>
      <c r="S93" s="41"/>
      <c r="T93" s="77"/>
      <c r="AT93" s="23" t="s">
        <v>166</v>
      </c>
      <c r="AU93" s="23" t="s">
        <v>83</v>
      </c>
    </row>
    <row r="94" spans="2:65" s="1" customFormat="1" ht="25.5" customHeight="1">
      <c r="B94" s="40"/>
      <c r="C94" s="200" t="s">
        <v>183</v>
      </c>
      <c r="D94" s="200" t="s">
        <v>159</v>
      </c>
      <c r="E94" s="201" t="s">
        <v>311</v>
      </c>
      <c r="F94" s="202" t="s">
        <v>312</v>
      </c>
      <c r="G94" s="203" t="s">
        <v>237</v>
      </c>
      <c r="H94" s="204">
        <v>2.4209999999999998</v>
      </c>
      <c r="I94" s="205"/>
      <c r="J94" s="206">
        <f>ROUND(I94*H94,2)</f>
        <v>0</v>
      </c>
      <c r="K94" s="202" t="s">
        <v>163</v>
      </c>
      <c r="L94" s="60"/>
      <c r="M94" s="207" t="s">
        <v>23</v>
      </c>
      <c r="N94" s="208" t="s">
        <v>44</v>
      </c>
      <c r="O94" s="41"/>
      <c r="P94" s="209">
        <f>O94*H94</f>
        <v>0</v>
      </c>
      <c r="Q94" s="209">
        <v>0</v>
      </c>
      <c r="R94" s="209">
        <f>Q94*H94</f>
        <v>0</v>
      </c>
      <c r="S94" s="209">
        <v>0</v>
      </c>
      <c r="T94" s="210">
        <f>S94*H94</f>
        <v>0</v>
      </c>
      <c r="AR94" s="23" t="s">
        <v>164</v>
      </c>
      <c r="AT94" s="23" t="s">
        <v>159</v>
      </c>
      <c r="AU94" s="23" t="s">
        <v>83</v>
      </c>
      <c r="AY94" s="23" t="s">
        <v>157</v>
      </c>
      <c r="BE94" s="211">
        <f>IF(N94="základní",J94,0)</f>
        <v>0</v>
      </c>
      <c r="BF94" s="211">
        <f>IF(N94="snížená",J94,0)</f>
        <v>0</v>
      </c>
      <c r="BG94" s="211">
        <f>IF(N94="zákl. přenesená",J94,0)</f>
        <v>0</v>
      </c>
      <c r="BH94" s="211">
        <f>IF(N94="sníž. přenesená",J94,0)</f>
        <v>0</v>
      </c>
      <c r="BI94" s="211">
        <f>IF(N94="nulová",J94,0)</f>
        <v>0</v>
      </c>
      <c r="BJ94" s="23" t="s">
        <v>81</v>
      </c>
      <c r="BK94" s="211">
        <f>ROUND(I94*H94,2)</f>
        <v>0</v>
      </c>
      <c r="BL94" s="23" t="s">
        <v>164</v>
      </c>
      <c r="BM94" s="23" t="s">
        <v>729</v>
      </c>
    </row>
    <row r="95" spans="2:65" s="1" customFormat="1" ht="27">
      <c r="B95" s="40"/>
      <c r="C95" s="62"/>
      <c r="D95" s="212" t="s">
        <v>166</v>
      </c>
      <c r="E95" s="62"/>
      <c r="F95" s="213" t="s">
        <v>314</v>
      </c>
      <c r="G95" s="62"/>
      <c r="H95" s="62"/>
      <c r="I95" s="171"/>
      <c r="J95" s="62"/>
      <c r="K95" s="62"/>
      <c r="L95" s="60"/>
      <c r="M95" s="248"/>
      <c r="N95" s="249"/>
      <c r="O95" s="249"/>
      <c r="P95" s="249"/>
      <c r="Q95" s="249"/>
      <c r="R95" s="249"/>
      <c r="S95" s="249"/>
      <c r="T95" s="250"/>
      <c r="AT95" s="23" t="s">
        <v>166</v>
      </c>
      <c r="AU95" s="23" t="s">
        <v>83</v>
      </c>
    </row>
    <row r="96" spans="2:65" s="1" customFormat="1" ht="6.95" customHeight="1">
      <c r="B96" s="55"/>
      <c r="C96" s="56"/>
      <c r="D96" s="56"/>
      <c r="E96" s="56"/>
      <c r="F96" s="56"/>
      <c r="G96" s="56"/>
      <c r="H96" s="56"/>
      <c r="I96" s="147"/>
      <c r="J96" s="56"/>
      <c r="K96" s="56"/>
      <c r="L96" s="60"/>
    </row>
  </sheetData>
  <sheetProtection algorithmName="SHA-512" hashValue="ozJrhyiMaTaXqCm8Hd/Z3ISWRySZiArFfoM90X7T+L5TVUQggyWKVlRwc0J7qV3ayz2+kr0vPm6GOsHZQDPGaQ==" saltValue="kbz0j3dPTUG9aG88n8aNPuv9wTqkTxr6/YK7+UAGykyV/oAcujo7wW/4YYTnt9iGisnhfqi8+eFGXROnt6QcLg==" spinCount="100000" sheet="1" objects="1" scenarios="1" formatColumns="0" formatRows="0" autoFilter="0"/>
  <autoFilter ref="C84:K95"/>
  <mergeCells count="13">
    <mergeCell ref="E77:H77"/>
    <mergeCell ref="G1:H1"/>
    <mergeCell ref="L2:V2"/>
    <mergeCell ref="E49:H49"/>
    <mergeCell ref="E51:H51"/>
    <mergeCell ref="J55:J56"/>
    <mergeCell ref="E73:H73"/>
    <mergeCell ref="E75:H75"/>
    <mergeCell ref="E7:H7"/>
    <mergeCell ref="E9:H9"/>
    <mergeCell ref="E11:H11"/>
    <mergeCell ref="E26:H26"/>
    <mergeCell ref="E47:H47"/>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1:BR17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20"/>
      <c r="C1" s="120"/>
      <c r="D1" s="121" t="s">
        <v>1</v>
      </c>
      <c r="E1" s="120"/>
      <c r="F1" s="122" t="s">
        <v>121</v>
      </c>
      <c r="G1" s="384" t="s">
        <v>122</v>
      </c>
      <c r="H1" s="384"/>
      <c r="I1" s="123"/>
      <c r="J1" s="122" t="s">
        <v>123</v>
      </c>
      <c r="K1" s="121" t="s">
        <v>124</v>
      </c>
      <c r="L1" s="122" t="s">
        <v>125</v>
      </c>
      <c r="M1" s="122"/>
      <c r="N1" s="122"/>
      <c r="O1" s="122"/>
      <c r="P1" s="122"/>
      <c r="Q1" s="122"/>
      <c r="R1" s="122"/>
      <c r="S1" s="122"/>
      <c r="T1" s="12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5"/>
      <c r="M2" s="375"/>
      <c r="N2" s="375"/>
      <c r="O2" s="375"/>
      <c r="P2" s="375"/>
      <c r="Q2" s="375"/>
      <c r="R2" s="375"/>
      <c r="S2" s="375"/>
      <c r="T2" s="375"/>
      <c r="U2" s="375"/>
      <c r="V2" s="375"/>
      <c r="AT2" s="23" t="s">
        <v>102</v>
      </c>
    </row>
    <row r="3" spans="1:70" ht="6.95" customHeight="1">
      <c r="B3" s="24"/>
      <c r="C3" s="25"/>
      <c r="D3" s="25"/>
      <c r="E3" s="25"/>
      <c r="F3" s="25"/>
      <c r="G3" s="25"/>
      <c r="H3" s="25"/>
      <c r="I3" s="124"/>
      <c r="J3" s="25"/>
      <c r="K3" s="26"/>
      <c r="AT3" s="23" t="s">
        <v>83</v>
      </c>
    </row>
    <row r="4" spans="1:70" ht="36.950000000000003" customHeight="1">
      <c r="B4" s="27"/>
      <c r="C4" s="28"/>
      <c r="D4" s="29" t="s">
        <v>126</v>
      </c>
      <c r="E4" s="28"/>
      <c r="F4" s="28"/>
      <c r="G4" s="28"/>
      <c r="H4" s="28"/>
      <c r="I4" s="125"/>
      <c r="J4" s="28"/>
      <c r="K4" s="30"/>
      <c r="M4" s="31" t="s">
        <v>12</v>
      </c>
      <c r="AT4" s="23" t="s">
        <v>6</v>
      </c>
    </row>
    <row r="5" spans="1:70" ht="6.95" customHeight="1">
      <c r="B5" s="27"/>
      <c r="C5" s="28"/>
      <c r="D5" s="28"/>
      <c r="E5" s="28"/>
      <c r="F5" s="28"/>
      <c r="G5" s="28"/>
      <c r="H5" s="28"/>
      <c r="I5" s="125"/>
      <c r="J5" s="28"/>
      <c r="K5" s="30"/>
    </row>
    <row r="6" spans="1:70">
      <c r="B6" s="27"/>
      <c r="C6" s="28"/>
      <c r="D6" s="36" t="s">
        <v>18</v>
      </c>
      <c r="E6" s="28"/>
      <c r="F6" s="28"/>
      <c r="G6" s="28"/>
      <c r="H6" s="28"/>
      <c r="I6" s="125"/>
      <c r="J6" s="28"/>
      <c r="K6" s="30"/>
    </row>
    <row r="7" spans="1:70" ht="16.5" customHeight="1">
      <c r="B7" s="27"/>
      <c r="C7" s="28"/>
      <c r="D7" s="28"/>
      <c r="E7" s="376" t="str">
        <f>'Rekapitulace stavby'!K6</f>
        <v>Oprava hráze rybníka Velký Pařezitý - DPS</v>
      </c>
      <c r="F7" s="377"/>
      <c r="G7" s="377"/>
      <c r="H7" s="377"/>
      <c r="I7" s="125"/>
      <c r="J7" s="28"/>
      <c r="K7" s="30"/>
    </row>
    <row r="8" spans="1:70">
      <c r="B8" s="27"/>
      <c r="C8" s="28"/>
      <c r="D8" s="36" t="s">
        <v>127</v>
      </c>
      <c r="E8" s="28"/>
      <c r="F8" s="28"/>
      <c r="G8" s="28"/>
      <c r="H8" s="28"/>
      <c r="I8" s="125"/>
      <c r="J8" s="28"/>
      <c r="K8" s="30"/>
    </row>
    <row r="9" spans="1:70" s="1" customFormat="1" ht="16.5" customHeight="1">
      <c r="B9" s="40"/>
      <c r="C9" s="41"/>
      <c r="D9" s="41"/>
      <c r="E9" s="376" t="s">
        <v>418</v>
      </c>
      <c r="F9" s="379"/>
      <c r="G9" s="379"/>
      <c r="H9" s="379"/>
      <c r="I9" s="126"/>
      <c r="J9" s="41"/>
      <c r="K9" s="44"/>
    </row>
    <row r="10" spans="1:70" s="1" customFormat="1">
      <c r="B10" s="40"/>
      <c r="C10" s="41"/>
      <c r="D10" s="36" t="s">
        <v>419</v>
      </c>
      <c r="E10" s="41"/>
      <c r="F10" s="41"/>
      <c r="G10" s="41"/>
      <c r="H10" s="41"/>
      <c r="I10" s="126"/>
      <c r="J10" s="41"/>
      <c r="K10" s="44"/>
    </row>
    <row r="11" spans="1:70" s="1" customFormat="1" ht="36.950000000000003" customHeight="1">
      <c r="B11" s="40"/>
      <c r="C11" s="41"/>
      <c r="D11" s="41"/>
      <c r="E11" s="378" t="s">
        <v>730</v>
      </c>
      <c r="F11" s="379"/>
      <c r="G11" s="379"/>
      <c r="H11" s="379"/>
      <c r="I11" s="126"/>
      <c r="J11" s="41"/>
      <c r="K11" s="44"/>
    </row>
    <row r="12" spans="1:70" s="1" customFormat="1" ht="13.5">
      <c r="B12" s="40"/>
      <c r="C12" s="41"/>
      <c r="D12" s="41"/>
      <c r="E12" s="41"/>
      <c r="F12" s="41"/>
      <c r="G12" s="41"/>
      <c r="H12" s="41"/>
      <c r="I12" s="126"/>
      <c r="J12" s="41"/>
      <c r="K12" s="44"/>
    </row>
    <row r="13" spans="1:70" s="1" customFormat="1" ht="14.45" customHeight="1">
      <c r="B13" s="40"/>
      <c r="C13" s="41"/>
      <c r="D13" s="36" t="s">
        <v>20</v>
      </c>
      <c r="E13" s="41"/>
      <c r="F13" s="34" t="s">
        <v>21</v>
      </c>
      <c r="G13" s="41"/>
      <c r="H13" s="41"/>
      <c r="I13" s="127" t="s">
        <v>22</v>
      </c>
      <c r="J13" s="34" t="s">
        <v>23</v>
      </c>
      <c r="K13" s="44"/>
    </row>
    <row r="14" spans="1:70" s="1" customFormat="1" ht="14.45" customHeight="1">
      <c r="B14" s="40"/>
      <c r="C14" s="41"/>
      <c r="D14" s="36" t="s">
        <v>24</v>
      </c>
      <c r="E14" s="41"/>
      <c r="F14" s="34" t="s">
        <v>129</v>
      </c>
      <c r="G14" s="41"/>
      <c r="H14" s="41"/>
      <c r="I14" s="127" t="s">
        <v>26</v>
      </c>
      <c r="J14" s="128" t="str">
        <f>'Rekapitulace stavby'!AN8</f>
        <v>17. 5. 2017</v>
      </c>
      <c r="K14" s="44"/>
    </row>
    <row r="15" spans="1:70" s="1" customFormat="1" ht="10.9" customHeight="1">
      <c r="B15" s="40"/>
      <c r="C15" s="41"/>
      <c r="D15" s="41"/>
      <c r="E15" s="41"/>
      <c r="F15" s="41"/>
      <c r="G15" s="41"/>
      <c r="H15" s="41"/>
      <c r="I15" s="126"/>
      <c r="J15" s="41"/>
      <c r="K15" s="44"/>
    </row>
    <row r="16" spans="1:70" s="1" customFormat="1" ht="14.45" customHeight="1">
      <c r="B16" s="40"/>
      <c r="C16" s="41"/>
      <c r="D16" s="36" t="s">
        <v>28</v>
      </c>
      <c r="E16" s="41"/>
      <c r="F16" s="41"/>
      <c r="G16" s="41"/>
      <c r="H16" s="41"/>
      <c r="I16" s="127" t="s">
        <v>29</v>
      </c>
      <c r="J16" s="34" t="s">
        <v>23</v>
      </c>
      <c r="K16" s="44"/>
    </row>
    <row r="17" spans="2:11" s="1" customFormat="1" ht="18" customHeight="1">
      <c r="B17" s="40"/>
      <c r="C17" s="41"/>
      <c r="D17" s="41"/>
      <c r="E17" s="34" t="s">
        <v>30</v>
      </c>
      <c r="F17" s="41"/>
      <c r="G17" s="41"/>
      <c r="H17" s="41"/>
      <c r="I17" s="127" t="s">
        <v>31</v>
      </c>
      <c r="J17" s="34" t="s">
        <v>23</v>
      </c>
      <c r="K17" s="44"/>
    </row>
    <row r="18" spans="2:11" s="1" customFormat="1" ht="6.95" customHeight="1">
      <c r="B18" s="40"/>
      <c r="C18" s="41"/>
      <c r="D18" s="41"/>
      <c r="E18" s="41"/>
      <c r="F18" s="41"/>
      <c r="G18" s="41"/>
      <c r="H18" s="41"/>
      <c r="I18" s="126"/>
      <c r="J18" s="41"/>
      <c r="K18" s="44"/>
    </row>
    <row r="19" spans="2:11" s="1" customFormat="1" ht="14.45" customHeight="1">
      <c r="B19" s="40"/>
      <c r="C19" s="41"/>
      <c r="D19" s="36" t="s">
        <v>32</v>
      </c>
      <c r="E19" s="41"/>
      <c r="F19" s="41"/>
      <c r="G19" s="41"/>
      <c r="H19" s="41"/>
      <c r="I19" s="127" t="s">
        <v>29</v>
      </c>
      <c r="J19" s="34" t="str">
        <f>IF('Rekapitulace stavby'!AN13="Vyplň údaj","",IF('Rekapitulace stavby'!AN13="","",'Rekapitulace stavby'!AN13))</f>
        <v/>
      </c>
      <c r="K19" s="44"/>
    </row>
    <row r="20" spans="2:11" s="1" customFormat="1" ht="18" customHeight="1">
      <c r="B20" s="40"/>
      <c r="C20" s="41"/>
      <c r="D20" s="41"/>
      <c r="E20" s="34" t="str">
        <f>IF('Rekapitulace stavby'!E14="Vyplň údaj","",IF('Rekapitulace stavby'!E14="","",'Rekapitulace stavby'!E14))</f>
        <v/>
      </c>
      <c r="F20" s="41"/>
      <c r="G20" s="41"/>
      <c r="H20" s="41"/>
      <c r="I20" s="127" t="s">
        <v>31</v>
      </c>
      <c r="J20" s="34" t="str">
        <f>IF('Rekapitulace stavby'!AN14="Vyplň údaj","",IF('Rekapitulace stavby'!AN14="","",'Rekapitulace stavby'!AN14))</f>
        <v/>
      </c>
      <c r="K20" s="44"/>
    </row>
    <row r="21" spans="2:11" s="1" customFormat="1" ht="6.95" customHeight="1">
      <c r="B21" s="40"/>
      <c r="C21" s="41"/>
      <c r="D21" s="41"/>
      <c r="E21" s="41"/>
      <c r="F21" s="41"/>
      <c r="G21" s="41"/>
      <c r="H21" s="41"/>
      <c r="I21" s="126"/>
      <c r="J21" s="41"/>
      <c r="K21" s="44"/>
    </row>
    <row r="22" spans="2:11" s="1" customFormat="1" ht="14.45" customHeight="1">
      <c r="B22" s="40"/>
      <c r="C22" s="41"/>
      <c r="D22" s="36" t="s">
        <v>34</v>
      </c>
      <c r="E22" s="41"/>
      <c r="F22" s="41"/>
      <c r="G22" s="41"/>
      <c r="H22" s="41"/>
      <c r="I22" s="127" t="s">
        <v>29</v>
      </c>
      <c r="J22" s="34" t="s">
        <v>23</v>
      </c>
      <c r="K22" s="44"/>
    </row>
    <row r="23" spans="2:11" s="1" customFormat="1" ht="18" customHeight="1">
      <c r="B23" s="40"/>
      <c r="C23" s="41"/>
      <c r="D23" s="41"/>
      <c r="E23" s="34" t="s">
        <v>35</v>
      </c>
      <c r="F23" s="41"/>
      <c r="G23" s="41"/>
      <c r="H23" s="41"/>
      <c r="I23" s="127" t="s">
        <v>31</v>
      </c>
      <c r="J23" s="34" t="s">
        <v>23</v>
      </c>
      <c r="K23" s="44"/>
    </row>
    <row r="24" spans="2:11" s="1" customFormat="1" ht="6.95" customHeight="1">
      <c r="B24" s="40"/>
      <c r="C24" s="41"/>
      <c r="D24" s="41"/>
      <c r="E24" s="41"/>
      <c r="F24" s="41"/>
      <c r="G24" s="41"/>
      <c r="H24" s="41"/>
      <c r="I24" s="126"/>
      <c r="J24" s="41"/>
      <c r="K24" s="44"/>
    </row>
    <row r="25" spans="2:11" s="1" customFormat="1" ht="14.45" customHeight="1">
      <c r="B25" s="40"/>
      <c r="C25" s="41"/>
      <c r="D25" s="36" t="s">
        <v>37</v>
      </c>
      <c r="E25" s="41"/>
      <c r="F25" s="41"/>
      <c r="G25" s="41"/>
      <c r="H25" s="41"/>
      <c r="I25" s="126"/>
      <c r="J25" s="41"/>
      <c r="K25" s="44"/>
    </row>
    <row r="26" spans="2:11" s="7" customFormat="1" ht="16.5" customHeight="1">
      <c r="B26" s="129"/>
      <c r="C26" s="130"/>
      <c r="D26" s="130"/>
      <c r="E26" s="341" t="s">
        <v>23</v>
      </c>
      <c r="F26" s="341"/>
      <c r="G26" s="341"/>
      <c r="H26" s="341"/>
      <c r="I26" s="131"/>
      <c r="J26" s="130"/>
      <c r="K26" s="132"/>
    </row>
    <row r="27" spans="2:11" s="1" customFormat="1" ht="6.95" customHeight="1">
      <c r="B27" s="40"/>
      <c r="C27" s="41"/>
      <c r="D27" s="41"/>
      <c r="E27" s="41"/>
      <c r="F27" s="41"/>
      <c r="G27" s="41"/>
      <c r="H27" s="41"/>
      <c r="I27" s="126"/>
      <c r="J27" s="41"/>
      <c r="K27" s="44"/>
    </row>
    <row r="28" spans="2:11" s="1" customFormat="1" ht="6.95" customHeight="1">
      <c r="B28" s="40"/>
      <c r="C28" s="41"/>
      <c r="D28" s="84"/>
      <c r="E28" s="84"/>
      <c r="F28" s="84"/>
      <c r="G28" s="84"/>
      <c r="H28" s="84"/>
      <c r="I28" s="133"/>
      <c r="J28" s="84"/>
      <c r="K28" s="134"/>
    </row>
    <row r="29" spans="2:11" s="1" customFormat="1" ht="25.35" customHeight="1">
      <c r="B29" s="40"/>
      <c r="C29" s="41"/>
      <c r="D29" s="135" t="s">
        <v>39</v>
      </c>
      <c r="E29" s="41"/>
      <c r="F29" s="41"/>
      <c r="G29" s="41"/>
      <c r="H29" s="41"/>
      <c r="I29" s="126"/>
      <c r="J29" s="136">
        <f>ROUND(J88,2)</f>
        <v>0</v>
      </c>
      <c r="K29" s="44"/>
    </row>
    <row r="30" spans="2:11" s="1" customFormat="1" ht="6.95" customHeight="1">
      <c r="B30" s="40"/>
      <c r="C30" s="41"/>
      <c r="D30" s="84"/>
      <c r="E30" s="84"/>
      <c r="F30" s="84"/>
      <c r="G30" s="84"/>
      <c r="H30" s="84"/>
      <c r="I30" s="133"/>
      <c r="J30" s="84"/>
      <c r="K30" s="134"/>
    </row>
    <row r="31" spans="2:11" s="1" customFormat="1" ht="14.45" customHeight="1">
      <c r="B31" s="40"/>
      <c r="C31" s="41"/>
      <c r="D31" s="41"/>
      <c r="E31" s="41"/>
      <c r="F31" s="45" t="s">
        <v>41</v>
      </c>
      <c r="G31" s="41"/>
      <c r="H31" s="41"/>
      <c r="I31" s="137" t="s">
        <v>40</v>
      </c>
      <c r="J31" s="45" t="s">
        <v>42</v>
      </c>
      <c r="K31" s="44"/>
    </row>
    <row r="32" spans="2:11" s="1" customFormat="1" ht="14.45" customHeight="1">
      <c r="B32" s="40"/>
      <c r="C32" s="41"/>
      <c r="D32" s="48" t="s">
        <v>43</v>
      </c>
      <c r="E32" s="48" t="s">
        <v>44</v>
      </c>
      <c r="F32" s="138">
        <f>ROUND(SUM(BE88:BE170), 2)</f>
        <v>0</v>
      </c>
      <c r="G32" s="41"/>
      <c r="H32" s="41"/>
      <c r="I32" s="139">
        <v>0.21</v>
      </c>
      <c r="J32" s="138">
        <f>ROUND(ROUND((SUM(BE88:BE170)), 2)*I32, 2)</f>
        <v>0</v>
      </c>
      <c r="K32" s="44"/>
    </row>
    <row r="33" spans="2:11" s="1" customFormat="1" ht="14.45" customHeight="1">
      <c r="B33" s="40"/>
      <c r="C33" s="41"/>
      <c r="D33" s="41"/>
      <c r="E33" s="48" t="s">
        <v>45</v>
      </c>
      <c r="F33" s="138">
        <f>ROUND(SUM(BF88:BF170), 2)</f>
        <v>0</v>
      </c>
      <c r="G33" s="41"/>
      <c r="H33" s="41"/>
      <c r="I33" s="139">
        <v>0.15</v>
      </c>
      <c r="J33" s="138">
        <f>ROUND(ROUND((SUM(BF88:BF170)), 2)*I33, 2)</f>
        <v>0</v>
      </c>
      <c r="K33" s="44"/>
    </row>
    <row r="34" spans="2:11" s="1" customFormat="1" ht="14.45" hidden="1" customHeight="1">
      <c r="B34" s="40"/>
      <c r="C34" s="41"/>
      <c r="D34" s="41"/>
      <c r="E34" s="48" t="s">
        <v>46</v>
      </c>
      <c r="F34" s="138">
        <f>ROUND(SUM(BG88:BG170), 2)</f>
        <v>0</v>
      </c>
      <c r="G34" s="41"/>
      <c r="H34" s="41"/>
      <c r="I34" s="139">
        <v>0.21</v>
      </c>
      <c r="J34" s="138">
        <v>0</v>
      </c>
      <c r="K34" s="44"/>
    </row>
    <row r="35" spans="2:11" s="1" customFormat="1" ht="14.45" hidden="1" customHeight="1">
      <c r="B35" s="40"/>
      <c r="C35" s="41"/>
      <c r="D35" s="41"/>
      <c r="E35" s="48" t="s">
        <v>47</v>
      </c>
      <c r="F35" s="138">
        <f>ROUND(SUM(BH88:BH170), 2)</f>
        <v>0</v>
      </c>
      <c r="G35" s="41"/>
      <c r="H35" s="41"/>
      <c r="I35" s="139">
        <v>0.15</v>
      </c>
      <c r="J35" s="138">
        <v>0</v>
      </c>
      <c r="K35" s="44"/>
    </row>
    <row r="36" spans="2:11" s="1" customFormat="1" ht="14.45" hidden="1" customHeight="1">
      <c r="B36" s="40"/>
      <c r="C36" s="41"/>
      <c r="D36" s="41"/>
      <c r="E36" s="48" t="s">
        <v>48</v>
      </c>
      <c r="F36" s="138">
        <f>ROUND(SUM(BI88:BI170), 2)</f>
        <v>0</v>
      </c>
      <c r="G36" s="41"/>
      <c r="H36" s="41"/>
      <c r="I36" s="139">
        <v>0</v>
      </c>
      <c r="J36" s="138">
        <v>0</v>
      </c>
      <c r="K36" s="44"/>
    </row>
    <row r="37" spans="2:11" s="1" customFormat="1" ht="6.95" customHeight="1">
      <c r="B37" s="40"/>
      <c r="C37" s="41"/>
      <c r="D37" s="41"/>
      <c r="E37" s="41"/>
      <c r="F37" s="41"/>
      <c r="G37" s="41"/>
      <c r="H37" s="41"/>
      <c r="I37" s="126"/>
      <c r="J37" s="41"/>
      <c r="K37" s="44"/>
    </row>
    <row r="38" spans="2:11" s="1" customFormat="1" ht="25.35" customHeight="1">
      <c r="B38" s="40"/>
      <c r="C38" s="140"/>
      <c r="D38" s="141" t="s">
        <v>49</v>
      </c>
      <c r="E38" s="78"/>
      <c r="F38" s="78"/>
      <c r="G38" s="142" t="s">
        <v>50</v>
      </c>
      <c r="H38" s="143" t="s">
        <v>51</v>
      </c>
      <c r="I38" s="144"/>
      <c r="J38" s="145">
        <f>SUM(J29:J36)</f>
        <v>0</v>
      </c>
      <c r="K38" s="146"/>
    </row>
    <row r="39" spans="2:11" s="1" customFormat="1" ht="14.45" customHeight="1">
      <c r="B39" s="55"/>
      <c r="C39" s="56"/>
      <c r="D39" s="56"/>
      <c r="E39" s="56"/>
      <c r="F39" s="56"/>
      <c r="G39" s="56"/>
      <c r="H39" s="56"/>
      <c r="I39" s="147"/>
      <c r="J39" s="56"/>
      <c r="K39" s="57"/>
    </row>
    <row r="43" spans="2:11" s="1" customFormat="1" ht="6.95" customHeight="1">
      <c r="B43" s="148"/>
      <c r="C43" s="149"/>
      <c r="D43" s="149"/>
      <c r="E43" s="149"/>
      <c r="F43" s="149"/>
      <c r="G43" s="149"/>
      <c r="H43" s="149"/>
      <c r="I43" s="150"/>
      <c r="J43" s="149"/>
      <c r="K43" s="151"/>
    </row>
    <row r="44" spans="2:11" s="1" customFormat="1" ht="36.950000000000003" customHeight="1">
      <c r="B44" s="40"/>
      <c r="C44" s="29" t="s">
        <v>130</v>
      </c>
      <c r="D44" s="41"/>
      <c r="E44" s="41"/>
      <c r="F44" s="41"/>
      <c r="G44" s="41"/>
      <c r="H44" s="41"/>
      <c r="I44" s="126"/>
      <c r="J44" s="41"/>
      <c r="K44" s="44"/>
    </row>
    <row r="45" spans="2:11" s="1" customFormat="1" ht="6.95" customHeight="1">
      <c r="B45" s="40"/>
      <c r="C45" s="41"/>
      <c r="D45" s="41"/>
      <c r="E45" s="41"/>
      <c r="F45" s="41"/>
      <c r="G45" s="41"/>
      <c r="H45" s="41"/>
      <c r="I45" s="126"/>
      <c r="J45" s="41"/>
      <c r="K45" s="44"/>
    </row>
    <row r="46" spans="2:11" s="1" customFormat="1" ht="14.45" customHeight="1">
      <c r="B46" s="40"/>
      <c r="C46" s="36" t="s">
        <v>18</v>
      </c>
      <c r="D46" s="41"/>
      <c r="E46" s="41"/>
      <c r="F46" s="41"/>
      <c r="G46" s="41"/>
      <c r="H46" s="41"/>
      <c r="I46" s="126"/>
      <c r="J46" s="41"/>
      <c r="K46" s="44"/>
    </row>
    <row r="47" spans="2:11" s="1" customFormat="1" ht="16.5" customHeight="1">
      <c r="B47" s="40"/>
      <c r="C47" s="41"/>
      <c r="D47" s="41"/>
      <c r="E47" s="376" t="str">
        <f>E7</f>
        <v>Oprava hráze rybníka Velký Pařezitý - DPS</v>
      </c>
      <c r="F47" s="377"/>
      <c r="G47" s="377"/>
      <c r="H47" s="377"/>
      <c r="I47" s="126"/>
      <c r="J47" s="41"/>
      <c r="K47" s="44"/>
    </row>
    <row r="48" spans="2:11">
      <c r="B48" s="27"/>
      <c r="C48" s="36" t="s">
        <v>127</v>
      </c>
      <c r="D48" s="28"/>
      <c r="E48" s="28"/>
      <c r="F48" s="28"/>
      <c r="G48" s="28"/>
      <c r="H48" s="28"/>
      <c r="I48" s="125"/>
      <c r="J48" s="28"/>
      <c r="K48" s="30"/>
    </row>
    <row r="49" spans="2:47" s="1" customFormat="1" ht="16.5" customHeight="1">
      <c r="B49" s="40"/>
      <c r="C49" s="41"/>
      <c r="D49" s="41"/>
      <c r="E49" s="376" t="s">
        <v>418</v>
      </c>
      <c r="F49" s="379"/>
      <c r="G49" s="379"/>
      <c r="H49" s="379"/>
      <c r="I49" s="126"/>
      <c r="J49" s="41"/>
      <c r="K49" s="44"/>
    </row>
    <row r="50" spans="2:47" s="1" customFormat="1" ht="14.45" customHeight="1">
      <c r="B50" s="40"/>
      <c r="C50" s="36" t="s">
        <v>419</v>
      </c>
      <c r="D50" s="41"/>
      <c r="E50" s="41"/>
      <c r="F50" s="41"/>
      <c r="G50" s="41"/>
      <c r="H50" s="41"/>
      <c r="I50" s="126"/>
      <c r="J50" s="41"/>
      <c r="K50" s="44"/>
    </row>
    <row r="51" spans="2:47" s="1" customFormat="1" ht="17.25" customHeight="1">
      <c r="B51" s="40"/>
      <c r="C51" s="41"/>
      <c r="D51" s="41"/>
      <c r="E51" s="378" t="str">
        <f>E11</f>
        <v>SO 06.3 - Přeložka násosky (vodovodu)</v>
      </c>
      <c r="F51" s="379"/>
      <c r="G51" s="379"/>
      <c r="H51" s="379"/>
      <c r="I51" s="126"/>
      <c r="J51" s="41"/>
      <c r="K51" s="44"/>
    </row>
    <row r="52" spans="2:47" s="1" customFormat="1" ht="6.95" customHeight="1">
      <c r="B52" s="40"/>
      <c r="C52" s="41"/>
      <c r="D52" s="41"/>
      <c r="E52" s="41"/>
      <c r="F52" s="41"/>
      <c r="G52" s="41"/>
      <c r="H52" s="41"/>
      <c r="I52" s="126"/>
      <c r="J52" s="41"/>
      <c r="K52" s="44"/>
    </row>
    <row r="53" spans="2:47" s="1" customFormat="1" ht="18" customHeight="1">
      <c r="B53" s="40"/>
      <c r="C53" s="36" t="s">
        <v>24</v>
      </c>
      <c r="D53" s="41"/>
      <c r="E53" s="41"/>
      <c r="F53" s="34" t="str">
        <f>F14</f>
        <v xml:space="preserve"> </v>
      </c>
      <c r="G53" s="41"/>
      <c r="H53" s="41"/>
      <c r="I53" s="127" t="s">
        <v>26</v>
      </c>
      <c r="J53" s="128" t="str">
        <f>IF(J14="","",J14)</f>
        <v>17. 5. 2017</v>
      </c>
      <c r="K53" s="44"/>
    </row>
    <row r="54" spans="2:47" s="1" customFormat="1" ht="6.95" customHeight="1">
      <c r="B54" s="40"/>
      <c r="C54" s="41"/>
      <c r="D54" s="41"/>
      <c r="E54" s="41"/>
      <c r="F54" s="41"/>
      <c r="G54" s="41"/>
      <c r="H54" s="41"/>
      <c r="I54" s="126"/>
      <c r="J54" s="41"/>
      <c r="K54" s="44"/>
    </row>
    <row r="55" spans="2:47" s="1" customFormat="1">
      <c r="B55" s="40"/>
      <c r="C55" s="36" t="s">
        <v>28</v>
      </c>
      <c r="D55" s="41"/>
      <c r="E55" s="41"/>
      <c r="F55" s="34" t="str">
        <f>E17</f>
        <v>AOPK ČR, Kaplanova 1931/1, 148 00 Praha 11</v>
      </c>
      <c r="G55" s="41"/>
      <c r="H55" s="41"/>
      <c r="I55" s="127" t="s">
        <v>34</v>
      </c>
      <c r="J55" s="341" t="str">
        <f>E23</f>
        <v>HG partner s.r.o.</v>
      </c>
      <c r="K55" s="44"/>
    </row>
    <row r="56" spans="2:47" s="1" customFormat="1" ht="14.45" customHeight="1">
      <c r="B56" s="40"/>
      <c r="C56" s="36" t="s">
        <v>32</v>
      </c>
      <c r="D56" s="41"/>
      <c r="E56" s="41"/>
      <c r="F56" s="34" t="str">
        <f>IF(E20="","",E20)</f>
        <v/>
      </c>
      <c r="G56" s="41"/>
      <c r="H56" s="41"/>
      <c r="I56" s="126"/>
      <c r="J56" s="380"/>
      <c r="K56" s="44"/>
    </row>
    <row r="57" spans="2:47" s="1" customFormat="1" ht="10.35" customHeight="1">
      <c r="B57" s="40"/>
      <c r="C57" s="41"/>
      <c r="D57" s="41"/>
      <c r="E57" s="41"/>
      <c r="F57" s="41"/>
      <c r="G57" s="41"/>
      <c r="H57" s="41"/>
      <c r="I57" s="126"/>
      <c r="J57" s="41"/>
      <c r="K57" s="44"/>
    </row>
    <row r="58" spans="2:47" s="1" customFormat="1" ht="29.25" customHeight="1">
      <c r="B58" s="40"/>
      <c r="C58" s="152" t="s">
        <v>131</v>
      </c>
      <c r="D58" s="140"/>
      <c r="E58" s="140"/>
      <c r="F58" s="140"/>
      <c r="G58" s="140"/>
      <c r="H58" s="140"/>
      <c r="I58" s="153"/>
      <c r="J58" s="154" t="s">
        <v>132</v>
      </c>
      <c r="K58" s="155"/>
    </row>
    <row r="59" spans="2:47" s="1" customFormat="1" ht="10.35" customHeight="1">
      <c r="B59" s="40"/>
      <c r="C59" s="41"/>
      <c r="D59" s="41"/>
      <c r="E59" s="41"/>
      <c r="F59" s="41"/>
      <c r="G59" s="41"/>
      <c r="H59" s="41"/>
      <c r="I59" s="126"/>
      <c r="J59" s="41"/>
      <c r="K59" s="44"/>
    </row>
    <row r="60" spans="2:47" s="1" customFormat="1" ht="29.25" customHeight="1">
      <c r="B60" s="40"/>
      <c r="C60" s="156" t="s">
        <v>133</v>
      </c>
      <c r="D60" s="41"/>
      <c r="E60" s="41"/>
      <c r="F60" s="41"/>
      <c r="G60" s="41"/>
      <c r="H60" s="41"/>
      <c r="I60" s="126"/>
      <c r="J60" s="136">
        <f>J88</f>
        <v>0</v>
      </c>
      <c r="K60" s="44"/>
      <c r="AU60" s="23" t="s">
        <v>134</v>
      </c>
    </row>
    <row r="61" spans="2:47" s="8" customFormat="1" ht="24.95" customHeight="1">
      <c r="B61" s="157"/>
      <c r="C61" s="158"/>
      <c r="D61" s="159" t="s">
        <v>135</v>
      </c>
      <c r="E61" s="160"/>
      <c r="F61" s="160"/>
      <c r="G61" s="160"/>
      <c r="H61" s="160"/>
      <c r="I61" s="161"/>
      <c r="J61" s="162">
        <f>J89</f>
        <v>0</v>
      </c>
      <c r="K61" s="163"/>
    </row>
    <row r="62" spans="2:47" s="9" customFormat="1" ht="19.899999999999999" customHeight="1">
      <c r="B62" s="164"/>
      <c r="C62" s="165"/>
      <c r="D62" s="166" t="s">
        <v>136</v>
      </c>
      <c r="E62" s="167"/>
      <c r="F62" s="167"/>
      <c r="G62" s="167"/>
      <c r="H62" s="167"/>
      <c r="I62" s="168"/>
      <c r="J62" s="169">
        <f>J90</f>
        <v>0</v>
      </c>
      <c r="K62" s="170"/>
    </row>
    <row r="63" spans="2:47" s="9" customFormat="1" ht="19.899999999999999" customHeight="1">
      <c r="B63" s="164"/>
      <c r="C63" s="165"/>
      <c r="D63" s="166" t="s">
        <v>363</v>
      </c>
      <c r="E63" s="167"/>
      <c r="F63" s="167"/>
      <c r="G63" s="167"/>
      <c r="H63" s="167"/>
      <c r="I63" s="168"/>
      <c r="J63" s="169">
        <f>J99</f>
        <v>0</v>
      </c>
      <c r="K63" s="170"/>
    </row>
    <row r="64" spans="2:47" s="9" customFormat="1" ht="19.899999999999999" customHeight="1">
      <c r="B64" s="164"/>
      <c r="C64" s="165"/>
      <c r="D64" s="166" t="s">
        <v>137</v>
      </c>
      <c r="E64" s="167"/>
      <c r="F64" s="167"/>
      <c r="G64" s="167"/>
      <c r="H64" s="167"/>
      <c r="I64" s="168"/>
      <c r="J64" s="169">
        <f>J105</f>
        <v>0</v>
      </c>
      <c r="K64" s="170"/>
    </row>
    <row r="65" spans="2:12" s="9" customFormat="1" ht="19.899999999999999" customHeight="1">
      <c r="B65" s="164"/>
      <c r="C65" s="165"/>
      <c r="D65" s="166" t="s">
        <v>364</v>
      </c>
      <c r="E65" s="167"/>
      <c r="F65" s="167"/>
      <c r="G65" s="167"/>
      <c r="H65" s="167"/>
      <c r="I65" s="168"/>
      <c r="J65" s="169">
        <f>J110</f>
        <v>0</v>
      </c>
      <c r="K65" s="170"/>
    </row>
    <row r="66" spans="2:12" s="9" customFormat="1" ht="19.899999999999999" customHeight="1">
      <c r="B66" s="164"/>
      <c r="C66" s="165"/>
      <c r="D66" s="166" t="s">
        <v>140</v>
      </c>
      <c r="E66" s="167"/>
      <c r="F66" s="167"/>
      <c r="G66" s="167"/>
      <c r="H66" s="167"/>
      <c r="I66" s="168"/>
      <c r="J66" s="169">
        <f>J166</f>
        <v>0</v>
      </c>
      <c r="K66" s="170"/>
    </row>
    <row r="67" spans="2:12" s="1" customFormat="1" ht="21.75" customHeight="1">
      <c r="B67" s="40"/>
      <c r="C67" s="41"/>
      <c r="D67" s="41"/>
      <c r="E67" s="41"/>
      <c r="F67" s="41"/>
      <c r="G67" s="41"/>
      <c r="H67" s="41"/>
      <c r="I67" s="126"/>
      <c r="J67" s="41"/>
      <c r="K67" s="44"/>
    </row>
    <row r="68" spans="2:12" s="1" customFormat="1" ht="6.95" customHeight="1">
      <c r="B68" s="55"/>
      <c r="C68" s="56"/>
      <c r="D68" s="56"/>
      <c r="E68" s="56"/>
      <c r="F68" s="56"/>
      <c r="G68" s="56"/>
      <c r="H68" s="56"/>
      <c r="I68" s="147"/>
      <c r="J68" s="56"/>
      <c r="K68" s="57"/>
    </row>
    <row r="72" spans="2:12" s="1" customFormat="1" ht="6.95" customHeight="1">
      <c r="B72" s="58"/>
      <c r="C72" s="59"/>
      <c r="D72" s="59"/>
      <c r="E72" s="59"/>
      <c r="F72" s="59"/>
      <c r="G72" s="59"/>
      <c r="H72" s="59"/>
      <c r="I72" s="150"/>
      <c r="J72" s="59"/>
      <c r="K72" s="59"/>
      <c r="L72" s="60"/>
    </row>
    <row r="73" spans="2:12" s="1" customFormat="1" ht="36.950000000000003" customHeight="1">
      <c r="B73" s="40"/>
      <c r="C73" s="61" t="s">
        <v>141</v>
      </c>
      <c r="D73" s="62"/>
      <c r="E73" s="62"/>
      <c r="F73" s="62"/>
      <c r="G73" s="62"/>
      <c r="H73" s="62"/>
      <c r="I73" s="171"/>
      <c r="J73" s="62"/>
      <c r="K73" s="62"/>
      <c r="L73" s="60"/>
    </row>
    <row r="74" spans="2:12" s="1" customFormat="1" ht="6.95" customHeight="1">
      <c r="B74" s="40"/>
      <c r="C74" s="62"/>
      <c r="D74" s="62"/>
      <c r="E74" s="62"/>
      <c r="F74" s="62"/>
      <c r="G74" s="62"/>
      <c r="H74" s="62"/>
      <c r="I74" s="171"/>
      <c r="J74" s="62"/>
      <c r="K74" s="62"/>
      <c r="L74" s="60"/>
    </row>
    <row r="75" spans="2:12" s="1" customFormat="1" ht="14.45" customHeight="1">
      <c r="B75" s="40"/>
      <c r="C75" s="64" t="s">
        <v>18</v>
      </c>
      <c r="D75" s="62"/>
      <c r="E75" s="62"/>
      <c r="F75" s="62"/>
      <c r="G75" s="62"/>
      <c r="H75" s="62"/>
      <c r="I75" s="171"/>
      <c r="J75" s="62"/>
      <c r="K75" s="62"/>
      <c r="L75" s="60"/>
    </row>
    <row r="76" spans="2:12" s="1" customFormat="1" ht="16.5" customHeight="1">
      <c r="B76" s="40"/>
      <c r="C76" s="62"/>
      <c r="D76" s="62"/>
      <c r="E76" s="381" t="str">
        <f>E7</f>
        <v>Oprava hráze rybníka Velký Pařezitý - DPS</v>
      </c>
      <c r="F76" s="382"/>
      <c r="G76" s="382"/>
      <c r="H76" s="382"/>
      <c r="I76" s="171"/>
      <c r="J76" s="62"/>
      <c r="K76" s="62"/>
      <c r="L76" s="60"/>
    </row>
    <row r="77" spans="2:12">
      <c r="B77" s="27"/>
      <c r="C77" s="64" t="s">
        <v>127</v>
      </c>
      <c r="D77" s="251"/>
      <c r="E77" s="251"/>
      <c r="F77" s="251"/>
      <c r="G77" s="251"/>
      <c r="H77" s="251"/>
      <c r="J77" s="251"/>
      <c r="K77" s="251"/>
      <c r="L77" s="252"/>
    </row>
    <row r="78" spans="2:12" s="1" customFormat="1" ht="16.5" customHeight="1">
      <c r="B78" s="40"/>
      <c r="C78" s="62"/>
      <c r="D78" s="62"/>
      <c r="E78" s="381" t="s">
        <v>418</v>
      </c>
      <c r="F78" s="383"/>
      <c r="G78" s="383"/>
      <c r="H78" s="383"/>
      <c r="I78" s="171"/>
      <c r="J78" s="62"/>
      <c r="K78" s="62"/>
      <c r="L78" s="60"/>
    </row>
    <row r="79" spans="2:12" s="1" customFormat="1" ht="14.45" customHeight="1">
      <c r="B79" s="40"/>
      <c r="C79" s="64" t="s">
        <v>419</v>
      </c>
      <c r="D79" s="62"/>
      <c r="E79" s="62"/>
      <c r="F79" s="62"/>
      <c r="G79" s="62"/>
      <c r="H79" s="62"/>
      <c r="I79" s="171"/>
      <c r="J79" s="62"/>
      <c r="K79" s="62"/>
      <c r="L79" s="60"/>
    </row>
    <row r="80" spans="2:12" s="1" customFormat="1" ht="17.25" customHeight="1">
      <c r="B80" s="40"/>
      <c r="C80" s="62"/>
      <c r="D80" s="62"/>
      <c r="E80" s="352" t="str">
        <f>E11</f>
        <v>SO 06.3 - Přeložka násosky (vodovodu)</v>
      </c>
      <c r="F80" s="383"/>
      <c r="G80" s="383"/>
      <c r="H80" s="383"/>
      <c r="I80" s="171"/>
      <c r="J80" s="62"/>
      <c r="K80" s="62"/>
      <c r="L80" s="60"/>
    </row>
    <row r="81" spans="2:65" s="1" customFormat="1" ht="6.95" customHeight="1">
      <c r="B81" s="40"/>
      <c r="C81" s="62"/>
      <c r="D81" s="62"/>
      <c r="E81" s="62"/>
      <c r="F81" s="62"/>
      <c r="G81" s="62"/>
      <c r="H81" s="62"/>
      <c r="I81" s="171"/>
      <c r="J81" s="62"/>
      <c r="K81" s="62"/>
      <c r="L81" s="60"/>
    </row>
    <row r="82" spans="2:65" s="1" customFormat="1" ht="18" customHeight="1">
      <c r="B82" s="40"/>
      <c r="C82" s="64" t="s">
        <v>24</v>
      </c>
      <c r="D82" s="62"/>
      <c r="E82" s="62"/>
      <c r="F82" s="172" t="str">
        <f>F14</f>
        <v xml:space="preserve"> </v>
      </c>
      <c r="G82" s="62"/>
      <c r="H82" s="62"/>
      <c r="I82" s="173" t="s">
        <v>26</v>
      </c>
      <c r="J82" s="72" t="str">
        <f>IF(J14="","",J14)</f>
        <v>17. 5. 2017</v>
      </c>
      <c r="K82" s="62"/>
      <c r="L82" s="60"/>
    </row>
    <row r="83" spans="2:65" s="1" customFormat="1" ht="6.95" customHeight="1">
      <c r="B83" s="40"/>
      <c r="C83" s="62"/>
      <c r="D83" s="62"/>
      <c r="E83" s="62"/>
      <c r="F83" s="62"/>
      <c r="G83" s="62"/>
      <c r="H83" s="62"/>
      <c r="I83" s="171"/>
      <c r="J83" s="62"/>
      <c r="K83" s="62"/>
      <c r="L83" s="60"/>
    </row>
    <row r="84" spans="2:65" s="1" customFormat="1">
      <c r="B84" s="40"/>
      <c r="C84" s="64" t="s">
        <v>28</v>
      </c>
      <c r="D84" s="62"/>
      <c r="E84" s="62"/>
      <c r="F84" s="172" t="str">
        <f>E17</f>
        <v>AOPK ČR, Kaplanova 1931/1, 148 00 Praha 11</v>
      </c>
      <c r="G84" s="62"/>
      <c r="H84" s="62"/>
      <c r="I84" s="173" t="s">
        <v>34</v>
      </c>
      <c r="J84" s="172" t="str">
        <f>E23</f>
        <v>HG partner s.r.o.</v>
      </c>
      <c r="K84" s="62"/>
      <c r="L84" s="60"/>
    </row>
    <row r="85" spans="2:65" s="1" customFormat="1" ht="14.45" customHeight="1">
      <c r="B85" s="40"/>
      <c r="C85" s="64" t="s">
        <v>32</v>
      </c>
      <c r="D85" s="62"/>
      <c r="E85" s="62"/>
      <c r="F85" s="172" t="str">
        <f>IF(E20="","",E20)</f>
        <v/>
      </c>
      <c r="G85" s="62"/>
      <c r="H85" s="62"/>
      <c r="I85" s="171"/>
      <c r="J85" s="62"/>
      <c r="K85" s="62"/>
      <c r="L85" s="60"/>
    </row>
    <row r="86" spans="2:65" s="1" customFormat="1" ht="10.35" customHeight="1">
      <c r="B86" s="40"/>
      <c r="C86" s="62"/>
      <c r="D86" s="62"/>
      <c r="E86" s="62"/>
      <c r="F86" s="62"/>
      <c r="G86" s="62"/>
      <c r="H86" s="62"/>
      <c r="I86" s="171"/>
      <c r="J86" s="62"/>
      <c r="K86" s="62"/>
      <c r="L86" s="60"/>
    </row>
    <row r="87" spans="2:65" s="10" customFormat="1" ht="29.25" customHeight="1">
      <c r="B87" s="174"/>
      <c r="C87" s="175" t="s">
        <v>142</v>
      </c>
      <c r="D87" s="176" t="s">
        <v>58</v>
      </c>
      <c r="E87" s="176" t="s">
        <v>54</v>
      </c>
      <c r="F87" s="176" t="s">
        <v>143</v>
      </c>
      <c r="G87" s="176" t="s">
        <v>144</v>
      </c>
      <c r="H87" s="176" t="s">
        <v>145</v>
      </c>
      <c r="I87" s="177" t="s">
        <v>146</v>
      </c>
      <c r="J87" s="176" t="s">
        <v>132</v>
      </c>
      <c r="K87" s="178" t="s">
        <v>147</v>
      </c>
      <c r="L87" s="179"/>
      <c r="M87" s="80" t="s">
        <v>148</v>
      </c>
      <c r="N87" s="81" t="s">
        <v>43</v>
      </c>
      <c r="O87" s="81" t="s">
        <v>149</v>
      </c>
      <c r="P87" s="81" t="s">
        <v>150</v>
      </c>
      <c r="Q87" s="81" t="s">
        <v>151</v>
      </c>
      <c r="R87" s="81" t="s">
        <v>152</v>
      </c>
      <c r="S87" s="81" t="s">
        <v>153</v>
      </c>
      <c r="T87" s="82" t="s">
        <v>154</v>
      </c>
    </row>
    <row r="88" spans="2:65" s="1" customFormat="1" ht="29.25" customHeight="1">
      <c r="B88" s="40"/>
      <c r="C88" s="86" t="s">
        <v>133</v>
      </c>
      <c r="D88" s="62"/>
      <c r="E88" s="62"/>
      <c r="F88" s="62"/>
      <c r="G88" s="62"/>
      <c r="H88" s="62"/>
      <c r="I88" s="171"/>
      <c r="J88" s="180">
        <f>BK88</f>
        <v>0</v>
      </c>
      <c r="K88" s="62"/>
      <c r="L88" s="60"/>
      <c r="M88" s="83"/>
      <c r="N88" s="84"/>
      <c r="O88" s="84"/>
      <c r="P88" s="181">
        <f>P89</f>
        <v>0</v>
      </c>
      <c r="Q88" s="84"/>
      <c r="R88" s="181">
        <f>R89</f>
        <v>19.978038300000001</v>
      </c>
      <c r="S88" s="84"/>
      <c r="T88" s="182">
        <f>T89</f>
        <v>0</v>
      </c>
      <c r="AT88" s="23" t="s">
        <v>72</v>
      </c>
      <c r="AU88" s="23" t="s">
        <v>134</v>
      </c>
      <c r="BK88" s="183">
        <f>BK89</f>
        <v>0</v>
      </c>
    </row>
    <row r="89" spans="2:65" s="11" customFormat="1" ht="37.35" customHeight="1">
      <c r="B89" s="184"/>
      <c r="C89" s="185"/>
      <c r="D89" s="186" t="s">
        <v>72</v>
      </c>
      <c r="E89" s="187" t="s">
        <v>155</v>
      </c>
      <c r="F89" s="187" t="s">
        <v>156</v>
      </c>
      <c r="G89" s="185"/>
      <c r="H89" s="185"/>
      <c r="I89" s="188"/>
      <c r="J89" s="189">
        <f>BK89</f>
        <v>0</v>
      </c>
      <c r="K89" s="185"/>
      <c r="L89" s="190"/>
      <c r="M89" s="191"/>
      <c r="N89" s="192"/>
      <c r="O89" s="192"/>
      <c r="P89" s="193">
        <f>P90+P99+P105+P110+P166</f>
        <v>0</v>
      </c>
      <c r="Q89" s="192"/>
      <c r="R89" s="193">
        <f>R90+R99+R105+R110+R166</f>
        <v>19.978038300000001</v>
      </c>
      <c r="S89" s="192"/>
      <c r="T89" s="194">
        <f>T90+T99+T105+T110+T166</f>
        <v>0</v>
      </c>
      <c r="AR89" s="195" t="s">
        <v>81</v>
      </c>
      <c r="AT89" s="196" t="s">
        <v>72</v>
      </c>
      <c r="AU89" s="196" t="s">
        <v>73</v>
      </c>
      <c r="AY89" s="195" t="s">
        <v>157</v>
      </c>
      <c r="BK89" s="197">
        <f>BK90+BK99+BK105+BK110+BK166</f>
        <v>0</v>
      </c>
    </row>
    <row r="90" spans="2:65" s="11" customFormat="1" ht="19.899999999999999" customHeight="1">
      <c r="B90" s="184"/>
      <c r="C90" s="185"/>
      <c r="D90" s="186" t="s">
        <v>72</v>
      </c>
      <c r="E90" s="198" t="s">
        <v>81</v>
      </c>
      <c r="F90" s="198" t="s">
        <v>158</v>
      </c>
      <c r="G90" s="185"/>
      <c r="H90" s="185"/>
      <c r="I90" s="188"/>
      <c r="J90" s="199">
        <f>BK90</f>
        <v>0</v>
      </c>
      <c r="K90" s="185"/>
      <c r="L90" s="190"/>
      <c r="M90" s="191"/>
      <c r="N90" s="192"/>
      <c r="O90" s="192"/>
      <c r="P90" s="193">
        <f>SUM(P91:P98)</f>
        <v>0</v>
      </c>
      <c r="Q90" s="192"/>
      <c r="R90" s="193">
        <f>SUM(R91:R98)</f>
        <v>13.9</v>
      </c>
      <c r="S90" s="192"/>
      <c r="T90" s="194">
        <f>SUM(T91:T98)</f>
        <v>0</v>
      </c>
      <c r="AR90" s="195" t="s">
        <v>81</v>
      </c>
      <c r="AT90" s="196" t="s">
        <v>72</v>
      </c>
      <c r="AU90" s="196" t="s">
        <v>81</v>
      </c>
      <c r="AY90" s="195" t="s">
        <v>157</v>
      </c>
      <c r="BK90" s="197">
        <f>SUM(BK91:BK98)</f>
        <v>0</v>
      </c>
    </row>
    <row r="91" spans="2:65" s="1" customFormat="1" ht="16.5" customHeight="1">
      <c r="B91" s="40"/>
      <c r="C91" s="200" t="s">
        <v>81</v>
      </c>
      <c r="D91" s="200" t="s">
        <v>159</v>
      </c>
      <c r="E91" s="201" t="s">
        <v>731</v>
      </c>
      <c r="F91" s="202" t="s">
        <v>732</v>
      </c>
      <c r="G91" s="203" t="s">
        <v>162</v>
      </c>
      <c r="H91" s="204">
        <v>6.99</v>
      </c>
      <c r="I91" s="205"/>
      <c r="J91" s="206">
        <f>ROUND(I91*H91,2)</f>
        <v>0</v>
      </c>
      <c r="K91" s="202" t="s">
        <v>163</v>
      </c>
      <c r="L91" s="60"/>
      <c r="M91" s="207" t="s">
        <v>23</v>
      </c>
      <c r="N91" s="208" t="s">
        <v>44</v>
      </c>
      <c r="O91" s="41"/>
      <c r="P91" s="209">
        <f>O91*H91</f>
        <v>0</v>
      </c>
      <c r="Q91" s="209">
        <v>0</v>
      </c>
      <c r="R91" s="209">
        <f>Q91*H91</f>
        <v>0</v>
      </c>
      <c r="S91" s="209">
        <v>0</v>
      </c>
      <c r="T91" s="210">
        <f>S91*H91</f>
        <v>0</v>
      </c>
      <c r="AR91" s="23" t="s">
        <v>164</v>
      </c>
      <c r="AT91" s="23" t="s">
        <v>159</v>
      </c>
      <c r="AU91" s="23" t="s">
        <v>83</v>
      </c>
      <c r="AY91" s="23" t="s">
        <v>157</v>
      </c>
      <c r="BE91" s="211">
        <f>IF(N91="základní",J91,0)</f>
        <v>0</v>
      </c>
      <c r="BF91" s="211">
        <f>IF(N91="snížená",J91,0)</f>
        <v>0</v>
      </c>
      <c r="BG91" s="211">
        <f>IF(N91="zákl. přenesená",J91,0)</f>
        <v>0</v>
      </c>
      <c r="BH91" s="211">
        <f>IF(N91="sníž. přenesená",J91,0)</f>
        <v>0</v>
      </c>
      <c r="BI91" s="211">
        <f>IF(N91="nulová",J91,0)</f>
        <v>0</v>
      </c>
      <c r="BJ91" s="23" t="s">
        <v>81</v>
      </c>
      <c r="BK91" s="211">
        <f>ROUND(I91*H91,2)</f>
        <v>0</v>
      </c>
      <c r="BL91" s="23" t="s">
        <v>164</v>
      </c>
      <c r="BM91" s="23" t="s">
        <v>733</v>
      </c>
    </row>
    <row r="92" spans="2:65" s="1" customFormat="1" ht="40.5">
      <c r="B92" s="40"/>
      <c r="C92" s="62"/>
      <c r="D92" s="212" t="s">
        <v>166</v>
      </c>
      <c r="E92" s="62"/>
      <c r="F92" s="213" t="s">
        <v>734</v>
      </c>
      <c r="G92" s="62"/>
      <c r="H92" s="62"/>
      <c r="I92" s="171"/>
      <c r="J92" s="62"/>
      <c r="K92" s="62"/>
      <c r="L92" s="60"/>
      <c r="M92" s="214"/>
      <c r="N92" s="41"/>
      <c r="O92" s="41"/>
      <c r="P92" s="41"/>
      <c r="Q92" s="41"/>
      <c r="R92" s="41"/>
      <c r="S92" s="41"/>
      <c r="T92" s="77"/>
      <c r="AT92" s="23" t="s">
        <v>166</v>
      </c>
      <c r="AU92" s="23" t="s">
        <v>83</v>
      </c>
    </row>
    <row r="93" spans="2:65" s="1" customFormat="1" ht="94.5">
      <c r="B93" s="40"/>
      <c r="C93" s="62"/>
      <c r="D93" s="212" t="s">
        <v>168</v>
      </c>
      <c r="E93" s="62"/>
      <c r="F93" s="215" t="s">
        <v>735</v>
      </c>
      <c r="G93" s="62"/>
      <c r="H93" s="62"/>
      <c r="I93" s="171"/>
      <c r="J93" s="62"/>
      <c r="K93" s="62"/>
      <c r="L93" s="60"/>
      <c r="M93" s="214"/>
      <c r="N93" s="41"/>
      <c r="O93" s="41"/>
      <c r="P93" s="41"/>
      <c r="Q93" s="41"/>
      <c r="R93" s="41"/>
      <c r="S93" s="41"/>
      <c r="T93" s="77"/>
      <c r="AT93" s="23" t="s">
        <v>168</v>
      </c>
      <c r="AU93" s="23" t="s">
        <v>83</v>
      </c>
    </row>
    <row r="94" spans="2:65" s="12" customFormat="1" ht="13.5">
      <c r="B94" s="216"/>
      <c r="C94" s="217"/>
      <c r="D94" s="212" t="s">
        <v>170</v>
      </c>
      <c r="E94" s="218" t="s">
        <v>23</v>
      </c>
      <c r="F94" s="219" t="s">
        <v>736</v>
      </c>
      <c r="G94" s="217"/>
      <c r="H94" s="220">
        <v>6.99</v>
      </c>
      <c r="I94" s="221"/>
      <c r="J94" s="217"/>
      <c r="K94" s="217"/>
      <c r="L94" s="222"/>
      <c r="M94" s="223"/>
      <c r="N94" s="224"/>
      <c r="O94" s="224"/>
      <c r="P94" s="224"/>
      <c r="Q94" s="224"/>
      <c r="R94" s="224"/>
      <c r="S94" s="224"/>
      <c r="T94" s="225"/>
      <c r="AT94" s="226" t="s">
        <v>170</v>
      </c>
      <c r="AU94" s="226" t="s">
        <v>83</v>
      </c>
      <c r="AV94" s="12" t="s">
        <v>83</v>
      </c>
      <c r="AW94" s="12" t="s">
        <v>36</v>
      </c>
      <c r="AX94" s="12" t="s">
        <v>81</v>
      </c>
      <c r="AY94" s="226" t="s">
        <v>157</v>
      </c>
    </row>
    <row r="95" spans="2:65" s="1" customFormat="1" ht="16.5" customHeight="1">
      <c r="B95" s="40"/>
      <c r="C95" s="238" t="s">
        <v>83</v>
      </c>
      <c r="D95" s="238" t="s">
        <v>234</v>
      </c>
      <c r="E95" s="239" t="s">
        <v>354</v>
      </c>
      <c r="F95" s="240" t="s">
        <v>355</v>
      </c>
      <c r="G95" s="241" t="s">
        <v>237</v>
      </c>
      <c r="H95" s="242">
        <v>13.9</v>
      </c>
      <c r="I95" s="243"/>
      <c r="J95" s="244">
        <f>ROUND(I95*H95,2)</f>
        <v>0</v>
      </c>
      <c r="K95" s="240" t="s">
        <v>163</v>
      </c>
      <c r="L95" s="245"/>
      <c r="M95" s="246" t="s">
        <v>23</v>
      </c>
      <c r="N95" s="247" t="s">
        <v>44</v>
      </c>
      <c r="O95" s="41"/>
      <c r="P95" s="209">
        <f>O95*H95</f>
        <v>0</v>
      </c>
      <c r="Q95" s="209">
        <v>1</v>
      </c>
      <c r="R95" s="209">
        <f>Q95*H95</f>
        <v>13.9</v>
      </c>
      <c r="S95" s="209">
        <v>0</v>
      </c>
      <c r="T95" s="210">
        <f>S95*H95</f>
        <v>0</v>
      </c>
      <c r="AR95" s="23" t="s">
        <v>211</v>
      </c>
      <c r="AT95" s="23" t="s">
        <v>234</v>
      </c>
      <c r="AU95" s="23" t="s">
        <v>83</v>
      </c>
      <c r="AY95" s="23" t="s">
        <v>157</v>
      </c>
      <c r="BE95" s="211">
        <f>IF(N95="základní",J95,0)</f>
        <v>0</v>
      </c>
      <c r="BF95" s="211">
        <f>IF(N95="snížená",J95,0)</f>
        <v>0</v>
      </c>
      <c r="BG95" s="211">
        <f>IF(N95="zákl. přenesená",J95,0)</f>
        <v>0</v>
      </c>
      <c r="BH95" s="211">
        <f>IF(N95="sníž. přenesená",J95,0)</f>
        <v>0</v>
      </c>
      <c r="BI95" s="211">
        <f>IF(N95="nulová",J95,0)</f>
        <v>0</v>
      </c>
      <c r="BJ95" s="23" t="s">
        <v>81</v>
      </c>
      <c r="BK95" s="211">
        <f>ROUND(I95*H95,2)</f>
        <v>0</v>
      </c>
      <c r="BL95" s="23" t="s">
        <v>164</v>
      </c>
      <c r="BM95" s="23" t="s">
        <v>737</v>
      </c>
    </row>
    <row r="96" spans="2:65" s="1" customFormat="1" ht="13.5">
      <c r="B96" s="40"/>
      <c r="C96" s="62"/>
      <c r="D96" s="212" t="s">
        <v>166</v>
      </c>
      <c r="E96" s="62"/>
      <c r="F96" s="213" t="s">
        <v>357</v>
      </c>
      <c r="G96" s="62"/>
      <c r="H96" s="62"/>
      <c r="I96" s="171"/>
      <c r="J96" s="62"/>
      <c r="K96" s="62"/>
      <c r="L96" s="60"/>
      <c r="M96" s="214"/>
      <c r="N96" s="41"/>
      <c r="O96" s="41"/>
      <c r="P96" s="41"/>
      <c r="Q96" s="41"/>
      <c r="R96" s="41"/>
      <c r="S96" s="41"/>
      <c r="T96" s="77"/>
      <c r="AT96" s="23" t="s">
        <v>166</v>
      </c>
      <c r="AU96" s="23" t="s">
        <v>83</v>
      </c>
    </row>
    <row r="97" spans="2:65" s="1" customFormat="1" ht="27">
      <c r="B97" s="40"/>
      <c r="C97" s="62"/>
      <c r="D97" s="212" t="s">
        <v>177</v>
      </c>
      <c r="E97" s="62"/>
      <c r="F97" s="215" t="s">
        <v>738</v>
      </c>
      <c r="G97" s="62"/>
      <c r="H97" s="62"/>
      <c r="I97" s="171"/>
      <c r="J97" s="62"/>
      <c r="K97" s="62"/>
      <c r="L97" s="60"/>
      <c r="M97" s="214"/>
      <c r="N97" s="41"/>
      <c r="O97" s="41"/>
      <c r="P97" s="41"/>
      <c r="Q97" s="41"/>
      <c r="R97" s="41"/>
      <c r="S97" s="41"/>
      <c r="T97" s="77"/>
      <c r="AT97" s="23" t="s">
        <v>177</v>
      </c>
      <c r="AU97" s="23" t="s">
        <v>83</v>
      </c>
    </row>
    <row r="98" spans="2:65" s="12" customFormat="1" ht="13.5">
      <c r="B98" s="216"/>
      <c r="C98" s="217"/>
      <c r="D98" s="212" t="s">
        <v>170</v>
      </c>
      <c r="E98" s="218" t="s">
        <v>23</v>
      </c>
      <c r="F98" s="219" t="s">
        <v>739</v>
      </c>
      <c r="G98" s="217"/>
      <c r="H98" s="220">
        <v>13.9</v>
      </c>
      <c r="I98" s="221"/>
      <c r="J98" s="217"/>
      <c r="K98" s="217"/>
      <c r="L98" s="222"/>
      <c r="M98" s="223"/>
      <c r="N98" s="224"/>
      <c r="O98" s="224"/>
      <c r="P98" s="224"/>
      <c r="Q98" s="224"/>
      <c r="R98" s="224"/>
      <c r="S98" s="224"/>
      <c r="T98" s="225"/>
      <c r="AT98" s="226" t="s">
        <v>170</v>
      </c>
      <c r="AU98" s="226" t="s">
        <v>83</v>
      </c>
      <c r="AV98" s="12" t="s">
        <v>83</v>
      </c>
      <c r="AW98" s="12" t="s">
        <v>36</v>
      </c>
      <c r="AX98" s="12" t="s">
        <v>81</v>
      </c>
      <c r="AY98" s="226" t="s">
        <v>157</v>
      </c>
    </row>
    <row r="99" spans="2:65" s="11" customFormat="1" ht="29.85" customHeight="1">
      <c r="B99" s="184"/>
      <c r="C99" s="185"/>
      <c r="D99" s="186" t="s">
        <v>72</v>
      </c>
      <c r="E99" s="198" t="s">
        <v>83</v>
      </c>
      <c r="F99" s="198" t="s">
        <v>388</v>
      </c>
      <c r="G99" s="185"/>
      <c r="H99" s="185"/>
      <c r="I99" s="188"/>
      <c r="J99" s="199">
        <f>BK99</f>
        <v>0</v>
      </c>
      <c r="K99" s="185"/>
      <c r="L99" s="190"/>
      <c r="M99" s="191"/>
      <c r="N99" s="192"/>
      <c r="O99" s="192"/>
      <c r="P99" s="193">
        <f>SUM(P100:P104)</f>
        <v>0</v>
      </c>
      <c r="Q99" s="192"/>
      <c r="R99" s="193">
        <f>SUM(R100:R104)</f>
        <v>3.1284000000000001</v>
      </c>
      <c r="S99" s="192"/>
      <c r="T99" s="194">
        <f>SUM(T100:T104)</f>
        <v>0</v>
      </c>
      <c r="AR99" s="195" t="s">
        <v>81</v>
      </c>
      <c r="AT99" s="196" t="s">
        <v>72</v>
      </c>
      <c r="AU99" s="196" t="s">
        <v>81</v>
      </c>
      <c r="AY99" s="195" t="s">
        <v>157</v>
      </c>
      <c r="BK99" s="197">
        <f>SUM(BK100:BK104)</f>
        <v>0</v>
      </c>
    </row>
    <row r="100" spans="2:65" s="1" customFormat="1" ht="16.5" customHeight="1">
      <c r="B100" s="40"/>
      <c r="C100" s="200" t="s">
        <v>183</v>
      </c>
      <c r="D100" s="200" t="s">
        <v>159</v>
      </c>
      <c r="E100" s="201" t="s">
        <v>740</v>
      </c>
      <c r="F100" s="202" t="s">
        <v>741</v>
      </c>
      <c r="G100" s="203" t="s">
        <v>162</v>
      </c>
      <c r="H100" s="204">
        <v>1.58</v>
      </c>
      <c r="I100" s="205"/>
      <c r="J100" s="206">
        <f>ROUND(I100*H100,2)</f>
        <v>0</v>
      </c>
      <c r="K100" s="202" t="s">
        <v>163</v>
      </c>
      <c r="L100" s="60"/>
      <c r="M100" s="207" t="s">
        <v>23</v>
      </c>
      <c r="N100" s="208" t="s">
        <v>44</v>
      </c>
      <c r="O100" s="41"/>
      <c r="P100" s="209">
        <f>O100*H100</f>
        <v>0</v>
      </c>
      <c r="Q100" s="209">
        <v>1.98</v>
      </c>
      <c r="R100" s="209">
        <f>Q100*H100</f>
        <v>3.1284000000000001</v>
      </c>
      <c r="S100" s="209">
        <v>0</v>
      </c>
      <c r="T100" s="210">
        <f>S100*H100</f>
        <v>0</v>
      </c>
      <c r="AR100" s="23" t="s">
        <v>164</v>
      </c>
      <c r="AT100" s="23" t="s">
        <v>159</v>
      </c>
      <c r="AU100" s="23" t="s">
        <v>83</v>
      </c>
      <c r="AY100" s="23" t="s">
        <v>157</v>
      </c>
      <c r="BE100" s="211">
        <f>IF(N100="základní",J100,0)</f>
        <v>0</v>
      </c>
      <c r="BF100" s="211">
        <f>IF(N100="snížená",J100,0)</f>
        <v>0</v>
      </c>
      <c r="BG100" s="211">
        <f>IF(N100="zákl. přenesená",J100,0)</f>
        <v>0</v>
      </c>
      <c r="BH100" s="211">
        <f>IF(N100="sníž. přenesená",J100,0)</f>
        <v>0</v>
      </c>
      <c r="BI100" s="211">
        <f>IF(N100="nulová",J100,0)</f>
        <v>0</v>
      </c>
      <c r="BJ100" s="23" t="s">
        <v>81</v>
      </c>
      <c r="BK100" s="211">
        <f>ROUND(I100*H100,2)</f>
        <v>0</v>
      </c>
      <c r="BL100" s="23" t="s">
        <v>164</v>
      </c>
      <c r="BM100" s="23" t="s">
        <v>742</v>
      </c>
    </row>
    <row r="101" spans="2:65" s="1" customFormat="1" ht="13.5">
      <c r="B101" s="40"/>
      <c r="C101" s="62"/>
      <c r="D101" s="212" t="s">
        <v>166</v>
      </c>
      <c r="E101" s="62"/>
      <c r="F101" s="213" t="s">
        <v>743</v>
      </c>
      <c r="G101" s="62"/>
      <c r="H101" s="62"/>
      <c r="I101" s="171"/>
      <c r="J101" s="62"/>
      <c r="K101" s="62"/>
      <c r="L101" s="60"/>
      <c r="M101" s="214"/>
      <c r="N101" s="41"/>
      <c r="O101" s="41"/>
      <c r="P101" s="41"/>
      <c r="Q101" s="41"/>
      <c r="R101" s="41"/>
      <c r="S101" s="41"/>
      <c r="T101" s="77"/>
      <c r="AT101" s="23" t="s">
        <v>166</v>
      </c>
      <c r="AU101" s="23" t="s">
        <v>83</v>
      </c>
    </row>
    <row r="102" spans="2:65" s="1" customFormat="1" ht="54">
      <c r="B102" s="40"/>
      <c r="C102" s="62"/>
      <c r="D102" s="212" t="s">
        <v>168</v>
      </c>
      <c r="E102" s="62"/>
      <c r="F102" s="215" t="s">
        <v>744</v>
      </c>
      <c r="G102" s="62"/>
      <c r="H102" s="62"/>
      <c r="I102" s="171"/>
      <c r="J102" s="62"/>
      <c r="K102" s="62"/>
      <c r="L102" s="60"/>
      <c r="M102" s="214"/>
      <c r="N102" s="41"/>
      <c r="O102" s="41"/>
      <c r="P102" s="41"/>
      <c r="Q102" s="41"/>
      <c r="R102" s="41"/>
      <c r="S102" s="41"/>
      <c r="T102" s="77"/>
      <c r="AT102" s="23" t="s">
        <v>168</v>
      </c>
      <c r="AU102" s="23" t="s">
        <v>83</v>
      </c>
    </row>
    <row r="103" spans="2:65" s="1" customFormat="1" ht="27">
      <c r="B103" s="40"/>
      <c r="C103" s="62"/>
      <c r="D103" s="212" t="s">
        <v>177</v>
      </c>
      <c r="E103" s="62"/>
      <c r="F103" s="215" t="s">
        <v>745</v>
      </c>
      <c r="G103" s="62"/>
      <c r="H103" s="62"/>
      <c r="I103" s="171"/>
      <c r="J103" s="62"/>
      <c r="K103" s="62"/>
      <c r="L103" s="60"/>
      <c r="M103" s="214"/>
      <c r="N103" s="41"/>
      <c r="O103" s="41"/>
      <c r="P103" s="41"/>
      <c r="Q103" s="41"/>
      <c r="R103" s="41"/>
      <c r="S103" s="41"/>
      <c r="T103" s="77"/>
      <c r="AT103" s="23" t="s">
        <v>177</v>
      </c>
      <c r="AU103" s="23" t="s">
        <v>83</v>
      </c>
    </row>
    <row r="104" spans="2:65" s="12" customFormat="1" ht="13.5">
      <c r="B104" s="216"/>
      <c r="C104" s="217"/>
      <c r="D104" s="212" t="s">
        <v>170</v>
      </c>
      <c r="E104" s="218" t="s">
        <v>23</v>
      </c>
      <c r="F104" s="219" t="s">
        <v>746</v>
      </c>
      <c r="G104" s="217"/>
      <c r="H104" s="220">
        <v>1.58</v>
      </c>
      <c r="I104" s="221"/>
      <c r="J104" s="217"/>
      <c r="K104" s="217"/>
      <c r="L104" s="222"/>
      <c r="M104" s="223"/>
      <c r="N104" s="224"/>
      <c r="O104" s="224"/>
      <c r="P104" s="224"/>
      <c r="Q104" s="224"/>
      <c r="R104" s="224"/>
      <c r="S104" s="224"/>
      <c r="T104" s="225"/>
      <c r="AT104" s="226" t="s">
        <v>170</v>
      </c>
      <c r="AU104" s="226" t="s">
        <v>83</v>
      </c>
      <c r="AV104" s="12" t="s">
        <v>83</v>
      </c>
      <c r="AW104" s="12" t="s">
        <v>36</v>
      </c>
      <c r="AX104" s="12" t="s">
        <v>81</v>
      </c>
      <c r="AY104" s="226" t="s">
        <v>157</v>
      </c>
    </row>
    <row r="105" spans="2:65" s="11" customFormat="1" ht="29.85" customHeight="1">
      <c r="B105" s="184"/>
      <c r="C105" s="185"/>
      <c r="D105" s="186" t="s">
        <v>72</v>
      </c>
      <c r="E105" s="198" t="s">
        <v>164</v>
      </c>
      <c r="F105" s="198" t="s">
        <v>256</v>
      </c>
      <c r="G105" s="185"/>
      <c r="H105" s="185"/>
      <c r="I105" s="188"/>
      <c r="J105" s="199">
        <f>BK105</f>
        <v>0</v>
      </c>
      <c r="K105" s="185"/>
      <c r="L105" s="190"/>
      <c r="M105" s="191"/>
      <c r="N105" s="192"/>
      <c r="O105" s="192"/>
      <c r="P105" s="193">
        <f>SUM(P106:P109)</f>
        <v>0</v>
      </c>
      <c r="Q105" s="192"/>
      <c r="R105" s="193">
        <f>SUM(R106:R109)</f>
        <v>2.6928749999999999</v>
      </c>
      <c r="S105" s="192"/>
      <c r="T105" s="194">
        <f>SUM(T106:T109)</f>
        <v>0</v>
      </c>
      <c r="AR105" s="195" t="s">
        <v>81</v>
      </c>
      <c r="AT105" s="196" t="s">
        <v>72</v>
      </c>
      <c r="AU105" s="196" t="s">
        <v>81</v>
      </c>
      <c r="AY105" s="195" t="s">
        <v>157</v>
      </c>
      <c r="BK105" s="197">
        <f>SUM(BK106:BK109)</f>
        <v>0</v>
      </c>
    </row>
    <row r="106" spans="2:65" s="1" customFormat="1" ht="25.5" customHeight="1">
      <c r="B106" s="40"/>
      <c r="C106" s="200" t="s">
        <v>164</v>
      </c>
      <c r="D106" s="200" t="s">
        <v>159</v>
      </c>
      <c r="E106" s="201" t="s">
        <v>258</v>
      </c>
      <c r="F106" s="202" t="s">
        <v>259</v>
      </c>
      <c r="G106" s="203" t="s">
        <v>162</v>
      </c>
      <c r="H106" s="204">
        <v>1.29</v>
      </c>
      <c r="I106" s="205"/>
      <c r="J106" s="206">
        <f>ROUND(I106*H106,2)</f>
        <v>0</v>
      </c>
      <c r="K106" s="202" t="s">
        <v>163</v>
      </c>
      <c r="L106" s="60"/>
      <c r="M106" s="207" t="s">
        <v>23</v>
      </c>
      <c r="N106" s="208" t="s">
        <v>44</v>
      </c>
      <c r="O106" s="41"/>
      <c r="P106" s="209">
        <f>O106*H106</f>
        <v>0</v>
      </c>
      <c r="Q106" s="209">
        <v>2.0874999999999999</v>
      </c>
      <c r="R106" s="209">
        <f>Q106*H106</f>
        <v>2.6928749999999999</v>
      </c>
      <c r="S106" s="209">
        <v>0</v>
      </c>
      <c r="T106" s="210">
        <f>S106*H106</f>
        <v>0</v>
      </c>
      <c r="AR106" s="23" t="s">
        <v>164</v>
      </c>
      <c r="AT106" s="23" t="s">
        <v>159</v>
      </c>
      <c r="AU106" s="23" t="s">
        <v>83</v>
      </c>
      <c r="AY106" s="23" t="s">
        <v>157</v>
      </c>
      <c r="BE106" s="211">
        <f>IF(N106="základní",J106,0)</f>
        <v>0</v>
      </c>
      <c r="BF106" s="211">
        <f>IF(N106="snížená",J106,0)</f>
        <v>0</v>
      </c>
      <c r="BG106" s="211">
        <f>IF(N106="zákl. přenesená",J106,0)</f>
        <v>0</v>
      </c>
      <c r="BH106" s="211">
        <f>IF(N106="sníž. přenesená",J106,0)</f>
        <v>0</v>
      </c>
      <c r="BI106" s="211">
        <f>IF(N106="nulová",J106,0)</f>
        <v>0</v>
      </c>
      <c r="BJ106" s="23" t="s">
        <v>81</v>
      </c>
      <c r="BK106" s="211">
        <f>ROUND(I106*H106,2)</f>
        <v>0</v>
      </c>
      <c r="BL106" s="23" t="s">
        <v>164</v>
      </c>
      <c r="BM106" s="23" t="s">
        <v>747</v>
      </c>
    </row>
    <row r="107" spans="2:65" s="1" customFormat="1" ht="27">
      <c r="B107" s="40"/>
      <c r="C107" s="62"/>
      <c r="D107" s="212" t="s">
        <v>166</v>
      </c>
      <c r="E107" s="62"/>
      <c r="F107" s="213" t="s">
        <v>261</v>
      </c>
      <c r="G107" s="62"/>
      <c r="H107" s="62"/>
      <c r="I107" s="171"/>
      <c r="J107" s="62"/>
      <c r="K107" s="62"/>
      <c r="L107" s="60"/>
      <c r="M107" s="214"/>
      <c r="N107" s="41"/>
      <c r="O107" s="41"/>
      <c r="P107" s="41"/>
      <c r="Q107" s="41"/>
      <c r="R107" s="41"/>
      <c r="S107" s="41"/>
      <c r="T107" s="77"/>
      <c r="AT107" s="23" t="s">
        <v>166</v>
      </c>
      <c r="AU107" s="23" t="s">
        <v>83</v>
      </c>
    </row>
    <row r="108" spans="2:65" s="1" customFormat="1" ht="81">
      <c r="B108" s="40"/>
      <c r="C108" s="62"/>
      <c r="D108" s="212" t="s">
        <v>168</v>
      </c>
      <c r="E108" s="62"/>
      <c r="F108" s="215" t="s">
        <v>262</v>
      </c>
      <c r="G108" s="62"/>
      <c r="H108" s="62"/>
      <c r="I108" s="171"/>
      <c r="J108" s="62"/>
      <c r="K108" s="62"/>
      <c r="L108" s="60"/>
      <c r="M108" s="214"/>
      <c r="N108" s="41"/>
      <c r="O108" s="41"/>
      <c r="P108" s="41"/>
      <c r="Q108" s="41"/>
      <c r="R108" s="41"/>
      <c r="S108" s="41"/>
      <c r="T108" s="77"/>
      <c r="AT108" s="23" t="s">
        <v>168</v>
      </c>
      <c r="AU108" s="23" t="s">
        <v>83</v>
      </c>
    </row>
    <row r="109" spans="2:65" s="12" customFormat="1" ht="13.5">
      <c r="B109" s="216"/>
      <c r="C109" s="217"/>
      <c r="D109" s="212" t="s">
        <v>170</v>
      </c>
      <c r="E109" s="218" t="s">
        <v>23</v>
      </c>
      <c r="F109" s="219" t="s">
        <v>748</v>
      </c>
      <c r="G109" s="217"/>
      <c r="H109" s="220">
        <v>1.29</v>
      </c>
      <c r="I109" s="221"/>
      <c r="J109" s="217"/>
      <c r="K109" s="217"/>
      <c r="L109" s="222"/>
      <c r="M109" s="223"/>
      <c r="N109" s="224"/>
      <c r="O109" s="224"/>
      <c r="P109" s="224"/>
      <c r="Q109" s="224"/>
      <c r="R109" s="224"/>
      <c r="S109" s="224"/>
      <c r="T109" s="225"/>
      <c r="AT109" s="226" t="s">
        <v>170</v>
      </c>
      <c r="AU109" s="226" t="s">
        <v>83</v>
      </c>
      <c r="AV109" s="12" t="s">
        <v>83</v>
      </c>
      <c r="AW109" s="12" t="s">
        <v>36</v>
      </c>
      <c r="AX109" s="12" t="s">
        <v>81</v>
      </c>
      <c r="AY109" s="226" t="s">
        <v>157</v>
      </c>
    </row>
    <row r="110" spans="2:65" s="11" customFormat="1" ht="29.85" customHeight="1">
      <c r="B110" s="184"/>
      <c r="C110" s="185"/>
      <c r="D110" s="186" t="s">
        <v>72</v>
      </c>
      <c r="E110" s="198" t="s">
        <v>211</v>
      </c>
      <c r="F110" s="198" t="s">
        <v>406</v>
      </c>
      <c r="G110" s="185"/>
      <c r="H110" s="185"/>
      <c r="I110" s="188"/>
      <c r="J110" s="199">
        <f>BK110</f>
        <v>0</v>
      </c>
      <c r="K110" s="185"/>
      <c r="L110" s="190"/>
      <c r="M110" s="191"/>
      <c r="N110" s="192"/>
      <c r="O110" s="192"/>
      <c r="P110" s="193">
        <f>SUM(P111:P165)</f>
        <v>0</v>
      </c>
      <c r="Q110" s="192"/>
      <c r="R110" s="193">
        <f>SUM(R111:R165)</f>
        <v>0.25676330000000003</v>
      </c>
      <c r="S110" s="192"/>
      <c r="T110" s="194">
        <f>SUM(T111:T165)</f>
        <v>0</v>
      </c>
      <c r="AR110" s="195" t="s">
        <v>81</v>
      </c>
      <c r="AT110" s="196" t="s">
        <v>72</v>
      </c>
      <c r="AU110" s="196" t="s">
        <v>81</v>
      </c>
      <c r="AY110" s="195" t="s">
        <v>157</v>
      </c>
      <c r="BK110" s="197">
        <f>SUM(BK111:BK165)</f>
        <v>0</v>
      </c>
    </row>
    <row r="111" spans="2:65" s="1" customFormat="1" ht="25.5" customHeight="1">
      <c r="B111" s="40"/>
      <c r="C111" s="200" t="s">
        <v>191</v>
      </c>
      <c r="D111" s="200" t="s">
        <v>159</v>
      </c>
      <c r="E111" s="201" t="s">
        <v>749</v>
      </c>
      <c r="F111" s="202" t="s">
        <v>750</v>
      </c>
      <c r="G111" s="203" t="s">
        <v>391</v>
      </c>
      <c r="H111" s="204">
        <v>34.42</v>
      </c>
      <c r="I111" s="205"/>
      <c r="J111" s="206">
        <f>ROUND(I111*H111,2)</f>
        <v>0</v>
      </c>
      <c r="K111" s="202" t="s">
        <v>163</v>
      </c>
      <c r="L111" s="60"/>
      <c r="M111" s="207" t="s">
        <v>23</v>
      </c>
      <c r="N111" s="208" t="s">
        <v>44</v>
      </c>
      <c r="O111" s="41"/>
      <c r="P111" s="209">
        <f>O111*H111</f>
        <v>0</v>
      </c>
      <c r="Q111" s="209">
        <v>0</v>
      </c>
      <c r="R111" s="209">
        <f>Q111*H111</f>
        <v>0</v>
      </c>
      <c r="S111" s="209">
        <v>0</v>
      </c>
      <c r="T111" s="210">
        <f>S111*H111</f>
        <v>0</v>
      </c>
      <c r="AR111" s="23" t="s">
        <v>164</v>
      </c>
      <c r="AT111" s="23" t="s">
        <v>159</v>
      </c>
      <c r="AU111" s="23" t="s">
        <v>83</v>
      </c>
      <c r="AY111" s="23" t="s">
        <v>157</v>
      </c>
      <c r="BE111" s="211">
        <f>IF(N111="základní",J111,0)</f>
        <v>0</v>
      </c>
      <c r="BF111" s="211">
        <f>IF(N111="snížená",J111,0)</f>
        <v>0</v>
      </c>
      <c r="BG111" s="211">
        <f>IF(N111="zákl. přenesená",J111,0)</f>
        <v>0</v>
      </c>
      <c r="BH111" s="211">
        <f>IF(N111="sníž. přenesená",J111,0)</f>
        <v>0</v>
      </c>
      <c r="BI111" s="211">
        <f>IF(N111="nulová",J111,0)</f>
        <v>0</v>
      </c>
      <c r="BJ111" s="23" t="s">
        <v>81</v>
      </c>
      <c r="BK111" s="211">
        <f>ROUND(I111*H111,2)</f>
        <v>0</v>
      </c>
      <c r="BL111" s="23" t="s">
        <v>164</v>
      </c>
      <c r="BM111" s="23" t="s">
        <v>751</v>
      </c>
    </row>
    <row r="112" spans="2:65" s="1" customFormat="1" ht="27">
      <c r="B112" s="40"/>
      <c r="C112" s="62"/>
      <c r="D112" s="212" t="s">
        <v>166</v>
      </c>
      <c r="E112" s="62"/>
      <c r="F112" s="213" t="s">
        <v>752</v>
      </c>
      <c r="G112" s="62"/>
      <c r="H112" s="62"/>
      <c r="I112" s="171"/>
      <c r="J112" s="62"/>
      <c r="K112" s="62"/>
      <c r="L112" s="60"/>
      <c r="M112" s="214"/>
      <c r="N112" s="41"/>
      <c r="O112" s="41"/>
      <c r="P112" s="41"/>
      <c r="Q112" s="41"/>
      <c r="R112" s="41"/>
      <c r="S112" s="41"/>
      <c r="T112" s="77"/>
      <c r="AT112" s="23" t="s">
        <v>166</v>
      </c>
      <c r="AU112" s="23" t="s">
        <v>83</v>
      </c>
    </row>
    <row r="113" spans="2:65" s="1" customFormat="1" ht="67.5">
      <c r="B113" s="40"/>
      <c r="C113" s="62"/>
      <c r="D113" s="212" t="s">
        <v>168</v>
      </c>
      <c r="E113" s="62"/>
      <c r="F113" s="215" t="s">
        <v>753</v>
      </c>
      <c r="G113" s="62"/>
      <c r="H113" s="62"/>
      <c r="I113" s="171"/>
      <c r="J113" s="62"/>
      <c r="K113" s="62"/>
      <c r="L113" s="60"/>
      <c r="M113" s="214"/>
      <c r="N113" s="41"/>
      <c r="O113" s="41"/>
      <c r="P113" s="41"/>
      <c r="Q113" s="41"/>
      <c r="R113" s="41"/>
      <c r="S113" s="41"/>
      <c r="T113" s="77"/>
      <c r="AT113" s="23" t="s">
        <v>168</v>
      </c>
      <c r="AU113" s="23" t="s">
        <v>83</v>
      </c>
    </row>
    <row r="114" spans="2:65" s="12" customFormat="1" ht="13.5">
      <c r="B114" s="216"/>
      <c r="C114" s="217"/>
      <c r="D114" s="212" t="s">
        <v>170</v>
      </c>
      <c r="E114" s="218" t="s">
        <v>23</v>
      </c>
      <c r="F114" s="219" t="s">
        <v>754</v>
      </c>
      <c r="G114" s="217"/>
      <c r="H114" s="220">
        <v>34.42</v>
      </c>
      <c r="I114" s="221"/>
      <c r="J114" s="217"/>
      <c r="K114" s="217"/>
      <c r="L114" s="222"/>
      <c r="M114" s="223"/>
      <c r="N114" s="224"/>
      <c r="O114" s="224"/>
      <c r="P114" s="224"/>
      <c r="Q114" s="224"/>
      <c r="R114" s="224"/>
      <c r="S114" s="224"/>
      <c r="T114" s="225"/>
      <c r="AT114" s="226" t="s">
        <v>170</v>
      </c>
      <c r="AU114" s="226" t="s">
        <v>83</v>
      </c>
      <c r="AV114" s="12" t="s">
        <v>83</v>
      </c>
      <c r="AW114" s="12" t="s">
        <v>36</v>
      </c>
      <c r="AX114" s="12" t="s">
        <v>81</v>
      </c>
      <c r="AY114" s="226" t="s">
        <v>157</v>
      </c>
    </row>
    <row r="115" spans="2:65" s="1" customFormat="1" ht="16.5" customHeight="1">
      <c r="B115" s="40"/>
      <c r="C115" s="238" t="s">
        <v>198</v>
      </c>
      <c r="D115" s="238" t="s">
        <v>234</v>
      </c>
      <c r="E115" s="239" t="s">
        <v>755</v>
      </c>
      <c r="F115" s="240" t="s">
        <v>756</v>
      </c>
      <c r="G115" s="241" t="s">
        <v>391</v>
      </c>
      <c r="H115" s="242">
        <v>34.42</v>
      </c>
      <c r="I115" s="243"/>
      <c r="J115" s="244">
        <f>ROUND(I115*H115,2)</f>
        <v>0</v>
      </c>
      <c r="K115" s="240" t="s">
        <v>163</v>
      </c>
      <c r="L115" s="245"/>
      <c r="M115" s="246" t="s">
        <v>23</v>
      </c>
      <c r="N115" s="247" t="s">
        <v>44</v>
      </c>
      <c r="O115" s="41"/>
      <c r="P115" s="209">
        <f>O115*H115</f>
        <v>0</v>
      </c>
      <c r="Q115" s="209">
        <v>3.9699999999999996E-3</v>
      </c>
      <c r="R115" s="209">
        <f>Q115*H115</f>
        <v>0.1366474</v>
      </c>
      <c r="S115" s="209">
        <v>0</v>
      </c>
      <c r="T115" s="210">
        <f>S115*H115</f>
        <v>0</v>
      </c>
      <c r="AR115" s="23" t="s">
        <v>211</v>
      </c>
      <c r="AT115" s="23" t="s">
        <v>234</v>
      </c>
      <c r="AU115" s="23" t="s">
        <v>83</v>
      </c>
      <c r="AY115" s="23" t="s">
        <v>157</v>
      </c>
      <c r="BE115" s="211">
        <f>IF(N115="základní",J115,0)</f>
        <v>0</v>
      </c>
      <c r="BF115" s="211">
        <f>IF(N115="snížená",J115,0)</f>
        <v>0</v>
      </c>
      <c r="BG115" s="211">
        <f>IF(N115="zákl. přenesená",J115,0)</f>
        <v>0</v>
      </c>
      <c r="BH115" s="211">
        <f>IF(N115="sníž. přenesená",J115,0)</f>
        <v>0</v>
      </c>
      <c r="BI115" s="211">
        <f>IF(N115="nulová",J115,0)</f>
        <v>0</v>
      </c>
      <c r="BJ115" s="23" t="s">
        <v>81</v>
      </c>
      <c r="BK115" s="211">
        <f>ROUND(I115*H115,2)</f>
        <v>0</v>
      </c>
      <c r="BL115" s="23" t="s">
        <v>164</v>
      </c>
      <c r="BM115" s="23" t="s">
        <v>757</v>
      </c>
    </row>
    <row r="116" spans="2:65" s="1" customFormat="1" ht="13.5">
      <c r="B116" s="40"/>
      <c r="C116" s="62"/>
      <c r="D116" s="212" t="s">
        <v>166</v>
      </c>
      <c r="E116" s="62"/>
      <c r="F116" s="213" t="s">
        <v>756</v>
      </c>
      <c r="G116" s="62"/>
      <c r="H116" s="62"/>
      <c r="I116" s="171"/>
      <c r="J116" s="62"/>
      <c r="K116" s="62"/>
      <c r="L116" s="60"/>
      <c r="M116" s="214"/>
      <c r="N116" s="41"/>
      <c r="O116" s="41"/>
      <c r="P116" s="41"/>
      <c r="Q116" s="41"/>
      <c r="R116" s="41"/>
      <c r="S116" s="41"/>
      <c r="T116" s="77"/>
      <c r="AT116" s="23" t="s">
        <v>166</v>
      </c>
      <c r="AU116" s="23" t="s">
        <v>83</v>
      </c>
    </row>
    <row r="117" spans="2:65" s="1" customFormat="1" ht="16.5" customHeight="1">
      <c r="B117" s="40"/>
      <c r="C117" s="200" t="s">
        <v>203</v>
      </c>
      <c r="D117" s="200" t="s">
        <v>159</v>
      </c>
      <c r="E117" s="201" t="s">
        <v>758</v>
      </c>
      <c r="F117" s="202" t="s">
        <v>759</v>
      </c>
      <c r="G117" s="203" t="s">
        <v>409</v>
      </c>
      <c r="H117" s="204">
        <v>1</v>
      </c>
      <c r="I117" s="205"/>
      <c r="J117" s="206">
        <f>ROUND(I117*H117,2)</f>
        <v>0</v>
      </c>
      <c r="K117" s="202" t="s">
        <v>163</v>
      </c>
      <c r="L117" s="60"/>
      <c r="M117" s="207" t="s">
        <v>23</v>
      </c>
      <c r="N117" s="208" t="s">
        <v>44</v>
      </c>
      <c r="O117" s="41"/>
      <c r="P117" s="209">
        <f>O117*H117</f>
        <v>0</v>
      </c>
      <c r="Q117" s="209">
        <v>0</v>
      </c>
      <c r="R117" s="209">
        <f>Q117*H117</f>
        <v>0</v>
      </c>
      <c r="S117" s="209">
        <v>0</v>
      </c>
      <c r="T117" s="210">
        <f>S117*H117</f>
        <v>0</v>
      </c>
      <c r="AR117" s="23" t="s">
        <v>164</v>
      </c>
      <c r="AT117" s="23" t="s">
        <v>159</v>
      </c>
      <c r="AU117" s="23" t="s">
        <v>83</v>
      </c>
      <c r="AY117" s="23" t="s">
        <v>157</v>
      </c>
      <c r="BE117" s="211">
        <f>IF(N117="základní",J117,0)</f>
        <v>0</v>
      </c>
      <c r="BF117" s="211">
        <f>IF(N117="snížená",J117,0)</f>
        <v>0</v>
      </c>
      <c r="BG117" s="211">
        <f>IF(N117="zákl. přenesená",J117,0)</f>
        <v>0</v>
      </c>
      <c r="BH117" s="211">
        <f>IF(N117="sníž. přenesená",J117,0)</f>
        <v>0</v>
      </c>
      <c r="BI117" s="211">
        <f>IF(N117="nulová",J117,0)</f>
        <v>0</v>
      </c>
      <c r="BJ117" s="23" t="s">
        <v>81</v>
      </c>
      <c r="BK117" s="211">
        <f>ROUND(I117*H117,2)</f>
        <v>0</v>
      </c>
      <c r="BL117" s="23" t="s">
        <v>164</v>
      </c>
      <c r="BM117" s="23" t="s">
        <v>760</v>
      </c>
    </row>
    <row r="118" spans="2:65" s="1" customFormat="1" ht="27">
      <c r="B118" s="40"/>
      <c r="C118" s="62"/>
      <c r="D118" s="212" t="s">
        <v>166</v>
      </c>
      <c r="E118" s="62"/>
      <c r="F118" s="213" t="s">
        <v>761</v>
      </c>
      <c r="G118" s="62"/>
      <c r="H118" s="62"/>
      <c r="I118" s="171"/>
      <c r="J118" s="62"/>
      <c r="K118" s="62"/>
      <c r="L118" s="60"/>
      <c r="M118" s="214"/>
      <c r="N118" s="41"/>
      <c r="O118" s="41"/>
      <c r="P118" s="41"/>
      <c r="Q118" s="41"/>
      <c r="R118" s="41"/>
      <c r="S118" s="41"/>
      <c r="T118" s="77"/>
      <c r="AT118" s="23" t="s">
        <v>166</v>
      </c>
      <c r="AU118" s="23" t="s">
        <v>83</v>
      </c>
    </row>
    <row r="119" spans="2:65" s="1" customFormat="1" ht="40.5">
      <c r="B119" s="40"/>
      <c r="C119" s="62"/>
      <c r="D119" s="212" t="s">
        <v>168</v>
      </c>
      <c r="E119" s="62"/>
      <c r="F119" s="215" t="s">
        <v>762</v>
      </c>
      <c r="G119" s="62"/>
      <c r="H119" s="62"/>
      <c r="I119" s="171"/>
      <c r="J119" s="62"/>
      <c r="K119" s="62"/>
      <c r="L119" s="60"/>
      <c r="M119" s="214"/>
      <c r="N119" s="41"/>
      <c r="O119" s="41"/>
      <c r="P119" s="41"/>
      <c r="Q119" s="41"/>
      <c r="R119" s="41"/>
      <c r="S119" s="41"/>
      <c r="T119" s="77"/>
      <c r="AT119" s="23" t="s">
        <v>168</v>
      </c>
      <c r="AU119" s="23" t="s">
        <v>83</v>
      </c>
    </row>
    <row r="120" spans="2:65" s="12" customFormat="1" ht="13.5">
      <c r="B120" s="216"/>
      <c r="C120" s="217"/>
      <c r="D120" s="212" t="s">
        <v>170</v>
      </c>
      <c r="E120" s="218" t="s">
        <v>23</v>
      </c>
      <c r="F120" s="219" t="s">
        <v>763</v>
      </c>
      <c r="G120" s="217"/>
      <c r="H120" s="220">
        <v>1</v>
      </c>
      <c r="I120" s="221"/>
      <c r="J120" s="217"/>
      <c r="K120" s="217"/>
      <c r="L120" s="222"/>
      <c r="M120" s="223"/>
      <c r="N120" s="224"/>
      <c r="O120" s="224"/>
      <c r="P120" s="224"/>
      <c r="Q120" s="224"/>
      <c r="R120" s="224"/>
      <c r="S120" s="224"/>
      <c r="T120" s="225"/>
      <c r="AT120" s="226" t="s">
        <v>170</v>
      </c>
      <c r="AU120" s="226" t="s">
        <v>83</v>
      </c>
      <c r="AV120" s="12" t="s">
        <v>83</v>
      </c>
      <c r="AW120" s="12" t="s">
        <v>36</v>
      </c>
      <c r="AX120" s="12" t="s">
        <v>81</v>
      </c>
      <c r="AY120" s="226" t="s">
        <v>157</v>
      </c>
    </row>
    <row r="121" spans="2:65" s="1" customFormat="1" ht="16.5" customHeight="1">
      <c r="B121" s="40"/>
      <c r="C121" s="238" t="s">
        <v>211</v>
      </c>
      <c r="D121" s="238" t="s">
        <v>234</v>
      </c>
      <c r="E121" s="239" t="s">
        <v>764</v>
      </c>
      <c r="F121" s="240" t="s">
        <v>765</v>
      </c>
      <c r="G121" s="241" t="s">
        <v>409</v>
      </c>
      <c r="H121" s="242">
        <v>1</v>
      </c>
      <c r="I121" s="243"/>
      <c r="J121" s="244">
        <f>ROUND(I121*H121,2)</f>
        <v>0</v>
      </c>
      <c r="K121" s="240" t="s">
        <v>23</v>
      </c>
      <c r="L121" s="245"/>
      <c r="M121" s="246" t="s">
        <v>23</v>
      </c>
      <c r="N121" s="247" t="s">
        <v>44</v>
      </c>
      <c r="O121" s="41"/>
      <c r="P121" s="209">
        <f>O121*H121</f>
        <v>0</v>
      </c>
      <c r="Q121" s="209">
        <v>6.9999999999999999E-4</v>
      </c>
      <c r="R121" s="209">
        <f>Q121*H121</f>
        <v>6.9999999999999999E-4</v>
      </c>
      <c r="S121" s="209">
        <v>0</v>
      </c>
      <c r="T121" s="210">
        <f>S121*H121</f>
        <v>0</v>
      </c>
      <c r="AR121" s="23" t="s">
        <v>211</v>
      </c>
      <c r="AT121" s="23" t="s">
        <v>234</v>
      </c>
      <c r="AU121" s="23" t="s">
        <v>83</v>
      </c>
      <c r="AY121" s="23" t="s">
        <v>157</v>
      </c>
      <c r="BE121" s="211">
        <f>IF(N121="základní",J121,0)</f>
        <v>0</v>
      </c>
      <c r="BF121" s="211">
        <f>IF(N121="snížená",J121,0)</f>
        <v>0</v>
      </c>
      <c r="BG121" s="211">
        <f>IF(N121="zákl. přenesená",J121,0)</f>
        <v>0</v>
      </c>
      <c r="BH121" s="211">
        <f>IF(N121="sníž. přenesená",J121,0)</f>
        <v>0</v>
      </c>
      <c r="BI121" s="211">
        <f>IF(N121="nulová",J121,0)</f>
        <v>0</v>
      </c>
      <c r="BJ121" s="23" t="s">
        <v>81</v>
      </c>
      <c r="BK121" s="211">
        <f>ROUND(I121*H121,2)</f>
        <v>0</v>
      </c>
      <c r="BL121" s="23" t="s">
        <v>164</v>
      </c>
      <c r="BM121" s="23" t="s">
        <v>766</v>
      </c>
    </row>
    <row r="122" spans="2:65" s="1" customFormat="1" ht="13.5">
      <c r="B122" s="40"/>
      <c r="C122" s="62"/>
      <c r="D122" s="212" t="s">
        <v>166</v>
      </c>
      <c r="E122" s="62"/>
      <c r="F122" s="213" t="s">
        <v>765</v>
      </c>
      <c r="G122" s="62"/>
      <c r="H122" s="62"/>
      <c r="I122" s="171"/>
      <c r="J122" s="62"/>
      <c r="K122" s="62"/>
      <c r="L122" s="60"/>
      <c r="M122" s="214"/>
      <c r="N122" s="41"/>
      <c r="O122" s="41"/>
      <c r="P122" s="41"/>
      <c r="Q122" s="41"/>
      <c r="R122" s="41"/>
      <c r="S122" s="41"/>
      <c r="T122" s="77"/>
      <c r="AT122" s="23" t="s">
        <v>166</v>
      </c>
      <c r="AU122" s="23" t="s">
        <v>83</v>
      </c>
    </row>
    <row r="123" spans="2:65" s="1" customFormat="1" ht="16.5" customHeight="1">
      <c r="B123" s="40"/>
      <c r="C123" s="200" t="s">
        <v>219</v>
      </c>
      <c r="D123" s="200" t="s">
        <v>159</v>
      </c>
      <c r="E123" s="201" t="s">
        <v>767</v>
      </c>
      <c r="F123" s="202" t="s">
        <v>768</v>
      </c>
      <c r="G123" s="203" t="s">
        <v>409</v>
      </c>
      <c r="H123" s="204">
        <v>3</v>
      </c>
      <c r="I123" s="205"/>
      <c r="J123" s="206">
        <f>ROUND(I123*H123,2)</f>
        <v>0</v>
      </c>
      <c r="K123" s="202" t="s">
        <v>163</v>
      </c>
      <c r="L123" s="60"/>
      <c r="M123" s="207" t="s">
        <v>23</v>
      </c>
      <c r="N123" s="208" t="s">
        <v>44</v>
      </c>
      <c r="O123" s="41"/>
      <c r="P123" s="209">
        <f>O123*H123</f>
        <v>0</v>
      </c>
      <c r="Q123" s="209">
        <v>0</v>
      </c>
      <c r="R123" s="209">
        <f>Q123*H123</f>
        <v>0</v>
      </c>
      <c r="S123" s="209">
        <v>0</v>
      </c>
      <c r="T123" s="210">
        <f>S123*H123</f>
        <v>0</v>
      </c>
      <c r="AR123" s="23" t="s">
        <v>164</v>
      </c>
      <c r="AT123" s="23" t="s">
        <v>159</v>
      </c>
      <c r="AU123" s="23" t="s">
        <v>83</v>
      </c>
      <c r="AY123" s="23" t="s">
        <v>157</v>
      </c>
      <c r="BE123" s="211">
        <f>IF(N123="základní",J123,0)</f>
        <v>0</v>
      </c>
      <c r="BF123" s="211">
        <f>IF(N123="snížená",J123,0)</f>
        <v>0</v>
      </c>
      <c r="BG123" s="211">
        <f>IF(N123="zákl. přenesená",J123,0)</f>
        <v>0</v>
      </c>
      <c r="BH123" s="211">
        <f>IF(N123="sníž. přenesená",J123,0)</f>
        <v>0</v>
      </c>
      <c r="BI123" s="211">
        <f>IF(N123="nulová",J123,0)</f>
        <v>0</v>
      </c>
      <c r="BJ123" s="23" t="s">
        <v>81</v>
      </c>
      <c r="BK123" s="211">
        <f>ROUND(I123*H123,2)</f>
        <v>0</v>
      </c>
      <c r="BL123" s="23" t="s">
        <v>164</v>
      </c>
      <c r="BM123" s="23" t="s">
        <v>769</v>
      </c>
    </row>
    <row r="124" spans="2:65" s="1" customFormat="1" ht="27">
      <c r="B124" s="40"/>
      <c r="C124" s="62"/>
      <c r="D124" s="212" t="s">
        <v>166</v>
      </c>
      <c r="E124" s="62"/>
      <c r="F124" s="213" t="s">
        <v>770</v>
      </c>
      <c r="G124" s="62"/>
      <c r="H124" s="62"/>
      <c r="I124" s="171"/>
      <c r="J124" s="62"/>
      <c r="K124" s="62"/>
      <c r="L124" s="60"/>
      <c r="M124" s="214"/>
      <c r="N124" s="41"/>
      <c r="O124" s="41"/>
      <c r="P124" s="41"/>
      <c r="Q124" s="41"/>
      <c r="R124" s="41"/>
      <c r="S124" s="41"/>
      <c r="T124" s="77"/>
      <c r="AT124" s="23" t="s">
        <v>166</v>
      </c>
      <c r="AU124" s="23" t="s">
        <v>83</v>
      </c>
    </row>
    <row r="125" spans="2:65" s="1" customFormat="1" ht="40.5">
      <c r="B125" s="40"/>
      <c r="C125" s="62"/>
      <c r="D125" s="212" t="s">
        <v>168</v>
      </c>
      <c r="E125" s="62"/>
      <c r="F125" s="215" t="s">
        <v>762</v>
      </c>
      <c r="G125" s="62"/>
      <c r="H125" s="62"/>
      <c r="I125" s="171"/>
      <c r="J125" s="62"/>
      <c r="K125" s="62"/>
      <c r="L125" s="60"/>
      <c r="M125" s="214"/>
      <c r="N125" s="41"/>
      <c r="O125" s="41"/>
      <c r="P125" s="41"/>
      <c r="Q125" s="41"/>
      <c r="R125" s="41"/>
      <c r="S125" s="41"/>
      <c r="T125" s="77"/>
      <c r="AT125" s="23" t="s">
        <v>168</v>
      </c>
      <c r="AU125" s="23" t="s">
        <v>83</v>
      </c>
    </row>
    <row r="126" spans="2:65" s="12" customFormat="1" ht="13.5">
      <c r="B126" s="216"/>
      <c r="C126" s="217"/>
      <c r="D126" s="212" t="s">
        <v>170</v>
      </c>
      <c r="E126" s="218" t="s">
        <v>23</v>
      </c>
      <c r="F126" s="219" t="s">
        <v>771</v>
      </c>
      <c r="G126" s="217"/>
      <c r="H126" s="220">
        <v>3</v>
      </c>
      <c r="I126" s="221"/>
      <c r="J126" s="217"/>
      <c r="K126" s="217"/>
      <c r="L126" s="222"/>
      <c r="M126" s="223"/>
      <c r="N126" s="224"/>
      <c r="O126" s="224"/>
      <c r="P126" s="224"/>
      <c r="Q126" s="224"/>
      <c r="R126" s="224"/>
      <c r="S126" s="224"/>
      <c r="T126" s="225"/>
      <c r="AT126" s="226" t="s">
        <v>170</v>
      </c>
      <c r="AU126" s="226" t="s">
        <v>83</v>
      </c>
      <c r="AV126" s="12" t="s">
        <v>83</v>
      </c>
      <c r="AW126" s="12" t="s">
        <v>36</v>
      </c>
      <c r="AX126" s="12" t="s">
        <v>81</v>
      </c>
      <c r="AY126" s="226" t="s">
        <v>157</v>
      </c>
    </row>
    <row r="127" spans="2:65" s="1" customFormat="1" ht="16.5" customHeight="1">
      <c r="B127" s="40"/>
      <c r="C127" s="238" t="s">
        <v>226</v>
      </c>
      <c r="D127" s="238" t="s">
        <v>234</v>
      </c>
      <c r="E127" s="239" t="s">
        <v>772</v>
      </c>
      <c r="F127" s="240" t="s">
        <v>773</v>
      </c>
      <c r="G127" s="241" t="s">
        <v>409</v>
      </c>
      <c r="H127" s="242">
        <v>3</v>
      </c>
      <c r="I127" s="243"/>
      <c r="J127" s="244">
        <f>ROUND(I127*H127,2)</f>
        <v>0</v>
      </c>
      <c r="K127" s="240" t="s">
        <v>23</v>
      </c>
      <c r="L127" s="245"/>
      <c r="M127" s="246" t="s">
        <v>23</v>
      </c>
      <c r="N127" s="247" t="s">
        <v>44</v>
      </c>
      <c r="O127" s="41"/>
      <c r="P127" s="209">
        <f>O127*H127</f>
        <v>0</v>
      </c>
      <c r="Q127" s="209">
        <v>2E-3</v>
      </c>
      <c r="R127" s="209">
        <f>Q127*H127</f>
        <v>6.0000000000000001E-3</v>
      </c>
      <c r="S127" s="209">
        <v>0</v>
      </c>
      <c r="T127" s="210">
        <f>S127*H127</f>
        <v>0</v>
      </c>
      <c r="AR127" s="23" t="s">
        <v>211</v>
      </c>
      <c r="AT127" s="23" t="s">
        <v>234</v>
      </c>
      <c r="AU127" s="23" t="s">
        <v>83</v>
      </c>
      <c r="AY127" s="23" t="s">
        <v>157</v>
      </c>
      <c r="BE127" s="211">
        <f>IF(N127="základní",J127,0)</f>
        <v>0</v>
      </c>
      <c r="BF127" s="211">
        <f>IF(N127="snížená",J127,0)</f>
        <v>0</v>
      </c>
      <c r="BG127" s="211">
        <f>IF(N127="zákl. přenesená",J127,0)</f>
        <v>0</v>
      </c>
      <c r="BH127" s="211">
        <f>IF(N127="sníž. přenesená",J127,0)</f>
        <v>0</v>
      </c>
      <c r="BI127" s="211">
        <f>IF(N127="nulová",J127,0)</f>
        <v>0</v>
      </c>
      <c r="BJ127" s="23" t="s">
        <v>81</v>
      </c>
      <c r="BK127" s="211">
        <f>ROUND(I127*H127,2)</f>
        <v>0</v>
      </c>
      <c r="BL127" s="23" t="s">
        <v>164</v>
      </c>
      <c r="BM127" s="23" t="s">
        <v>774</v>
      </c>
    </row>
    <row r="128" spans="2:65" s="1" customFormat="1" ht="13.5">
      <c r="B128" s="40"/>
      <c r="C128" s="62"/>
      <c r="D128" s="212" t="s">
        <v>166</v>
      </c>
      <c r="E128" s="62"/>
      <c r="F128" s="213" t="s">
        <v>773</v>
      </c>
      <c r="G128" s="62"/>
      <c r="H128" s="62"/>
      <c r="I128" s="171"/>
      <c r="J128" s="62"/>
      <c r="K128" s="62"/>
      <c r="L128" s="60"/>
      <c r="M128" s="214"/>
      <c r="N128" s="41"/>
      <c r="O128" s="41"/>
      <c r="P128" s="41"/>
      <c r="Q128" s="41"/>
      <c r="R128" s="41"/>
      <c r="S128" s="41"/>
      <c r="T128" s="77"/>
      <c r="AT128" s="23" t="s">
        <v>166</v>
      </c>
      <c r="AU128" s="23" t="s">
        <v>83</v>
      </c>
    </row>
    <row r="129" spans="2:65" s="1" customFormat="1" ht="16.5" customHeight="1">
      <c r="B129" s="40"/>
      <c r="C129" s="200" t="s">
        <v>233</v>
      </c>
      <c r="D129" s="200" t="s">
        <v>159</v>
      </c>
      <c r="E129" s="201" t="s">
        <v>775</v>
      </c>
      <c r="F129" s="202" t="s">
        <v>776</v>
      </c>
      <c r="G129" s="203" t="s">
        <v>409</v>
      </c>
      <c r="H129" s="204">
        <v>1</v>
      </c>
      <c r="I129" s="205"/>
      <c r="J129" s="206">
        <f>ROUND(I129*H129,2)</f>
        <v>0</v>
      </c>
      <c r="K129" s="202" t="s">
        <v>163</v>
      </c>
      <c r="L129" s="60"/>
      <c r="M129" s="207" t="s">
        <v>23</v>
      </c>
      <c r="N129" s="208" t="s">
        <v>44</v>
      </c>
      <c r="O129" s="41"/>
      <c r="P129" s="209">
        <f>O129*H129</f>
        <v>0</v>
      </c>
      <c r="Q129" s="209">
        <v>0</v>
      </c>
      <c r="R129" s="209">
        <f>Q129*H129</f>
        <v>0</v>
      </c>
      <c r="S129" s="209">
        <v>0</v>
      </c>
      <c r="T129" s="210">
        <f>S129*H129</f>
        <v>0</v>
      </c>
      <c r="AR129" s="23" t="s">
        <v>164</v>
      </c>
      <c r="AT129" s="23" t="s">
        <v>159</v>
      </c>
      <c r="AU129" s="23" t="s">
        <v>83</v>
      </c>
      <c r="AY129" s="23" t="s">
        <v>157</v>
      </c>
      <c r="BE129" s="211">
        <f>IF(N129="základní",J129,0)</f>
        <v>0</v>
      </c>
      <c r="BF129" s="211">
        <f>IF(N129="snížená",J129,0)</f>
        <v>0</v>
      </c>
      <c r="BG129" s="211">
        <f>IF(N129="zákl. přenesená",J129,0)</f>
        <v>0</v>
      </c>
      <c r="BH129" s="211">
        <f>IF(N129="sníž. přenesená",J129,0)</f>
        <v>0</v>
      </c>
      <c r="BI129" s="211">
        <f>IF(N129="nulová",J129,0)</f>
        <v>0</v>
      </c>
      <c r="BJ129" s="23" t="s">
        <v>81</v>
      </c>
      <c r="BK129" s="211">
        <f>ROUND(I129*H129,2)</f>
        <v>0</v>
      </c>
      <c r="BL129" s="23" t="s">
        <v>164</v>
      </c>
      <c r="BM129" s="23" t="s">
        <v>777</v>
      </c>
    </row>
    <row r="130" spans="2:65" s="1" customFormat="1" ht="27">
      <c r="B130" s="40"/>
      <c r="C130" s="62"/>
      <c r="D130" s="212" t="s">
        <v>166</v>
      </c>
      <c r="E130" s="62"/>
      <c r="F130" s="213" t="s">
        <v>778</v>
      </c>
      <c r="G130" s="62"/>
      <c r="H130" s="62"/>
      <c r="I130" s="171"/>
      <c r="J130" s="62"/>
      <c r="K130" s="62"/>
      <c r="L130" s="60"/>
      <c r="M130" s="214"/>
      <c r="N130" s="41"/>
      <c r="O130" s="41"/>
      <c r="P130" s="41"/>
      <c r="Q130" s="41"/>
      <c r="R130" s="41"/>
      <c r="S130" s="41"/>
      <c r="T130" s="77"/>
      <c r="AT130" s="23" t="s">
        <v>166</v>
      </c>
      <c r="AU130" s="23" t="s">
        <v>83</v>
      </c>
    </row>
    <row r="131" spans="2:65" s="1" customFormat="1" ht="40.5">
      <c r="B131" s="40"/>
      <c r="C131" s="62"/>
      <c r="D131" s="212" t="s">
        <v>168</v>
      </c>
      <c r="E131" s="62"/>
      <c r="F131" s="215" t="s">
        <v>762</v>
      </c>
      <c r="G131" s="62"/>
      <c r="H131" s="62"/>
      <c r="I131" s="171"/>
      <c r="J131" s="62"/>
      <c r="K131" s="62"/>
      <c r="L131" s="60"/>
      <c r="M131" s="214"/>
      <c r="N131" s="41"/>
      <c r="O131" s="41"/>
      <c r="P131" s="41"/>
      <c r="Q131" s="41"/>
      <c r="R131" s="41"/>
      <c r="S131" s="41"/>
      <c r="T131" s="77"/>
      <c r="AT131" s="23" t="s">
        <v>168</v>
      </c>
      <c r="AU131" s="23" t="s">
        <v>83</v>
      </c>
    </row>
    <row r="132" spans="2:65" s="12" customFormat="1" ht="13.5">
      <c r="B132" s="216"/>
      <c r="C132" s="217"/>
      <c r="D132" s="212" t="s">
        <v>170</v>
      </c>
      <c r="E132" s="218" t="s">
        <v>23</v>
      </c>
      <c r="F132" s="219" t="s">
        <v>763</v>
      </c>
      <c r="G132" s="217"/>
      <c r="H132" s="220">
        <v>1</v>
      </c>
      <c r="I132" s="221"/>
      <c r="J132" s="217"/>
      <c r="K132" s="217"/>
      <c r="L132" s="222"/>
      <c r="M132" s="223"/>
      <c r="N132" s="224"/>
      <c r="O132" s="224"/>
      <c r="P132" s="224"/>
      <c r="Q132" s="224"/>
      <c r="R132" s="224"/>
      <c r="S132" s="224"/>
      <c r="T132" s="225"/>
      <c r="AT132" s="226" t="s">
        <v>170</v>
      </c>
      <c r="AU132" s="226" t="s">
        <v>83</v>
      </c>
      <c r="AV132" s="12" t="s">
        <v>83</v>
      </c>
      <c r="AW132" s="12" t="s">
        <v>36</v>
      </c>
      <c r="AX132" s="12" t="s">
        <v>81</v>
      </c>
      <c r="AY132" s="226" t="s">
        <v>157</v>
      </c>
    </row>
    <row r="133" spans="2:65" s="1" customFormat="1" ht="16.5" customHeight="1">
      <c r="B133" s="40"/>
      <c r="C133" s="238" t="s">
        <v>240</v>
      </c>
      <c r="D133" s="238" t="s">
        <v>234</v>
      </c>
      <c r="E133" s="239" t="s">
        <v>779</v>
      </c>
      <c r="F133" s="240" t="s">
        <v>780</v>
      </c>
      <c r="G133" s="241" t="s">
        <v>409</v>
      </c>
      <c r="H133" s="242">
        <v>1</v>
      </c>
      <c r="I133" s="243"/>
      <c r="J133" s="244">
        <f>ROUND(I133*H133,2)</f>
        <v>0</v>
      </c>
      <c r="K133" s="240" t="s">
        <v>163</v>
      </c>
      <c r="L133" s="245"/>
      <c r="M133" s="246" t="s">
        <v>23</v>
      </c>
      <c r="N133" s="247" t="s">
        <v>44</v>
      </c>
      <c r="O133" s="41"/>
      <c r="P133" s="209">
        <f>O133*H133</f>
        <v>0</v>
      </c>
      <c r="Q133" s="209">
        <v>1.6100000000000001E-3</v>
      </c>
      <c r="R133" s="209">
        <f>Q133*H133</f>
        <v>1.6100000000000001E-3</v>
      </c>
      <c r="S133" s="209">
        <v>0</v>
      </c>
      <c r="T133" s="210">
        <f>S133*H133</f>
        <v>0</v>
      </c>
      <c r="AR133" s="23" t="s">
        <v>211</v>
      </c>
      <c r="AT133" s="23" t="s">
        <v>234</v>
      </c>
      <c r="AU133" s="23" t="s">
        <v>83</v>
      </c>
      <c r="AY133" s="23" t="s">
        <v>157</v>
      </c>
      <c r="BE133" s="211">
        <f>IF(N133="základní",J133,0)</f>
        <v>0</v>
      </c>
      <c r="BF133" s="211">
        <f>IF(N133="snížená",J133,0)</f>
        <v>0</v>
      </c>
      <c r="BG133" s="211">
        <f>IF(N133="zákl. přenesená",J133,0)</f>
        <v>0</v>
      </c>
      <c r="BH133" s="211">
        <f>IF(N133="sníž. přenesená",J133,0)</f>
        <v>0</v>
      </c>
      <c r="BI133" s="211">
        <f>IF(N133="nulová",J133,0)</f>
        <v>0</v>
      </c>
      <c r="BJ133" s="23" t="s">
        <v>81</v>
      </c>
      <c r="BK133" s="211">
        <f>ROUND(I133*H133,2)</f>
        <v>0</v>
      </c>
      <c r="BL133" s="23" t="s">
        <v>164</v>
      </c>
      <c r="BM133" s="23" t="s">
        <v>781</v>
      </c>
    </row>
    <row r="134" spans="2:65" s="1" customFormat="1" ht="13.5">
      <c r="B134" s="40"/>
      <c r="C134" s="62"/>
      <c r="D134" s="212" t="s">
        <v>166</v>
      </c>
      <c r="E134" s="62"/>
      <c r="F134" s="213" t="s">
        <v>780</v>
      </c>
      <c r="G134" s="62"/>
      <c r="H134" s="62"/>
      <c r="I134" s="171"/>
      <c r="J134" s="62"/>
      <c r="K134" s="62"/>
      <c r="L134" s="60"/>
      <c r="M134" s="214"/>
      <c r="N134" s="41"/>
      <c r="O134" s="41"/>
      <c r="P134" s="41"/>
      <c r="Q134" s="41"/>
      <c r="R134" s="41"/>
      <c r="S134" s="41"/>
      <c r="T134" s="77"/>
      <c r="AT134" s="23" t="s">
        <v>166</v>
      </c>
      <c r="AU134" s="23" t="s">
        <v>83</v>
      </c>
    </row>
    <row r="135" spans="2:65" s="1" customFormat="1" ht="16.5" customHeight="1">
      <c r="B135" s="40"/>
      <c r="C135" s="200" t="s">
        <v>249</v>
      </c>
      <c r="D135" s="200" t="s">
        <v>159</v>
      </c>
      <c r="E135" s="201" t="s">
        <v>782</v>
      </c>
      <c r="F135" s="202" t="s">
        <v>783</v>
      </c>
      <c r="G135" s="203" t="s">
        <v>409</v>
      </c>
      <c r="H135" s="204">
        <v>1</v>
      </c>
      <c r="I135" s="205"/>
      <c r="J135" s="206">
        <f>ROUND(I135*H135,2)</f>
        <v>0</v>
      </c>
      <c r="K135" s="202" t="s">
        <v>163</v>
      </c>
      <c r="L135" s="60"/>
      <c r="M135" s="207" t="s">
        <v>23</v>
      </c>
      <c r="N135" s="208" t="s">
        <v>44</v>
      </c>
      <c r="O135" s="41"/>
      <c r="P135" s="209">
        <f>O135*H135</f>
        <v>0</v>
      </c>
      <c r="Q135" s="209">
        <v>2.96E-3</v>
      </c>
      <c r="R135" s="209">
        <f>Q135*H135</f>
        <v>2.96E-3</v>
      </c>
      <c r="S135" s="209">
        <v>0</v>
      </c>
      <c r="T135" s="210">
        <f>S135*H135</f>
        <v>0</v>
      </c>
      <c r="AR135" s="23" t="s">
        <v>164</v>
      </c>
      <c r="AT135" s="23" t="s">
        <v>159</v>
      </c>
      <c r="AU135" s="23" t="s">
        <v>83</v>
      </c>
      <c r="AY135" s="23" t="s">
        <v>157</v>
      </c>
      <c r="BE135" s="211">
        <f>IF(N135="základní",J135,0)</f>
        <v>0</v>
      </c>
      <c r="BF135" s="211">
        <f>IF(N135="snížená",J135,0)</f>
        <v>0</v>
      </c>
      <c r="BG135" s="211">
        <f>IF(N135="zákl. přenesená",J135,0)</f>
        <v>0</v>
      </c>
      <c r="BH135" s="211">
        <f>IF(N135="sníž. přenesená",J135,0)</f>
        <v>0</v>
      </c>
      <c r="BI135" s="211">
        <f>IF(N135="nulová",J135,0)</f>
        <v>0</v>
      </c>
      <c r="BJ135" s="23" t="s">
        <v>81</v>
      </c>
      <c r="BK135" s="211">
        <f>ROUND(I135*H135,2)</f>
        <v>0</v>
      </c>
      <c r="BL135" s="23" t="s">
        <v>164</v>
      </c>
      <c r="BM135" s="23" t="s">
        <v>784</v>
      </c>
    </row>
    <row r="136" spans="2:65" s="1" customFormat="1" ht="27">
      <c r="B136" s="40"/>
      <c r="C136" s="62"/>
      <c r="D136" s="212" t="s">
        <v>166</v>
      </c>
      <c r="E136" s="62"/>
      <c r="F136" s="213" t="s">
        <v>785</v>
      </c>
      <c r="G136" s="62"/>
      <c r="H136" s="62"/>
      <c r="I136" s="171"/>
      <c r="J136" s="62"/>
      <c r="K136" s="62"/>
      <c r="L136" s="60"/>
      <c r="M136" s="214"/>
      <c r="N136" s="41"/>
      <c r="O136" s="41"/>
      <c r="P136" s="41"/>
      <c r="Q136" s="41"/>
      <c r="R136" s="41"/>
      <c r="S136" s="41"/>
      <c r="T136" s="77"/>
      <c r="AT136" s="23" t="s">
        <v>166</v>
      </c>
      <c r="AU136" s="23" t="s">
        <v>83</v>
      </c>
    </row>
    <row r="137" spans="2:65" s="1" customFormat="1" ht="175.5">
      <c r="B137" s="40"/>
      <c r="C137" s="62"/>
      <c r="D137" s="212" t="s">
        <v>168</v>
      </c>
      <c r="E137" s="62"/>
      <c r="F137" s="215" t="s">
        <v>600</v>
      </c>
      <c r="G137" s="62"/>
      <c r="H137" s="62"/>
      <c r="I137" s="171"/>
      <c r="J137" s="62"/>
      <c r="K137" s="62"/>
      <c r="L137" s="60"/>
      <c r="M137" s="214"/>
      <c r="N137" s="41"/>
      <c r="O137" s="41"/>
      <c r="P137" s="41"/>
      <c r="Q137" s="41"/>
      <c r="R137" s="41"/>
      <c r="S137" s="41"/>
      <c r="T137" s="77"/>
      <c r="AT137" s="23" t="s">
        <v>168</v>
      </c>
      <c r="AU137" s="23" t="s">
        <v>83</v>
      </c>
    </row>
    <row r="138" spans="2:65" s="12" customFormat="1" ht="13.5">
      <c r="B138" s="216"/>
      <c r="C138" s="217"/>
      <c r="D138" s="212" t="s">
        <v>170</v>
      </c>
      <c r="E138" s="218" t="s">
        <v>23</v>
      </c>
      <c r="F138" s="219" t="s">
        <v>763</v>
      </c>
      <c r="G138" s="217"/>
      <c r="H138" s="220">
        <v>1</v>
      </c>
      <c r="I138" s="221"/>
      <c r="J138" s="217"/>
      <c r="K138" s="217"/>
      <c r="L138" s="222"/>
      <c r="M138" s="223"/>
      <c r="N138" s="224"/>
      <c r="O138" s="224"/>
      <c r="P138" s="224"/>
      <c r="Q138" s="224"/>
      <c r="R138" s="224"/>
      <c r="S138" s="224"/>
      <c r="T138" s="225"/>
      <c r="AT138" s="226" t="s">
        <v>170</v>
      </c>
      <c r="AU138" s="226" t="s">
        <v>83</v>
      </c>
      <c r="AV138" s="12" t="s">
        <v>83</v>
      </c>
      <c r="AW138" s="12" t="s">
        <v>36</v>
      </c>
      <c r="AX138" s="12" t="s">
        <v>81</v>
      </c>
      <c r="AY138" s="226" t="s">
        <v>157</v>
      </c>
    </row>
    <row r="139" spans="2:65" s="1" customFormat="1" ht="25.5" customHeight="1">
      <c r="B139" s="40"/>
      <c r="C139" s="238" t="s">
        <v>257</v>
      </c>
      <c r="D139" s="238" t="s">
        <v>234</v>
      </c>
      <c r="E139" s="239" t="s">
        <v>786</v>
      </c>
      <c r="F139" s="240" t="s">
        <v>787</v>
      </c>
      <c r="G139" s="241" t="s">
        <v>409</v>
      </c>
      <c r="H139" s="242">
        <v>1</v>
      </c>
      <c r="I139" s="243"/>
      <c r="J139" s="244">
        <f>ROUND(I139*H139,2)</f>
        <v>0</v>
      </c>
      <c r="K139" s="240" t="s">
        <v>163</v>
      </c>
      <c r="L139" s="245"/>
      <c r="M139" s="246" t="s">
        <v>23</v>
      </c>
      <c r="N139" s="247" t="s">
        <v>44</v>
      </c>
      <c r="O139" s="41"/>
      <c r="P139" s="209">
        <f>O139*H139</f>
        <v>0</v>
      </c>
      <c r="Q139" s="209">
        <v>4.1399999999999999E-2</v>
      </c>
      <c r="R139" s="209">
        <f>Q139*H139</f>
        <v>4.1399999999999999E-2</v>
      </c>
      <c r="S139" s="209">
        <v>0</v>
      </c>
      <c r="T139" s="210">
        <f>S139*H139</f>
        <v>0</v>
      </c>
      <c r="AR139" s="23" t="s">
        <v>211</v>
      </c>
      <c r="AT139" s="23" t="s">
        <v>234</v>
      </c>
      <c r="AU139" s="23" t="s">
        <v>83</v>
      </c>
      <c r="AY139" s="23" t="s">
        <v>157</v>
      </c>
      <c r="BE139" s="211">
        <f>IF(N139="základní",J139,0)</f>
        <v>0</v>
      </c>
      <c r="BF139" s="211">
        <f>IF(N139="snížená",J139,0)</f>
        <v>0</v>
      </c>
      <c r="BG139" s="211">
        <f>IF(N139="zákl. přenesená",J139,0)</f>
        <v>0</v>
      </c>
      <c r="BH139" s="211">
        <f>IF(N139="sníž. přenesená",J139,0)</f>
        <v>0</v>
      </c>
      <c r="BI139" s="211">
        <f>IF(N139="nulová",J139,0)</f>
        <v>0</v>
      </c>
      <c r="BJ139" s="23" t="s">
        <v>81</v>
      </c>
      <c r="BK139" s="211">
        <f>ROUND(I139*H139,2)</f>
        <v>0</v>
      </c>
      <c r="BL139" s="23" t="s">
        <v>164</v>
      </c>
      <c r="BM139" s="23" t="s">
        <v>788</v>
      </c>
    </row>
    <row r="140" spans="2:65" s="1" customFormat="1" ht="27">
      <c r="B140" s="40"/>
      <c r="C140" s="62"/>
      <c r="D140" s="212" t="s">
        <v>166</v>
      </c>
      <c r="E140" s="62"/>
      <c r="F140" s="213" t="s">
        <v>787</v>
      </c>
      <c r="G140" s="62"/>
      <c r="H140" s="62"/>
      <c r="I140" s="171"/>
      <c r="J140" s="62"/>
      <c r="K140" s="62"/>
      <c r="L140" s="60"/>
      <c r="M140" s="214"/>
      <c r="N140" s="41"/>
      <c r="O140" s="41"/>
      <c r="P140" s="41"/>
      <c r="Q140" s="41"/>
      <c r="R140" s="41"/>
      <c r="S140" s="41"/>
      <c r="T140" s="77"/>
      <c r="AT140" s="23" t="s">
        <v>166</v>
      </c>
      <c r="AU140" s="23" t="s">
        <v>83</v>
      </c>
    </row>
    <row r="141" spans="2:65" s="1" customFormat="1" ht="16.5" customHeight="1">
      <c r="B141" s="40"/>
      <c r="C141" s="200" t="s">
        <v>10</v>
      </c>
      <c r="D141" s="200" t="s">
        <v>159</v>
      </c>
      <c r="E141" s="201" t="s">
        <v>789</v>
      </c>
      <c r="F141" s="202" t="s">
        <v>790</v>
      </c>
      <c r="G141" s="203" t="s">
        <v>409</v>
      </c>
      <c r="H141" s="204">
        <v>1</v>
      </c>
      <c r="I141" s="205"/>
      <c r="J141" s="206">
        <f>ROUND(I141*H141,2)</f>
        <v>0</v>
      </c>
      <c r="K141" s="202" t="s">
        <v>163</v>
      </c>
      <c r="L141" s="60"/>
      <c r="M141" s="207" t="s">
        <v>23</v>
      </c>
      <c r="N141" s="208" t="s">
        <v>44</v>
      </c>
      <c r="O141" s="41"/>
      <c r="P141" s="209">
        <f>O141*H141</f>
        <v>0</v>
      </c>
      <c r="Q141" s="209">
        <v>1.42E-3</v>
      </c>
      <c r="R141" s="209">
        <f>Q141*H141</f>
        <v>1.42E-3</v>
      </c>
      <c r="S141" s="209">
        <v>0</v>
      </c>
      <c r="T141" s="210">
        <f>S141*H141</f>
        <v>0</v>
      </c>
      <c r="AR141" s="23" t="s">
        <v>164</v>
      </c>
      <c r="AT141" s="23" t="s">
        <v>159</v>
      </c>
      <c r="AU141" s="23" t="s">
        <v>83</v>
      </c>
      <c r="AY141" s="23" t="s">
        <v>157</v>
      </c>
      <c r="BE141" s="211">
        <f>IF(N141="základní",J141,0)</f>
        <v>0</v>
      </c>
      <c r="BF141" s="211">
        <f>IF(N141="snížená",J141,0)</f>
        <v>0</v>
      </c>
      <c r="BG141" s="211">
        <f>IF(N141="zákl. přenesená",J141,0)</f>
        <v>0</v>
      </c>
      <c r="BH141" s="211">
        <f>IF(N141="sníž. přenesená",J141,0)</f>
        <v>0</v>
      </c>
      <c r="BI141" s="211">
        <f>IF(N141="nulová",J141,0)</f>
        <v>0</v>
      </c>
      <c r="BJ141" s="23" t="s">
        <v>81</v>
      </c>
      <c r="BK141" s="211">
        <f>ROUND(I141*H141,2)</f>
        <v>0</v>
      </c>
      <c r="BL141" s="23" t="s">
        <v>164</v>
      </c>
      <c r="BM141" s="23" t="s">
        <v>791</v>
      </c>
    </row>
    <row r="142" spans="2:65" s="1" customFormat="1" ht="13.5">
      <c r="B142" s="40"/>
      <c r="C142" s="62"/>
      <c r="D142" s="212" t="s">
        <v>166</v>
      </c>
      <c r="E142" s="62"/>
      <c r="F142" s="213" t="s">
        <v>792</v>
      </c>
      <c r="G142" s="62"/>
      <c r="H142" s="62"/>
      <c r="I142" s="171"/>
      <c r="J142" s="62"/>
      <c r="K142" s="62"/>
      <c r="L142" s="60"/>
      <c r="M142" s="214"/>
      <c r="N142" s="41"/>
      <c r="O142" s="41"/>
      <c r="P142" s="41"/>
      <c r="Q142" s="41"/>
      <c r="R142" s="41"/>
      <c r="S142" s="41"/>
      <c r="T142" s="77"/>
      <c r="AT142" s="23" t="s">
        <v>166</v>
      </c>
      <c r="AU142" s="23" t="s">
        <v>83</v>
      </c>
    </row>
    <row r="143" spans="2:65" s="1" customFormat="1" ht="175.5">
      <c r="B143" s="40"/>
      <c r="C143" s="62"/>
      <c r="D143" s="212" t="s">
        <v>168</v>
      </c>
      <c r="E143" s="62"/>
      <c r="F143" s="215" t="s">
        <v>600</v>
      </c>
      <c r="G143" s="62"/>
      <c r="H143" s="62"/>
      <c r="I143" s="171"/>
      <c r="J143" s="62"/>
      <c r="K143" s="62"/>
      <c r="L143" s="60"/>
      <c r="M143" s="214"/>
      <c r="N143" s="41"/>
      <c r="O143" s="41"/>
      <c r="P143" s="41"/>
      <c r="Q143" s="41"/>
      <c r="R143" s="41"/>
      <c r="S143" s="41"/>
      <c r="T143" s="77"/>
      <c r="AT143" s="23" t="s">
        <v>168</v>
      </c>
      <c r="AU143" s="23" t="s">
        <v>83</v>
      </c>
    </row>
    <row r="144" spans="2:65" s="12" customFormat="1" ht="13.5">
      <c r="B144" s="216"/>
      <c r="C144" s="217"/>
      <c r="D144" s="212" t="s">
        <v>170</v>
      </c>
      <c r="E144" s="218" t="s">
        <v>23</v>
      </c>
      <c r="F144" s="219" t="s">
        <v>763</v>
      </c>
      <c r="G144" s="217"/>
      <c r="H144" s="220">
        <v>1</v>
      </c>
      <c r="I144" s="221"/>
      <c r="J144" s="217"/>
      <c r="K144" s="217"/>
      <c r="L144" s="222"/>
      <c r="M144" s="223"/>
      <c r="N144" s="224"/>
      <c r="O144" s="224"/>
      <c r="P144" s="224"/>
      <c r="Q144" s="224"/>
      <c r="R144" s="224"/>
      <c r="S144" s="224"/>
      <c r="T144" s="225"/>
      <c r="AT144" s="226" t="s">
        <v>170</v>
      </c>
      <c r="AU144" s="226" t="s">
        <v>83</v>
      </c>
      <c r="AV144" s="12" t="s">
        <v>83</v>
      </c>
      <c r="AW144" s="12" t="s">
        <v>36</v>
      </c>
      <c r="AX144" s="12" t="s">
        <v>81</v>
      </c>
      <c r="AY144" s="226" t="s">
        <v>157</v>
      </c>
    </row>
    <row r="145" spans="2:65" s="1" customFormat="1" ht="25.5" customHeight="1">
      <c r="B145" s="40"/>
      <c r="C145" s="238" t="s">
        <v>271</v>
      </c>
      <c r="D145" s="238" t="s">
        <v>234</v>
      </c>
      <c r="E145" s="239" t="s">
        <v>793</v>
      </c>
      <c r="F145" s="240" t="s">
        <v>794</v>
      </c>
      <c r="G145" s="241" t="s">
        <v>409</v>
      </c>
      <c r="H145" s="242">
        <v>1</v>
      </c>
      <c r="I145" s="243"/>
      <c r="J145" s="244">
        <f>ROUND(I145*H145,2)</f>
        <v>0</v>
      </c>
      <c r="K145" s="240" t="s">
        <v>23</v>
      </c>
      <c r="L145" s="245"/>
      <c r="M145" s="246" t="s">
        <v>23</v>
      </c>
      <c r="N145" s="247" t="s">
        <v>44</v>
      </c>
      <c r="O145" s="41"/>
      <c r="P145" s="209">
        <f>O145*H145</f>
        <v>0</v>
      </c>
      <c r="Q145" s="209">
        <v>3.6999999999999998E-2</v>
      </c>
      <c r="R145" s="209">
        <f>Q145*H145</f>
        <v>3.6999999999999998E-2</v>
      </c>
      <c r="S145" s="209">
        <v>0</v>
      </c>
      <c r="T145" s="210">
        <f>S145*H145</f>
        <v>0</v>
      </c>
      <c r="AR145" s="23" t="s">
        <v>565</v>
      </c>
      <c r="AT145" s="23" t="s">
        <v>234</v>
      </c>
      <c r="AU145" s="23" t="s">
        <v>83</v>
      </c>
      <c r="AY145" s="23" t="s">
        <v>157</v>
      </c>
      <c r="BE145" s="211">
        <f>IF(N145="základní",J145,0)</f>
        <v>0</v>
      </c>
      <c r="BF145" s="211">
        <f>IF(N145="snížená",J145,0)</f>
        <v>0</v>
      </c>
      <c r="BG145" s="211">
        <f>IF(N145="zákl. přenesená",J145,0)</f>
        <v>0</v>
      </c>
      <c r="BH145" s="211">
        <f>IF(N145="sníž. přenesená",J145,0)</f>
        <v>0</v>
      </c>
      <c r="BI145" s="211">
        <f>IF(N145="nulová",J145,0)</f>
        <v>0</v>
      </c>
      <c r="BJ145" s="23" t="s">
        <v>81</v>
      </c>
      <c r="BK145" s="211">
        <f>ROUND(I145*H145,2)</f>
        <v>0</v>
      </c>
      <c r="BL145" s="23" t="s">
        <v>271</v>
      </c>
      <c r="BM145" s="23" t="s">
        <v>795</v>
      </c>
    </row>
    <row r="146" spans="2:65" s="1" customFormat="1" ht="13.5">
      <c r="B146" s="40"/>
      <c r="C146" s="62"/>
      <c r="D146" s="212" t="s">
        <v>166</v>
      </c>
      <c r="E146" s="62"/>
      <c r="F146" s="213" t="s">
        <v>796</v>
      </c>
      <c r="G146" s="62"/>
      <c r="H146" s="62"/>
      <c r="I146" s="171"/>
      <c r="J146" s="62"/>
      <c r="K146" s="62"/>
      <c r="L146" s="60"/>
      <c r="M146" s="214"/>
      <c r="N146" s="41"/>
      <c r="O146" s="41"/>
      <c r="P146" s="41"/>
      <c r="Q146" s="41"/>
      <c r="R146" s="41"/>
      <c r="S146" s="41"/>
      <c r="T146" s="77"/>
      <c r="AT146" s="23" t="s">
        <v>166</v>
      </c>
      <c r="AU146" s="23" t="s">
        <v>83</v>
      </c>
    </row>
    <row r="147" spans="2:65" s="1" customFormat="1" ht="16.5" customHeight="1">
      <c r="B147" s="40"/>
      <c r="C147" s="200" t="s">
        <v>278</v>
      </c>
      <c r="D147" s="200" t="s">
        <v>159</v>
      </c>
      <c r="E147" s="201" t="s">
        <v>797</v>
      </c>
      <c r="F147" s="202" t="s">
        <v>798</v>
      </c>
      <c r="G147" s="203" t="s">
        <v>409</v>
      </c>
      <c r="H147" s="204">
        <v>2</v>
      </c>
      <c r="I147" s="205"/>
      <c r="J147" s="206">
        <f>ROUND(I147*H147,2)</f>
        <v>0</v>
      </c>
      <c r="K147" s="202" t="s">
        <v>163</v>
      </c>
      <c r="L147" s="60"/>
      <c r="M147" s="207" t="s">
        <v>23</v>
      </c>
      <c r="N147" s="208" t="s">
        <v>44</v>
      </c>
      <c r="O147" s="41"/>
      <c r="P147" s="209">
        <f>O147*H147</f>
        <v>0</v>
      </c>
      <c r="Q147" s="209">
        <v>1.6000000000000001E-4</v>
      </c>
      <c r="R147" s="209">
        <f>Q147*H147</f>
        <v>3.2000000000000003E-4</v>
      </c>
      <c r="S147" s="209">
        <v>0</v>
      </c>
      <c r="T147" s="210">
        <f>S147*H147</f>
        <v>0</v>
      </c>
      <c r="AR147" s="23" t="s">
        <v>164</v>
      </c>
      <c r="AT147" s="23" t="s">
        <v>159</v>
      </c>
      <c r="AU147" s="23" t="s">
        <v>83</v>
      </c>
      <c r="AY147" s="23" t="s">
        <v>157</v>
      </c>
      <c r="BE147" s="211">
        <f>IF(N147="základní",J147,0)</f>
        <v>0</v>
      </c>
      <c r="BF147" s="211">
        <f>IF(N147="snížená",J147,0)</f>
        <v>0</v>
      </c>
      <c r="BG147" s="211">
        <f>IF(N147="zákl. přenesená",J147,0)</f>
        <v>0</v>
      </c>
      <c r="BH147" s="211">
        <f>IF(N147="sníž. přenesená",J147,0)</f>
        <v>0</v>
      </c>
      <c r="BI147" s="211">
        <f>IF(N147="nulová",J147,0)</f>
        <v>0</v>
      </c>
      <c r="BJ147" s="23" t="s">
        <v>81</v>
      </c>
      <c r="BK147" s="211">
        <f>ROUND(I147*H147,2)</f>
        <v>0</v>
      </c>
      <c r="BL147" s="23" t="s">
        <v>164</v>
      </c>
      <c r="BM147" s="23" t="s">
        <v>799</v>
      </c>
    </row>
    <row r="148" spans="2:65" s="1" customFormat="1" ht="13.5">
      <c r="B148" s="40"/>
      <c r="C148" s="62"/>
      <c r="D148" s="212" t="s">
        <v>166</v>
      </c>
      <c r="E148" s="62"/>
      <c r="F148" s="213" t="s">
        <v>800</v>
      </c>
      <c r="G148" s="62"/>
      <c r="H148" s="62"/>
      <c r="I148" s="171"/>
      <c r="J148" s="62"/>
      <c r="K148" s="62"/>
      <c r="L148" s="60"/>
      <c r="M148" s="214"/>
      <c r="N148" s="41"/>
      <c r="O148" s="41"/>
      <c r="P148" s="41"/>
      <c r="Q148" s="41"/>
      <c r="R148" s="41"/>
      <c r="S148" s="41"/>
      <c r="T148" s="77"/>
      <c r="AT148" s="23" t="s">
        <v>166</v>
      </c>
      <c r="AU148" s="23" t="s">
        <v>83</v>
      </c>
    </row>
    <row r="149" spans="2:65" s="1" customFormat="1" ht="67.5">
      <c r="B149" s="40"/>
      <c r="C149" s="62"/>
      <c r="D149" s="212" t="s">
        <v>168</v>
      </c>
      <c r="E149" s="62"/>
      <c r="F149" s="215" t="s">
        <v>801</v>
      </c>
      <c r="G149" s="62"/>
      <c r="H149" s="62"/>
      <c r="I149" s="171"/>
      <c r="J149" s="62"/>
      <c r="K149" s="62"/>
      <c r="L149" s="60"/>
      <c r="M149" s="214"/>
      <c r="N149" s="41"/>
      <c r="O149" s="41"/>
      <c r="P149" s="41"/>
      <c r="Q149" s="41"/>
      <c r="R149" s="41"/>
      <c r="S149" s="41"/>
      <c r="T149" s="77"/>
      <c r="AT149" s="23" t="s">
        <v>168</v>
      </c>
      <c r="AU149" s="23" t="s">
        <v>83</v>
      </c>
    </row>
    <row r="150" spans="2:65" s="12" customFormat="1" ht="13.5">
      <c r="B150" s="216"/>
      <c r="C150" s="217"/>
      <c r="D150" s="212" t="s">
        <v>170</v>
      </c>
      <c r="E150" s="218" t="s">
        <v>23</v>
      </c>
      <c r="F150" s="219" t="s">
        <v>802</v>
      </c>
      <c r="G150" s="217"/>
      <c r="H150" s="220">
        <v>2</v>
      </c>
      <c r="I150" s="221"/>
      <c r="J150" s="217"/>
      <c r="K150" s="217"/>
      <c r="L150" s="222"/>
      <c r="M150" s="223"/>
      <c r="N150" s="224"/>
      <c r="O150" s="224"/>
      <c r="P150" s="224"/>
      <c r="Q150" s="224"/>
      <c r="R150" s="224"/>
      <c r="S150" s="224"/>
      <c r="T150" s="225"/>
      <c r="AT150" s="226" t="s">
        <v>170</v>
      </c>
      <c r="AU150" s="226" t="s">
        <v>83</v>
      </c>
      <c r="AV150" s="12" t="s">
        <v>83</v>
      </c>
      <c r="AW150" s="12" t="s">
        <v>36</v>
      </c>
      <c r="AX150" s="12" t="s">
        <v>81</v>
      </c>
      <c r="AY150" s="226" t="s">
        <v>157</v>
      </c>
    </row>
    <row r="151" spans="2:65" s="1" customFormat="1" ht="16.5" customHeight="1">
      <c r="B151" s="40"/>
      <c r="C151" s="238" t="s">
        <v>285</v>
      </c>
      <c r="D151" s="238" t="s">
        <v>234</v>
      </c>
      <c r="E151" s="239" t="s">
        <v>803</v>
      </c>
      <c r="F151" s="240" t="s">
        <v>804</v>
      </c>
      <c r="G151" s="241" t="s">
        <v>709</v>
      </c>
      <c r="H151" s="242">
        <v>2</v>
      </c>
      <c r="I151" s="243"/>
      <c r="J151" s="244">
        <f>ROUND(I151*H151,2)</f>
        <v>0</v>
      </c>
      <c r="K151" s="240" t="s">
        <v>23</v>
      </c>
      <c r="L151" s="245"/>
      <c r="M151" s="246" t="s">
        <v>23</v>
      </c>
      <c r="N151" s="247" t="s">
        <v>44</v>
      </c>
      <c r="O151" s="41"/>
      <c r="P151" s="209">
        <f>O151*H151</f>
        <v>0</v>
      </c>
      <c r="Q151" s="209">
        <v>6.0000000000000001E-3</v>
      </c>
      <c r="R151" s="209">
        <f>Q151*H151</f>
        <v>1.2E-2</v>
      </c>
      <c r="S151" s="209">
        <v>0</v>
      </c>
      <c r="T151" s="210">
        <f>S151*H151</f>
        <v>0</v>
      </c>
      <c r="AR151" s="23" t="s">
        <v>211</v>
      </c>
      <c r="AT151" s="23" t="s">
        <v>234</v>
      </c>
      <c r="AU151" s="23" t="s">
        <v>83</v>
      </c>
      <c r="AY151" s="23" t="s">
        <v>157</v>
      </c>
      <c r="BE151" s="211">
        <f>IF(N151="základní",J151,0)</f>
        <v>0</v>
      </c>
      <c r="BF151" s="211">
        <f>IF(N151="snížená",J151,0)</f>
        <v>0</v>
      </c>
      <c r="BG151" s="211">
        <f>IF(N151="zákl. přenesená",J151,0)</f>
        <v>0</v>
      </c>
      <c r="BH151" s="211">
        <f>IF(N151="sníž. přenesená",J151,0)</f>
        <v>0</v>
      </c>
      <c r="BI151" s="211">
        <f>IF(N151="nulová",J151,0)</f>
        <v>0</v>
      </c>
      <c r="BJ151" s="23" t="s">
        <v>81</v>
      </c>
      <c r="BK151" s="211">
        <f>ROUND(I151*H151,2)</f>
        <v>0</v>
      </c>
      <c r="BL151" s="23" t="s">
        <v>164</v>
      </c>
      <c r="BM151" s="23" t="s">
        <v>805</v>
      </c>
    </row>
    <row r="152" spans="2:65" s="1" customFormat="1" ht="13.5">
      <c r="B152" s="40"/>
      <c r="C152" s="62"/>
      <c r="D152" s="212" t="s">
        <v>166</v>
      </c>
      <c r="E152" s="62"/>
      <c r="F152" s="213" t="s">
        <v>804</v>
      </c>
      <c r="G152" s="62"/>
      <c r="H152" s="62"/>
      <c r="I152" s="171"/>
      <c r="J152" s="62"/>
      <c r="K152" s="62"/>
      <c r="L152" s="60"/>
      <c r="M152" s="214"/>
      <c r="N152" s="41"/>
      <c r="O152" s="41"/>
      <c r="P152" s="41"/>
      <c r="Q152" s="41"/>
      <c r="R152" s="41"/>
      <c r="S152" s="41"/>
      <c r="T152" s="77"/>
      <c r="AT152" s="23" t="s">
        <v>166</v>
      </c>
      <c r="AU152" s="23" t="s">
        <v>83</v>
      </c>
    </row>
    <row r="153" spans="2:65" s="1" customFormat="1" ht="16.5" customHeight="1">
      <c r="B153" s="40"/>
      <c r="C153" s="200" t="s">
        <v>291</v>
      </c>
      <c r="D153" s="200" t="s">
        <v>159</v>
      </c>
      <c r="E153" s="201" t="s">
        <v>806</v>
      </c>
      <c r="F153" s="202" t="s">
        <v>807</v>
      </c>
      <c r="G153" s="203" t="s">
        <v>391</v>
      </c>
      <c r="H153" s="204">
        <v>34.42</v>
      </c>
      <c r="I153" s="205"/>
      <c r="J153" s="206">
        <f>ROUND(I153*H153,2)</f>
        <v>0</v>
      </c>
      <c r="K153" s="202" t="s">
        <v>163</v>
      </c>
      <c r="L153" s="60"/>
      <c r="M153" s="207" t="s">
        <v>23</v>
      </c>
      <c r="N153" s="208" t="s">
        <v>44</v>
      </c>
      <c r="O153" s="41"/>
      <c r="P153" s="209">
        <f>O153*H153</f>
        <v>0</v>
      </c>
      <c r="Q153" s="209">
        <v>1.9000000000000001E-4</v>
      </c>
      <c r="R153" s="209">
        <f>Q153*H153</f>
        <v>6.539800000000001E-3</v>
      </c>
      <c r="S153" s="209">
        <v>0</v>
      </c>
      <c r="T153" s="210">
        <f>S153*H153</f>
        <v>0</v>
      </c>
      <c r="AR153" s="23" t="s">
        <v>164</v>
      </c>
      <c r="AT153" s="23" t="s">
        <v>159</v>
      </c>
      <c r="AU153" s="23" t="s">
        <v>83</v>
      </c>
      <c r="AY153" s="23" t="s">
        <v>157</v>
      </c>
      <c r="BE153" s="211">
        <f>IF(N153="základní",J153,0)</f>
        <v>0</v>
      </c>
      <c r="BF153" s="211">
        <f>IF(N153="snížená",J153,0)</f>
        <v>0</v>
      </c>
      <c r="BG153" s="211">
        <f>IF(N153="zákl. přenesená",J153,0)</f>
        <v>0</v>
      </c>
      <c r="BH153" s="211">
        <f>IF(N153="sníž. přenesená",J153,0)</f>
        <v>0</v>
      </c>
      <c r="BI153" s="211">
        <f>IF(N153="nulová",J153,0)</f>
        <v>0</v>
      </c>
      <c r="BJ153" s="23" t="s">
        <v>81</v>
      </c>
      <c r="BK153" s="211">
        <f>ROUND(I153*H153,2)</f>
        <v>0</v>
      </c>
      <c r="BL153" s="23" t="s">
        <v>164</v>
      </c>
      <c r="BM153" s="23" t="s">
        <v>808</v>
      </c>
    </row>
    <row r="154" spans="2:65" s="1" customFormat="1" ht="13.5">
      <c r="B154" s="40"/>
      <c r="C154" s="62"/>
      <c r="D154" s="212" t="s">
        <v>166</v>
      </c>
      <c r="E154" s="62"/>
      <c r="F154" s="213" t="s">
        <v>809</v>
      </c>
      <c r="G154" s="62"/>
      <c r="H154" s="62"/>
      <c r="I154" s="171"/>
      <c r="J154" s="62"/>
      <c r="K154" s="62"/>
      <c r="L154" s="60"/>
      <c r="M154" s="214"/>
      <c r="N154" s="41"/>
      <c r="O154" s="41"/>
      <c r="P154" s="41"/>
      <c r="Q154" s="41"/>
      <c r="R154" s="41"/>
      <c r="S154" s="41"/>
      <c r="T154" s="77"/>
      <c r="AT154" s="23" t="s">
        <v>166</v>
      </c>
      <c r="AU154" s="23" t="s">
        <v>83</v>
      </c>
    </row>
    <row r="155" spans="2:65" s="1" customFormat="1" ht="27">
      <c r="B155" s="40"/>
      <c r="C155" s="62"/>
      <c r="D155" s="212" t="s">
        <v>177</v>
      </c>
      <c r="E155" s="62"/>
      <c r="F155" s="215" t="s">
        <v>810</v>
      </c>
      <c r="G155" s="62"/>
      <c r="H155" s="62"/>
      <c r="I155" s="171"/>
      <c r="J155" s="62"/>
      <c r="K155" s="62"/>
      <c r="L155" s="60"/>
      <c r="M155" s="214"/>
      <c r="N155" s="41"/>
      <c r="O155" s="41"/>
      <c r="P155" s="41"/>
      <c r="Q155" s="41"/>
      <c r="R155" s="41"/>
      <c r="S155" s="41"/>
      <c r="T155" s="77"/>
      <c r="AT155" s="23" t="s">
        <v>177</v>
      </c>
      <c r="AU155" s="23" t="s">
        <v>83</v>
      </c>
    </row>
    <row r="156" spans="2:65" s="12" customFormat="1" ht="13.5">
      <c r="B156" s="216"/>
      <c r="C156" s="217"/>
      <c r="D156" s="212" t="s">
        <v>170</v>
      </c>
      <c r="E156" s="218" t="s">
        <v>23</v>
      </c>
      <c r="F156" s="219" t="s">
        <v>754</v>
      </c>
      <c r="G156" s="217"/>
      <c r="H156" s="220">
        <v>34.42</v>
      </c>
      <c r="I156" s="221"/>
      <c r="J156" s="217"/>
      <c r="K156" s="217"/>
      <c r="L156" s="222"/>
      <c r="M156" s="223"/>
      <c r="N156" s="224"/>
      <c r="O156" s="224"/>
      <c r="P156" s="224"/>
      <c r="Q156" s="224"/>
      <c r="R156" s="224"/>
      <c r="S156" s="224"/>
      <c r="T156" s="225"/>
      <c r="AT156" s="226" t="s">
        <v>170</v>
      </c>
      <c r="AU156" s="226" t="s">
        <v>83</v>
      </c>
      <c r="AV156" s="12" t="s">
        <v>83</v>
      </c>
      <c r="AW156" s="12" t="s">
        <v>36</v>
      </c>
      <c r="AX156" s="12" t="s">
        <v>81</v>
      </c>
      <c r="AY156" s="226" t="s">
        <v>157</v>
      </c>
    </row>
    <row r="157" spans="2:65" s="1" customFormat="1" ht="38.25" customHeight="1">
      <c r="B157" s="40"/>
      <c r="C157" s="200" t="s">
        <v>296</v>
      </c>
      <c r="D157" s="200" t="s">
        <v>159</v>
      </c>
      <c r="E157" s="201" t="s">
        <v>811</v>
      </c>
      <c r="F157" s="202" t="s">
        <v>812</v>
      </c>
      <c r="G157" s="203" t="s">
        <v>288</v>
      </c>
      <c r="H157" s="204">
        <v>1</v>
      </c>
      <c r="I157" s="205"/>
      <c r="J157" s="206">
        <f>ROUND(I157*H157,2)</f>
        <v>0</v>
      </c>
      <c r="K157" s="202" t="s">
        <v>23</v>
      </c>
      <c r="L157" s="60"/>
      <c r="M157" s="207" t="s">
        <v>23</v>
      </c>
      <c r="N157" s="208" t="s">
        <v>44</v>
      </c>
      <c r="O157" s="41"/>
      <c r="P157" s="209">
        <f>O157*H157</f>
        <v>0</v>
      </c>
      <c r="Q157" s="209">
        <v>0</v>
      </c>
      <c r="R157" s="209">
        <f>Q157*H157</f>
        <v>0</v>
      </c>
      <c r="S157" s="209">
        <v>0</v>
      </c>
      <c r="T157" s="210">
        <f>S157*H157</f>
        <v>0</v>
      </c>
      <c r="AR157" s="23" t="s">
        <v>164</v>
      </c>
      <c r="AT157" s="23" t="s">
        <v>159</v>
      </c>
      <c r="AU157" s="23" t="s">
        <v>83</v>
      </c>
      <c r="AY157" s="23" t="s">
        <v>157</v>
      </c>
      <c r="BE157" s="211">
        <f>IF(N157="základní",J157,0)</f>
        <v>0</v>
      </c>
      <c r="BF157" s="211">
        <f>IF(N157="snížená",J157,0)</f>
        <v>0</v>
      </c>
      <c r="BG157" s="211">
        <f>IF(N157="zákl. přenesená",J157,0)</f>
        <v>0</v>
      </c>
      <c r="BH157" s="211">
        <f>IF(N157="sníž. přenesená",J157,0)</f>
        <v>0</v>
      </c>
      <c r="BI157" s="211">
        <f>IF(N157="nulová",J157,0)</f>
        <v>0</v>
      </c>
      <c r="BJ157" s="23" t="s">
        <v>81</v>
      </c>
      <c r="BK157" s="211">
        <f>ROUND(I157*H157,2)</f>
        <v>0</v>
      </c>
      <c r="BL157" s="23" t="s">
        <v>164</v>
      </c>
      <c r="BM157" s="23" t="s">
        <v>813</v>
      </c>
    </row>
    <row r="158" spans="2:65" s="1" customFormat="1" ht="27">
      <c r="B158" s="40"/>
      <c r="C158" s="62"/>
      <c r="D158" s="212" t="s">
        <v>166</v>
      </c>
      <c r="E158" s="62"/>
      <c r="F158" s="213" t="s">
        <v>812</v>
      </c>
      <c r="G158" s="62"/>
      <c r="H158" s="62"/>
      <c r="I158" s="171"/>
      <c r="J158" s="62"/>
      <c r="K158" s="62"/>
      <c r="L158" s="60"/>
      <c r="M158" s="214"/>
      <c r="N158" s="41"/>
      <c r="O158" s="41"/>
      <c r="P158" s="41"/>
      <c r="Q158" s="41"/>
      <c r="R158" s="41"/>
      <c r="S158" s="41"/>
      <c r="T158" s="77"/>
      <c r="AT158" s="23" t="s">
        <v>166</v>
      </c>
      <c r="AU158" s="23" t="s">
        <v>83</v>
      </c>
    </row>
    <row r="159" spans="2:65" s="12" customFormat="1" ht="13.5">
      <c r="B159" s="216"/>
      <c r="C159" s="217"/>
      <c r="D159" s="212" t="s">
        <v>170</v>
      </c>
      <c r="E159" s="218" t="s">
        <v>23</v>
      </c>
      <c r="F159" s="219" t="s">
        <v>814</v>
      </c>
      <c r="G159" s="217"/>
      <c r="H159" s="220">
        <v>1</v>
      </c>
      <c r="I159" s="221"/>
      <c r="J159" s="217"/>
      <c r="K159" s="217"/>
      <c r="L159" s="222"/>
      <c r="M159" s="223"/>
      <c r="N159" s="224"/>
      <c r="O159" s="224"/>
      <c r="P159" s="224"/>
      <c r="Q159" s="224"/>
      <c r="R159" s="224"/>
      <c r="S159" s="224"/>
      <c r="T159" s="225"/>
      <c r="AT159" s="226" t="s">
        <v>170</v>
      </c>
      <c r="AU159" s="226" t="s">
        <v>83</v>
      </c>
      <c r="AV159" s="12" t="s">
        <v>83</v>
      </c>
      <c r="AW159" s="12" t="s">
        <v>36</v>
      </c>
      <c r="AX159" s="12" t="s">
        <v>81</v>
      </c>
      <c r="AY159" s="226" t="s">
        <v>157</v>
      </c>
    </row>
    <row r="160" spans="2:65" s="1" customFormat="1" ht="16.5" customHeight="1">
      <c r="B160" s="40"/>
      <c r="C160" s="200" t="s">
        <v>9</v>
      </c>
      <c r="D160" s="200" t="s">
        <v>159</v>
      </c>
      <c r="E160" s="201" t="s">
        <v>815</v>
      </c>
      <c r="F160" s="202" t="s">
        <v>816</v>
      </c>
      <c r="G160" s="203" t="s">
        <v>409</v>
      </c>
      <c r="H160" s="204">
        <v>1</v>
      </c>
      <c r="I160" s="205"/>
      <c r="J160" s="206">
        <f>ROUND(I160*H160,2)</f>
        <v>0</v>
      </c>
      <c r="K160" s="202" t="s">
        <v>23</v>
      </c>
      <c r="L160" s="60"/>
      <c r="M160" s="207" t="s">
        <v>23</v>
      </c>
      <c r="N160" s="208" t="s">
        <v>44</v>
      </c>
      <c r="O160" s="41"/>
      <c r="P160" s="209">
        <f>O160*H160</f>
        <v>0</v>
      </c>
      <c r="Q160" s="209">
        <v>2.7100000000000002E-3</v>
      </c>
      <c r="R160" s="209">
        <f>Q160*H160</f>
        <v>2.7100000000000002E-3</v>
      </c>
      <c r="S160" s="209">
        <v>0</v>
      </c>
      <c r="T160" s="210">
        <f>S160*H160</f>
        <v>0</v>
      </c>
      <c r="AR160" s="23" t="s">
        <v>164</v>
      </c>
      <c r="AT160" s="23" t="s">
        <v>159</v>
      </c>
      <c r="AU160" s="23" t="s">
        <v>83</v>
      </c>
      <c r="AY160" s="23" t="s">
        <v>157</v>
      </c>
      <c r="BE160" s="211">
        <f>IF(N160="základní",J160,0)</f>
        <v>0</v>
      </c>
      <c r="BF160" s="211">
        <f>IF(N160="snížená",J160,0)</f>
        <v>0</v>
      </c>
      <c r="BG160" s="211">
        <f>IF(N160="zákl. přenesená",J160,0)</f>
        <v>0</v>
      </c>
      <c r="BH160" s="211">
        <f>IF(N160="sníž. přenesená",J160,0)</f>
        <v>0</v>
      </c>
      <c r="BI160" s="211">
        <f>IF(N160="nulová",J160,0)</f>
        <v>0</v>
      </c>
      <c r="BJ160" s="23" t="s">
        <v>81</v>
      </c>
      <c r="BK160" s="211">
        <f>ROUND(I160*H160,2)</f>
        <v>0</v>
      </c>
      <c r="BL160" s="23" t="s">
        <v>164</v>
      </c>
      <c r="BM160" s="23" t="s">
        <v>817</v>
      </c>
    </row>
    <row r="161" spans="2:65" s="1" customFormat="1" ht="27">
      <c r="B161" s="40"/>
      <c r="C161" s="62"/>
      <c r="D161" s="212" t="s">
        <v>166</v>
      </c>
      <c r="E161" s="62"/>
      <c r="F161" s="213" t="s">
        <v>818</v>
      </c>
      <c r="G161" s="62"/>
      <c r="H161" s="62"/>
      <c r="I161" s="171"/>
      <c r="J161" s="62"/>
      <c r="K161" s="62"/>
      <c r="L161" s="60"/>
      <c r="M161" s="214"/>
      <c r="N161" s="41"/>
      <c r="O161" s="41"/>
      <c r="P161" s="41"/>
      <c r="Q161" s="41"/>
      <c r="R161" s="41"/>
      <c r="S161" s="41"/>
      <c r="T161" s="77"/>
      <c r="AT161" s="23" t="s">
        <v>166</v>
      </c>
      <c r="AU161" s="23" t="s">
        <v>83</v>
      </c>
    </row>
    <row r="162" spans="2:65" s="1" customFormat="1" ht="175.5">
      <c r="B162" s="40"/>
      <c r="C162" s="62"/>
      <c r="D162" s="212" t="s">
        <v>168</v>
      </c>
      <c r="E162" s="62"/>
      <c r="F162" s="215" t="s">
        <v>600</v>
      </c>
      <c r="G162" s="62"/>
      <c r="H162" s="62"/>
      <c r="I162" s="171"/>
      <c r="J162" s="62"/>
      <c r="K162" s="62"/>
      <c r="L162" s="60"/>
      <c r="M162" s="214"/>
      <c r="N162" s="41"/>
      <c r="O162" s="41"/>
      <c r="P162" s="41"/>
      <c r="Q162" s="41"/>
      <c r="R162" s="41"/>
      <c r="S162" s="41"/>
      <c r="T162" s="77"/>
      <c r="AT162" s="23" t="s">
        <v>168</v>
      </c>
      <c r="AU162" s="23" t="s">
        <v>83</v>
      </c>
    </row>
    <row r="163" spans="2:65" s="12" customFormat="1" ht="13.5">
      <c r="B163" s="216"/>
      <c r="C163" s="217"/>
      <c r="D163" s="212" t="s">
        <v>170</v>
      </c>
      <c r="E163" s="218" t="s">
        <v>23</v>
      </c>
      <c r="F163" s="219" t="s">
        <v>763</v>
      </c>
      <c r="G163" s="217"/>
      <c r="H163" s="220">
        <v>1</v>
      </c>
      <c r="I163" s="221"/>
      <c r="J163" s="217"/>
      <c r="K163" s="217"/>
      <c r="L163" s="222"/>
      <c r="M163" s="223"/>
      <c r="N163" s="224"/>
      <c r="O163" s="224"/>
      <c r="P163" s="224"/>
      <c r="Q163" s="224"/>
      <c r="R163" s="224"/>
      <c r="S163" s="224"/>
      <c r="T163" s="225"/>
      <c r="AT163" s="226" t="s">
        <v>170</v>
      </c>
      <c r="AU163" s="226" t="s">
        <v>83</v>
      </c>
      <c r="AV163" s="12" t="s">
        <v>83</v>
      </c>
      <c r="AW163" s="12" t="s">
        <v>36</v>
      </c>
      <c r="AX163" s="12" t="s">
        <v>81</v>
      </c>
      <c r="AY163" s="226" t="s">
        <v>157</v>
      </c>
    </row>
    <row r="164" spans="2:65" s="1" customFormat="1" ht="25.5" customHeight="1">
      <c r="B164" s="40"/>
      <c r="C164" s="238" t="s">
        <v>310</v>
      </c>
      <c r="D164" s="238" t="s">
        <v>234</v>
      </c>
      <c r="E164" s="239" t="s">
        <v>819</v>
      </c>
      <c r="F164" s="240" t="s">
        <v>820</v>
      </c>
      <c r="G164" s="241" t="s">
        <v>709</v>
      </c>
      <c r="H164" s="242">
        <v>1</v>
      </c>
      <c r="I164" s="243"/>
      <c r="J164" s="244">
        <f>ROUND(I164*H164,2)</f>
        <v>0</v>
      </c>
      <c r="K164" s="240" t="s">
        <v>23</v>
      </c>
      <c r="L164" s="245"/>
      <c r="M164" s="246" t="s">
        <v>23</v>
      </c>
      <c r="N164" s="247" t="s">
        <v>44</v>
      </c>
      <c r="O164" s="41"/>
      <c r="P164" s="209">
        <f>O164*H164</f>
        <v>0</v>
      </c>
      <c r="Q164" s="209">
        <v>7.4561000000000002E-3</v>
      </c>
      <c r="R164" s="209">
        <f>Q164*H164</f>
        <v>7.4561000000000002E-3</v>
      </c>
      <c r="S164" s="209">
        <v>0</v>
      </c>
      <c r="T164" s="210">
        <f>S164*H164</f>
        <v>0</v>
      </c>
      <c r="AR164" s="23" t="s">
        <v>211</v>
      </c>
      <c r="AT164" s="23" t="s">
        <v>234</v>
      </c>
      <c r="AU164" s="23" t="s">
        <v>83</v>
      </c>
      <c r="AY164" s="23" t="s">
        <v>157</v>
      </c>
      <c r="BE164" s="211">
        <f>IF(N164="základní",J164,0)</f>
        <v>0</v>
      </c>
      <c r="BF164" s="211">
        <f>IF(N164="snížená",J164,0)</f>
        <v>0</v>
      </c>
      <c r="BG164" s="211">
        <f>IF(N164="zákl. přenesená",J164,0)</f>
        <v>0</v>
      </c>
      <c r="BH164" s="211">
        <f>IF(N164="sníž. přenesená",J164,0)</f>
        <v>0</v>
      </c>
      <c r="BI164" s="211">
        <f>IF(N164="nulová",J164,0)</f>
        <v>0</v>
      </c>
      <c r="BJ164" s="23" t="s">
        <v>81</v>
      </c>
      <c r="BK164" s="211">
        <f>ROUND(I164*H164,2)</f>
        <v>0</v>
      </c>
      <c r="BL164" s="23" t="s">
        <v>164</v>
      </c>
      <c r="BM164" s="23" t="s">
        <v>821</v>
      </c>
    </row>
    <row r="165" spans="2:65" s="1" customFormat="1" ht="13.5">
      <c r="B165" s="40"/>
      <c r="C165" s="62"/>
      <c r="D165" s="212" t="s">
        <v>166</v>
      </c>
      <c r="E165" s="62"/>
      <c r="F165" s="213" t="s">
        <v>820</v>
      </c>
      <c r="G165" s="62"/>
      <c r="H165" s="62"/>
      <c r="I165" s="171"/>
      <c r="J165" s="62"/>
      <c r="K165" s="62"/>
      <c r="L165" s="60"/>
      <c r="M165" s="214"/>
      <c r="N165" s="41"/>
      <c r="O165" s="41"/>
      <c r="P165" s="41"/>
      <c r="Q165" s="41"/>
      <c r="R165" s="41"/>
      <c r="S165" s="41"/>
      <c r="T165" s="77"/>
      <c r="AT165" s="23" t="s">
        <v>166</v>
      </c>
      <c r="AU165" s="23" t="s">
        <v>83</v>
      </c>
    </row>
    <row r="166" spans="2:65" s="11" customFormat="1" ht="29.85" customHeight="1">
      <c r="B166" s="184"/>
      <c r="C166" s="185"/>
      <c r="D166" s="186" t="s">
        <v>72</v>
      </c>
      <c r="E166" s="198" t="s">
        <v>304</v>
      </c>
      <c r="F166" s="198" t="s">
        <v>305</v>
      </c>
      <c r="G166" s="185"/>
      <c r="H166" s="185"/>
      <c r="I166" s="188"/>
      <c r="J166" s="199">
        <f>BK166</f>
        <v>0</v>
      </c>
      <c r="K166" s="185"/>
      <c r="L166" s="190"/>
      <c r="M166" s="191"/>
      <c r="N166" s="192"/>
      <c r="O166" s="192"/>
      <c r="P166" s="193">
        <f>SUM(P167:P170)</f>
        <v>0</v>
      </c>
      <c r="Q166" s="192"/>
      <c r="R166" s="193">
        <f>SUM(R167:R170)</f>
        <v>0</v>
      </c>
      <c r="S166" s="192"/>
      <c r="T166" s="194">
        <f>SUM(T167:T170)</f>
        <v>0</v>
      </c>
      <c r="AR166" s="195" t="s">
        <v>81</v>
      </c>
      <c r="AT166" s="196" t="s">
        <v>72</v>
      </c>
      <c r="AU166" s="196" t="s">
        <v>81</v>
      </c>
      <c r="AY166" s="195" t="s">
        <v>157</v>
      </c>
      <c r="BK166" s="197">
        <f>SUM(BK167:BK170)</f>
        <v>0</v>
      </c>
    </row>
    <row r="167" spans="2:65" s="1" customFormat="1" ht="16.5" customHeight="1">
      <c r="B167" s="40"/>
      <c r="C167" s="200" t="s">
        <v>518</v>
      </c>
      <c r="D167" s="200" t="s">
        <v>159</v>
      </c>
      <c r="E167" s="201" t="s">
        <v>306</v>
      </c>
      <c r="F167" s="202" t="s">
        <v>307</v>
      </c>
      <c r="G167" s="203" t="s">
        <v>237</v>
      </c>
      <c r="H167" s="204">
        <v>19.940999999999999</v>
      </c>
      <c r="I167" s="205"/>
      <c r="J167" s="206">
        <f>ROUND(I167*H167,2)</f>
        <v>0</v>
      </c>
      <c r="K167" s="202" t="s">
        <v>163</v>
      </c>
      <c r="L167" s="60"/>
      <c r="M167" s="207" t="s">
        <v>23</v>
      </c>
      <c r="N167" s="208" t="s">
        <v>44</v>
      </c>
      <c r="O167" s="41"/>
      <c r="P167" s="209">
        <f>O167*H167</f>
        <v>0</v>
      </c>
      <c r="Q167" s="209">
        <v>0</v>
      </c>
      <c r="R167" s="209">
        <f>Q167*H167</f>
        <v>0</v>
      </c>
      <c r="S167" s="209">
        <v>0</v>
      </c>
      <c r="T167" s="210">
        <f>S167*H167</f>
        <v>0</v>
      </c>
      <c r="AR167" s="23" t="s">
        <v>164</v>
      </c>
      <c r="AT167" s="23" t="s">
        <v>159</v>
      </c>
      <c r="AU167" s="23" t="s">
        <v>83</v>
      </c>
      <c r="AY167" s="23" t="s">
        <v>157</v>
      </c>
      <c r="BE167" s="211">
        <f>IF(N167="základní",J167,0)</f>
        <v>0</v>
      </c>
      <c r="BF167" s="211">
        <f>IF(N167="snížená",J167,0)</f>
        <v>0</v>
      </c>
      <c r="BG167" s="211">
        <f>IF(N167="zákl. přenesená",J167,0)</f>
        <v>0</v>
      </c>
      <c r="BH167" s="211">
        <f>IF(N167="sníž. přenesená",J167,0)</f>
        <v>0</v>
      </c>
      <c r="BI167" s="211">
        <f>IF(N167="nulová",J167,0)</f>
        <v>0</v>
      </c>
      <c r="BJ167" s="23" t="s">
        <v>81</v>
      </c>
      <c r="BK167" s="211">
        <f>ROUND(I167*H167,2)</f>
        <v>0</v>
      </c>
      <c r="BL167" s="23" t="s">
        <v>164</v>
      </c>
      <c r="BM167" s="23" t="s">
        <v>822</v>
      </c>
    </row>
    <row r="168" spans="2:65" s="1" customFormat="1" ht="13.5">
      <c r="B168" s="40"/>
      <c r="C168" s="62"/>
      <c r="D168" s="212" t="s">
        <v>166</v>
      </c>
      <c r="E168" s="62"/>
      <c r="F168" s="213" t="s">
        <v>309</v>
      </c>
      <c r="G168" s="62"/>
      <c r="H168" s="62"/>
      <c r="I168" s="171"/>
      <c r="J168" s="62"/>
      <c r="K168" s="62"/>
      <c r="L168" s="60"/>
      <c r="M168" s="214"/>
      <c r="N168" s="41"/>
      <c r="O168" s="41"/>
      <c r="P168" s="41"/>
      <c r="Q168" s="41"/>
      <c r="R168" s="41"/>
      <c r="S168" s="41"/>
      <c r="T168" s="77"/>
      <c r="AT168" s="23" t="s">
        <v>166</v>
      </c>
      <c r="AU168" s="23" t="s">
        <v>83</v>
      </c>
    </row>
    <row r="169" spans="2:65" s="1" customFormat="1" ht="25.5" customHeight="1">
      <c r="B169" s="40"/>
      <c r="C169" s="200" t="s">
        <v>525</v>
      </c>
      <c r="D169" s="200" t="s">
        <v>159</v>
      </c>
      <c r="E169" s="201" t="s">
        <v>311</v>
      </c>
      <c r="F169" s="202" t="s">
        <v>312</v>
      </c>
      <c r="G169" s="203" t="s">
        <v>237</v>
      </c>
      <c r="H169" s="204">
        <v>19.940999999999999</v>
      </c>
      <c r="I169" s="205"/>
      <c r="J169" s="206">
        <f>ROUND(I169*H169,2)</f>
        <v>0</v>
      </c>
      <c r="K169" s="202" t="s">
        <v>163</v>
      </c>
      <c r="L169" s="60"/>
      <c r="M169" s="207" t="s">
        <v>23</v>
      </c>
      <c r="N169" s="208" t="s">
        <v>44</v>
      </c>
      <c r="O169" s="41"/>
      <c r="P169" s="209">
        <f>O169*H169</f>
        <v>0</v>
      </c>
      <c r="Q169" s="209">
        <v>0</v>
      </c>
      <c r="R169" s="209">
        <f>Q169*H169</f>
        <v>0</v>
      </c>
      <c r="S169" s="209">
        <v>0</v>
      </c>
      <c r="T169" s="210">
        <f>S169*H169</f>
        <v>0</v>
      </c>
      <c r="AR169" s="23" t="s">
        <v>164</v>
      </c>
      <c r="AT169" s="23" t="s">
        <v>159</v>
      </c>
      <c r="AU169" s="23" t="s">
        <v>83</v>
      </c>
      <c r="AY169" s="23" t="s">
        <v>157</v>
      </c>
      <c r="BE169" s="211">
        <f>IF(N169="základní",J169,0)</f>
        <v>0</v>
      </c>
      <c r="BF169" s="211">
        <f>IF(N169="snížená",J169,0)</f>
        <v>0</v>
      </c>
      <c r="BG169" s="211">
        <f>IF(N169="zákl. přenesená",J169,0)</f>
        <v>0</v>
      </c>
      <c r="BH169" s="211">
        <f>IF(N169="sníž. přenesená",J169,0)</f>
        <v>0</v>
      </c>
      <c r="BI169" s="211">
        <f>IF(N169="nulová",J169,0)</f>
        <v>0</v>
      </c>
      <c r="BJ169" s="23" t="s">
        <v>81</v>
      </c>
      <c r="BK169" s="211">
        <f>ROUND(I169*H169,2)</f>
        <v>0</v>
      </c>
      <c r="BL169" s="23" t="s">
        <v>164</v>
      </c>
      <c r="BM169" s="23" t="s">
        <v>823</v>
      </c>
    </row>
    <row r="170" spans="2:65" s="1" customFormat="1" ht="27">
      <c r="B170" s="40"/>
      <c r="C170" s="62"/>
      <c r="D170" s="212" t="s">
        <v>166</v>
      </c>
      <c r="E170" s="62"/>
      <c r="F170" s="213" t="s">
        <v>314</v>
      </c>
      <c r="G170" s="62"/>
      <c r="H170" s="62"/>
      <c r="I170" s="171"/>
      <c r="J170" s="62"/>
      <c r="K170" s="62"/>
      <c r="L170" s="60"/>
      <c r="M170" s="248"/>
      <c r="N170" s="249"/>
      <c r="O170" s="249"/>
      <c r="P170" s="249"/>
      <c r="Q170" s="249"/>
      <c r="R170" s="249"/>
      <c r="S170" s="249"/>
      <c r="T170" s="250"/>
      <c r="AT170" s="23" t="s">
        <v>166</v>
      </c>
      <c r="AU170" s="23" t="s">
        <v>83</v>
      </c>
    </row>
    <row r="171" spans="2:65" s="1" customFormat="1" ht="6.95" customHeight="1">
      <c r="B171" s="55"/>
      <c r="C171" s="56"/>
      <c r="D171" s="56"/>
      <c r="E171" s="56"/>
      <c r="F171" s="56"/>
      <c r="G171" s="56"/>
      <c r="H171" s="56"/>
      <c r="I171" s="147"/>
      <c r="J171" s="56"/>
      <c r="K171" s="56"/>
      <c r="L171" s="60"/>
    </row>
  </sheetData>
  <sheetProtection algorithmName="SHA-512" hashValue="Ytx7yjaQ60N6FwDdANnfkEkuSY0byHpGeCnlvlxgPBsr5+7koF/BUF0vzgpvqGwkBUT2VBNZjODN2AiYfnMS1A==" saltValue="YkcNFT3wyTtnrgemzqfT5R+j86UY3rbuN9T2EbHcoRP4Z8ZlaoB5wheC0UM496rPFIV+rujQ5sR3iBv2hOgFhw==" spinCount="100000" sheet="1" objects="1" scenarios="1" formatColumns="0" formatRows="0" autoFilter="0"/>
  <autoFilter ref="C87:K170"/>
  <mergeCells count="13">
    <mergeCell ref="E80:H80"/>
    <mergeCell ref="G1:H1"/>
    <mergeCell ref="L2:V2"/>
    <mergeCell ref="E49:H49"/>
    <mergeCell ref="E51:H51"/>
    <mergeCell ref="J55:J56"/>
    <mergeCell ref="E76:H76"/>
    <mergeCell ref="E78:H78"/>
    <mergeCell ref="E7:H7"/>
    <mergeCell ref="E9:H9"/>
    <mergeCell ref="E11:H11"/>
    <mergeCell ref="E26:H26"/>
    <mergeCell ref="E47:H47"/>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1:BR16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20"/>
      <c r="C1" s="120"/>
      <c r="D1" s="121" t="s">
        <v>1</v>
      </c>
      <c r="E1" s="120"/>
      <c r="F1" s="122" t="s">
        <v>121</v>
      </c>
      <c r="G1" s="384" t="s">
        <v>122</v>
      </c>
      <c r="H1" s="384"/>
      <c r="I1" s="123"/>
      <c r="J1" s="122" t="s">
        <v>123</v>
      </c>
      <c r="K1" s="121" t="s">
        <v>124</v>
      </c>
      <c r="L1" s="122" t="s">
        <v>125</v>
      </c>
      <c r="M1" s="122"/>
      <c r="N1" s="122"/>
      <c r="O1" s="122"/>
      <c r="P1" s="122"/>
      <c r="Q1" s="122"/>
      <c r="R1" s="122"/>
      <c r="S1" s="122"/>
      <c r="T1" s="12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5"/>
      <c r="M2" s="375"/>
      <c r="N2" s="375"/>
      <c r="O2" s="375"/>
      <c r="P2" s="375"/>
      <c r="Q2" s="375"/>
      <c r="R2" s="375"/>
      <c r="S2" s="375"/>
      <c r="T2" s="375"/>
      <c r="U2" s="375"/>
      <c r="V2" s="375"/>
      <c r="AT2" s="23" t="s">
        <v>105</v>
      </c>
    </row>
    <row r="3" spans="1:70" ht="6.95" customHeight="1">
      <c r="B3" s="24"/>
      <c r="C3" s="25"/>
      <c r="D3" s="25"/>
      <c r="E3" s="25"/>
      <c r="F3" s="25"/>
      <c r="G3" s="25"/>
      <c r="H3" s="25"/>
      <c r="I3" s="124"/>
      <c r="J3" s="25"/>
      <c r="K3" s="26"/>
      <c r="AT3" s="23" t="s">
        <v>83</v>
      </c>
    </row>
    <row r="4" spans="1:70" ht="36.950000000000003" customHeight="1">
      <c r="B4" s="27"/>
      <c r="C4" s="28"/>
      <c r="D4" s="29" t="s">
        <v>126</v>
      </c>
      <c r="E4" s="28"/>
      <c r="F4" s="28"/>
      <c r="G4" s="28"/>
      <c r="H4" s="28"/>
      <c r="I4" s="125"/>
      <c r="J4" s="28"/>
      <c r="K4" s="30"/>
      <c r="M4" s="31" t="s">
        <v>12</v>
      </c>
      <c r="AT4" s="23" t="s">
        <v>6</v>
      </c>
    </row>
    <row r="5" spans="1:70" ht="6.95" customHeight="1">
      <c r="B5" s="27"/>
      <c r="C5" s="28"/>
      <c r="D5" s="28"/>
      <c r="E5" s="28"/>
      <c r="F5" s="28"/>
      <c r="G5" s="28"/>
      <c r="H5" s="28"/>
      <c r="I5" s="125"/>
      <c r="J5" s="28"/>
      <c r="K5" s="30"/>
    </row>
    <row r="6" spans="1:70">
      <c r="B6" s="27"/>
      <c r="C6" s="28"/>
      <c r="D6" s="36" t="s">
        <v>18</v>
      </c>
      <c r="E6" s="28"/>
      <c r="F6" s="28"/>
      <c r="G6" s="28"/>
      <c r="H6" s="28"/>
      <c r="I6" s="125"/>
      <c r="J6" s="28"/>
      <c r="K6" s="30"/>
    </row>
    <row r="7" spans="1:70" ht="16.5" customHeight="1">
      <c r="B7" s="27"/>
      <c r="C7" s="28"/>
      <c r="D7" s="28"/>
      <c r="E7" s="376" t="str">
        <f>'Rekapitulace stavby'!K6</f>
        <v>Oprava hráze rybníka Velký Pařezitý - DPS</v>
      </c>
      <c r="F7" s="377"/>
      <c r="G7" s="377"/>
      <c r="H7" s="377"/>
      <c r="I7" s="125"/>
      <c r="J7" s="28"/>
      <c r="K7" s="30"/>
    </row>
    <row r="8" spans="1:70" s="1" customFormat="1">
      <c r="B8" s="40"/>
      <c r="C8" s="41"/>
      <c r="D8" s="36" t="s">
        <v>127</v>
      </c>
      <c r="E8" s="41"/>
      <c r="F8" s="41"/>
      <c r="G8" s="41"/>
      <c r="H8" s="41"/>
      <c r="I8" s="126"/>
      <c r="J8" s="41"/>
      <c r="K8" s="44"/>
    </row>
    <row r="9" spans="1:70" s="1" customFormat="1" ht="36.950000000000003" customHeight="1">
      <c r="B9" s="40"/>
      <c r="C9" s="41"/>
      <c r="D9" s="41"/>
      <c r="E9" s="378" t="s">
        <v>824</v>
      </c>
      <c r="F9" s="379"/>
      <c r="G9" s="379"/>
      <c r="H9" s="379"/>
      <c r="I9" s="126"/>
      <c r="J9" s="41"/>
      <c r="K9" s="44"/>
    </row>
    <row r="10" spans="1:70" s="1" customFormat="1" ht="13.5">
      <c r="B10" s="40"/>
      <c r="C10" s="41"/>
      <c r="D10" s="41"/>
      <c r="E10" s="41"/>
      <c r="F10" s="41"/>
      <c r="G10" s="41"/>
      <c r="H10" s="41"/>
      <c r="I10" s="126"/>
      <c r="J10" s="41"/>
      <c r="K10" s="44"/>
    </row>
    <row r="11" spans="1:70" s="1" customFormat="1" ht="14.45" customHeight="1">
      <c r="B11" s="40"/>
      <c r="C11" s="41"/>
      <c r="D11" s="36" t="s">
        <v>20</v>
      </c>
      <c r="E11" s="41"/>
      <c r="F11" s="34" t="s">
        <v>21</v>
      </c>
      <c r="G11" s="41"/>
      <c r="H11" s="41"/>
      <c r="I11" s="127" t="s">
        <v>22</v>
      </c>
      <c r="J11" s="34" t="s">
        <v>23</v>
      </c>
      <c r="K11" s="44"/>
    </row>
    <row r="12" spans="1:70" s="1" customFormat="1" ht="14.45" customHeight="1">
      <c r="B12" s="40"/>
      <c r="C12" s="41"/>
      <c r="D12" s="36" t="s">
        <v>24</v>
      </c>
      <c r="E12" s="41"/>
      <c r="F12" s="34" t="s">
        <v>129</v>
      </c>
      <c r="G12" s="41"/>
      <c r="H12" s="41"/>
      <c r="I12" s="127" t="s">
        <v>26</v>
      </c>
      <c r="J12" s="128" t="str">
        <f>'Rekapitulace stavby'!AN8</f>
        <v>17. 5. 2017</v>
      </c>
      <c r="K12" s="44"/>
    </row>
    <row r="13" spans="1:70" s="1" customFormat="1" ht="10.9" customHeight="1">
      <c r="B13" s="40"/>
      <c r="C13" s="41"/>
      <c r="D13" s="41"/>
      <c r="E13" s="41"/>
      <c r="F13" s="41"/>
      <c r="G13" s="41"/>
      <c r="H13" s="41"/>
      <c r="I13" s="126"/>
      <c r="J13" s="41"/>
      <c r="K13" s="44"/>
    </row>
    <row r="14" spans="1:70" s="1" customFormat="1" ht="14.45" customHeight="1">
      <c r="B14" s="40"/>
      <c r="C14" s="41"/>
      <c r="D14" s="36" t="s">
        <v>28</v>
      </c>
      <c r="E14" s="41"/>
      <c r="F14" s="41"/>
      <c r="G14" s="41"/>
      <c r="H14" s="41"/>
      <c r="I14" s="127" t="s">
        <v>29</v>
      </c>
      <c r="J14" s="34" t="s">
        <v>23</v>
      </c>
      <c r="K14" s="44"/>
    </row>
    <row r="15" spans="1:70" s="1" customFormat="1" ht="18" customHeight="1">
      <c r="B15" s="40"/>
      <c r="C15" s="41"/>
      <c r="D15" s="41"/>
      <c r="E15" s="34" t="s">
        <v>30</v>
      </c>
      <c r="F15" s="41"/>
      <c r="G15" s="41"/>
      <c r="H15" s="41"/>
      <c r="I15" s="127" t="s">
        <v>31</v>
      </c>
      <c r="J15" s="34" t="s">
        <v>23</v>
      </c>
      <c r="K15" s="44"/>
    </row>
    <row r="16" spans="1:70" s="1" customFormat="1" ht="6.95" customHeight="1">
      <c r="B16" s="40"/>
      <c r="C16" s="41"/>
      <c r="D16" s="41"/>
      <c r="E16" s="41"/>
      <c r="F16" s="41"/>
      <c r="G16" s="41"/>
      <c r="H16" s="41"/>
      <c r="I16" s="126"/>
      <c r="J16" s="41"/>
      <c r="K16" s="44"/>
    </row>
    <row r="17" spans="2:11" s="1" customFormat="1" ht="14.45" customHeight="1">
      <c r="B17" s="40"/>
      <c r="C17" s="41"/>
      <c r="D17" s="36" t="s">
        <v>32</v>
      </c>
      <c r="E17" s="41"/>
      <c r="F17" s="41"/>
      <c r="G17" s="41"/>
      <c r="H17" s="41"/>
      <c r="I17" s="127"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27" t="s">
        <v>31</v>
      </c>
      <c r="J18" s="34" t="str">
        <f>IF('Rekapitulace stavby'!AN14="Vyplň údaj","",IF('Rekapitulace stavby'!AN14="","",'Rekapitulace stavby'!AN14))</f>
        <v/>
      </c>
      <c r="K18" s="44"/>
    </row>
    <row r="19" spans="2:11" s="1" customFormat="1" ht="6.95" customHeight="1">
      <c r="B19" s="40"/>
      <c r="C19" s="41"/>
      <c r="D19" s="41"/>
      <c r="E19" s="41"/>
      <c r="F19" s="41"/>
      <c r="G19" s="41"/>
      <c r="H19" s="41"/>
      <c r="I19" s="126"/>
      <c r="J19" s="41"/>
      <c r="K19" s="44"/>
    </row>
    <row r="20" spans="2:11" s="1" customFormat="1" ht="14.45" customHeight="1">
      <c r="B20" s="40"/>
      <c r="C20" s="41"/>
      <c r="D20" s="36" t="s">
        <v>34</v>
      </c>
      <c r="E20" s="41"/>
      <c r="F20" s="41"/>
      <c r="G20" s="41"/>
      <c r="H20" s="41"/>
      <c r="I20" s="127" t="s">
        <v>29</v>
      </c>
      <c r="J20" s="34" t="s">
        <v>23</v>
      </c>
      <c r="K20" s="44"/>
    </row>
    <row r="21" spans="2:11" s="1" customFormat="1" ht="18" customHeight="1">
      <c r="B21" s="40"/>
      <c r="C21" s="41"/>
      <c r="D21" s="41"/>
      <c r="E21" s="34" t="s">
        <v>35</v>
      </c>
      <c r="F21" s="41"/>
      <c r="G21" s="41"/>
      <c r="H21" s="41"/>
      <c r="I21" s="127" t="s">
        <v>31</v>
      </c>
      <c r="J21" s="34" t="s">
        <v>23</v>
      </c>
      <c r="K21" s="44"/>
    </row>
    <row r="22" spans="2:11" s="1" customFormat="1" ht="6.95" customHeight="1">
      <c r="B22" s="40"/>
      <c r="C22" s="41"/>
      <c r="D22" s="41"/>
      <c r="E22" s="41"/>
      <c r="F22" s="41"/>
      <c r="G22" s="41"/>
      <c r="H22" s="41"/>
      <c r="I22" s="126"/>
      <c r="J22" s="41"/>
      <c r="K22" s="44"/>
    </row>
    <row r="23" spans="2:11" s="1" customFormat="1" ht="14.45" customHeight="1">
      <c r="B23" s="40"/>
      <c r="C23" s="41"/>
      <c r="D23" s="36" t="s">
        <v>37</v>
      </c>
      <c r="E23" s="41"/>
      <c r="F23" s="41"/>
      <c r="G23" s="41"/>
      <c r="H23" s="41"/>
      <c r="I23" s="126"/>
      <c r="J23" s="41"/>
      <c r="K23" s="44"/>
    </row>
    <row r="24" spans="2:11" s="7" customFormat="1" ht="16.5" customHeight="1">
      <c r="B24" s="129"/>
      <c r="C24" s="130"/>
      <c r="D24" s="130"/>
      <c r="E24" s="341" t="s">
        <v>23</v>
      </c>
      <c r="F24" s="341"/>
      <c r="G24" s="341"/>
      <c r="H24" s="341"/>
      <c r="I24" s="131"/>
      <c r="J24" s="130"/>
      <c r="K24" s="132"/>
    </row>
    <row r="25" spans="2:11" s="1" customFormat="1" ht="6.95" customHeight="1">
      <c r="B25" s="40"/>
      <c r="C25" s="41"/>
      <c r="D25" s="41"/>
      <c r="E25" s="41"/>
      <c r="F25" s="41"/>
      <c r="G25" s="41"/>
      <c r="H25" s="41"/>
      <c r="I25" s="126"/>
      <c r="J25" s="41"/>
      <c r="K25" s="44"/>
    </row>
    <row r="26" spans="2:11" s="1" customFormat="1" ht="6.95" customHeight="1">
      <c r="B26" s="40"/>
      <c r="C26" s="41"/>
      <c r="D26" s="84"/>
      <c r="E26" s="84"/>
      <c r="F26" s="84"/>
      <c r="G26" s="84"/>
      <c r="H26" s="84"/>
      <c r="I26" s="133"/>
      <c r="J26" s="84"/>
      <c r="K26" s="134"/>
    </row>
    <row r="27" spans="2:11" s="1" customFormat="1" ht="25.35" customHeight="1">
      <c r="B27" s="40"/>
      <c r="C27" s="41"/>
      <c r="D27" s="135" t="s">
        <v>39</v>
      </c>
      <c r="E27" s="41"/>
      <c r="F27" s="41"/>
      <c r="G27" s="41"/>
      <c r="H27" s="41"/>
      <c r="I27" s="126"/>
      <c r="J27" s="136">
        <f>ROUND(J78,2)</f>
        <v>0</v>
      </c>
      <c r="K27" s="44"/>
    </row>
    <row r="28" spans="2:11" s="1" customFormat="1" ht="6.95" customHeight="1">
      <c r="B28" s="40"/>
      <c r="C28" s="41"/>
      <c r="D28" s="84"/>
      <c r="E28" s="84"/>
      <c r="F28" s="84"/>
      <c r="G28" s="84"/>
      <c r="H28" s="84"/>
      <c r="I28" s="133"/>
      <c r="J28" s="84"/>
      <c r="K28" s="134"/>
    </row>
    <row r="29" spans="2:11" s="1" customFormat="1" ht="14.45" customHeight="1">
      <c r="B29" s="40"/>
      <c r="C29" s="41"/>
      <c r="D29" s="41"/>
      <c r="E29" s="41"/>
      <c r="F29" s="45" t="s">
        <v>41</v>
      </c>
      <c r="G29" s="41"/>
      <c r="H29" s="41"/>
      <c r="I29" s="137" t="s">
        <v>40</v>
      </c>
      <c r="J29" s="45" t="s">
        <v>42</v>
      </c>
      <c r="K29" s="44"/>
    </row>
    <row r="30" spans="2:11" s="1" customFormat="1" ht="14.45" customHeight="1">
      <c r="B30" s="40"/>
      <c r="C30" s="41"/>
      <c r="D30" s="48" t="s">
        <v>43</v>
      </c>
      <c r="E30" s="48" t="s">
        <v>44</v>
      </c>
      <c r="F30" s="138">
        <f>ROUND(SUM(BE78:BE168), 2)</f>
        <v>0</v>
      </c>
      <c r="G30" s="41"/>
      <c r="H30" s="41"/>
      <c r="I30" s="139">
        <v>0.21</v>
      </c>
      <c r="J30" s="138">
        <f>ROUND(ROUND((SUM(BE78:BE168)), 2)*I30, 2)</f>
        <v>0</v>
      </c>
      <c r="K30" s="44"/>
    </row>
    <row r="31" spans="2:11" s="1" customFormat="1" ht="14.45" customHeight="1">
      <c r="B31" s="40"/>
      <c r="C31" s="41"/>
      <c r="D31" s="41"/>
      <c r="E31" s="48" t="s">
        <v>45</v>
      </c>
      <c r="F31" s="138">
        <f>ROUND(SUM(BF78:BF168), 2)</f>
        <v>0</v>
      </c>
      <c r="G31" s="41"/>
      <c r="H31" s="41"/>
      <c r="I31" s="139">
        <v>0.15</v>
      </c>
      <c r="J31" s="138">
        <f>ROUND(ROUND((SUM(BF78:BF168)), 2)*I31, 2)</f>
        <v>0</v>
      </c>
      <c r="K31" s="44"/>
    </row>
    <row r="32" spans="2:11" s="1" customFormat="1" ht="14.45" hidden="1" customHeight="1">
      <c r="B32" s="40"/>
      <c r="C32" s="41"/>
      <c r="D32" s="41"/>
      <c r="E32" s="48" t="s">
        <v>46</v>
      </c>
      <c r="F32" s="138">
        <f>ROUND(SUM(BG78:BG168), 2)</f>
        <v>0</v>
      </c>
      <c r="G32" s="41"/>
      <c r="H32" s="41"/>
      <c r="I32" s="139">
        <v>0.21</v>
      </c>
      <c r="J32" s="138">
        <v>0</v>
      </c>
      <c r="K32" s="44"/>
    </row>
    <row r="33" spans="2:11" s="1" customFormat="1" ht="14.45" hidden="1" customHeight="1">
      <c r="B33" s="40"/>
      <c r="C33" s="41"/>
      <c r="D33" s="41"/>
      <c r="E33" s="48" t="s">
        <v>47</v>
      </c>
      <c r="F33" s="138">
        <f>ROUND(SUM(BH78:BH168), 2)</f>
        <v>0</v>
      </c>
      <c r="G33" s="41"/>
      <c r="H33" s="41"/>
      <c r="I33" s="139">
        <v>0.15</v>
      </c>
      <c r="J33" s="138">
        <v>0</v>
      </c>
      <c r="K33" s="44"/>
    </row>
    <row r="34" spans="2:11" s="1" customFormat="1" ht="14.45" hidden="1" customHeight="1">
      <c r="B34" s="40"/>
      <c r="C34" s="41"/>
      <c r="D34" s="41"/>
      <c r="E34" s="48" t="s">
        <v>48</v>
      </c>
      <c r="F34" s="138">
        <f>ROUND(SUM(BI78:BI168), 2)</f>
        <v>0</v>
      </c>
      <c r="G34" s="41"/>
      <c r="H34" s="41"/>
      <c r="I34" s="139">
        <v>0</v>
      </c>
      <c r="J34" s="138">
        <v>0</v>
      </c>
      <c r="K34" s="44"/>
    </row>
    <row r="35" spans="2:11" s="1" customFormat="1" ht="6.95" customHeight="1">
      <c r="B35" s="40"/>
      <c r="C35" s="41"/>
      <c r="D35" s="41"/>
      <c r="E35" s="41"/>
      <c r="F35" s="41"/>
      <c r="G35" s="41"/>
      <c r="H35" s="41"/>
      <c r="I35" s="126"/>
      <c r="J35" s="41"/>
      <c r="K35" s="44"/>
    </row>
    <row r="36" spans="2:11" s="1" customFormat="1" ht="25.35" customHeight="1">
      <c r="B36" s="40"/>
      <c r="C36" s="140"/>
      <c r="D36" s="141" t="s">
        <v>49</v>
      </c>
      <c r="E36" s="78"/>
      <c r="F36" s="78"/>
      <c r="G36" s="142" t="s">
        <v>50</v>
      </c>
      <c r="H36" s="143" t="s">
        <v>51</v>
      </c>
      <c r="I36" s="144"/>
      <c r="J36" s="145">
        <f>SUM(J27:J34)</f>
        <v>0</v>
      </c>
      <c r="K36" s="146"/>
    </row>
    <row r="37" spans="2:11" s="1" customFormat="1" ht="14.45" customHeight="1">
      <c r="B37" s="55"/>
      <c r="C37" s="56"/>
      <c r="D37" s="56"/>
      <c r="E37" s="56"/>
      <c r="F37" s="56"/>
      <c r="G37" s="56"/>
      <c r="H37" s="56"/>
      <c r="I37" s="147"/>
      <c r="J37" s="56"/>
      <c r="K37" s="57"/>
    </row>
    <row r="41" spans="2:11" s="1" customFormat="1" ht="6.95" customHeight="1">
      <c r="B41" s="148"/>
      <c r="C41" s="149"/>
      <c r="D41" s="149"/>
      <c r="E41" s="149"/>
      <c r="F41" s="149"/>
      <c r="G41" s="149"/>
      <c r="H41" s="149"/>
      <c r="I41" s="150"/>
      <c r="J41" s="149"/>
      <c r="K41" s="151"/>
    </row>
    <row r="42" spans="2:11" s="1" customFormat="1" ht="36.950000000000003" customHeight="1">
      <c r="B42" s="40"/>
      <c r="C42" s="29" t="s">
        <v>130</v>
      </c>
      <c r="D42" s="41"/>
      <c r="E42" s="41"/>
      <c r="F42" s="41"/>
      <c r="G42" s="41"/>
      <c r="H42" s="41"/>
      <c r="I42" s="126"/>
      <c r="J42" s="41"/>
      <c r="K42" s="44"/>
    </row>
    <row r="43" spans="2:11" s="1" customFormat="1" ht="6.95" customHeight="1">
      <c r="B43" s="40"/>
      <c r="C43" s="41"/>
      <c r="D43" s="41"/>
      <c r="E43" s="41"/>
      <c r="F43" s="41"/>
      <c r="G43" s="41"/>
      <c r="H43" s="41"/>
      <c r="I43" s="126"/>
      <c r="J43" s="41"/>
      <c r="K43" s="44"/>
    </row>
    <row r="44" spans="2:11" s="1" customFormat="1" ht="14.45" customHeight="1">
      <c r="B44" s="40"/>
      <c r="C44" s="36" t="s">
        <v>18</v>
      </c>
      <c r="D44" s="41"/>
      <c r="E44" s="41"/>
      <c r="F44" s="41"/>
      <c r="G44" s="41"/>
      <c r="H44" s="41"/>
      <c r="I44" s="126"/>
      <c r="J44" s="41"/>
      <c r="K44" s="44"/>
    </row>
    <row r="45" spans="2:11" s="1" customFormat="1" ht="16.5" customHeight="1">
      <c r="B45" s="40"/>
      <c r="C45" s="41"/>
      <c r="D45" s="41"/>
      <c r="E45" s="376" t="str">
        <f>E7</f>
        <v>Oprava hráze rybníka Velký Pařezitý - DPS</v>
      </c>
      <c r="F45" s="377"/>
      <c r="G45" s="377"/>
      <c r="H45" s="377"/>
      <c r="I45" s="126"/>
      <c r="J45" s="41"/>
      <c r="K45" s="44"/>
    </row>
    <row r="46" spans="2:11" s="1" customFormat="1" ht="14.45" customHeight="1">
      <c r="B46" s="40"/>
      <c r="C46" s="36" t="s">
        <v>127</v>
      </c>
      <c r="D46" s="41"/>
      <c r="E46" s="41"/>
      <c r="F46" s="41"/>
      <c r="G46" s="41"/>
      <c r="H46" s="41"/>
      <c r="I46" s="126"/>
      <c r="J46" s="41"/>
      <c r="K46" s="44"/>
    </row>
    <row r="47" spans="2:11" s="1" customFormat="1" ht="17.25" customHeight="1">
      <c r="B47" s="40"/>
      <c r="C47" s="41"/>
      <c r="D47" s="41"/>
      <c r="E47" s="378" t="str">
        <f>E9</f>
        <v>SO 05 - Mýcení dřevin a náletů</v>
      </c>
      <c r="F47" s="379"/>
      <c r="G47" s="379"/>
      <c r="H47" s="379"/>
      <c r="I47" s="126"/>
      <c r="J47" s="41"/>
      <c r="K47" s="44"/>
    </row>
    <row r="48" spans="2:11" s="1" customFormat="1" ht="6.95" customHeight="1">
      <c r="B48" s="40"/>
      <c r="C48" s="41"/>
      <c r="D48" s="41"/>
      <c r="E48" s="41"/>
      <c r="F48" s="41"/>
      <c r="G48" s="41"/>
      <c r="H48" s="41"/>
      <c r="I48" s="126"/>
      <c r="J48" s="41"/>
      <c r="K48" s="44"/>
    </row>
    <row r="49" spans="2:47" s="1" customFormat="1" ht="18" customHeight="1">
      <c r="B49" s="40"/>
      <c r="C49" s="36" t="s">
        <v>24</v>
      </c>
      <c r="D49" s="41"/>
      <c r="E49" s="41"/>
      <c r="F49" s="34" t="str">
        <f>F12</f>
        <v xml:space="preserve"> </v>
      </c>
      <c r="G49" s="41"/>
      <c r="H49" s="41"/>
      <c r="I49" s="127" t="s">
        <v>26</v>
      </c>
      <c r="J49" s="128" t="str">
        <f>IF(J12="","",J12)</f>
        <v>17. 5. 2017</v>
      </c>
      <c r="K49" s="44"/>
    </row>
    <row r="50" spans="2:47" s="1" customFormat="1" ht="6.95" customHeight="1">
      <c r="B50" s="40"/>
      <c r="C50" s="41"/>
      <c r="D50" s="41"/>
      <c r="E50" s="41"/>
      <c r="F50" s="41"/>
      <c r="G50" s="41"/>
      <c r="H50" s="41"/>
      <c r="I50" s="126"/>
      <c r="J50" s="41"/>
      <c r="K50" s="44"/>
    </row>
    <row r="51" spans="2:47" s="1" customFormat="1">
      <c r="B51" s="40"/>
      <c r="C51" s="36" t="s">
        <v>28</v>
      </c>
      <c r="D51" s="41"/>
      <c r="E51" s="41"/>
      <c r="F51" s="34" t="str">
        <f>E15</f>
        <v>AOPK ČR, Kaplanova 1931/1, 148 00 Praha 11</v>
      </c>
      <c r="G51" s="41"/>
      <c r="H51" s="41"/>
      <c r="I51" s="127" t="s">
        <v>34</v>
      </c>
      <c r="J51" s="341" t="str">
        <f>E21</f>
        <v>HG partner s.r.o.</v>
      </c>
      <c r="K51" s="44"/>
    </row>
    <row r="52" spans="2:47" s="1" customFormat="1" ht="14.45" customHeight="1">
      <c r="B52" s="40"/>
      <c r="C52" s="36" t="s">
        <v>32</v>
      </c>
      <c r="D52" s="41"/>
      <c r="E52" s="41"/>
      <c r="F52" s="34" t="str">
        <f>IF(E18="","",E18)</f>
        <v/>
      </c>
      <c r="G52" s="41"/>
      <c r="H52" s="41"/>
      <c r="I52" s="126"/>
      <c r="J52" s="380"/>
      <c r="K52" s="44"/>
    </row>
    <row r="53" spans="2:47" s="1" customFormat="1" ht="10.35" customHeight="1">
      <c r="B53" s="40"/>
      <c r="C53" s="41"/>
      <c r="D53" s="41"/>
      <c r="E53" s="41"/>
      <c r="F53" s="41"/>
      <c r="G53" s="41"/>
      <c r="H53" s="41"/>
      <c r="I53" s="126"/>
      <c r="J53" s="41"/>
      <c r="K53" s="44"/>
    </row>
    <row r="54" spans="2:47" s="1" customFormat="1" ht="29.25" customHeight="1">
      <c r="B54" s="40"/>
      <c r="C54" s="152" t="s">
        <v>131</v>
      </c>
      <c r="D54" s="140"/>
      <c r="E54" s="140"/>
      <c r="F54" s="140"/>
      <c r="G54" s="140"/>
      <c r="H54" s="140"/>
      <c r="I54" s="153"/>
      <c r="J54" s="154" t="s">
        <v>132</v>
      </c>
      <c r="K54" s="155"/>
    </row>
    <row r="55" spans="2:47" s="1" customFormat="1" ht="10.35" customHeight="1">
      <c r="B55" s="40"/>
      <c r="C55" s="41"/>
      <c r="D55" s="41"/>
      <c r="E55" s="41"/>
      <c r="F55" s="41"/>
      <c r="G55" s="41"/>
      <c r="H55" s="41"/>
      <c r="I55" s="126"/>
      <c r="J55" s="41"/>
      <c r="K55" s="44"/>
    </row>
    <row r="56" spans="2:47" s="1" customFormat="1" ht="29.25" customHeight="1">
      <c r="B56" s="40"/>
      <c r="C56" s="156" t="s">
        <v>133</v>
      </c>
      <c r="D56" s="41"/>
      <c r="E56" s="41"/>
      <c r="F56" s="41"/>
      <c r="G56" s="41"/>
      <c r="H56" s="41"/>
      <c r="I56" s="126"/>
      <c r="J56" s="136">
        <f>J78</f>
        <v>0</v>
      </c>
      <c r="K56" s="44"/>
      <c r="AU56" s="23" t="s">
        <v>134</v>
      </c>
    </row>
    <row r="57" spans="2:47" s="8" customFormat="1" ht="24.95" customHeight="1">
      <c r="B57" s="157"/>
      <c r="C57" s="158"/>
      <c r="D57" s="159" t="s">
        <v>135</v>
      </c>
      <c r="E57" s="160"/>
      <c r="F57" s="160"/>
      <c r="G57" s="160"/>
      <c r="H57" s="160"/>
      <c r="I57" s="161"/>
      <c r="J57" s="162">
        <f>J79</f>
        <v>0</v>
      </c>
      <c r="K57" s="163"/>
    </row>
    <row r="58" spans="2:47" s="9" customFormat="1" ht="19.899999999999999" customHeight="1">
      <c r="B58" s="164"/>
      <c r="C58" s="165"/>
      <c r="D58" s="166" t="s">
        <v>136</v>
      </c>
      <c r="E58" s="167"/>
      <c r="F58" s="167"/>
      <c r="G58" s="167"/>
      <c r="H58" s="167"/>
      <c r="I58" s="168"/>
      <c r="J58" s="169">
        <f>J80</f>
        <v>0</v>
      </c>
      <c r="K58" s="170"/>
    </row>
    <row r="59" spans="2:47" s="1" customFormat="1" ht="21.75" customHeight="1">
      <c r="B59" s="40"/>
      <c r="C59" s="41"/>
      <c r="D59" s="41"/>
      <c r="E59" s="41"/>
      <c r="F59" s="41"/>
      <c r="G59" s="41"/>
      <c r="H59" s="41"/>
      <c r="I59" s="126"/>
      <c r="J59" s="41"/>
      <c r="K59" s="44"/>
    </row>
    <row r="60" spans="2:47" s="1" customFormat="1" ht="6.95" customHeight="1">
      <c r="B60" s="55"/>
      <c r="C60" s="56"/>
      <c r="D60" s="56"/>
      <c r="E60" s="56"/>
      <c r="F60" s="56"/>
      <c r="G60" s="56"/>
      <c r="H60" s="56"/>
      <c r="I60" s="147"/>
      <c r="J60" s="56"/>
      <c r="K60" s="57"/>
    </row>
    <row r="64" spans="2:47" s="1" customFormat="1" ht="6.95" customHeight="1">
      <c r="B64" s="58"/>
      <c r="C64" s="59"/>
      <c r="D64" s="59"/>
      <c r="E64" s="59"/>
      <c r="F64" s="59"/>
      <c r="G64" s="59"/>
      <c r="H64" s="59"/>
      <c r="I64" s="150"/>
      <c r="J64" s="59"/>
      <c r="K64" s="59"/>
      <c r="L64" s="60"/>
    </row>
    <row r="65" spans="2:63" s="1" customFormat="1" ht="36.950000000000003" customHeight="1">
      <c r="B65" s="40"/>
      <c r="C65" s="61" t="s">
        <v>141</v>
      </c>
      <c r="D65" s="62"/>
      <c r="E65" s="62"/>
      <c r="F65" s="62"/>
      <c r="G65" s="62"/>
      <c r="H65" s="62"/>
      <c r="I65" s="171"/>
      <c r="J65" s="62"/>
      <c r="K65" s="62"/>
      <c r="L65" s="60"/>
    </row>
    <row r="66" spans="2:63" s="1" customFormat="1" ht="6.95" customHeight="1">
      <c r="B66" s="40"/>
      <c r="C66" s="62"/>
      <c r="D66" s="62"/>
      <c r="E66" s="62"/>
      <c r="F66" s="62"/>
      <c r="G66" s="62"/>
      <c r="H66" s="62"/>
      <c r="I66" s="171"/>
      <c r="J66" s="62"/>
      <c r="K66" s="62"/>
      <c r="L66" s="60"/>
    </row>
    <row r="67" spans="2:63" s="1" customFormat="1" ht="14.45" customHeight="1">
      <c r="B67" s="40"/>
      <c r="C67" s="64" t="s">
        <v>18</v>
      </c>
      <c r="D67" s="62"/>
      <c r="E67" s="62"/>
      <c r="F67" s="62"/>
      <c r="G67" s="62"/>
      <c r="H67" s="62"/>
      <c r="I67" s="171"/>
      <c r="J67" s="62"/>
      <c r="K67" s="62"/>
      <c r="L67" s="60"/>
    </row>
    <row r="68" spans="2:63" s="1" customFormat="1" ht="16.5" customHeight="1">
      <c r="B68" s="40"/>
      <c r="C68" s="62"/>
      <c r="D68" s="62"/>
      <c r="E68" s="381" t="str">
        <f>E7</f>
        <v>Oprava hráze rybníka Velký Pařezitý - DPS</v>
      </c>
      <c r="F68" s="382"/>
      <c r="G68" s="382"/>
      <c r="H68" s="382"/>
      <c r="I68" s="171"/>
      <c r="J68" s="62"/>
      <c r="K68" s="62"/>
      <c r="L68" s="60"/>
    </row>
    <row r="69" spans="2:63" s="1" customFormat="1" ht="14.45" customHeight="1">
      <c r="B69" s="40"/>
      <c r="C69" s="64" t="s">
        <v>127</v>
      </c>
      <c r="D69" s="62"/>
      <c r="E69" s="62"/>
      <c r="F69" s="62"/>
      <c r="G69" s="62"/>
      <c r="H69" s="62"/>
      <c r="I69" s="171"/>
      <c r="J69" s="62"/>
      <c r="K69" s="62"/>
      <c r="L69" s="60"/>
    </row>
    <row r="70" spans="2:63" s="1" customFormat="1" ht="17.25" customHeight="1">
      <c r="B70" s="40"/>
      <c r="C70" s="62"/>
      <c r="D70" s="62"/>
      <c r="E70" s="352" t="str">
        <f>E9</f>
        <v>SO 05 - Mýcení dřevin a náletů</v>
      </c>
      <c r="F70" s="383"/>
      <c r="G70" s="383"/>
      <c r="H70" s="383"/>
      <c r="I70" s="171"/>
      <c r="J70" s="62"/>
      <c r="K70" s="62"/>
      <c r="L70" s="60"/>
    </row>
    <row r="71" spans="2:63" s="1" customFormat="1" ht="6.95" customHeight="1">
      <c r="B71" s="40"/>
      <c r="C71" s="62"/>
      <c r="D71" s="62"/>
      <c r="E71" s="62"/>
      <c r="F71" s="62"/>
      <c r="G71" s="62"/>
      <c r="H71" s="62"/>
      <c r="I71" s="171"/>
      <c r="J71" s="62"/>
      <c r="K71" s="62"/>
      <c r="L71" s="60"/>
    </row>
    <row r="72" spans="2:63" s="1" customFormat="1" ht="18" customHeight="1">
      <c r="B72" s="40"/>
      <c r="C72" s="64" t="s">
        <v>24</v>
      </c>
      <c r="D72" s="62"/>
      <c r="E72" s="62"/>
      <c r="F72" s="172" t="str">
        <f>F12</f>
        <v xml:space="preserve"> </v>
      </c>
      <c r="G72" s="62"/>
      <c r="H72" s="62"/>
      <c r="I72" s="173" t="s">
        <v>26</v>
      </c>
      <c r="J72" s="72" t="str">
        <f>IF(J12="","",J12)</f>
        <v>17. 5. 2017</v>
      </c>
      <c r="K72" s="62"/>
      <c r="L72" s="60"/>
    </row>
    <row r="73" spans="2:63" s="1" customFormat="1" ht="6.95" customHeight="1">
      <c r="B73" s="40"/>
      <c r="C73" s="62"/>
      <c r="D73" s="62"/>
      <c r="E73" s="62"/>
      <c r="F73" s="62"/>
      <c r="G73" s="62"/>
      <c r="H73" s="62"/>
      <c r="I73" s="171"/>
      <c r="J73" s="62"/>
      <c r="K73" s="62"/>
      <c r="L73" s="60"/>
    </row>
    <row r="74" spans="2:63" s="1" customFormat="1">
      <c r="B74" s="40"/>
      <c r="C74" s="64" t="s">
        <v>28</v>
      </c>
      <c r="D74" s="62"/>
      <c r="E74" s="62"/>
      <c r="F74" s="172" t="str">
        <f>E15</f>
        <v>AOPK ČR, Kaplanova 1931/1, 148 00 Praha 11</v>
      </c>
      <c r="G74" s="62"/>
      <c r="H74" s="62"/>
      <c r="I74" s="173" t="s">
        <v>34</v>
      </c>
      <c r="J74" s="172" t="str">
        <f>E21</f>
        <v>HG partner s.r.o.</v>
      </c>
      <c r="K74" s="62"/>
      <c r="L74" s="60"/>
    </row>
    <row r="75" spans="2:63" s="1" customFormat="1" ht="14.45" customHeight="1">
      <c r="B75" s="40"/>
      <c r="C75" s="64" t="s">
        <v>32</v>
      </c>
      <c r="D75" s="62"/>
      <c r="E75" s="62"/>
      <c r="F75" s="172" t="str">
        <f>IF(E18="","",E18)</f>
        <v/>
      </c>
      <c r="G75" s="62"/>
      <c r="H75" s="62"/>
      <c r="I75" s="171"/>
      <c r="J75" s="62"/>
      <c r="K75" s="62"/>
      <c r="L75" s="60"/>
    </row>
    <row r="76" spans="2:63" s="1" customFormat="1" ht="10.35" customHeight="1">
      <c r="B76" s="40"/>
      <c r="C76" s="62"/>
      <c r="D76" s="62"/>
      <c r="E76" s="62"/>
      <c r="F76" s="62"/>
      <c r="G76" s="62"/>
      <c r="H76" s="62"/>
      <c r="I76" s="171"/>
      <c r="J76" s="62"/>
      <c r="K76" s="62"/>
      <c r="L76" s="60"/>
    </row>
    <row r="77" spans="2:63" s="10" customFormat="1" ht="29.25" customHeight="1">
      <c r="B77" s="174"/>
      <c r="C77" s="175" t="s">
        <v>142</v>
      </c>
      <c r="D77" s="176" t="s">
        <v>58</v>
      </c>
      <c r="E77" s="176" t="s">
        <v>54</v>
      </c>
      <c r="F77" s="176" t="s">
        <v>143</v>
      </c>
      <c r="G77" s="176" t="s">
        <v>144</v>
      </c>
      <c r="H77" s="176" t="s">
        <v>145</v>
      </c>
      <c r="I77" s="177" t="s">
        <v>146</v>
      </c>
      <c r="J77" s="176" t="s">
        <v>132</v>
      </c>
      <c r="K77" s="178" t="s">
        <v>147</v>
      </c>
      <c r="L77" s="179"/>
      <c r="M77" s="80" t="s">
        <v>148</v>
      </c>
      <c r="N77" s="81" t="s">
        <v>43</v>
      </c>
      <c r="O77" s="81" t="s">
        <v>149</v>
      </c>
      <c r="P77" s="81" t="s">
        <v>150</v>
      </c>
      <c r="Q77" s="81" t="s">
        <v>151</v>
      </c>
      <c r="R77" s="81" t="s">
        <v>152</v>
      </c>
      <c r="S77" s="81" t="s">
        <v>153</v>
      </c>
      <c r="T77" s="82" t="s">
        <v>154</v>
      </c>
    </row>
    <row r="78" spans="2:63" s="1" customFormat="1" ht="29.25" customHeight="1">
      <c r="B78" s="40"/>
      <c r="C78" s="86" t="s">
        <v>133</v>
      </c>
      <c r="D78" s="62"/>
      <c r="E78" s="62"/>
      <c r="F78" s="62"/>
      <c r="G78" s="62"/>
      <c r="H78" s="62"/>
      <c r="I78" s="171"/>
      <c r="J78" s="180">
        <f>BK78</f>
        <v>0</v>
      </c>
      <c r="K78" s="62"/>
      <c r="L78" s="60"/>
      <c r="M78" s="83"/>
      <c r="N78" s="84"/>
      <c r="O78" s="84"/>
      <c r="P78" s="181">
        <f>P79</f>
        <v>0</v>
      </c>
      <c r="Q78" s="84"/>
      <c r="R78" s="181">
        <f>R79</f>
        <v>4.8999999999999998E-4</v>
      </c>
      <c r="S78" s="84"/>
      <c r="T78" s="182">
        <f>T79</f>
        <v>0</v>
      </c>
      <c r="AT78" s="23" t="s">
        <v>72</v>
      </c>
      <c r="AU78" s="23" t="s">
        <v>134</v>
      </c>
      <c r="BK78" s="183">
        <f>BK79</f>
        <v>0</v>
      </c>
    </row>
    <row r="79" spans="2:63" s="11" customFormat="1" ht="37.35" customHeight="1">
      <c r="B79" s="184"/>
      <c r="C79" s="185"/>
      <c r="D79" s="186" t="s">
        <v>72</v>
      </c>
      <c r="E79" s="187" t="s">
        <v>155</v>
      </c>
      <c r="F79" s="187" t="s">
        <v>156</v>
      </c>
      <c r="G79" s="185"/>
      <c r="H79" s="185"/>
      <c r="I79" s="188"/>
      <c r="J79" s="189">
        <f>BK79</f>
        <v>0</v>
      </c>
      <c r="K79" s="185"/>
      <c r="L79" s="190"/>
      <c r="M79" s="191"/>
      <c r="N79" s="192"/>
      <c r="O79" s="192"/>
      <c r="P79" s="193">
        <f>P80</f>
        <v>0</v>
      </c>
      <c r="Q79" s="192"/>
      <c r="R79" s="193">
        <f>R80</f>
        <v>4.8999999999999998E-4</v>
      </c>
      <c r="S79" s="192"/>
      <c r="T79" s="194">
        <f>T80</f>
        <v>0</v>
      </c>
      <c r="AR79" s="195" t="s">
        <v>81</v>
      </c>
      <c r="AT79" s="196" t="s">
        <v>72</v>
      </c>
      <c r="AU79" s="196" t="s">
        <v>73</v>
      </c>
      <c r="AY79" s="195" t="s">
        <v>157</v>
      </c>
      <c r="BK79" s="197">
        <f>BK80</f>
        <v>0</v>
      </c>
    </row>
    <row r="80" spans="2:63" s="11" customFormat="1" ht="19.899999999999999" customHeight="1">
      <c r="B80" s="184"/>
      <c r="C80" s="185"/>
      <c r="D80" s="186" t="s">
        <v>72</v>
      </c>
      <c r="E80" s="198" t="s">
        <v>81</v>
      </c>
      <c r="F80" s="198" t="s">
        <v>158</v>
      </c>
      <c r="G80" s="185"/>
      <c r="H80" s="185"/>
      <c r="I80" s="188"/>
      <c r="J80" s="199">
        <f>BK80</f>
        <v>0</v>
      </c>
      <c r="K80" s="185"/>
      <c r="L80" s="190"/>
      <c r="M80" s="191"/>
      <c r="N80" s="192"/>
      <c r="O80" s="192"/>
      <c r="P80" s="193">
        <f>SUM(P81:P168)</f>
        <v>0</v>
      </c>
      <c r="Q80" s="192"/>
      <c r="R80" s="193">
        <f>SUM(R81:R168)</f>
        <v>4.8999999999999998E-4</v>
      </c>
      <c r="S80" s="192"/>
      <c r="T80" s="194">
        <f>SUM(T81:T168)</f>
        <v>0</v>
      </c>
      <c r="AR80" s="195" t="s">
        <v>81</v>
      </c>
      <c r="AT80" s="196" t="s">
        <v>72</v>
      </c>
      <c r="AU80" s="196" t="s">
        <v>81</v>
      </c>
      <c r="AY80" s="195" t="s">
        <v>157</v>
      </c>
      <c r="BK80" s="197">
        <f>SUM(BK81:BK168)</f>
        <v>0</v>
      </c>
    </row>
    <row r="81" spans="2:65" s="1" customFormat="1" ht="25.5" customHeight="1">
      <c r="B81" s="40"/>
      <c r="C81" s="200" t="s">
        <v>81</v>
      </c>
      <c r="D81" s="200" t="s">
        <v>159</v>
      </c>
      <c r="E81" s="201" t="s">
        <v>825</v>
      </c>
      <c r="F81" s="202" t="s">
        <v>826</v>
      </c>
      <c r="G81" s="203" t="s">
        <v>243</v>
      </c>
      <c r="H81" s="204">
        <v>1220</v>
      </c>
      <c r="I81" s="205"/>
      <c r="J81" s="206">
        <f>ROUND(I81*H81,2)</f>
        <v>0</v>
      </c>
      <c r="K81" s="202" t="s">
        <v>163</v>
      </c>
      <c r="L81" s="60"/>
      <c r="M81" s="207" t="s">
        <v>23</v>
      </c>
      <c r="N81" s="208" t="s">
        <v>44</v>
      </c>
      <c r="O81" s="41"/>
      <c r="P81" s="209">
        <f>O81*H81</f>
        <v>0</v>
      </c>
      <c r="Q81" s="209">
        <v>0</v>
      </c>
      <c r="R81" s="209">
        <f>Q81*H81</f>
        <v>0</v>
      </c>
      <c r="S81" s="209">
        <v>0</v>
      </c>
      <c r="T81" s="210">
        <f>S81*H81</f>
        <v>0</v>
      </c>
      <c r="AR81" s="23" t="s">
        <v>164</v>
      </c>
      <c r="AT81" s="23" t="s">
        <v>159</v>
      </c>
      <c r="AU81" s="23" t="s">
        <v>83</v>
      </c>
      <c r="AY81" s="23" t="s">
        <v>157</v>
      </c>
      <c r="BE81" s="211">
        <f>IF(N81="základní",J81,0)</f>
        <v>0</v>
      </c>
      <c r="BF81" s="211">
        <f>IF(N81="snížená",J81,0)</f>
        <v>0</v>
      </c>
      <c r="BG81" s="211">
        <f>IF(N81="zákl. přenesená",J81,0)</f>
        <v>0</v>
      </c>
      <c r="BH81" s="211">
        <f>IF(N81="sníž. přenesená",J81,0)</f>
        <v>0</v>
      </c>
      <c r="BI81" s="211">
        <f>IF(N81="nulová",J81,0)</f>
        <v>0</v>
      </c>
      <c r="BJ81" s="23" t="s">
        <v>81</v>
      </c>
      <c r="BK81" s="211">
        <f>ROUND(I81*H81,2)</f>
        <v>0</v>
      </c>
      <c r="BL81" s="23" t="s">
        <v>164</v>
      </c>
      <c r="BM81" s="23" t="s">
        <v>827</v>
      </c>
    </row>
    <row r="82" spans="2:65" s="1" customFormat="1" ht="27">
      <c r="B82" s="40"/>
      <c r="C82" s="62"/>
      <c r="D82" s="212" t="s">
        <v>166</v>
      </c>
      <c r="E82" s="62"/>
      <c r="F82" s="213" t="s">
        <v>828</v>
      </c>
      <c r="G82" s="62"/>
      <c r="H82" s="62"/>
      <c r="I82" s="171"/>
      <c r="J82" s="62"/>
      <c r="K82" s="62"/>
      <c r="L82" s="60"/>
      <c r="M82" s="214"/>
      <c r="N82" s="41"/>
      <c r="O82" s="41"/>
      <c r="P82" s="41"/>
      <c r="Q82" s="41"/>
      <c r="R82" s="41"/>
      <c r="S82" s="41"/>
      <c r="T82" s="77"/>
      <c r="AT82" s="23" t="s">
        <v>166</v>
      </c>
      <c r="AU82" s="23" t="s">
        <v>83</v>
      </c>
    </row>
    <row r="83" spans="2:65" s="1" customFormat="1" ht="148.5">
      <c r="B83" s="40"/>
      <c r="C83" s="62"/>
      <c r="D83" s="212" t="s">
        <v>168</v>
      </c>
      <c r="E83" s="62"/>
      <c r="F83" s="215" t="s">
        <v>829</v>
      </c>
      <c r="G83" s="62"/>
      <c r="H83" s="62"/>
      <c r="I83" s="171"/>
      <c r="J83" s="62"/>
      <c r="K83" s="62"/>
      <c r="L83" s="60"/>
      <c r="M83" s="214"/>
      <c r="N83" s="41"/>
      <c r="O83" s="41"/>
      <c r="P83" s="41"/>
      <c r="Q83" s="41"/>
      <c r="R83" s="41"/>
      <c r="S83" s="41"/>
      <c r="T83" s="77"/>
      <c r="AT83" s="23" t="s">
        <v>168</v>
      </c>
      <c r="AU83" s="23" t="s">
        <v>83</v>
      </c>
    </row>
    <row r="84" spans="2:65" s="1" customFormat="1" ht="27">
      <c r="B84" s="40"/>
      <c r="C84" s="62"/>
      <c r="D84" s="212" t="s">
        <v>177</v>
      </c>
      <c r="E84" s="62"/>
      <c r="F84" s="215" t="s">
        <v>830</v>
      </c>
      <c r="G84" s="62"/>
      <c r="H84" s="62"/>
      <c r="I84" s="171"/>
      <c r="J84" s="62"/>
      <c r="K84" s="62"/>
      <c r="L84" s="60"/>
      <c r="M84" s="214"/>
      <c r="N84" s="41"/>
      <c r="O84" s="41"/>
      <c r="P84" s="41"/>
      <c r="Q84" s="41"/>
      <c r="R84" s="41"/>
      <c r="S84" s="41"/>
      <c r="T84" s="77"/>
      <c r="AT84" s="23" t="s">
        <v>177</v>
      </c>
      <c r="AU84" s="23" t="s">
        <v>83</v>
      </c>
    </row>
    <row r="85" spans="2:65" s="12" customFormat="1" ht="13.5">
      <c r="B85" s="216"/>
      <c r="C85" s="217"/>
      <c r="D85" s="212" t="s">
        <v>170</v>
      </c>
      <c r="E85" s="218" t="s">
        <v>23</v>
      </c>
      <c r="F85" s="219" t="s">
        <v>831</v>
      </c>
      <c r="G85" s="217"/>
      <c r="H85" s="220">
        <v>1220</v>
      </c>
      <c r="I85" s="221"/>
      <c r="J85" s="217"/>
      <c r="K85" s="217"/>
      <c r="L85" s="222"/>
      <c r="M85" s="223"/>
      <c r="N85" s="224"/>
      <c r="O85" s="224"/>
      <c r="P85" s="224"/>
      <c r="Q85" s="224"/>
      <c r="R85" s="224"/>
      <c r="S85" s="224"/>
      <c r="T85" s="225"/>
      <c r="AT85" s="226" t="s">
        <v>170</v>
      </c>
      <c r="AU85" s="226" t="s">
        <v>83</v>
      </c>
      <c r="AV85" s="12" t="s">
        <v>83</v>
      </c>
      <c r="AW85" s="12" t="s">
        <v>36</v>
      </c>
      <c r="AX85" s="12" t="s">
        <v>81</v>
      </c>
      <c r="AY85" s="226" t="s">
        <v>157</v>
      </c>
    </row>
    <row r="86" spans="2:65" s="1" customFormat="1" ht="16.5" customHeight="1">
      <c r="B86" s="40"/>
      <c r="C86" s="200" t="s">
        <v>83</v>
      </c>
      <c r="D86" s="200" t="s">
        <v>159</v>
      </c>
      <c r="E86" s="201" t="s">
        <v>832</v>
      </c>
      <c r="F86" s="202" t="s">
        <v>833</v>
      </c>
      <c r="G86" s="203" t="s">
        <v>409</v>
      </c>
      <c r="H86" s="204">
        <v>1</v>
      </c>
      <c r="I86" s="205"/>
      <c r="J86" s="206">
        <f>ROUND(I86*H86,2)</f>
        <v>0</v>
      </c>
      <c r="K86" s="202" t="s">
        <v>163</v>
      </c>
      <c r="L86" s="60"/>
      <c r="M86" s="207" t="s">
        <v>23</v>
      </c>
      <c r="N86" s="208" t="s">
        <v>44</v>
      </c>
      <c r="O86" s="41"/>
      <c r="P86" s="209">
        <f>O86*H86</f>
        <v>0</v>
      </c>
      <c r="Q86" s="209">
        <v>0</v>
      </c>
      <c r="R86" s="209">
        <f>Q86*H86</f>
        <v>0</v>
      </c>
      <c r="S86" s="209">
        <v>0</v>
      </c>
      <c r="T86" s="210">
        <f>S86*H86</f>
        <v>0</v>
      </c>
      <c r="AR86" s="23" t="s">
        <v>164</v>
      </c>
      <c r="AT86" s="23" t="s">
        <v>159</v>
      </c>
      <c r="AU86" s="23" t="s">
        <v>83</v>
      </c>
      <c r="AY86" s="23" t="s">
        <v>157</v>
      </c>
      <c r="BE86" s="211">
        <f>IF(N86="základní",J86,0)</f>
        <v>0</v>
      </c>
      <c r="BF86" s="211">
        <f>IF(N86="snížená",J86,0)</f>
        <v>0</v>
      </c>
      <c r="BG86" s="211">
        <f>IF(N86="zákl. přenesená",J86,0)</f>
        <v>0</v>
      </c>
      <c r="BH86" s="211">
        <f>IF(N86="sníž. přenesená",J86,0)</f>
        <v>0</v>
      </c>
      <c r="BI86" s="211">
        <f>IF(N86="nulová",J86,0)</f>
        <v>0</v>
      </c>
      <c r="BJ86" s="23" t="s">
        <v>81</v>
      </c>
      <c r="BK86" s="211">
        <f>ROUND(I86*H86,2)</f>
        <v>0</v>
      </c>
      <c r="BL86" s="23" t="s">
        <v>164</v>
      </c>
      <c r="BM86" s="23" t="s">
        <v>834</v>
      </c>
    </row>
    <row r="87" spans="2:65" s="1" customFormat="1" ht="27">
      <c r="B87" s="40"/>
      <c r="C87" s="62"/>
      <c r="D87" s="212" t="s">
        <v>166</v>
      </c>
      <c r="E87" s="62"/>
      <c r="F87" s="213" t="s">
        <v>835</v>
      </c>
      <c r="G87" s="62"/>
      <c r="H87" s="62"/>
      <c r="I87" s="171"/>
      <c r="J87" s="62"/>
      <c r="K87" s="62"/>
      <c r="L87" s="60"/>
      <c r="M87" s="214"/>
      <c r="N87" s="41"/>
      <c r="O87" s="41"/>
      <c r="P87" s="41"/>
      <c r="Q87" s="41"/>
      <c r="R87" s="41"/>
      <c r="S87" s="41"/>
      <c r="T87" s="77"/>
      <c r="AT87" s="23" t="s">
        <v>166</v>
      </c>
      <c r="AU87" s="23" t="s">
        <v>83</v>
      </c>
    </row>
    <row r="88" spans="2:65" s="1" customFormat="1" ht="135">
      <c r="B88" s="40"/>
      <c r="C88" s="62"/>
      <c r="D88" s="212" t="s">
        <v>168</v>
      </c>
      <c r="E88" s="62"/>
      <c r="F88" s="215" t="s">
        <v>836</v>
      </c>
      <c r="G88" s="62"/>
      <c r="H88" s="62"/>
      <c r="I88" s="171"/>
      <c r="J88" s="62"/>
      <c r="K88" s="62"/>
      <c r="L88" s="60"/>
      <c r="M88" s="214"/>
      <c r="N88" s="41"/>
      <c r="O88" s="41"/>
      <c r="P88" s="41"/>
      <c r="Q88" s="41"/>
      <c r="R88" s="41"/>
      <c r="S88" s="41"/>
      <c r="T88" s="77"/>
      <c r="AT88" s="23" t="s">
        <v>168</v>
      </c>
      <c r="AU88" s="23" t="s">
        <v>83</v>
      </c>
    </row>
    <row r="89" spans="2:65" s="12" customFormat="1" ht="13.5">
      <c r="B89" s="216"/>
      <c r="C89" s="217"/>
      <c r="D89" s="212" t="s">
        <v>170</v>
      </c>
      <c r="E89" s="218" t="s">
        <v>23</v>
      </c>
      <c r="F89" s="219" t="s">
        <v>837</v>
      </c>
      <c r="G89" s="217"/>
      <c r="H89" s="220">
        <v>1</v>
      </c>
      <c r="I89" s="221"/>
      <c r="J89" s="217"/>
      <c r="K89" s="217"/>
      <c r="L89" s="222"/>
      <c r="M89" s="223"/>
      <c r="N89" s="224"/>
      <c r="O89" s="224"/>
      <c r="P89" s="224"/>
      <c r="Q89" s="224"/>
      <c r="R89" s="224"/>
      <c r="S89" s="224"/>
      <c r="T89" s="225"/>
      <c r="AT89" s="226" t="s">
        <v>170</v>
      </c>
      <c r="AU89" s="226" t="s">
        <v>83</v>
      </c>
      <c r="AV89" s="12" t="s">
        <v>83</v>
      </c>
      <c r="AW89" s="12" t="s">
        <v>36</v>
      </c>
      <c r="AX89" s="12" t="s">
        <v>81</v>
      </c>
      <c r="AY89" s="226" t="s">
        <v>157</v>
      </c>
    </row>
    <row r="90" spans="2:65" s="1" customFormat="1" ht="16.5" customHeight="1">
      <c r="B90" s="40"/>
      <c r="C90" s="200" t="s">
        <v>183</v>
      </c>
      <c r="D90" s="200" t="s">
        <v>159</v>
      </c>
      <c r="E90" s="201" t="s">
        <v>838</v>
      </c>
      <c r="F90" s="202" t="s">
        <v>839</v>
      </c>
      <c r="G90" s="203" t="s">
        <v>409</v>
      </c>
      <c r="H90" s="204">
        <v>8</v>
      </c>
      <c r="I90" s="205"/>
      <c r="J90" s="206">
        <f>ROUND(I90*H90,2)</f>
        <v>0</v>
      </c>
      <c r="K90" s="202" t="s">
        <v>163</v>
      </c>
      <c r="L90" s="60"/>
      <c r="M90" s="207" t="s">
        <v>23</v>
      </c>
      <c r="N90" s="208" t="s">
        <v>44</v>
      </c>
      <c r="O90" s="41"/>
      <c r="P90" s="209">
        <f>O90*H90</f>
        <v>0</v>
      </c>
      <c r="Q90" s="209">
        <v>0</v>
      </c>
      <c r="R90" s="209">
        <f>Q90*H90</f>
        <v>0</v>
      </c>
      <c r="S90" s="209">
        <v>0</v>
      </c>
      <c r="T90" s="210">
        <f>S90*H90</f>
        <v>0</v>
      </c>
      <c r="AR90" s="23" t="s">
        <v>164</v>
      </c>
      <c r="AT90" s="23" t="s">
        <v>159</v>
      </c>
      <c r="AU90" s="23" t="s">
        <v>83</v>
      </c>
      <c r="AY90" s="23" t="s">
        <v>157</v>
      </c>
      <c r="BE90" s="211">
        <f>IF(N90="základní",J90,0)</f>
        <v>0</v>
      </c>
      <c r="BF90" s="211">
        <f>IF(N90="snížená",J90,0)</f>
        <v>0</v>
      </c>
      <c r="BG90" s="211">
        <f>IF(N90="zákl. přenesená",J90,0)</f>
        <v>0</v>
      </c>
      <c r="BH90" s="211">
        <f>IF(N90="sníž. přenesená",J90,0)</f>
        <v>0</v>
      </c>
      <c r="BI90" s="211">
        <f>IF(N90="nulová",J90,0)</f>
        <v>0</v>
      </c>
      <c r="BJ90" s="23" t="s">
        <v>81</v>
      </c>
      <c r="BK90" s="211">
        <f>ROUND(I90*H90,2)</f>
        <v>0</v>
      </c>
      <c r="BL90" s="23" t="s">
        <v>164</v>
      </c>
      <c r="BM90" s="23" t="s">
        <v>840</v>
      </c>
    </row>
    <row r="91" spans="2:65" s="1" customFormat="1" ht="27">
      <c r="B91" s="40"/>
      <c r="C91" s="62"/>
      <c r="D91" s="212" t="s">
        <v>166</v>
      </c>
      <c r="E91" s="62"/>
      <c r="F91" s="213" t="s">
        <v>841</v>
      </c>
      <c r="G91" s="62"/>
      <c r="H91" s="62"/>
      <c r="I91" s="171"/>
      <c r="J91" s="62"/>
      <c r="K91" s="62"/>
      <c r="L91" s="60"/>
      <c r="M91" s="214"/>
      <c r="N91" s="41"/>
      <c r="O91" s="41"/>
      <c r="P91" s="41"/>
      <c r="Q91" s="41"/>
      <c r="R91" s="41"/>
      <c r="S91" s="41"/>
      <c r="T91" s="77"/>
      <c r="AT91" s="23" t="s">
        <v>166</v>
      </c>
      <c r="AU91" s="23" t="s">
        <v>83</v>
      </c>
    </row>
    <row r="92" spans="2:65" s="1" customFormat="1" ht="135">
      <c r="B92" s="40"/>
      <c r="C92" s="62"/>
      <c r="D92" s="212" t="s">
        <v>168</v>
      </c>
      <c r="E92" s="62"/>
      <c r="F92" s="215" t="s">
        <v>836</v>
      </c>
      <c r="G92" s="62"/>
      <c r="H92" s="62"/>
      <c r="I92" s="171"/>
      <c r="J92" s="62"/>
      <c r="K92" s="62"/>
      <c r="L92" s="60"/>
      <c r="M92" s="214"/>
      <c r="N92" s="41"/>
      <c r="O92" s="41"/>
      <c r="P92" s="41"/>
      <c r="Q92" s="41"/>
      <c r="R92" s="41"/>
      <c r="S92" s="41"/>
      <c r="T92" s="77"/>
      <c r="AT92" s="23" t="s">
        <v>168</v>
      </c>
      <c r="AU92" s="23" t="s">
        <v>83</v>
      </c>
    </row>
    <row r="93" spans="2:65" s="12" customFormat="1" ht="13.5">
      <c r="B93" s="216"/>
      <c r="C93" s="217"/>
      <c r="D93" s="212" t="s">
        <v>170</v>
      </c>
      <c r="E93" s="218" t="s">
        <v>23</v>
      </c>
      <c r="F93" s="219" t="s">
        <v>842</v>
      </c>
      <c r="G93" s="217"/>
      <c r="H93" s="220">
        <v>8</v>
      </c>
      <c r="I93" s="221"/>
      <c r="J93" s="217"/>
      <c r="K93" s="217"/>
      <c r="L93" s="222"/>
      <c r="M93" s="223"/>
      <c r="N93" s="224"/>
      <c r="O93" s="224"/>
      <c r="P93" s="224"/>
      <c r="Q93" s="224"/>
      <c r="R93" s="224"/>
      <c r="S93" s="224"/>
      <c r="T93" s="225"/>
      <c r="AT93" s="226" t="s">
        <v>170</v>
      </c>
      <c r="AU93" s="226" t="s">
        <v>83</v>
      </c>
      <c r="AV93" s="12" t="s">
        <v>83</v>
      </c>
      <c r="AW93" s="12" t="s">
        <v>36</v>
      </c>
      <c r="AX93" s="12" t="s">
        <v>81</v>
      </c>
      <c r="AY93" s="226" t="s">
        <v>157</v>
      </c>
    </row>
    <row r="94" spans="2:65" s="1" customFormat="1" ht="16.5" customHeight="1">
      <c r="B94" s="40"/>
      <c r="C94" s="200" t="s">
        <v>164</v>
      </c>
      <c r="D94" s="200" t="s">
        <v>159</v>
      </c>
      <c r="E94" s="201" t="s">
        <v>843</v>
      </c>
      <c r="F94" s="202" t="s">
        <v>844</v>
      </c>
      <c r="G94" s="203" t="s">
        <v>409</v>
      </c>
      <c r="H94" s="204">
        <v>9</v>
      </c>
      <c r="I94" s="205"/>
      <c r="J94" s="206">
        <f>ROUND(I94*H94,2)</f>
        <v>0</v>
      </c>
      <c r="K94" s="202" t="s">
        <v>163</v>
      </c>
      <c r="L94" s="60"/>
      <c r="M94" s="207" t="s">
        <v>23</v>
      </c>
      <c r="N94" s="208" t="s">
        <v>44</v>
      </c>
      <c r="O94" s="41"/>
      <c r="P94" s="209">
        <f>O94*H94</f>
        <v>0</v>
      </c>
      <c r="Q94" s="209">
        <v>0</v>
      </c>
      <c r="R94" s="209">
        <f>Q94*H94</f>
        <v>0</v>
      </c>
      <c r="S94" s="209">
        <v>0</v>
      </c>
      <c r="T94" s="210">
        <f>S94*H94</f>
        <v>0</v>
      </c>
      <c r="AR94" s="23" t="s">
        <v>164</v>
      </c>
      <c r="AT94" s="23" t="s">
        <v>159</v>
      </c>
      <c r="AU94" s="23" t="s">
        <v>83</v>
      </c>
      <c r="AY94" s="23" t="s">
        <v>157</v>
      </c>
      <c r="BE94" s="211">
        <f>IF(N94="základní",J94,0)</f>
        <v>0</v>
      </c>
      <c r="BF94" s="211">
        <f>IF(N94="snížená",J94,0)</f>
        <v>0</v>
      </c>
      <c r="BG94" s="211">
        <f>IF(N94="zákl. přenesená",J94,0)</f>
        <v>0</v>
      </c>
      <c r="BH94" s="211">
        <f>IF(N94="sníž. přenesená",J94,0)</f>
        <v>0</v>
      </c>
      <c r="BI94" s="211">
        <f>IF(N94="nulová",J94,0)</f>
        <v>0</v>
      </c>
      <c r="BJ94" s="23" t="s">
        <v>81</v>
      </c>
      <c r="BK94" s="211">
        <f>ROUND(I94*H94,2)</f>
        <v>0</v>
      </c>
      <c r="BL94" s="23" t="s">
        <v>164</v>
      </c>
      <c r="BM94" s="23" t="s">
        <v>845</v>
      </c>
    </row>
    <row r="95" spans="2:65" s="1" customFormat="1" ht="27">
      <c r="B95" s="40"/>
      <c r="C95" s="62"/>
      <c r="D95" s="212" t="s">
        <v>166</v>
      </c>
      <c r="E95" s="62"/>
      <c r="F95" s="213" t="s">
        <v>846</v>
      </c>
      <c r="G95" s="62"/>
      <c r="H95" s="62"/>
      <c r="I95" s="171"/>
      <c r="J95" s="62"/>
      <c r="K95" s="62"/>
      <c r="L95" s="60"/>
      <c r="M95" s="214"/>
      <c r="N95" s="41"/>
      <c r="O95" s="41"/>
      <c r="P95" s="41"/>
      <c r="Q95" s="41"/>
      <c r="R95" s="41"/>
      <c r="S95" s="41"/>
      <c r="T95" s="77"/>
      <c r="AT95" s="23" t="s">
        <v>166</v>
      </c>
      <c r="AU95" s="23" t="s">
        <v>83</v>
      </c>
    </row>
    <row r="96" spans="2:65" s="1" customFormat="1" ht="135">
      <c r="B96" s="40"/>
      <c r="C96" s="62"/>
      <c r="D96" s="212" t="s">
        <v>168</v>
      </c>
      <c r="E96" s="62"/>
      <c r="F96" s="215" t="s">
        <v>836</v>
      </c>
      <c r="G96" s="62"/>
      <c r="H96" s="62"/>
      <c r="I96" s="171"/>
      <c r="J96" s="62"/>
      <c r="K96" s="62"/>
      <c r="L96" s="60"/>
      <c r="M96" s="214"/>
      <c r="N96" s="41"/>
      <c r="O96" s="41"/>
      <c r="P96" s="41"/>
      <c r="Q96" s="41"/>
      <c r="R96" s="41"/>
      <c r="S96" s="41"/>
      <c r="T96" s="77"/>
      <c r="AT96" s="23" t="s">
        <v>168</v>
      </c>
      <c r="AU96" s="23" t="s">
        <v>83</v>
      </c>
    </row>
    <row r="97" spans="2:65" s="12" customFormat="1" ht="13.5">
      <c r="B97" s="216"/>
      <c r="C97" s="217"/>
      <c r="D97" s="212" t="s">
        <v>170</v>
      </c>
      <c r="E97" s="218" t="s">
        <v>23</v>
      </c>
      <c r="F97" s="219" t="s">
        <v>847</v>
      </c>
      <c r="G97" s="217"/>
      <c r="H97" s="220">
        <v>9</v>
      </c>
      <c r="I97" s="221"/>
      <c r="J97" s="217"/>
      <c r="K97" s="217"/>
      <c r="L97" s="222"/>
      <c r="M97" s="223"/>
      <c r="N97" s="224"/>
      <c r="O97" s="224"/>
      <c r="P97" s="224"/>
      <c r="Q97" s="224"/>
      <c r="R97" s="224"/>
      <c r="S97" s="224"/>
      <c r="T97" s="225"/>
      <c r="AT97" s="226" t="s">
        <v>170</v>
      </c>
      <c r="AU97" s="226" t="s">
        <v>83</v>
      </c>
      <c r="AV97" s="12" t="s">
        <v>83</v>
      </c>
      <c r="AW97" s="12" t="s">
        <v>36</v>
      </c>
      <c r="AX97" s="12" t="s">
        <v>81</v>
      </c>
      <c r="AY97" s="226" t="s">
        <v>157</v>
      </c>
    </row>
    <row r="98" spans="2:65" s="1" customFormat="1" ht="16.5" customHeight="1">
      <c r="B98" s="40"/>
      <c r="C98" s="200" t="s">
        <v>191</v>
      </c>
      <c r="D98" s="200" t="s">
        <v>159</v>
      </c>
      <c r="E98" s="201" t="s">
        <v>848</v>
      </c>
      <c r="F98" s="202" t="s">
        <v>849</v>
      </c>
      <c r="G98" s="203" t="s">
        <v>409</v>
      </c>
      <c r="H98" s="204">
        <v>4</v>
      </c>
      <c r="I98" s="205"/>
      <c r="J98" s="206">
        <f>ROUND(I98*H98,2)</f>
        <v>0</v>
      </c>
      <c r="K98" s="202" t="s">
        <v>163</v>
      </c>
      <c r="L98" s="60"/>
      <c r="M98" s="207" t="s">
        <v>23</v>
      </c>
      <c r="N98" s="208" t="s">
        <v>44</v>
      </c>
      <c r="O98" s="41"/>
      <c r="P98" s="209">
        <f>O98*H98</f>
        <v>0</v>
      </c>
      <c r="Q98" s="209">
        <v>0</v>
      </c>
      <c r="R98" s="209">
        <f>Q98*H98</f>
        <v>0</v>
      </c>
      <c r="S98" s="209">
        <v>0</v>
      </c>
      <c r="T98" s="210">
        <f>S98*H98</f>
        <v>0</v>
      </c>
      <c r="AR98" s="23" t="s">
        <v>164</v>
      </c>
      <c r="AT98" s="23" t="s">
        <v>159</v>
      </c>
      <c r="AU98" s="23" t="s">
        <v>83</v>
      </c>
      <c r="AY98" s="23" t="s">
        <v>157</v>
      </c>
      <c r="BE98" s="211">
        <f>IF(N98="základní",J98,0)</f>
        <v>0</v>
      </c>
      <c r="BF98" s="211">
        <f>IF(N98="snížená",J98,0)</f>
        <v>0</v>
      </c>
      <c r="BG98" s="211">
        <f>IF(N98="zákl. přenesená",J98,0)</f>
        <v>0</v>
      </c>
      <c r="BH98" s="211">
        <f>IF(N98="sníž. přenesená",J98,0)</f>
        <v>0</v>
      </c>
      <c r="BI98" s="211">
        <f>IF(N98="nulová",J98,0)</f>
        <v>0</v>
      </c>
      <c r="BJ98" s="23" t="s">
        <v>81</v>
      </c>
      <c r="BK98" s="211">
        <f>ROUND(I98*H98,2)</f>
        <v>0</v>
      </c>
      <c r="BL98" s="23" t="s">
        <v>164</v>
      </c>
      <c r="BM98" s="23" t="s">
        <v>850</v>
      </c>
    </row>
    <row r="99" spans="2:65" s="1" customFormat="1" ht="27">
      <c r="B99" s="40"/>
      <c r="C99" s="62"/>
      <c r="D99" s="212" t="s">
        <v>166</v>
      </c>
      <c r="E99" s="62"/>
      <c r="F99" s="213" t="s">
        <v>851</v>
      </c>
      <c r="G99" s="62"/>
      <c r="H99" s="62"/>
      <c r="I99" s="171"/>
      <c r="J99" s="62"/>
      <c r="K99" s="62"/>
      <c r="L99" s="60"/>
      <c r="M99" s="214"/>
      <c r="N99" s="41"/>
      <c r="O99" s="41"/>
      <c r="P99" s="41"/>
      <c r="Q99" s="41"/>
      <c r="R99" s="41"/>
      <c r="S99" s="41"/>
      <c r="T99" s="77"/>
      <c r="AT99" s="23" t="s">
        <v>166</v>
      </c>
      <c r="AU99" s="23" t="s">
        <v>83</v>
      </c>
    </row>
    <row r="100" spans="2:65" s="1" customFormat="1" ht="135">
      <c r="B100" s="40"/>
      <c r="C100" s="62"/>
      <c r="D100" s="212" t="s">
        <v>168</v>
      </c>
      <c r="E100" s="62"/>
      <c r="F100" s="215" t="s">
        <v>836</v>
      </c>
      <c r="G100" s="62"/>
      <c r="H100" s="62"/>
      <c r="I100" s="171"/>
      <c r="J100" s="62"/>
      <c r="K100" s="62"/>
      <c r="L100" s="60"/>
      <c r="M100" s="214"/>
      <c r="N100" s="41"/>
      <c r="O100" s="41"/>
      <c r="P100" s="41"/>
      <c r="Q100" s="41"/>
      <c r="R100" s="41"/>
      <c r="S100" s="41"/>
      <c r="T100" s="77"/>
      <c r="AT100" s="23" t="s">
        <v>168</v>
      </c>
      <c r="AU100" s="23" t="s">
        <v>83</v>
      </c>
    </row>
    <row r="101" spans="2:65" s="12" customFormat="1" ht="13.5">
      <c r="B101" s="216"/>
      <c r="C101" s="217"/>
      <c r="D101" s="212" t="s">
        <v>170</v>
      </c>
      <c r="E101" s="218" t="s">
        <v>23</v>
      </c>
      <c r="F101" s="219" t="s">
        <v>852</v>
      </c>
      <c r="G101" s="217"/>
      <c r="H101" s="220">
        <v>4</v>
      </c>
      <c r="I101" s="221"/>
      <c r="J101" s="217"/>
      <c r="K101" s="217"/>
      <c r="L101" s="222"/>
      <c r="M101" s="223"/>
      <c r="N101" s="224"/>
      <c r="O101" s="224"/>
      <c r="P101" s="224"/>
      <c r="Q101" s="224"/>
      <c r="R101" s="224"/>
      <c r="S101" s="224"/>
      <c r="T101" s="225"/>
      <c r="AT101" s="226" t="s">
        <v>170</v>
      </c>
      <c r="AU101" s="226" t="s">
        <v>83</v>
      </c>
      <c r="AV101" s="12" t="s">
        <v>83</v>
      </c>
      <c r="AW101" s="12" t="s">
        <v>36</v>
      </c>
      <c r="AX101" s="12" t="s">
        <v>81</v>
      </c>
      <c r="AY101" s="226" t="s">
        <v>157</v>
      </c>
    </row>
    <row r="102" spans="2:65" s="1" customFormat="1" ht="16.5" customHeight="1">
      <c r="B102" s="40"/>
      <c r="C102" s="200" t="s">
        <v>198</v>
      </c>
      <c r="D102" s="200" t="s">
        <v>159</v>
      </c>
      <c r="E102" s="201" t="s">
        <v>853</v>
      </c>
      <c r="F102" s="202" t="s">
        <v>854</v>
      </c>
      <c r="G102" s="203" t="s">
        <v>409</v>
      </c>
      <c r="H102" s="204">
        <v>1</v>
      </c>
      <c r="I102" s="205"/>
      <c r="J102" s="206">
        <f>ROUND(I102*H102,2)</f>
        <v>0</v>
      </c>
      <c r="K102" s="202" t="s">
        <v>163</v>
      </c>
      <c r="L102" s="60"/>
      <c r="M102" s="207" t="s">
        <v>23</v>
      </c>
      <c r="N102" s="208" t="s">
        <v>44</v>
      </c>
      <c r="O102" s="41"/>
      <c r="P102" s="209">
        <f>O102*H102</f>
        <v>0</v>
      </c>
      <c r="Q102" s="209">
        <v>0</v>
      </c>
      <c r="R102" s="209">
        <f>Q102*H102</f>
        <v>0</v>
      </c>
      <c r="S102" s="209">
        <v>0</v>
      </c>
      <c r="T102" s="210">
        <f>S102*H102</f>
        <v>0</v>
      </c>
      <c r="AR102" s="23" t="s">
        <v>164</v>
      </c>
      <c r="AT102" s="23" t="s">
        <v>159</v>
      </c>
      <c r="AU102" s="23" t="s">
        <v>83</v>
      </c>
      <c r="AY102" s="23" t="s">
        <v>157</v>
      </c>
      <c r="BE102" s="211">
        <f>IF(N102="základní",J102,0)</f>
        <v>0</v>
      </c>
      <c r="BF102" s="211">
        <f>IF(N102="snížená",J102,0)</f>
        <v>0</v>
      </c>
      <c r="BG102" s="211">
        <f>IF(N102="zákl. přenesená",J102,0)</f>
        <v>0</v>
      </c>
      <c r="BH102" s="211">
        <f>IF(N102="sníž. přenesená",J102,0)</f>
        <v>0</v>
      </c>
      <c r="BI102" s="211">
        <f>IF(N102="nulová",J102,0)</f>
        <v>0</v>
      </c>
      <c r="BJ102" s="23" t="s">
        <v>81</v>
      </c>
      <c r="BK102" s="211">
        <f>ROUND(I102*H102,2)</f>
        <v>0</v>
      </c>
      <c r="BL102" s="23" t="s">
        <v>164</v>
      </c>
      <c r="BM102" s="23" t="s">
        <v>855</v>
      </c>
    </row>
    <row r="103" spans="2:65" s="1" customFormat="1" ht="27">
      <c r="B103" s="40"/>
      <c r="C103" s="62"/>
      <c r="D103" s="212" t="s">
        <v>166</v>
      </c>
      <c r="E103" s="62"/>
      <c r="F103" s="213" t="s">
        <v>856</v>
      </c>
      <c r="G103" s="62"/>
      <c r="H103" s="62"/>
      <c r="I103" s="171"/>
      <c r="J103" s="62"/>
      <c r="K103" s="62"/>
      <c r="L103" s="60"/>
      <c r="M103" s="214"/>
      <c r="N103" s="41"/>
      <c r="O103" s="41"/>
      <c r="P103" s="41"/>
      <c r="Q103" s="41"/>
      <c r="R103" s="41"/>
      <c r="S103" s="41"/>
      <c r="T103" s="77"/>
      <c r="AT103" s="23" t="s">
        <v>166</v>
      </c>
      <c r="AU103" s="23" t="s">
        <v>83</v>
      </c>
    </row>
    <row r="104" spans="2:65" s="1" customFormat="1" ht="135">
      <c r="B104" s="40"/>
      <c r="C104" s="62"/>
      <c r="D104" s="212" t="s">
        <v>168</v>
      </c>
      <c r="E104" s="62"/>
      <c r="F104" s="215" t="s">
        <v>836</v>
      </c>
      <c r="G104" s="62"/>
      <c r="H104" s="62"/>
      <c r="I104" s="171"/>
      <c r="J104" s="62"/>
      <c r="K104" s="62"/>
      <c r="L104" s="60"/>
      <c r="M104" s="214"/>
      <c r="N104" s="41"/>
      <c r="O104" s="41"/>
      <c r="P104" s="41"/>
      <c r="Q104" s="41"/>
      <c r="R104" s="41"/>
      <c r="S104" s="41"/>
      <c r="T104" s="77"/>
      <c r="AT104" s="23" t="s">
        <v>168</v>
      </c>
      <c r="AU104" s="23" t="s">
        <v>83</v>
      </c>
    </row>
    <row r="105" spans="2:65" s="12" customFormat="1" ht="13.5">
      <c r="B105" s="216"/>
      <c r="C105" s="217"/>
      <c r="D105" s="212" t="s">
        <v>170</v>
      </c>
      <c r="E105" s="218" t="s">
        <v>23</v>
      </c>
      <c r="F105" s="219" t="s">
        <v>837</v>
      </c>
      <c r="G105" s="217"/>
      <c r="H105" s="220">
        <v>1</v>
      </c>
      <c r="I105" s="221"/>
      <c r="J105" s="217"/>
      <c r="K105" s="217"/>
      <c r="L105" s="222"/>
      <c r="M105" s="223"/>
      <c r="N105" s="224"/>
      <c r="O105" s="224"/>
      <c r="P105" s="224"/>
      <c r="Q105" s="224"/>
      <c r="R105" s="224"/>
      <c r="S105" s="224"/>
      <c r="T105" s="225"/>
      <c r="AT105" s="226" t="s">
        <v>170</v>
      </c>
      <c r="AU105" s="226" t="s">
        <v>83</v>
      </c>
      <c r="AV105" s="12" t="s">
        <v>83</v>
      </c>
      <c r="AW105" s="12" t="s">
        <v>36</v>
      </c>
      <c r="AX105" s="12" t="s">
        <v>81</v>
      </c>
      <c r="AY105" s="226" t="s">
        <v>157</v>
      </c>
    </row>
    <row r="106" spans="2:65" s="1" customFormat="1" ht="16.5" customHeight="1">
      <c r="B106" s="40"/>
      <c r="C106" s="200" t="s">
        <v>203</v>
      </c>
      <c r="D106" s="200" t="s">
        <v>159</v>
      </c>
      <c r="E106" s="201" t="s">
        <v>857</v>
      </c>
      <c r="F106" s="202" t="s">
        <v>858</v>
      </c>
      <c r="G106" s="203" t="s">
        <v>409</v>
      </c>
      <c r="H106" s="204">
        <v>3</v>
      </c>
      <c r="I106" s="205"/>
      <c r="J106" s="206">
        <f>ROUND(I106*H106,2)</f>
        <v>0</v>
      </c>
      <c r="K106" s="202" t="s">
        <v>163</v>
      </c>
      <c r="L106" s="60"/>
      <c r="M106" s="207" t="s">
        <v>23</v>
      </c>
      <c r="N106" s="208" t="s">
        <v>44</v>
      </c>
      <c r="O106" s="41"/>
      <c r="P106" s="209">
        <f>O106*H106</f>
        <v>0</v>
      </c>
      <c r="Q106" s="209">
        <v>0</v>
      </c>
      <c r="R106" s="209">
        <f>Q106*H106</f>
        <v>0</v>
      </c>
      <c r="S106" s="209">
        <v>0</v>
      </c>
      <c r="T106" s="210">
        <f>S106*H106</f>
        <v>0</v>
      </c>
      <c r="AR106" s="23" t="s">
        <v>164</v>
      </c>
      <c r="AT106" s="23" t="s">
        <v>159</v>
      </c>
      <c r="AU106" s="23" t="s">
        <v>83</v>
      </c>
      <c r="AY106" s="23" t="s">
        <v>157</v>
      </c>
      <c r="BE106" s="211">
        <f>IF(N106="základní",J106,0)</f>
        <v>0</v>
      </c>
      <c r="BF106" s="211">
        <f>IF(N106="snížená",J106,0)</f>
        <v>0</v>
      </c>
      <c r="BG106" s="211">
        <f>IF(N106="zákl. přenesená",J106,0)</f>
        <v>0</v>
      </c>
      <c r="BH106" s="211">
        <f>IF(N106="sníž. přenesená",J106,0)</f>
        <v>0</v>
      </c>
      <c r="BI106" s="211">
        <f>IF(N106="nulová",J106,0)</f>
        <v>0</v>
      </c>
      <c r="BJ106" s="23" t="s">
        <v>81</v>
      </c>
      <c r="BK106" s="211">
        <f>ROUND(I106*H106,2)</f>
        <v>0</v>
      </c>
      <c r="BL106" s="23" t="s">
        <v>164</v>
      </c>
      <c r="BM106" s="23" t="s">
        <v>859</v>
      </c>
    </row>
    <row r="107" spans="2:65" s="1" customFormat="1" ht="27">
      <c r="B107" s="40"/>
      <c r="C107" s="62"/>
      <c r="D107" s="212" t="s">
        <v>166</v>
      </c>
      <c r="E107" s="62"/>
      <c r="F107" s="213" t="s">
        <v>860</v>
      </c>
      <c r="G107" s="62"/>
      <c r="H107" s="62"/>
      <c r="I107" s="171"/>
      <c r="J107" s="62"/>
      <c r="K107" s="62"/>
      <c r="L107" s="60"/>
      <c r="M107" s="214"/>
      <c r="N107" s="41"/>
      <c r="O107" s="41"/>
      <c r="P107" s="41"/>
      <c r="Q107" s="41"/>
      <c r="R107" s="41"/>
      <c r="S107" s="41"/>
      <c r="T107" s="77"/>
      <c r="AT107" s="23" t="s">
        <v>166</v>
      </c>
      <c r="AU107" s="23" t="s">
        <v>83</v>
      </c>
    </row>
    <row r="108" spans="2:65" s="1" customFormat="1" ht="135">
      <c r="B108" s="40"/>
      <c r="C108" s="62"/>
      <c r="D108" s="212" t="s">
        <v>168</v>
      </c>
      <c r="E108" s="62"/>
      <c r="F108" s="215" t="s">
        <v>836</v>
      </c>
      <c r="G108" s="62"/>
      <c r="H108" s="62"/>
      <c r="I108" s="171"/>
      <c r="J108" s="62"/>
      <c r="K108" s="62"/>
      <c r="L108" s="60"/>
      <c r="M108" s="214"/>
      <c r="N108" s="41"/>
      <c r="O108" s="41"/>
      <c r="P108" s="41"/>
      <c r="Q108" s="41"/>
      <c r="R108" s="41"/>
      <c r="S108" s="41"/>
      <c r="T108" s="77"/>
      <c r="AT108" s="23" t="s">
        <v>168</v>
      </c>
      <c r="AU108" s="23" t="s">
        <v>83</v>
      </c>
    </row>
    <row r="109" spans="2:65" s="12" customFormat="1" ht="13.5">
      <c r="B109" s="216"/>
      <c r="C109" s="217"/>
      <c r="D109" s="212" t="s">
        <v>170</v>
      </c>
      <c r="E109" s="218" t="s">
        <v>23</v>
      </c>
      <c r="F109" s="219" t="s">
        <v>861</v>
      </c>
      <c r="G109" s="217"/>
      <c r="H109" s="220">
        <v>3</v>
      </c>
      <c r="I109" s="221"/>
      <c r="J109" s="217"/>
      <c r="K109" s="217"/>
      <c r="L109" s="222"/>
      <c r="M109" s="223"/>
      <c r="N109" s="224"/>
      <c r="O109" s="224"/>
      <c r="P109" s="224"/>
      <c r="Q109" s="224"/>
      <c r="R109" s="224"/>
      <c r="S109" s="224"/>
      <c r="T109" s="225"/>
      <c r="AT109" s="226" t="s">
        <v>170</v>
      </c>
      <c r="AU109" s="226" t="s">
        <v>83</v>
      </c>
      <c r="AV109" s="12" t="s">
        <v>83</v>
      </c>
      <c r="AW109" s="12" t="s">
        <v>36</v>
      </c>
      <c r="AX109" s="12" t="s">
        <v>81</v>
      </c>
      <c r="AY109" s="226" t="s">
        <v>157</v>
      </c>
    </row>
    <row r="110" spans="2:65" s="1" customFormat="1" ht="16.5" customHeight="1">
      <c r="B110" s="40"/>
      <c r="C110" s="200" t="s">
        <v>211</v>
      </c>
      <c r="D110" s="200" t="s">
        <v>159</v>
      </c>
      <c r="E110" s="201" t="s">
        <v>862</v>
      </c>
      <c r="F110" s="202" t="s">
        <v>863</v>
      </c>
      <c r="G110" s="203" t="s">
        <v>409</v>
      </c>
      <c r="H110" s="204">
        <v>2</v>
      </c>
      <c r="I110" s="205"/>
      <c r="J110" s="206">
        <f>ROUND(I110*H110,2)</f>
        <v>0</v>
      </c>
      <c r="K110" s="202" t="s">
        <v>163</v>
      </c>
      <c r="L110" s="60"/>
      <c r="M110" s="207" t="s">
        <v>23</v>
      </c>
      <c r="N110" s="208" t="s">
        <v>44</v>
      </c>
      <c r="O110" s="41"/>
      <c r="P110" s="209">
        <f>O110*H110</f>
        <v>0</v>
      </c>
      <c r="Q110" s="209">
        <v>0</v>
      </c>
      <c r="R110" s="209">
        <f>Q110*H110</f>
        <v>0</v>
      </c>
      <c r="S110" s="209">
        <v>0</v>
      </c>
      <c r="T110" s="210">
        <f>S110*H110</f>
        <v>0</v>
      </c>
      <c r="AR110" s="23" t="s">
        <v>164</v>
      </c>
      <c r="AT110" s="23" t="s">
        <v>159</v>
      </c>
      <c r="AU110" s="23" t="s">
        <v>83</v>
      </c>
      <c r="AY110" s="23" t="s">
        <v>157</v>
      </c>
      <c r="BE110" s="211">
        <f>IF(N110="základní",J110,0)</f>
        <v>0</v>
      </c>
      <c r="BF110" s="211">
        <f>IF(N110="snížená",J110,0)</f>
        <v>0</v>
      </c>
      <c r="BG110" s="211">
        <f>IF(N110="zákl. přenesená",J110,0)</f>
        <v>0</v>
      </c>
      <c r="BH110" s="211">
        <f>IF(N110="sníž. přenesená",J110,0)</f>
        <v>0</v>
      </c>
      <c r="BI110" s="211">
        <f>IF(N110="nulová",J110,0)</f>
        <v>0</v>
      </c>
      <c r="BJ110" s="23" t="s">
        <v>81</v>
      </c>
      <c r="BK110" s="211">
        <f>ROUND(I110*H110,2)</f>
        <v>0</v>
      </c>
      <c r="BL110" s="23" t="s">
        <v>164</v>
      </c>
      <c r="BM110" s="23" t="s">
        <v>864</v>
      </c>
    </row>
    <row r="111" spans="2:65" s="1" customFormat="1" ht="27">
      <c r="B111" s="40"/>
      <c r="C111" s="62"/>
      <c r="D111" s="212" t="s">
        <v>166</v>
      </c>
      <c r="E111" s="62"/>
      <c r="F111" s="213" t="s">
        <v>865</v>
      </c>
      <c r="G111" s="62"/>
      <c r="H111" s="62"/>
      <c r="I111" s="171"/>
      <c r="J111" s="62"/>
      <c r="K111" s="62"/>
      <c r="L111" s="60"/>
      <c r="M111" s="214"/>
      <c r="N111" s="41"/>
      <c r="O111" s="41"/>
      <c r="P111" s="41"/>
      <c r="Q111" s="41"/>
      <c r="R111" s="41"/>
      <c r="S111" s="41"/>
      <c r="T111" s="77"/>
      <c r="AT111" s="23" t="s">
        <v>166</v>
      </c>
      <c r="AU111" s="23" t="s">
        <v>83</v>
      </c>
    </row>
    <row r="112" spans="2:65" s="1" customFormat="1" ht="135">
      <c r="B112" s="40"/>
      <c r="C112" s="62"/>
      <c r="D112" s="212" t="s">
        <v>168</v>
      </c>
      <c r="E112" s="62"/>
      <c r="F112" s="215" t="s">
        <v>836</v>
      </c>
      <c r="G112" s="62"/>
      <c r="H112" s="62"/>
      <c r="I112" s="171"/>
      <c r="J112" s="62"/>
      <c r="K112" s="62"/>
      <c r="L112" s="60"/>
      <c r="M112" s="214"/>
      <c r="N112" s="41"/>
      <c r="O112" s="41"/>
      <c r="P112" s="41"/>
      <c r="Q112" s="41"/>
      <c r="R112" s="41"/>
      <c r="S112" s="41"/>
      <c r="T112" s="77"/>
      <c r="AT112" s="23" t="s">
        <v>168</v>
      </c>
      <c r="AU112" s="23" t="s">
        <v>83</v>
      </c>
    </row>
    <row r="113" spans="2:65" s="12" customFormat="1" ht="13.5">
      <c r="B113" s="216"/>
      <c r="C113" s="217"/>
      <c r="D113" s="212" t="s">
        <v>170</v>
      </c>
      <c r="E113" s="218" t="s">
        <v>23</v>
      </c>
      <c r="F113" s="219" t="s">
        <v>866</v>
      </c>
      <c r="G113" s="217"/>
      <c r="H113" s="220">
        <v>2</v>
      </c>
      <c r="I113" s="221"/>
      <c r="J113" s="217"/>
      <c r="K113" s="217"/>
      <c r="L113" s="222"/>
      <c r="M113" s="223"/>
      <c r="N113" s="224"/>
      <c r="O113" s="224"/>
      <c r="P113" s="224"/>
      <c r="Q113" s="224"/>
      <c r="R113" s="224"/>
      <c r="S113" s="224"/>
      <c r="T113" s="225"/>
      <c r="AT113" s="226" t="s">
        <v>170</v>
      </c>
      <c r="AU113" s="226" t="s">
        <v>83</v>
      </c>
      <c r="AV113" s="12" t="s">
        <v>83</v>
      </c>
      <c r="AW113" s="12" t="s">
        <v>36</v>
      </c>
      <c r="AX113" s="12" t="s">
        <v>81</v>
      </c>
      <c r="AY113" s="226" t="s">
        <v>157</v>
      </c>
    </row>
    <row r="114" spans="2:65" s="1" customFormat="1" ht="16.5" customHeight="1">
      <c r="B114" s="40"/>
      <c r="C114" s="200" t="s">
        <v>219</v>
      </c>
      <c r="D114" s="200" t="s">
        <v>159</v>
      </c>
      <c r="E114" s="201" t="s">
        <v>867</v>
      </c>
      <c r="F114" s="202" t="s">
        <v>868</v>
      </c>
      <c r="G114" s="203" t="s">
        <v>409</v>
      </c>
      <c r="H114" s="204">
        <v>1</v>
      </c>
      <c r="I114" s="205"/>
      <c r="J114" s="206">
        <f>ROUND(I114*H114,2)</f>
        <v>0</v>
      </c>
      <c r="K114" s="202" t="s">
        <v>163</v>
      </c>
      <c r="L114" s="60"/>
      <c r="M114" s="207" t="s">
        <v>23</v>
      </c>
      <c r="N114" s="208" t="s">
        <v>44</v>
      </c>
      <c r="O114" s="41"/>
      <c r="P114" s="209">
        <f>O114*H114</f>
        <v>0</v>
      </c>
      <c r="Q114" s="209">
        <v>0</v>
      </c>
      <c r="R114" s="209">
        <f>Q114*H114</f>
        <v>0</v>
      </c>
      <c r="S114" s="209">
        <v>0</v>
      </c>
      <c r="T114" s="210">
        <f>S114*H114</f>
        <v>0</v>
      </c>
      <c r="AR114" s="23" t="s">
        <v>164</v>
      </c>
      <c r="AT114" s="23" t="s">
        <v>159</v>
      </c>
      <c r="AU114" s="23" t="s">
        <v>83</v>
      </c>
      <c r="AY114" s="23" t="s">
        <v>157</v>
      </c>
      <c r="BE114" s="211">
        <f>IF(N114="základní",J114,0)</f>
        <v>0</v>
      </c>
      <c r="BF114" s="211">
        <f>IF(N114="snížená",J114,0)</f>
        <v>0</v>
      </c>
      <c r="BG114" s="211">
        <f>IF(N114="zákl. přenesená",J114,0)</f>
        <v>0</v>
      </c>
      <c r="BH114" s="211">
        <f>IF(N114="sníž. přenesená",J114,0)</f>
        <v>0</v>
      </c>
      <c r="BI114" s="211">
        <f>IF(N114="nulová",J114,0)</f>
        <v>0</v>
      </c>
      <c r="BJ114" s="23" t="s">
        <v>81</v>
      </c>
      <c r="BK114" s="211">
        <f>ROUND(I114*H114,2)</f>
        <v>0</v>
      </c>
      <c r="BL114" s="23" t="s">
        <v>164</v>
      </c>
      <c r="BM114" s="23" t="s">
        <v>869</v>
      </c>
    </row>
    <row r="115" spans="2:65" s="1" customFormat="1" ht="27">
      <c r="B115" s="40"/>
      <c r="C115" s="62"/>
      <c r="D115" s="212" t="s">
        <v>166</v>
      </c>
      <c r="E115" s="62"/>
      <c r="F115" s="213" t="s">
        <v>870</v>
      </c>
      <c r="G115" s="62"/>
      <c r="H115" s="62"/>
      <c r="I115" s="171"/>
      <c r="J115" s="62"/>
      <c r="K115" s="62"/>
      <c r="L115" s="60"/>
      <c r="M115" s="214"/>
      <c r="N115" s="41"/>
      <c r="O115" s="41"/>
      <c r="P115" s="41"/>
      <c r="Q115" s="41"/>
      <c r="R115" s="41"/>
      <c r="S115" s="41"/>
      <c r="T115" s="77"/>
      <c r="AT115" s="23" t="s">
        <v>166</v>
      </c>
      <c r="AU115" s="23" t="s">
        <v>83</v>
      </c>
    </row>
    <row r="116" spans="2:65" s="1" customFormat="1" ht="135">
      <c r="B116" s="40"/>
      <c r="C116" s="62"/>
      <c r="D116" s="212" t="s">
        <v>168</v>
      </c>
      <c r="E116" s="62"/>
      <c r="F116" s="215" t="s">
        <v>836</v>
      </c>
      <c r="G116" s="62"/>
      <c r="H116" s="62"/>
      <c r="I116" s="171"/>
      <c r="J116" s="62"/>
      <c r="K116" s="62"/>
      <c r="L116" s="60"/>
      <c r="M116" s="214"/>
      <c r="N116" s="41"/>
      <c r="O116" s="41"/>
      <c r="P116" s="41"/>
      <c r="Q116" s="41"/>
      <c r="R116" s="41"/>
      <c r="S116" s="41"/>
      <c r="T116" s="77"/>
      <c r="AT116" s="23" t="s">
        <v>168</v>
      </c>
      <c r="AU116" s="23" t="s">
        <v>83</v>
      </c>
    </row>
    <row r="117" spans="2:65" s="12" customFormat="1" ht="13.5">
      <c r="B117" s="216"/>
      <c r="C117" s="217"/>
      <c r="D117" s="212" t="s">
        <v>170</v>
      </c>
      <c r="E117" s="218" t="s">
        <v>23</v>
      </c>
      <c r="F117" s="219" t="s">
        <v>837</v>
      </c>
      <c r="G117" s="217"/>
      <c r="H117" s="220">
        <v>1</v>
      </c>
      <c r="I117" s="221"/>
      <c r="J117" s="217"/>
      <c r="K117" s="217"/>
      <c r="L117" s="222"/>
      <c r="M117" s="223"/>
      <c r="N117" s="224"/>
      <c r="O117" s="224"/>
      <c r="P117" s="224"/>
      <c r="Q117" s="224"/>
      <c r="R117" s="224"/>
      <c r="S117" s="224"/>
      <c r="T117" s="225"/>
      <c r="AT117" s="226" t="s">
        <v>170</v>
      </c>
      <c r="AU117" s="226" t="s">
        <v>83</v>
      </c>
      <c r="AV117" s="12" t="s">
        <v>83</v>
      </c>
      <c r="AW117" s="12" t="s">
        <v>36</v>
      </c>
      <c r="AX117" s="12" t="s">
        <v>81</v>
      </c>
      <c r="AY117" s="226" t="s">
        <v>157</v>
      </c>
    </row>
    <row r="118" spans="2:65" s="1" customFormat="1" ht="16.5" customHeight="1">
      <c r="B118" s="40"/>
      <c r="C118" s="200" t="s">
        <v>226</v>
      </c>
      <c r="D118" s="200" t="s">
        <v>159</v>
      </c>
      <c r="E118" s="201" t="s">
        <v>871</v>
      </c>
      <c r="F118" s="202" t="s">
        <v>872</v>
      </c>
      <c r="G118" s="203" t="s">
        <v>409</v>
      </c>
      <c r="H118" s="204">
        <v>3</v>
      </c>
      <c r="I118" s="205"/>
      <c r="J118" s="206">
        <f>ROUND(I118*H118,2)</f>
        <v>0</v>
      </c>
      <c r="K118" s="202" t="s">
        <v>163</v>
      </c>
      <c r="L118" s="60"/>
      <c r="M118" s="207" t="s">
        <v>23</v>
      </c>
      <c r="N118" s="208" t="s">
        <v>44</v>
      </c>
      <c r="O118" s="41"/>
      <c r="P118" s="209">
        <f>O118*H118</f>
        <v>0</v>
      </c>
      <c r="Q118" s="209">
        <v>5.0000000000000002E-5</v>
      </c>
      <c r="R118" s="209">
        <f>Q118*H118</f>
        <v>1.5000000000000001E-4</v>
      </c>
      <c r="S118" s="209">
        <v>0</v>
      </c>
      <c r="T118" s="210">
        <f>S118*H118</f>
        <v>0</v>
      </c>
      <c r="AR118" s="23" t="s">
        <v>164</v>
      </c>
      <c r="AT118" s="23" t="s">
        <v>159</v>
      </c>
      <c r="AU118" s="23" t="s">
        <v>83</v>
      </c>
      <c r="AY118" s="23" t="s">
        <v>157</v>
      </c>
      <c r="BE118" s="211">
        <f>IF(N118="základní",J118,0)</f>
        <v>0</v>
      </c>
      <c r="BF118" s="211">
        <f>IF(N118="snížená",J118,0)</f>
        <v>0</v>
      </c>
      <c r="BG118" s="211">
        <f>IF(N118="zákl. přenesená",J118,0)</f>
        <v>0</v>
      </c>
      <c r="BH118" s="211">
        <f>IF(N118="sníž. přenesená",J118,0)</f>
        <v>0</v>
      </c>
      <c r="BI118" s="211">
        <f>IF(N118="nulová",J118,0)</f>
        <v>0</v>
      </c>
      <c r="BJ118" s="23" t="s">
        <v>81</v>
      </c>
      <c r="BK118" s="211">
        <f>ROUND(I118*H118,2)</f>
        <v>0</v>
      </c>
      <c r="BL118" s="23" t="s">
        <v>164</v>
      </c>
      <c r="BM118" s="23" t="s">
        <v>873</v>
      </c>
    </row>
    <row r="119" spans="2:65" s="1" customFormat="1" ht="27">
      <c r="B119" s="40"/>
      <c r="C119" s="62"/>
      <c r="D119" s="212" t="s">
        <v>166</v>
      </c>
      <c r="E119" s="62"/>
      <c r="F119" s="213" t="s">
        <v>874</v>
      </c>
      <c r="G119" s="62"/>
      <c r="H119" s="62"/>
      <c r="I119" s="171"/>
      <c r="J119" s="62"/>
      <c r="K119" s="62"/>
      <c r="L119" s="60"/>
      <c r="M119" s="214"/>
      <c r="N119" s="41"/>
      <c r="O119" s="41"/>
      <c r="P119" s="41"/>
      <c r="Q119" s="41"/>
      <c r="R119" s="41"/>
      <c r="S119" s="41"/>
      <c r="T119" s="77"/>
      <c r="AT119" s="23" t="s">
        <v>166</v>
      </c>
      <c r="AU119" s="23" t="s">
        <v>83</v>
      </c>
    </row>
    <row r="120" spans="2:65" s="1" customFormat="1" ht="108">
      <c r="B120" s="40"/>
      <c r="C120" s="62"/>
      <c r="D120" s="212" t="s">
        <v>168</v>
      </c>
      <c r="E120" s="62"/>
      <c r="F120" s="215" t="s">
        <v>875</v>
      </c>
      <c r="G120" s="62"/>
      <c r="H120" s="62"/>
      <c r="I120" s="171"/>
      <c r="J120" s="62"/>
      <c r="K120" s="62"/>
      <c r="L120" s="60"/>
      <c r="M120" s="214"/>
      <c r="N120" s="41"/>
      <c r="O120" s="41"/>
      <c r="P120" s="41"/>
      <c r="Q120" s="41"/>
      <c r="R120" s="41"/>
      <c r="S120" s="41"/>
      <c r="T120" s="77"/>
      <c r="AT120" s="23" t="s">
        <v>168</v>
      </c>
      <c r="AU120" s="23" t="s">
        <v>83</v>
      </c>
    </row>
    <row r="121" spans="2:65" s="12" customFormat="1" ht="13.5">
      <c r="B121" s="216"/>
      <c r="C121" s="217"/>
      <c r="D121" s="212" t="s">
        <v>170</v>
      </c>
      <c r="E121" s="218" t="s">
        <v>23</v>
      </c>
      <c r="F121" s="219" t="s">
        <v>861</v>
      </c>
      <c r="G121" s="217"/>
      <c r="H121" s="220">
        <v>3</v>
      </c>
      <c r="I121" s="221"/>
      <c r="J121" s="217"/>
      <c r="K121" s="217"/>
      <c r="L121" s="222"/>
      <c r="M121" s="223"/>
      <c r="N121" s="224"/>
      <c r="O121" s="224"/>
      <c r="P121" s="224"/>
      <c r="Q121" s="224"/>
      <c r="R121" s="224"/>
      <c r="S121" s="224"/>
      <c r="T121" s="225"/>
      <c r="AT121" s="226" t="s">
        <v>170</v>
      </c>
      <c r="AU121" s="226" t="s">
        <v>83</v>
      </c>
      <c r="AV121" s="12" t="s">
        <v>83</v>
      </c>
      <c r="AW121" s="12" t="s">
        <v>36</v>
      </c>
      <c r="AX121" s="12" t="s">
        <v>81</v>
      </c>
      <c r="AY121" s="226" t="s">
        <v>157</v>
      </c>
    </row>
    <row r="122" spans="2:65" s="1" customFormat="1" ht="16.5" customHeight="1">
      <c r="B122" s="40"/>
      <c r="C122" s="200" t="s">
        <v>233</v>
      </c>
      <c r="D122" s="200" t="s">
        <v>159</v>
      </c>
      <c r="E122" s="201" t="s">
        <v>876</v>
      </c>
      <c r="F122" s="202" t="s">
        <v>877</v>
      </c>
      <c r="G122" s="203" t="s">
        <v>409</v>
      </c>
      <c r="H122" s="204">
        <v>5</v>
      </c>
      <c r="I122" s="205"/>
      <c r="J122" s="206">
        <f>ROUND(I122*H122,2)</f>
        <v>0</v>
      </c>
      <c r="K122" s="202" t="s">
        <v>163</v>
      </c>
      <c r="L122" s="60"/>
      <c r="M122" s="207" t="s">
        <v>23</v>
      </c>
      <c r="N122" s="208" t="s">
        <v>44</v>
      </c>
      <c r="O122" s="41"/>
      <c r="P122" s="209">
        <f>O122*H122</f>
        <v>0</v>
      </c>
      <c r="Q122" s="209">
        <v>5.0000000000000002E-5</v>
      </c>
      <c r="R122" s="209">
        <f>Q122*H122</f>
        <v>2.5000000000000001E-4</v>
      </c>
      <c r="S122" s="209">
        <v>0</v>
      </c>
      <c r="T122" s="210">
        <f>S122*H122</f>
        <v>0</v>
      </c>
      <c r="AR122" s="23" t="s">
        <v>164</v>
      </c>
      <c r="AT122" s="23" t="s">
        <v>159</v>
      </c>
      <c r="AU122" s="23" t="s">
        <v>83</v>
      </c>
      <c r="AY122" s="23" t="s">
        <v>157</v>
      </c>
      <c r="BE122" s="211">
        <f>IF(N122="základní",J122,0)</f>
        <v>0</v>
      </c>
      <c r="BF122" s="211">
        <f>IF(N122="snížená",J122,0)</f>
        <v>0</v>
      </c>
      <c r="BG122" s="211">
        <f>IF(N122="zákl. přenesená",J122,0)</f>
        <v>0</v>
      </c>
      <c r="BH122" s="211">
        <f>IF(N122="sníž. přenesená",J122,0)</f>
        <v>0</v>
      </c>
      <c r="BI122" s="211">
        <f>IF(N122="nulová",J122,0)</f>
        <v>0</v>
      </c>
      <c r="BJ122" s="23" t="s">
        <v>81</v>
      </c>
      <c r="BK122" s="211">
        <f>ROUND(I122*H122,2)</f>
        <v>0</v>
      </c>
      <c r="BL122" s="23" t="s">
        <v>164</v>
      </c>
      <c r="BM122" s="23" t="s">
        <v>878</v>
      </c>
    </row>
    <row r="123" spans="2:65" s="1" customFormat="1" ht="27">
      <c r="B123" s="40"/>
      <c r="C123" s="62"/>
      <c r="D123" s="212" t="s">
        <v>166</v>
      </c>
      <c r="E123" s="62"/>
      <c r="F123" s="213" t="s">
        <v>879</v>
      </c>
      <c r="G123" s="62"/>
      <c r="H123" s="62"/>
      <c r="I123" s="171"/>
      <c r="J123" s="62"/>
      <c r="K123" s="62"/>
      <c r="L123" s="60"/>
      <c r="M123" s="214"/>
      <c r="N123" s="41"/>
      <c r="O123" s="41"/>
      <c r="P123" s="41"/>
      <c r="Q123" s="41"/>
      <c r="R123" s="41"/>
      <c r="S123" s="41"/>
      <c r="T123" s="77"/>
      <c r="AT123" s="23" t="s">
        <v>166</v>
      </c>
      <c r="AU123" s="23" t="s">
        <v>83</v>
      </c>
    </row>
    <row r="124" spans="2:65" s="1" customFormat="1" ht="108">
      <c r="B124" s="40"/>
      <c r="C124" s="62"/>
      <c r="D124" s="212" t="s">
        <v>168</v>
      </c>
      <c r="E124" s="62"/>
      <c r="F124" s="215" t="s">
        <v>875</v>
      </c>
      <c r="G124" s="62"/>
      <c r="H124" s="62"/>
      <c r="I124" s="171"/>
      <c r="J124" s="62"/>
      <c r="K124" s="62"/>
      <c r="L124" s="60"/>
      <c r="M124" s="214"/>
      <c r="N124" s="41"/>
      <c r="O124" s="41"/>
      <c r="P124" s="41"/>
      <c r="Q124" s="41"/>
      <c r="R124" s="41"/>
      <c r="S124" s="41"/>
      <c r="T124" s="77"/>
      <c r="AT124" s="23" t="s">
        <v>168</v>
      </c>
      <c r="AU124" s="23" t="s">
        <v>83</v>
      </c>
    </row>
    <row r="125" spans="2:65" s="12" customFormat="1" ht="13.5">
      <c r="B125" s="216"/>
      <c r="C125" s="217"/>
      <c r="D125" s="212" t="s">
        <v>170</v>
      </c>
      <c r="E125" s="218" t="s">
        <v>23</v>
      </c>
      <c r="F125" s="219" t="s">
        <v>880</v>
      </c>
      <c r="G125" s="217"/>
      <c r="H125" s="220">
        <v>5</v>
      </c>
      <c r="I125" s="221"/>
      <c r="J125" s="217"/>
      <c r="K125" s="217"/>
      <c r="L125" s="222"/>
      <c r="M125" s="223"/>
      <c r="N125" s="224"/>
      <c r="O125" s="224"/>
      <c r="P125" s="224"/>
      <c r="Q125" s="224"/>
      <c r="R125" s="224"/>
      <c r="S125" s="224"/>
      <c r="T125" s="225"/>
      <c r="AT125" s="226" t="s">
        <v>170</v>
      </c>
      <c r="AU125" s="226" t="s">
        <v>83</v>
      </c>
      <c r="AV125" s="12" t="s">
        <v>83</v>
      </c>
      <c r="AW125" s="12" t="s">
        <v>36</v>
      </c>
      <c r="AX125" s="12" t="s">
        <v>81</v>
      </c>
      <c r="AY125" s="226" t="s">
        <v>157</v>
      </c>
    </row>
    <row r="126" spans="2:65" s="1" customFormat="1" ht="16.5" customHeight="1">
      <c r="B126" s="40"/>
      <c r="C126" s="200" t="s">
        <v>240</v>
      </c>
      <c r="D126" s="200" t="s">
        <v>159</v>
      </c>
      <c r="E126" s="201" t="s">
        <v>881</v>
      </c>
      <c r="F126" s="202" t="s">
        <v>882</v>
      </c>
      <c r="G126" s="203" t="s">
        <v>409</v>
      </c>
      <c r="H126" s="204">
        <v>1</v>
      </c>
      <c r="I126" s="205"/>
      <c r="J126" s="206">
        <f>ROUND(I126*H126,2)</f>
        <v>0</v>
      </c>
      <c r="K126" s="202" t="s">
        <v>163</v>
      </c>
      <c r="L126" s="60"/>
      <c r="M126" s="207" t="s">
        <v>23</v>
      </c>
      <c r="N126" s="208" t="s">
        <v>44</v>
      </c>
      <c r="O126" s="41"/>
      <c r="P126" s="209">
        <f>O126*H126</f>
        <v>0</v>
      </c>
      <c r="Q126" s="209">
        <v>9.0000000000000006E-5</v>
      </c>
      <c r="R126" s="209">
        <f>Q126*H126</f>
        <v>9.0000000000000006E-5</v>
      </c>
      <c r="S126" s="209">
        <v>0</v>
      </c>
      <c r="T126" s="210">
        <f>S126*H126</f>
        <v>0</v>
      </c>
      <c r="AR126" s="23" t="s">
        <v>164</v>
      </c>
      <c r="AT126" s="23" t="s">
        <v>159</v>
      </c>
      <c r="AU126" s="23" t="s">
        <v>83</v>
      </c>
      <c r="AY126" s="23" t="s">
        <v>157</v>
      </c>
      <c r="BE126" s="211">
        <f>IF(N126="základní",J126,0)</f>
        <v>0</v>
      </c>
      <c r="BF126" s="211">
        <f>IF(N126="snížená",J126,0)</f>
        <v>0</v>
      </c>
      <c r="BG126" s="211">
        <f>IF(N126="zákl. přenesená",J126,0)</f>
        <v>0</v>
      </c>
      <c r="BH126" s="211">
        <f>IF(N126="sníž. přenesená",J126,0)</f>
        <v>0</v>
      </c>
      <c r="BI126" s="211">
        <f>IF(N126="nulová",J126,0)</f>
        <v>0</v>
      </c>
      <c r="BJ126" s="23" t="s">
        <v>81</v>
      </c>
      <c r="BK126" s="211">
        <f>ROUND(I126*H126,2)</f>
        <v>0</v>
      </c>
      <c r="BL126" s="23" t="s">
        <v>164</v>
      </c>
      <c r="BM126" s="23" t="s">
        <v>883</v>
      </c>
    </row>
    <row r="127" spans="2:65" s="1" customFormat="1" ht="27">
      <c r="B127" s="40"/>
      <c r="C127" s="62"/>
      <c r="D127" s="212" t="s">
        <v>166</v>
      </c>
      <c r="E127" s="62"/>
      <c r="F127" s="213" t="s">
        <v>884</v>
      </c>
      <c r="G127" s="62"/>
      <c r="H127" s="62"/>
      <c r="I127" s="171"/>
      <c r="J127" s="62"/>
      <c r="K127" s="62"/>
      <c r="L127" s="60"/>
      <c r="M127" s="214"/>
      <c r="N127" s="41"/>
      <c r="O127" s="41"/>
      <c r="P127" s="41"/>
      <c r="Q127" s="41"/>
      <c r="R127" s="41"/>
      <c r="S127" s="41"/>
      <c r="T127" s="77"/>
      <c r="AT127" s="23" t="s">
        <v>166</v>
      </c>
      <c r="AU127" s="23" t="s">
        <v>83</v>
      </c>
    </row>
    <row r="128" spans="2:65" s="1" customFormat="1" ht="108">
      <c r="B128" s="40"/>
      <c r="C128" s="62"/>
      <c r="D128" s="212" t="s">
        <v>168</v>
      </c>
      <c r="E128" s="62"/>
      <c r="F128" s="215" t="s">
        <v>875</v>
      </c>
      <c r="G128" s="62"/>
      <c r="H128" s="62"/>
      <c r="I128" s="171"/>
      <c r="J128" s="62"/>
      <c r="K128" s="62"/>
      <c r="L128" s="60"/>
      <c r="M128" s="214"/>
      <c r="N128" s="41"/>
      <c r="O128" s="41"/>
      <c r="P128" s="41"/>
      <c r="Q128" s="41"/>
      <c r="R128" s="41"/>
      <c r="S128" s="41"/>
      <c r="T128" s="77"/>
      <c r="AT128" s="23" t="s">
        <v>168</v>
      </c>
      <c r="AU128" s="23" t="s">
        <v>83</v>
      </c>
    </row>
    <row r="129" spans="2:65" s="12" customFormat="1" ht="13.5">
      <c r="B129" s="216"/>
      <c r="C129" s="217"/>
      <c r="D129" s="212" t="s">
        <v>170</v>
      </c>
      <c r="E129" s="218" t="s">
        <v>23</v>
      </c>
      <c r="F129" s="219" t="s">
        <v>837</v>
      </c>
      <c r="G129" s="217"/>
      <c r="H129" s="220">
        <v>1</v>
      </c>
      <c r="I129" s="221"/>
      <c r="J129" s="217"/>
      <c r="K129" s="217"/>
      <c r="L129" s="222"/>
      <c r="M129" s="223"/>
      <c r="N129" s="224"/>
      <c r="O129" s="224"/>
      <c r="P129" s="224"/>
      <c r="Q129" s="224"/>
      <c r="R129" s="224"/>
      <c r="S129" s="224"/>
      <c r="T129" s="225"/>
      <c r="AT129" s="226" t="s">
        <v>170</v>
      </c>
      <c r="AU129" s="226" t="s">
        <v>83</v>
      </c>
      <c r="AV129" s="12" t="s">
        <v>83</v>
      </c>
      <c r="AW129" s="12" t="s">
        <v>36</v>
      </c>
      <c r="AX129" s="12" t="s">
        <v>81</v>
      </c>
      <c r="AY129" s="226" t="s">
        <v>157</v>
      </c>
    </row>
    <row r="130" spans="2:65" s="1" customFormat="1" ht="25.5" customHeight="1">
      <c r="B130" s="40"/>
      <c r="C130" s="200" t="s">
        <v>249</v>
      </c>
      <c r="D130" s="200" t="s">
        <v>159</v>
      </c>
      <c r="E130" s="201" t="s">
        <v>885</v>
      </c>
      <c r="F130" s="202" t="s">
        <v>886</v>
      </c>
      <c r="G130" s="203" t="s">
        <v>409</v>
      </c>
      <c r="H130" s="204">
        <v>7</v>
      </c>
      <c r="I130" s="205"/>
      <c r="J130" s="206">
        <f>ROUND(I130*H130,2)</f>
        <v>0</v>
      </c>
      <c r="K130" s="202" t="s">
        <v>163</v>
      </c>
      <c r="L130" s="60"/>
      <c r="M130" s="207" t="s">
        <v>23</v>
      </c>
      <c r="N130" s="208" t="s">
        <v>44</v>
      </c>
      <c r="O130" s="41"/>
      <c r="P130" s="209">
        <f>O130*H130</f>
        <v>0</v>
      </c>
      <c r="Q130" s="209">
        <v>0</v>
      </c>
      <c r="R130" s="209">
        <f>Q130*H130</f>
        <v>0</v>
      </c>
      <c r="S130" s="209">
        <v>0</v>
      </c>
      <c r="T130" s="210">
        <f>S130*H130</f>
        <v>0</v>
      </c>
      <c r="AR130" s="23" t="s">
        <v>164</v>
      </c>
      <c r="AT130" s="23" t="s">
        <v>159</v>
      </c>
      <c r="AU130" s="23" t="s">
        <v>83</v>
      </c>
      <c r="AY130" s="23" t="s">
        <v>157</v>
      </c>
      <c r="BE130" s="211">
        <f>IF(N130="základní",J130,0)</f>
        <v>0</v>
      </c>
      <c r="BF130" s="211">
        <f>IF(N130="snížená",J130,0)</f>
        <v>0</v>
      </c>
      <c r="BG130" s="211">
        <f>IF(N130="zákl. přenesená",J130,0)</f>
        <v>0</v>
      </c>
      <c r="BH130" s="211">
        <f>IF(N130="sníž. přenesená",J130,0)</f>
        <v>0</v>
      </c>
      <c r="BI130" s="211">
        <f>IF(N130="nulová",J130,0)</f>
        <v>0</v>
      </c>
      <c r="BJ130" s="23" t="s">
        <v>81</v>
      </c>
      <c r="BK130" s="211">
        <f>ROUND(I130*H130,2)</f>
        <v>0</v>
      </c>
      <c r="BL130" s="23" t="s">
        <v>164</v>
      </c>
      <c r="BM130" s="23" t="s">
        <v>887</v>
      </c>
    </row>
    <row r="131" spans="2:65" s="1" customFormat="1" ht="27">
      <c r="B131" s="40"/>
      <c r="C131" s="62"/>
      <c r="D131" s="212" t="s">
        <v>166</v>
      </c>
      <c r="E131" s="62"/>
      <c r="F131" s="213" t="s">
        <v>888</v>
      </c>
      <c r="G131" s="62"/>
      <c r="H131" s="62"/>
      <c r="I131" s="171"/>
      <c r="J131" s="62"/>
      <c r="K131" s="62"/>
      <c r="L131" s="60"/>
      <c r="M131" s="214"/>
      <c r="N131" s="41"/>
      <c r="O131" s="41"/>
      <c r="P131" s="41"/>
      <c r="Q131" s="41"/>
      <c r="R131" s="41"/>
      <c r="S131" s="41"/>
      <c r="T131" s="77"/>
      <c r="AT131" s="23" t="s">
        <v>166</v>
      </c>
      <c r="AU131" s="23" t="s">
        <v>83</v>
      </c>
    </row>
    <row r="132" spans="2:65" s="1" customFormat="1" ht="27">
      <c r="B132" s="40"/>
      <c r="C132" s="62"/>
      <c r="D132" s="212" t="s">
        <v>168</v>
      </c>
      <c r="E132" s="62"/>
      <c r="F132" s="215" t="s">
        <v>889</v>
      </c>
      <c r="G132" s="62"/>
      <c r="H132" s="62"/>
      <c r="I132" s="171"/>
      <c r="J132" s="62"/>
      <c r="K132" s="62"/>
      <c r="L132" s="60"/>
      <c r="M132" s="214"/>
      <c r="N132" s="41"/>
      <c r="O132" s="41"/>
      <c r="P132" s="41"/>
      <c r="Q132" s="41"/>
      <c r="R132" s="41"/>
      <c r="S132" s="41"/>
      <c r="T132" s="77"/>
      <c r="AT132" s="23" t="s">
        <v>168</v>
      </c>
      <c r="AU132" s="23" t="s">
        <v>83</v>
      </c>
    </row>
    <row r="133" spans="2:65" s="12" customFormat="1" ht="13.5">
      <c r="B133" s="216"/>
      <c r="C133" s="217"/>
      <c r="D133" s="212" t="s">
        <v>170</v>
      </c>
      <c r="E133" s="218" t="s">
        <v>23</v>
      </c>
      <c r="F133" s="219" t="s">
        <v>890</v>
      </c>
      <c r="G133" s="217"/>
      <c r="H133" s="220">
        <v>7</v>
      </c>
      <c r="I133" s="221"/>
      <c r="J133" s="217"/>
      <c r="K133" s="217"/>
      <c r="L133" s="222"/>
      <c r="M133" s="223"/>
      <c r="N133" s="224"/>
      <c r="O133" s="224"/>
      <c r="P133" s="224"/>
      <c r="Q133" s="224"/>
      <c r="R133" s="224"/>
      <c r="S133" s="224"/>
      <c r="T133" s="225"/>
      <c r="AT133" s="226" t="s">
        <v>170</v>
      </c>
      <c r="AU133" s="226" t="s">
        <v>83</v>
      </c>
      <c r="AV133" s="12" t="s">
        <v>83</v>
      </c>
      <c r="AW133" s="12" t="s">
        <v>36</v>
      </c>
      <c r="AX133" s="12" t="s">
        <v>81</v>
      </c>
      <c r="AY133" s="226" t="s">
        <v>157</v>
      </c>
    </row>
    <row r="134" spans="2:65" s="1" customFormat="1" ht="25.5" customHeight="1">
      <c r="B134" s="40"/>
      <c r="C134" s="200" t="s">
        <v>257</v>
      </c>
      <c r="D134" s="200" t="s">
        <v>159</v>
      </c>
      <c r="E134" s="201" t="s">
        <v>891</v>
      </c>
      <c r="F134" s="202" t="s">
        <v>892</v>
      </c>
      <c r="G134" s="203" t="s">
        <v>409</v>
      </c>
      <c r="H134" s="204">
        <v>10</v>
      </c>
      <c r="I134" s="205"/>
      <c r="J134" s="206">
        <f>ROUND(I134*H134,2)</f>
        <v>0</v>
      </c>
      <c r="K134" s="202" t="s">
        <v>163</v>
      </c>
      <c r="L134" s="60"/>
      <c r="M134" s="207" t="s">
        <v>23</v>
      </c>
      <c r="N134" s="208" t="s">
        <v>44</v>
      </c>
      <c r="O134" s="41"/>
      <c r="P134" s="209">
        <f>O134*H134</f>
        <v>0</v>
      </c>
      <c r="Q134" s="209">
        <v>0</v>
      </c>
      <c r="R134" s="209">
        <f>Q134*H134</f>
        <v>0</v>
      </c>
      <c r="S134" s="209">
        <v>0</v>
      </c>
      <c r="T134" s="210">
        <f>S134*H134</f>
        <v>0</v>
      </c>
      <c r="AR134" s="23" t="s">
        <v>164</v>
      </c>
      <c r="AT134" s="23" t="s">
        <v>159</v>
      </c>
      <c r="AU134" s="23" t="s">
        <v>83</v>
      </c>
      <c r="AY134" s="23" t="s">
        <v>157</v>
      </c>
      <c r="BE134" s="211">
        <f>IF(N134="základní",J134,0)</f>
        <v>0</v>
      </c>
      <c r="BF134" s="211">
        <f>IF(N134="snížená",J134,0)</f>
        <v>0</v>
      </c>
      <c r="BG134" s="211">
        <f>IF(N134="zákl. přenesená",J134,0)</f>
        <v>0</v>
      </c>
      <c r="BH134" s="211">
        <f>IF(N134="sníž. přenesená",J134,0)</f>
        <v>0</v>
      </c>
      <c r="BI134" s="211">
        <f>IF(N134="nulová",J134,0)</f>
        <v>0</v>
      </c>
      <c r="BJ134" s="23" t="s">
        <v>81</v>
      </c>
      <c r="BK134" s="211">
        <f>ROUND(I134*H134,2)</f>
        <v>0</v>
      </c>
      <c r="BL134" s="23" t="s">
        <v>164</v>
      </c>
      <c r="BM134" s="23" t="s">
        <v>893</v>
      </c>
    </row>
    <row r="135" spans="2:65" s="1" customFormat="1" ht="27">
      <c r="B135" s="40"/>
      <c r="C135" s="62"/>
      <c r="D135" s="212" t="s">
        <v>166</v>
      </c>
      <c r="E135" s="62"/>
      <c r="F135" s="213" t="s">
        <v>894</v>
      </c>
      <c r="G135" s="62"/>
      <c r="H135" s="62"/>
      <c r="I135" s="171"/>
      <c r="J135" s="62"/>
      <c r="K135" s="62"/>
      <c r="L135" s="60"/>
      <c r="M135" s="214"/>
      <c r="N135" s="41"/>
      <c r="O135" s="41"/>
      <c r="P135" s="41"/>
      <c r="Q135" s="41"/>
      <c r="R135" s="41"/>
      <c r="S135" s="41"/>
      <c r="T135" s="77"/>
      <c r="AT135" s="23" t="s">
        <v>166</v>
      </c>
      <c r="AU135" s="23" t="s">
        <v>83</v>
      </c>
    </row>
    <row r="136" spans="2:65" s="1" customFormat="1" ht="27">
      <c r="B136" s="40"/>
      <c r="C136" s="62"/>
      <c r="D136" s="212" t="s">
        <v>168</v>
      </c>
      <c r="E136" s="62"/>
      <c r="F136" s="215" t="s">
        <v>889</v>
      </c>
      <c r="G136" s="62"/>
      <c r="H136" s="62"/>
      <c r="I136" s="171"/>
      <c r="J136" s="62"/>
      <c r="K136" s="62"/>
      <c r="L136" s="60"/>
      <c r="M136" s="214"/>
      <c r="N136" s="41"/>
      <c r="O136" s="41"/>
      <c r="P136" s="41"/>
      <c r="Q136" s="41"/>
      <c r="R136" s="41"/>
      <c r="S136" s="41"/>
      <c r="T136" s="77"/>
      <c r="AT136" s="23" t="s">
        <v>168</v>
      </c>
      <c r="AU136" s="23" t="s">
        <v>83</v>
      </c>
    </row>
    <row r="137" spans="2:65" s="12" customFormat="1" ht="13.5">
      <c r="B137" s="216"/>
      <c r="C137" s="217"/>
      <c r="D137" s="212" t="s">
        <v>170</v>
      </c>
      <c r="E137" s="218" t="s">
        <v>23</v>
      </c>
      <c r="F137" s="219" t="s">
        <v>895</v>
      </c>
      <c r="G137" s="217"/>
      <c r="H137" s="220">
        <v>10</v>
      </c>
      <c r="I137" s="221"/>
      <c r="J137" s="217"/>
      <c r="K137" s="217"/>
      <c r="L137" s="222"/>
      <c r="M137" s="223"/>
      <c r="N137" s="224"/>
      <c r="O137" s="224"/>
      <c r="P137" s="224"/>
      <c r="Q137" s="224"/>
      <c r="R137" s="224"/>
      <c r="S137" s="224"/>
      <c r="T137" s="225"/>
      <c r="AT137" s="226" t="s">
        <v>170</v>
      </c>
      <c r="AU137" s="226" t="s">
        <v>83</v>
      </c>
      <c r="AV137" s="12" t="s">
        <v>83</v>
      </c>
      <c r="AW137" s="12" t="s">
        <v>36</v>
      </c>
      <c r="AX137" s="12" t="s">
        <v>81</v>
      </c>
      <c r="AY137" s="226" t="s">
        <v>157</v>
      </c>
    </row>
    <row r="138" spans="2:65" s="1" customFormat="1" ht="25.5" customHeight="1">
      <c r="B138" s="40"/>
      <c r="C138" s="200" t="s">
        <v>10</v>
      </c>
      <c r="D138" s="200" t="s">
        <v>159</v>
      </c>
      <c r="E138" s="201" t="s">
        <v>896</v>
      </c>
      <c r="F138" s="202" t="s">
        <v>897</v>
      </c>
      <c r="G138" s="203" t="s">
        <v>409</v>
      </c>
      <c r="H138" s="204">
        <v>2</v>
      </c>
      <c r="I138" s="205"/>
      <c r="J138" s="206">
        <f>ROUND(I138*H138,2)</f>
        <v>0</v>
      </c>
      <c r="K138" s="202" t="s">
        <v>163</v>
      </c>
      <c r="L138" s="60"/>
      <c r="M138" s="207" t="s">
        <v>23</v>
      </c>
      <c r="N138" s="208" t="s">
        <v>44</v>
      </c>
      <c r="O138" s="41"/>
      <c r="P138" s="209">
        <f>O138*H138</f>
        <v>0</v>
      </c>
      <c r="Q138" s="209">
        <v>0</v>
      </c>
      <c r="R138" s="209">
        <f>Q138*H138</f>
        <v>0</v>
      </c>
      <c r="S138" s="209">
        <v>0</v>
      </c>
      <c r="T138" s="210">
        <f>S138*H138</f>
        <v>0</v>
      </c>
      <c r="AR138" s="23" t="s">
        <v>164</v>
      </c>
      <c r="AT138" s="23" t="s">
        <v>159</v>
      </c>
      <c r="AU138" s="23" t="s">
        <v>83</v>
      </c>
      <c r="AY138" s="23" t="s">
        <v>157</v>
      </c>
      <c r="BE138" s="211">
        <f>IF(N138="základní",J138,0)</f>
        <v>0</v>
      </c>
      <c r="BF138" s="211">
        <f>IF(N138="snížená",J138,0)</f>
        <v>0</v>
      </c>
      <c r="BG138" s="211">
        <f>IF(N138="zákl. přenesená",J138,0)</f>
        <v>0</v>
      </c>
      <c r="BH138" s="211">
        <f>IF(N138="sníž. přenesená",J138,0)</f>
        <v>0</v>
      </c>
      <c r="BI138" s="211">
        <f>IF(N138="nulová",J138,0)</f>
        <v>0</v>
      </c>
      <c r="BJ138" s="23" t="s">
        <v>81</v>
      </c>
      <c r="BK138" s="211">
        <f>ROUND(I138*H138,2)</f>
        <v>0</v>
      </c>
      <c r="BL138" s="23" t="s">
        <v>164</v>
      </c>
      <c r="BM138" s="23" t="s">
        <v>898</v>
      </c>
    </row>
    <row r="139" spans="2:65" s="1" customFormat="1" ht="27">
      <c r="B139" s="40"/>
      <c r="C139" s="62"/>
      <c r="D139" s="212" t="s">
        <v>166</v>
      </c>
      <c r="E139" s="62"/>
      <c r="F139" s="213" t="s">
        <v>899</v>
      </c>
      <c r="G139" s="62"/>
      <c r="H139" s="62"/>
      <c r="I139" s="171"/>
      <c r="J139" s="62"/>
      <c r="K139" s="62"/>
      <c r="L139" s="60"/>
      <c r="M139" s="214"/>
      <c r="N139" s="41"/>
      <c r="O139" s="41"/>
      <c r="P139" s="41"/>
      <c r="Q139" s="41"/>
      <c r="R139" s="41"/>
      <c r="S139" s="41"/>
      <c r="T139" s="77"/>
      <c r="AT139" s="23" t="s">
        <v>166</v>
      </c>
      <c r="AU139" s="23" t="s">
        <v>83</v>
      </c>
    </row>
    <row r="140" spans="2:65" s="1" customFormat="1" ht="27">
      <c r="B140" s="40"/>
      <c r="C140" s="62"/>
      <c r="D140" s="212" t="s">
        <v>168</v>
      </c>
      <c r="E140" s="62"/>
      <c r="F140" s="215" t="s">
        <v>889</v>
      </c>
      <c r="G140" s="62"/>
      <c r="H140" s="62"/>
      <c r="I140" s="171"/>
      <c r="J140" s="62"/>
      <c r="K140" s="62"/>
      <c r="L140" s="60"/>
      <c r="M140" s="214"/>
      <c r="N140" s="41"/>
      <c r="O140" s="41"/>
      <c r="P140" s="41"/>
      <c r="Q140" s="41"/>
      <c r="R140" s="41"/>
      <c r="S140" s="41"/>
      <c r="T140" s="77"/>
      <c r="AT140" s="23" t="s">
        <v>168</v>
      </c>
      <c r="AU140" s="23" t="s">
        <v>83</v>
      </c>
    </row>
    <row r="141" spans="2:65" s="12" customFormat="1" ht="13.5">
      <c r="B141" s="216"/>
      <c r="C141" s="217"/>
      <c r="D141" s="212" t="s">
        <v>170</v>
      </c>
      <c r="E141" s="218" t="s">
        <v>23</v>
      </c>
      <c r="F141" s="219" t="s">
        <v>900</v>
      </c>
      <c r="G141" s="217"/>
      <c r="H141" s="220">
        <v>2</v>
      </c>
      <c r="I141" s="221"/>
      <c r="J141" s="217"/>
      <c r="K141" s="217"/>
      <c r="L141" s="222"/>
      <c r="M141" s="223"/>
      <c r="N141" s="224"/>
      <c r="O141" s="224"/>
      <c r="P141" s="224"/>
      <c r="Q141" s="224"/>
      <c r="R141" s="224"/>
      <c r="S141" s="224"/>
      <c r="T141" s="225"/>
      <c r="AT141" s="226" t="s">
        <v>170</v>
      </c>
      <c r="AU141" s="226" t="s">
        <v>83</v>
      </c>
      <c r="AV141" s="12" t="s">
        <v>83</v>
      </c>
      <c r="AW141" s="12" t="s">
        <v>36</v>
      </c>
      <c r="AX141" s="12" t="s">
        <v>81</v>
      </c>
      <c r="AY141" s="226" t="s">
        <v>157</v>
      </c>
    </row>
    <row r="142" spans="2:65" s="1" customFormat="1" ht="25.5" customHeight="1">
      <c r="B142" s="40"/>
      <c r="C142" s="200" t="s">
        <v>271</v>
      </c>
      <c r="D142" s="200" t="s">
        <v>159</v>
      </c>
      <c r="E142" s="201" t="s">
        <v>901</v>
      </c>
      <c r="F142" s="202" t="s">
        <v>902</v>
      </c>
      <c r="G142" s="203" t="s">
        <v>409</v>
      </c>
      <c r="H142" s="204">
        <v>1</v>
      </c>
      <c r="I142" s="205"/>
      <c r="J142" s="206">
        <f>ROUND(I142*H142,2)</f>
        <v>0</v>
      </c>
      <c r="K142" s="202" t="s">
        <v>163</v>
      </c>
      <c r="L142" s="60"/>
      <c r="M142" s="207" t="s">
        <v>23</v>
      </c>
      <c r="N142" s="208" t="s">
        <v>44</v>
      </c>
      <c r="O142" s="41"/>
      <c r="P142" s="209">
        <f>O142*H142</f>
        <v>0</v>
      </c>
      <c r="Q142" s="209">
        <v>0</v>
      </c>
      <c r="R142" s="209">
        <f>Q142*H142</f>
        <v>0</v>
      </c>
      <c r="S142" s="209">
        <v>0</v>
      </c>
      <c r="T142" s="210">
        <f>S142*H142</f>
        <v>0</v>
      </c>
      <c r="AR142" s="23" t="s">
        <v>164</v>
      </c>
      <c r="AT142" s="23" t="s">
        <v>159</v>
      </c>
      <c r="AU142" s="23" t="s">
        <v>83</v>
      </c>
      <c r="AY142" s="23" t="s">
        <v>157</v>
      </c>
      <c r="BE142" s="211">
        <f>IF(N142="základní",J142,0)</f>
        <v>0</v>
      </c>
      <c r="BF142" s="211">
        <f>IF(N142="snížená",J142,0)</f>
        <v>0</v>
      </c>
      <c r="BG142" s="211">
        <f>IF(N142="zákl. přenesená",J142,0)</f>
        <v>0</v>
      </c>
      <c r="BH142" s="211">
        <f>IF(N142="sníž. přenesená",J142,0)</f>
        <v>0</v>
      </c>
      <c r="BI142" s="211">
        <f>IF(N142="nulová",J142,0)</f>
        <v>0</v>
      </c>
      <c r="BJ142" s="23" t="s">
        <v>81</v>
      </c>
      <c r="BK142" s="211">
        <f>ROUND(I142*H142,2)</f>
        <v>0</v>
      </c>
      <c r="BL142" s="23" t="s">
        <v>164</v>
      </c>
      <c r="BM142" s="23" t="s">
        <v>903</v>
      </c>
    </row>
    <row r="143" spans="2:65" s="1" customFormat="1" ht="27">
      <c r="B143" s="40"/>
      <c r="C143" s="62"/>
      <c r="D143" s="212" t="s">
        <v>166</v>
      </c>
      <c r="E143" s="62"/>
      <c r="F143" s="213" t="s">
        <v>904</v>
      </c>
      <c r="G143" s="62"/>
      <c r="H143" s="62"/>
      <c r="I143" s="171"/>
      <c r="J143" s="62"/>
      <c r="K143" s="62"/>
      <c r="L143" s="60"/>
      <c r="M143" s="214"/>
      <c r="N143" s="41"/>
      <c r="O143" s="41"/>
      <c r="P143" s="41"/>
      <c r="Q143" s="41"/>
      <c r="R143" s="41"/>
      <c r="S143" s="41"/>
      <c r="T143" s="77"/>
      <c r="AT143" s="23" t="s">
        <v>166</v>
      </c>
      <c r="AU143" s="23" t="s">
        <v>83</v>
      </c>
    </row>
    <row r="144" spans="2:65" s="1" customFormat="1" ht="27">
      <c r="B144" s="40"/>
      <c r="C144" s="62"/>
      <c r="D144" s="212" t="s">
        <v>168</v>
      </c>
      <c r="E144" s="62"/>
      <c r="F144" s="215" t="s">
        <v>889</v>
      </c>
      <c r="G144" s="62"/>
      <c r="H144" s="62"/>
      <c r="I144" s="171"/>
      <c r="J144" s="62"/>
      <c r="K144" s="62"/>
      <c r="L144" s="60"/>
      <c r="M144" s="214"/>
      <c r="N144" s="41"/>
      <c r="O144" s="41"/>
      <c r="P144" s="41"/>
      <c r="Q144" s="41"/>
      <c r="R144" s="41"/>
      <c r="S144" s="41"/>
      <c r="T144" s="77"/>
      <c r="AT144" s="23" t="s">
        <v>168</v>
      </c>
      <c r="AU144" s="23" t="s">
        <v>83</v>
      </c>
    </row>
    <row r="145" spans="2:65" s="12" customFormat="1" ht="13.5">
      <c r="B145" s="216"/>
      <c r="C145" s="217"/>
      <c r="D145" s="212" t="s">
        <v>170</v>
      </c>
      <c r="E145" s="218" t="s">
        <v>23</v>
      </c>
      <c r="F145" s="219" t="s">
        <v>905</v>
      </c>
      <c r="G145" s="217"/>
      <c r="H145" s="220">
        <v>1</v>
      </c>
      <c r="I145" s="221"/>
      <c r="J145" s="217"/>
      <c r="K145" s="217"/>
      <c r="L145" s="222"/>
      <c r="M145" s="223"/>
      <c r="N145" s="224"/>
      <c r="O145" s="224"/>
      <c r="P145" s="224"/>
      <c r="Q145" s="224"/>
      <c r="R145" s="224"/>
      <c r="S145" s="224"/>
      <c r="T145" s="225"/>
      <c r="AT145" s="226" t="s">
        <v>170</v>
      </c>
      <c r="AU145" s="226" t="s">
        <v>83</v>
      </c>
      <c r="AV145" s="12" t="s">
        <v>83</v>
      </c>
      <c r="AW145" s="12" t="s">
        <v>36</v>
      </c>
      <c r="AX145" s="12" t="s">
        <v>81</v>
      </c>
      <c r="AY145" s="226" t="s">
        <v>157</v>
      </c>
    </row>
    <row r="146" spans="2:65" s="1" customFormat="1" ht="25.5" customHeight="1">
      <c r="B146" s="40"/>
      <c r="C146" s="200" t="s">
        <v>278</v>
      </c>
      <c r="D146" s="200" t="s">
        <v>159</v>
      </c>
      <c r="E146" s="201" t="s">
        <v>906</v>
      </c>
      <c r="F146" s="202" t="s">
        <v>907</v>
      </c>
      <c r="G146" s="203" t="s">
        <v>409</v>
      </c>
      <c r="H146" s="204">
        <v>2</v>
      </c>
      <c r="I146" s="205"/>
      <c r="J146" s="206">
        <f>ROUND(I146*H146,2)</f>
        <v>0</v>
      </c>
      <c r="K146" s="202" t="s">
        <v>163</v>
      </c>
      <c r="L146" s="60"/>
      <c r="M146" s="207" t="s">
        <v>23</v>
      </c>
      <c r="N146" s="208" t="s">
        <v>44</v>
      </c>
      <c r="O146" s="41"/>
      <c r="P146" s="209">
        <f>O146*H146</f>
        <v>0</v>
      </c>
      <c r="Q146" s="209">
        <v>0</v>
      </c>
      <c r="R146" s="209">
        <f>Q146*H146</f>
        <v>0</v>
      </c>
      <c r="S146" s="209">
        <v>0</v>
      </c>
      <c r="T146" s="210">
        <f>S146*H146</f>
        <v>0</v>
      </c>
      <c r="AR146" s="23" t="s">
        <v>164</v>
      </c>
      <c r="AT146" s="23" t="s">
        <v>159</v>
      </c>
      <c r="AU146" s="23" t="s">
        <v>83</v>
      </c>
      <c r="AY146" s="23" t="s">
        <v>157</v>
      </c>
      <c r="BE146" s="211">
        <f>IF(N146="základní",J146,0)</f>
        <v>0</v>
      </c>
      <c r="BF146" s="211">
        <f>IF(N146="snížená",J146,0)</f>
        <v>0</v>
      </c>
      <c r="BG146" s="211">
        <f>IF(N146="zákl. přenesená",J146,0)</f>
        <v>0</v>
      </c>
      <c r="BH146" s="211">
        <f>IF(N146="sníž. přenesená",J146,0)</f>
        <v>0</v>
      </c>
      <c r="BI146" s="211">
        <f>IF(N146="nulová",J146,0)</f>
        <v>0</v>
      </c>
      <c r="BJ146" s="23" t="s">
        <v>81</v>
      </c>
      <c r="BK146" s="211">
        <f>ROUND(I146*H146,2)</f>
        <v>0</v>
      </c>
      <c r="BL146" s="23" t="s">
        <v>164</v>
      </c>
      <c r="BM146" s="23" t="s">
        <v>908</v>
      </c>
    </row>
    <row r="147" spans="2:65" s="1" customFormat="1" ht="27">
      <c r="B147" s="40"/>
      <c r="C147" s="62"/>
      <c r="D147" s="212" t="s">
        <v>166</v>
      </c>
      <c r="E147" s="62"/>
      <c r="F147" s="213" t="s">
        <v>909</v>
      </c>
      <c r="G147" s="62"/>
      <c r="H147" s="62"/>
      <c r="I147" s="171"/>
      <c r="J147" s="62"/>
      <c r="K147" s="62"/>
      <c r="L147" s="60"/>
      <c r="M147" s="214"/>
      <c r="N147" s="41"/>
      <c r="O147" s="41"/>
      <c r="P147" s="41"/>
      <c r="Q147" s="41"/>
      <c r="R147" s="41"/>
      <c r="S147" s="41"/>
      <c r="T147" s="77"/>
      <c r="AT147" s="23" t="s">
        <v>166</v>
      </c>
      <c r="AU147" s="23" t="s">
        <v>83</v>
      </c>
    </row>
    <row r="148" spans="2:65" s="1" customFormat="1" ht="27">
      <c r="B148" s="40"/>
      <c r="C148" s="62"/>
      <c r="D148" s="212" t="s">
        <v>168</v>
      </c>
      <c r="E148" s="62"/>
      <c r="F148" s="215" t="s">
        <v>889</v>
      </c>
      <c r="G148" s="62"/>
      <c r="H148" s="62"/>
      <c r="I148" s="171"/>
      <c r="J148" s="62"/>
      <c r="K148" s="62"/>
      <c r="L148" s="60"/>
      <c r="M148" s="214"/>
      <c r="N148" s="41"/>
      <c r="O148" s="41"/>
      <c r="P148" s="41"/>
      <c r="Q148" s="41"/>
      <c r="R148" s="41"/>
      <c r="S148" s="41"/>
      <c r="T148" s="77"/>
      <c r="AT148" s="23" t="s">
        <v>168</v>
      </c>
      <c r="AU148" s="23" t="s">
        <v>83</v>
      </c>
    </row>
    <row r="149" spans="2:65" s="12" customFormat="1" ht="13.5">
      <c r="B149" s="216"/>
      <c r="C149" s="217"/>
      <c r="D149" s="212" t="s">
        <v>170</v>
      </c>
      <c r="E149" s="218" t="s">
        <v>23</v>
      </c>
      <c r="F149" s="219" t="s">
        <v>900</v>
      </c>
      <c r="G149" s="217"/>
      <c r="H149" s="220">
        <v>2</v>
      </c>
      <c r="I149" s="221"/>
      <c r="J149" s="217"/>
      <c r="K149" s="217"/>
      <c r="L149" s="222"/>
      <c r="M149" s="223"/>
      <c r="N149" s="224"/>
      <c r="O149" s="224"/>
      <c r="P149" s="224"/>
      <c r="Q149" s="224"/>
      <c r="R149" s="224"/>
      <c r="S149" s="224"/>
      <c r="T149" s="225"/>
      <c r="AT149" s="226" t="s">
        <v>170</v>
      </c>
      <c r="AU149" s="226" t="s">
        <v>83</v>
      </c>
      <c r="AV149" s="12" t="s">
        <v>83</v>
      </c>
      <c r="AW149" s="12" t="s">
        <v>36</v>
      </c>
      <c r="AX149" s="12" t="s">
        <v>81</v>
      </c>
      <c r="AY149" s="226" t="s">
        <v>157</v>
      </c>
    </row>
    <row r="150" spans="2:65" s="1" customFormat="1" ht="25.5" customHeight="1">
      <c r="B150" s="40"/>
      <c r="C150" s="200" t="s">
        <v>285</v>
      </c>
      <c r="D150" s="200" t="s">
        <v>159</v>
      </c>
      <c r="E150" s="201" t="s">
        <v>910</v>
      </c>
      <c r="F150" s="202" t="s">
        <v>911</v>
      </c>
      <c r="G150" s="203" t="s">
        <v>409</v>
      </c>
      <c r="H150" s="204">
        <v>3</v>
      </c>
      <c r="I150" s="205"/>
      <c r="J150" s="206">
        <f>ROUND(I150*H150,2)</f>
        <v>0</v>
      </c>
      <c r="K150" s="202" t="s">
        <v>163</v>
      </c>
      <c r="L150" s="60"/>
      <c r="M150" s="207" t="s">
        <v>23</v>
      </c>
      <c r="N150" s="208" t="s">
        <v>44</v>
      </c>
      <c r="O150" s="41"/>
      <c r="P150" s="209">
        <f>O150*H150</f>
        <v>0</v>
      </c>
      <c r="Q150" s="209">
        <v>0</v>
      </c>
      <c r="R150" s="209">
        <f>Q150*H150</f>
        <v>0</v>
      </c>
      <c r="S150" s="209">
        <v>0</v>
      </c>
      <c r="T150" s="210">
        <f>S150*H150</f>
        <v>0</v>
      </c>
      <c r="AR150" s="23" t="s">
        <v>164</v>
      </c>
      <c r="AT150" s="23" t="s">
        <v>159</v>
      </c>
      <c r="AU150" s="23" t="s">
        <v>83</v>
      </c>
      <c r="AY150" s="23" t="s">
        <v>157</v>
      </c>
      <c r="BE150" s="211">
        <f>IF(N150="základní",J150,0)</f>
        <v>0</v>
      </c>
      <c r="BF150" s="211">
        <f>IF(N150="snížená",J150,0)</f>
        <v>0</v>
      </c>
      <c r="BG150" s="211">
        <f>IF(N150="zákl. přenesená",J150,0)</f>
        <v>0</v>
      </c>
      <c r="BH150" s="211">
        <f>IF(N150="sníž. přenesená",J150,0)</f>
        <v>0</v>
      </c>
      <c r="BI150" s="211">
        <f>IF(N150="nulová",J150,0)</f>
        <v>0</v>
      </c>
      <c r="BJ150" s="23" t="s">
        <v>81</v>
      </c>
      <c r="BK150" s="211">
        <f>ROUND(I150*H150,2)</f>
        <v>0</v>
      </c>
      <c r="BL150" s="23" t="s">
        <v>164</v>
      </c>
      <c r="BM150" s="23" t="s">
        <v>912</v>
      </c>
    </row>
    <row r="151" spans="2:65" s="1" customFormat="1" ht="27">
      <c r="B151" s="40"/>
      <c r="C151" s="62"/>
      <c r="D151" s="212" t="s">
        <v>166</v>
      </c>
      <c r="E151" s="62"/>
      <c r="F151" s="213" t="s">
        <v>913</v>
      </c>
      <c r="G151" s="62"/>
      <c r="H151" s="62"/>
      <c r="I151" s="171"/>
      <c r="J151" s="62"/>
      <c r="K151" s="62"/>
      <c r="L151" s="60"/>
      <c r="M151" s="214"/>
      <c r="N151" s="41"/>
      <c r="O151" s="41"/>
      <c r="P151" s="41"/>
      <c r="Q151" s="41"/>
      <c r="R151" s="41"/>
      <c r="S151" s="41"/>
      <c r="T151" s="77"/>
      <c r="AT151" s="23" t="s">
        <v>166</v>
      </c>
      <c r="AU151" s="23" t="s">
        <v>83</v>
      </c>
    </row>
    <row r="152" spans="2:65" s="1" customFormat="1" ht="27">
      <c r="B152" s="40"/>
      <c r="C152" s="62"/>
      <c r="D152" s="212" t="s">
        <v>168</v>
      </c>
      <c r="E152" s="62"/>
      <c r="F152" s="215" t="s">
        <v>889</v>
      </c>
      <c r="G152" s="62"/>
      <c r="H152" s="62"/>
      <c r="I152" s="171"/>
      <c r="J152" s="62"/>
      <c r="K152" s="62"/>
      <c r="L152" s="60"/>
      <c r="M152" s="214"/>
      <c r="N152" s="41"/>
      <c r="O152" s="41"/>
      <c r="P152" s="41"/>
      <c r="Q152" s="41"/>
      <c r="R152" s="41"/>
      <c r="S152" s="41"/>
      <c r="T152" s="77"/>
      <c r="AT152" s="23" t="s">
        <v>168</v>
      </c>
      <c r="AU152" s="23" t="s">
        <v>83</v>
      </c>
    </row>
    <row r="153" spans="2:65" s="12" customFormat="1" ht="13.5">
      <c r="B153" s="216"/>
      <c r="C153" s="217"/>
      <c r="D153" s="212" t="s">
        <v>170</v>
      </c>
      <c r="E153" s="218" t="s">
        <v>23</v>
      </c>
      <c r="F153" s="219" t="s">
        <v>914</v>
      </c>
      <c r="G153" s="217"/>
      <c r="H153" s="220">
        <v>3</v>
      </c>
      <c r="I153" s="221"/>
      <c r="J153" s="217"/>
      <c r="K153" s="217"/>
      <c r="L153" s="222"/>
      <c r="M153" s="223"/>
      <c r="N153" s="224"/>
      <c r="O153" s="224"/>
      <c r="P153" s="224"/>
      <c r="Q153" s="224"/>
      <c r="R153" s="224"/>
      <c r="S153" s="224"/>
      <c r="T153" s="225"/>
      <c r="AT153" s="226" t="s">
        <v>170</v>
      </c>
      <c r="AU153" s="226" t="s">
        <v>83</v>
      </c>
      <c r="AV153" s="12" t="s">
        <v>83</v>
      </c>
      <c r="AW153" s="12" t="s">
        <v>36</v>
      </c>
      <c r="AX153" s="12" t="s">
        <v>81</v>
      </c>
      <c r="AY153" s="226" t="s">
        <v>157</v>
      </c>
    </row>
    <row r="154" spans="2:65" s="1" customFormat="1" ht="25.5" customHeight="1">
      <c r="B154" s="40"/>
      <c r="C154" s="200" t="s">
        <v>291</v>
      </c>
      <c r="D154" s="200" t="s">
        <v>159</v>
      </c>
      <c r="E154" s="201" t="s">
        <v>915</v>
      </c>
      <c r="F154" s="202" t="s">
        <v>916</v>
      </c>
      <c r="G154" s="203" t="s">
        <v>409</v>
      </c>
      <c r="H154" s="204">
        <v>2</v>
      </c>
      <c r="I154" s="205"/>
      <c r="J154" s="206">
        <f>ROUND(I154*H154,2)</f>
        <v>0</v>
      </c>
      <c r="K154" s="202" t="s">
        <v>163</v>
      </c>
      <c r="L154" s="60"/>
      <c r="M154" s="207" t="s">
        <v>23</v>
      </c>
      <c r="N154" s="208" t="s">
        <v>44</v>
      </c>
      <c r="O154" s="41"/>
      <c r="P154" s="209">
        <f>O154*H154</f>
        <v>0</v>
      </c>
      <c r="Q154" s="209">
        <v>0</v>
      </c>
      <c r="R154" s="209">
        <f>Q154*H154</f>
        <v>0</v>
      </c>
      <c r="S154" s="209">
        <v>0</v>
      </c>
      <c r="T154" s="210">
        <f>S154*H154</f>
        <v>0</v>
      </c>
      <c r="AR154" s="23" t="s">
        <v>164</v>
      </c>
      <c r="AT154" s="23" t="s">
        <v>159</v>
      </c>
      <c r="AU154" s="23" t="s">
        <v>83</v>
      </c>
      <c r="AY154" s="23" t="s">
        <v>157</v>
      </c>
      <c r="BE154" s="211">
        <f>IF(N154="základní",J154,0)</f>
        <v>0</v>
      </c>
      <c r="BF154" s="211">
        <f>IF(N154="snížená",J154,0)</f>
        <v>0</v>
      </c>
      <c r="BG154" s="211">
        <f>IF(N154="zákl. přenesená",J154,0)</f>
        <v>0</v>
      </c>
      <c r="BH154" s="211">
        <f>IF(N154="sníž. přenesená",J154,0)</f>
        <v>0</v>
      </c>
      <c r="BI154" s="211">
        <f>IF(N154="nulová",J154,0)</f>
        <v>0</v>
      </c>
      <c r="BJ154" s="23" t="s">
        <v>81</v>
      </c>
      <c r="BK154" s="211">
        <f>ROUND(I154*H154,2)</f>
        <v>0</v>
      </c>
      <c r="BL154" s="23" t="s">
        <v>164</v>
      </c>
      <c r="BM154" s="23" t="s">
        <v>917</v>
      </c>
    </row>
    <row r="155" spans="2:65" s="1" customFormat="1" ht="27">
      <c r="B155" s="40"/>
      <c r="C155" s="62"/>
      <c r="D155" s="212" t="s">
        <v>166</v>
      </c>
      <c r="E155" s="62"/>
      <c r="F155" s="213" t="s">
        <v>918</v>
      </c>
      <c r="G155" s="62"/>
      <c r="H155" s="62"/>
      <c r="I155" s="171"/>
      <c r="J155" s="62"/>
      <c r="K155" s="62"/>
      <c r="L155" s="60"/>
      <c r="M155" s="214"/>
      <c r="N155" s="41"/>
      <c r="O155" s="41"/>
      <c r="P155" s="41"/>
      <c r="Q155" s="41"/>
      <c r="R155" s="41"/>
      <c r="S155" s="41"/>
      <c r="T155" s="77"/>
      <c r="AT155" s="23" t="s">
        <v>166</v>
      </c>
      <c r="AU155" s="23" t="s">
        <v>83</v>
      </c>
    </row>
    <row r="156" spans="2:65" s="1" customFormat="1" ht="27">
      <c r="B156" s="40"/>
      <c r="C156" s="62"/>
      <c r="D156" s="212" t="s">
        <v>168</v>
      </c>
      <c r="E156" s="62"/>
      <c r="F156" s="215" t="s">
        <v>889</v>
      </c>
      <c r="G156" s="62"/>
      <c r="H156" s="62"/>
      <c r="I156" s="171"/>
      <c r="J156" s="62"/>
      <c r="K156" s="62"/>
      <c r="L156" s="60"/>
      <c r="M156" s="214"/>
      <c r="N156" s="41"/>
      <c r="O156" s="41"/>
      <c r="P156" s="41"/>
      <c r="Q156" s="41"/>
      <c r="R156" s="41"/>
      <c r="S156" s="41"/>
      <c r="T156" s="77"/>
      <c r="AT156" s="23" t="s">
        <v>168</v>
      </c>
      <c r="AU156" s="23" t="s">
        <v>83</v>
      </c>
    </row>
    <row r="157" spans="2:65" s="12" customFormat="1" ht="13.5">
      <c r="B157" s="216"/>
      <c r="C157" s="217"/>
      <c r="D157" s="212" t="s">
        <v>170</v>
      </c>
      <c r="E157" s="218" t="s">
        <v>23</v>
      </c>
      <c r="F157" s="219" t="s">
        <v>900</v>
      </c>
      <c r="G157" s="217"/>
      <c r="H157" s="220">
        <v>2</v>
      </c>
      <c r="I157" s="221"/>
      <c r="J157" s="217"/>
      <c r="K157" s="217"/>
      <c r="L157" s="222"/>
      <c r="M157" s="223"/>
      <c r="N157" s="224"/>
      <c r="O157" s="224"/>
      <c r="P157" s="224"/>
      <c r="Q157" s="224"/>
      <c r="R157" s="224"/>
      <c r="S157" s="224"/>
      <c r="T157" s="225"/>
      <c r="AT157" s="226" t="s">
        <v>170</v>
      </c>
      <c r="AU157" s="226" t="s">
        <v>83</v>
      </c>
      <c r="AV157" s="12" t="s">
        <v>83</v>
      </c>
      <c r="AW157" s="12" t="s">
        <v>36</v>
      </c>
      <c r="AX157" s="12" t="s">
        <v>81</v>
      </c>
      <c r="AY157" s="226" t="s">
        <v>157</v>
      </c>
    </row>
    <row r="158" spans="2:65" s="1" customFormat="1" ht="25.5" customHeight="1">
      <c r="B158" s="40"/>
      <c r="C158" s="200" t="s">
        <v>296</v>
      </c>
      <c r="D158" s="200" t="s">
        <v>159</v>
      </c>
      <c r="E158" s="201" t="s">
        <v>919</v>
      </c>
      <c r="F158" s="202" t="s">
        <v>920</v>
      </c>
      <c r="G158" s="203" t="s">
        <v>409</v>
      </c>
      <c r="H158" s="204">
        <v>1</v>
      </c>
      <c r="I158" s="205"/>
      <c r="J158" s="206">
        <f>ROUND(I158*H158,2)</f>
        <v>0</v>
      </c>
      <c r="K158" s="202" t="s">
        <v>163</v>
      </c>
      <c r="L158" s="60"/>
      <c r="M158" s="207" t="s">
        <v>23</v>
      </c>
      <c r="N158" s="208" t="s">
        <v>44</v>
      </c>
      <c r="O158" s="41"/>
      <c r="P158" s="209">
        <f>O158*H158</f>
        <v>0</v>
      </c>
      <c r="Q158" s="209">
        <v>0</v>
      </c>
      <c r="R158" s="209">
        <f>Q158*H158</f>
        <v>0</v>
      </c>
      <c r="S158" s="209">
        <v>0</v>
      </c>
      <c r="T158" s="210">
        <f>S158*H158</f>
        <v>0</v>
      </c>
      <c r="AR158" s="23" t="s">
        <v>164</v>
      </c>
      <c r="AT158" s="23" t="s">
        <v>159</v>
      </c>
      <c r="AU158" s="23" t="s">
        <v>83</v>
      </c>
      <c r="AY158" s="23" t="s">
        <v>157</v>
      </c>
      <c r="BE158" s="211">
        <f>IF(N158="základní",J158,0)</f>
        <v>0</v>
      </c>
      <c r="BF158" s="211">
        <f>IF(N158="snížená",J158,0)</f>
        <v>0</v>
      </c>
      <c r="BG158" s="211">
        <f>IF(N158="zákl. přenesená",J158,0)</f>
        <v>0</v>
      </c>
      <c r="BH158" s="211">
        <f>IF(N158="sníž. přenesená",J158,0)</f>
        <v>0</v>
      </c>
      <c r="BI158" s="211">
        <f>IF(N158="nulová",J158,0)</f>
        <v>0</v>
      </c>
      <c r="BJ158" s="23" t="s">
        <v>81</v>
      </c>
      <c r="BK158" s="211">
        <f>ROUND(I158*H158,2)</f>
        <v>0</v>
      </c>
      <c r="BL158" s="23" t="s">
        <v>164</v>
      </c>
      <c r="BM158" s="23" t="s">
        <v>921</v>
      </c>
    </row>
    <row r="159" spans="2:65" s="1" customFormat="1" ht="27">
      <c r="B159" s="40"/>
      <c r="C159" s="62"/>
      <c r="D159" s="212" t="s">
        <v>166</v>
      </c>
      <c r="E159" s="62"/>
      <c r="F159" s="213" t="s">
        <v>922</v>
      </c>
      <c r="G159" s="62"/>
      <c r="H159" s="62"/>
      <c r="I159" s="171"/>
      <c r="J159" s="62"/>
      <c r="K159" s="62"/>
      <c r="L159" s="60"/>
      <c r="M159" s="214"/>
      <c r="N159" s="41"/>
      <c r="O159" s="41"/>
      <c r="P159" s="41"/>
      <c r="Q159" s="41"/>
      <c r="R159" s="41"/>
      <c r="S159" s="41"/>
      <c r="T159" s="77"/>
      <c r="AT159" s="23" t="s">
        <v>166</v>
      </c>
      <c r="AU159" s="23" t="s">
        <v>83</v>
      </c>
    </row>
    <row r="160" spans="2:65" s="1" customFormat="1" ht="27">
      <c r="B160" s="40"/>
      <c r="C160" s="62"/>
      <c r="D160" s="212" t="s">
        <v>168</v>
      </c>
      <c r="E160" s="62"/>
      <c r="F160" s="215" t="s">
        <v>889</v>
      </c>
      <c r="G160" s="62"/>
      <c r="H160" s="62"/>
      <c r="I160" s="171"/>
      <c r="J160" s="62"/>
      <c r="K160" s="62"/>
      <c r="L160" s="60"/>
      <c r="M160" s="214"/>
      <c r="N160" s="41"/>
      <c r="O160" s="41"/>
      <c r="P160" s="41"/>
      <c r="Q160" s="41"/>
      <c r="R160" s="41"/>
      <c r="S160" s="41"/>
      <c r="T160" s="77"/>
      <c r="AT160" s="23" t="s">
        <v>168</v>
      </c>
      <c r="AU160" s="23" t="s">
        <v>83</v>
      </c>
    </row>
    <row r="161" spans="2:65" s="12" customFormat="1" ht="13.5">
      <c r="B161" s="216"/>
      <c r="C161" s="217"/>
      <c r="D161" s="212" t="s">
        <v>170</v>
      </c>
      <c r="E161" s="218" t="s">
        <v>23</v>
      </c>
      <c r="F161" s="219" t="s">
        <v>905</v>
      </c>
      <c r="G161" s="217"/>
      <c r="H161" s="220">
        <v>1</v>
      </c>
      <c r="I161" s="221"/>
      <c r="J161" s="217"/>
      <c r="K161" s="217"/>
      <c r="L161" s="222"/>
      <c r="M161" s="223"/>
      <c r="N161" s="224"/>
      <c r="O161" s="224"/>
      <c r="P161" s="224"/>
      <c r="Q161" s="224"/>
      <c r="R161" s="224"/>
      <c r="S161" s="224"/>
      <c r="T161" s="225"/>
      <c r="AT161" s="226" t="s">
        <v>170</v>
      </c>
      <c r="AU161" s="226" t="s">
        <v>83</v>
      </c>
      <c r="AV161" s="12" t="s">
        <v>83</v>
      </c>
      <c r="AW161" s="12" t="s">
        <v>36</v>
      </c>
      <c r="AX161" s="12" t="s">
        <v>81</v>
      </c>
      <c r="AY161" s="226" t="s">
        <v>157</v>
      </c>
    </row>
    <row r="162" spans="2:65" s="1" customFormat="1" ht="25.5" customHeight="1">
      <c r="B162" s="40"/>
      <c r="C162" s="200" t="s">
        <v>9</v>
      </c>
      <c r="D162" s="200" t="s">
        <v>159</v>
      </c>
      <c r="E162" s="201" t="s">
        <v>923</v>
      </c>
      <c r="F162" s="202" t="s">
        <v>924</v>
      </c>
      <c r="G162" s="203" t="s">
        <v>288</v>
      </c>
      <c r="H162" s="204">
        <v>1</v>
      </c>
      <c r="I162" s="205"/>
      <c r="J162" s="206">
        <f>ROUND(I162*H162,2)</f>
        <v>0</v>
      </c>
      <c r="K162" s="202" t="s">
        <v>23</v>
      </c>
      <c r="L162" s="60"/>
      <c r="M162" s="207" t="s">
        <v>23</v>
      </c>
      <c r="N162" s="208" t="s">
        <v>44</v>
      </c>
      <c r="O162" s="41"/>
      <c r="P162" s="209">
        <f>O162*H162</f>
        <v>0</v>
      </c>
      <c r="Q162" s="209">
        <v>0</v>
      </c>
      <c r="R162" s="209">
        <f>Q162*H162</f>
        <v>0</v>
      </c>
      <c r="S162" s="209">
        <v>0</v>
      </c>
      <c r="T162" s="210">
        <f>S162*H162</f>
        <v>0</v>
      </c>
      <c r="AR162" s="23" t="s">
        <v>164</v>
      </c>
      <c r="AT162" s="23" t="s">
        <v>159</v>
      </c>
      <c r="AU162" s="23" t="s">
        <v>83</v>
      </c>
      <c r="AY162" s="23" t="s">
        <v>157</v>
      </c>
      <c r="BE162" s="211">
        <f>IF(N162="základní",J162,0)</f>
        <v>0</v>
      </c>
      <c r="BF162" s="211">
        <f>IF(N162="snížená",J162,0)</f>
        <v>0</v>
      </c>
      <c r="BG162" s="211">
        <f>IF(N162="zákl. přenesená",J162,0)</f>
        <v>0</v>
      </c>
      <c r="BH162" s="211">
        <f>IF(N162="sníž. přenesená",J162,0)</f>
        <v>0</v>
      </c>
      <c r="BI162" s="211">
        <f>IF(N162="nulová",J162,0)</f>
        <v>0</v>
      </c>
      <c r="BJ162" s="23" t="s">
        <v>81</v>
      </c>
      <c r="BK162" s="211">
        <f>ROUND(I162*H162,2)</f>
        <v>0</v>
      </c>
      <c r="BL162" s="23" t="s">
        <v>164</v>
      </c>
      <c r="BM162" s="23" t="s">
        <v>925</v>
      </c>
    </row>
    <row r="163" spans="2:65" s="1" customFormat="1" ht="13.5">
      <c r="B163" s="40"/>
      <c r="C163" s="62"/>
      <c r="D163" s="212" t="s">
        <v>166</v>
      </c>
      <c r="E163" s="62"/>
      <c r="F163" s="213" t="s">
        <v>924</v>
      </c>
      <c r="G163" s="62"/>
      <c r="H163" s="62"/>
      <c r="I163" s="171"/>
      <c r="J163" s="62"/>
      <c r="K163" s="62"/>
      <c r="L163" s="60"/>
      <c r="M163" s="214"/>
      <c r="N163" s="41"/>
      <c r="O163" s="41"/>
      <c r="P163" s="41"/>
      <c r="Q163" s="41"/>
      <c r="R163" s="41"/>
      <c r="S163" s="41"/>
      <c r="T163" s="77"/>
      <c r="AT163" s="23" t="s">
        <v>166</v>
      </c>
      <c r="AU163" s="23" t="s">
        <v>83</v>
      </c>
    </row>
    <row r="164" spans="2:65" s="1" customFormat="1" ht="27">
      <c r="B164" s="40"/>
      <c r="C164" s="62"/>
      <c r="D164" s="212" t="s">
        <v>168</v>
      </c>
      <c r="E164" s="62"/>
      <c r="F164" s="215" t="s">
        <v>889</v>
      </c>
      <c r="G164" s="62"/>
      <c r="H164" s="62"/>
      <c r="I164" s="171"/>
      <c r="J164" s="62"/>
      <c r="K164" s="62"/>
      <c r="L164" s="60"/>
      <c r="M164" s="214"/>
      <c r="N164" s="41"/>
      <c r="O164" s="41"/>
      <c r="P164" s="41"/>
      <c r="Q164" s="41"/>
      <c r="R164" s="41"/>
      <c r="S164" s="41"/>
      <c r="T164" s="77"/>
      <c r="AT164" s="23" t="s">
        <v>168</v>
      </c>
      <c r="AU164" s="23" t="s">
        <v>83</v>
      </c>
    </row>
    <row r="165" spans="2:65" s="12" customFormat="1" ht="13.5">
      <c r="B165" s="216"/>
      <c r="C165" s="217"/>
      <c r="D165" s="212" t="s">
        <v>170</v>
      </c>
      <c r="E165" s="218" t="s">
        <v>23</v>
      </c>
      <c r="F165" s="219" t="s">
        <v>81</v>
      </c>
      <c r="G165" s="217"/>
      <c r="H165" s="220">
        <v>1</v>
      </c>
      <c r="I165" s="221"/>
      <c r="J165" s="217"/>
      <c r="K165" s="217"/>
      <c r="L165" s="222"/>
      <c r="M165" s="223"/>
      <c r="N165" s="224"/>
      <c r="O165" s="224"/>
      <c r="P165" s="224"/>
      <c r="Q165" s="224"/>
      <c r="R165" s="224"/>
      <c r="S165" s="224"/>
      <c r="T165" s="225"/>
      <c r="AT165" s="226" t="s">
        <v>170</v>
      </c>
      <c r="AU165" s="226" t="s">
        <v>83</v>
      </c>
      <c r="AV165" s="12" t="s">
        <v>83</v>
      </c>
      <c r="AW165" s="12" t="s">
        <v>36</v>
      </c>
      <c r="AX165" s="12" t="s">
        <v>81</v>
      </c>
      <c r="AY165" s="226" t="s">
        <v>157</v>
      </c>
    </row>
    <row r="166" spans="2:65" s="1" customFormat="1" ht="25.5" customHeight="1">
      <c r="B166" s="40"/>
      <c r="C166" s="200" t="s">
        <v>310</v>
      </c>
      <c r="D166" s="200" t="s">
        <v>159</v>
      </c>
      <c r="E166" s="201" t="s">
        <v>926</v>
      </c>
      <c r="F166" s="202" t="s">
        <v>927</v>
      </c>
      <c r="G166" s="203" t="s">
        <v>288</v>
      </c>
      <c r="H166" s="204">
        <v>1</v>
      </c>
      <c r="I166" s="205"/>
      <c r="J166" s="206">
        <f>ROUND(I166*H166,2)</f>
        <v>0</v>
      </c>
      <c r="K166" s="202" t="s">
        <v>23</v>
      </c>
      <c r="L166" s="60"/>
      <c r="M166" s="207" t="s">
        <v>23</v>
      </c>
      <c r="N166" s="208" t="s">
        <v>44</v>
      </c>
      <c r="O166" s="41"/>
      <c r="P166" s="209">
        <f>O166*H166</f>
        <v>0</v>
      </c>
      <c r="Q166" s="209">
        <v>0</v>
      </c>
      <c r="R166" s="209">
        <f>Q166*H166</f>
        <v>0</v>
      </c>
      <c r="S166" s="209">
        <v>0</v>
      </c>
      <c r="T166" s="210">
        <f>S166*H166</f>
        <v>0</v>
      </c>
      <c r="AR166" s="23" t="s">
        <v>164</v>
      </c>
      <c r="AT166" s="23" t="s">
        <v>159</v>
      </c>
      <c r="AU166" s="23" t="s">
        <v>83</v>
      </c>
      <c r="AY166" s="23" t="s">
        <v>157</v>
      </c>
      <c r="BE166" s="211">
        <f>IF(N166="základní",J166,0)</f>
        <v>0</v>
      </c>
      <c r="BF166" s="211">
        <f>IF(N166="snížená",J166,0)</f>
        <v>0</v>
      </c>
      <c r="BG166" s="211">
        <f>IF(N166="zákl. přenesená",J166,0)</f>
        <v>0</v>
      </c>
      <c r="BH166" s="211">
        <f>IF(N166="sníž. přenesená",J166,0)</f>
        <v>0</v>
      </c>
      <c r="BI166" s="211">
        <f>IF(N166="nulová",J166,0)</f>
        <v>0</v>
      </c>
      <c r="BJ166" s="23" t="s">
        <v>81</v>
      </c>
      <c r="BK166" s="211">
        <f>ROUND(I166*H166,2)</f>
        <v>0</v>
      </c>
      <c r="BL166" s="23" t="s">
        <v>164</v>
      </c>
      <c r="BM166" s="23" t="s">
        <v>928</v>
      </c>
    </row>
    <row r="167" spans="2:65" s="1" customFormat="1" ht="13.5">
      <c r="B167" s="40"/>
      <c r="C167" s="62"/>
      <c r="D167" s="212" t="s">
        <v>166</v>
      </c>
      <c r="E167" s="62"/>
      <c r="F167" s="213" t="s">
        <v>927</v>
      </c>
      <c r="G167" s="62"/>
      <c r="H167" s="62"/>
      <c r="I167" s="171"/>
      <c r="J167" s="62"/>
      <c r="K167" s="62"/>
      <c r="L167" s="60"/>
      <c r="M167" s="214"/>
      <c r="N167" s="41"/>
      <c r="O167" s="41"/>
      <c r="P167" s="41"/>
      <c r="Q167" s="41"/>
      <c r="R167" s="41"/>
      <c r="S167" s="41"/>
      <c r="T167" s="77"/>
      <c r="AT167" s="23" t="s">
        <v>166</v>
      </c>
      <c r="AU167" s="23" t="s">
        <v>83</v>
      </c>
    </row>
    <row r="168" spans="2:65" s="12" customFormat="1" ht="13.5">
      <c r="B168" s="216"/>
      <c r="C168" s="217"/>
      <c r="D168" s="212" t="s">
        <v>170</v>
      </c>
      <c r="E168" s="218" t="s">
        <v>23</v>
      </c>
      <c r="F168" s="219" t="s">
        <v>81</v>
      </c>
      <c r="G168" s="217"/>
      <c r="H168" s="220">
        <v>1</v>
      </c>
      <c r="I168" s="221"/>
      <c r="J168" s="217"/>
      <c r="K168" s="217"/>
      <c r="L168" s="222"/>
      <c r="M168" s="253"/>
      <c r="N168" s="254"/>
      <c r="O168" s="254"/>
      <c r="P168" s="254"/>
      <c r="Q168" s="254"/>
      <c r="R168" s="254"/>
      <c r="S168" s="254"/>
      <c r="T168" s="255"/>
      <c r="AT168" s="226" t="s">
        <v>170</v>
      </c>
      <c r="AU168" s="226" t="s">
        <v>83</v>
      </c>
      <c r="AV168" s="12" t="s">
        <v>83</v>
      </c>
      <c r="AW168" s="12" t="s">
        <v>36</v>
      </c>
      <c r="AX168" s="12" t="s">
        <v>81</v>
      </c>
      <c r="AY168" s="226" t="s">
        <v>157</v>
      </c>
    </row>
    <row r="169" spans="2:65" s="1" customFormat="1" ht="6.95" customHeight="1">
      <c r="B169" s="55"/>
      <c r="C169" s="56"/>
      <c r="D169" s="56"/>
      <c r="E169" s="56"/>
      <c r="F169" s="56"/>
      <c r="G169" s="56"/>
      <c r="H169" s="56"/>
      <c r="I169" s="147"/>
      <c r="J169" s="56"/>
      <c r="K169" s="56"/>
      <c r="L169" s="60"/>
    </row>
  </sheetData>
  <sheetProtection algorithmName="SHA-512" hashValue="CmN07SbGx34jELldf+plis4Nb4Qr/SRfTKY3jYkW0pKTVMZwNc/48yxMZ5bTIcng5PTqJ3JAoUVokSAxOrc8Bg==" saltValue="PioU14yRGPtyiX258Oe+8hESpQ8e3ZEcs5oY3PVvVxbYrIyaD1CHB0kdITIHtNhOa/6YhNZ/3q+AT936ibuglA==" spinCount="100000" sheet="1" objects="1" scenarios="1" formatColumns="0" formatRows="0" autoFilter="0"/>
  <autoFilter ref="C77:K168"/>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1:BR28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20"/>
      <c r="C1" s="120"/>
      <c r="D1" s="121" t="s">
        <v>1</v>
      </c>
      <c r="E1" s="120"/>
      <c r="F1" s="122" t="s">
        <v>121</v>
      </c>
      <c r="G1" s="384" t="s">
        <v>122</v>
      </c>
      <c r="H1" s="384"/>
      <c r="I1" s="123"/>
      <c r="J1" s="122" t="s">
        <v>123</v>
      </c>
      <c r="K1" s="121" t="s">
        <v>124</v>
      </c>
      <c r="L1" s="122" t="s">
        <v>125</v>
      </c>
      <c r="M1" s="122"/>
      <c r="N1" s="122"/>
      <c r="O1" s="122"/>
      <c r="P1" s="122"/>
      <c r="Q1" s="122"/>
      <c r="R1" s="122"/>
      <c r="S1" s="122"/>
      <c r="T1" s="12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5"/>
      <c r="M2" s="375"/>
      <c r="N2" s="375"/>
      <c r="O2" s="375"/>
      <c r="P2" s="375"/>
      <c r="Q2" s="375"/>
      <c r="R2" s="375"/>
      <c r="S2" s="375"/>
      <c r="T2" s="375"/>
      <c r="U2" s="375"/>
      <c r="V2" s="375"/>
      <c r="AT2" s="23" t="s">
        <v>108</v>
      </c>
    </row>
    <row r="3" spans="1:70" ht="6.95" customHeight="1">
      <c r="B3" s="24"/>
      <c r="C3" s="25"/>
      <c r="D3" s="25"/>
      <c r="E3" s="25"/>
      <c r="F3" s="25"/>
      <c r="G3" s="25"/>
      <c r="H3" s="25"/>
      <c r="I3" s="124"/>
      <c r="J3" s="25"/>
      <c r="K3" s="26"/>
      <c r="AT3" s="23" t="s">
        <v>83</v>
      </c>
    </row>
    <row r="4" spans="1:70" ht="36.950000000000003" customHeight="1">
      <c r="B4" s="27"/>
      <c r="C4" s="28"/>
      <c r="D4" s="29" t="s">
        <v>126</v>
      </c>
      <c r="E4" s="28"/>
      <c r="F4" s="28"/>
      <c r="G4" s="28"/>
      <c r="H4" s="28"/>
      <c r="I4" s="125"/>
      <c r="J4" s="28"/>
      <c r="K4" s="30"/>
      <c r="M4" s="31" t="s">
        <v>12</v>
      </c>
      <c r="AT4" s="23" t="s">
        <v>6</v>
      </c>
    </row>
    <row r="5" spans="1:70" ht="6.95" customHeight="1">
      <c r="B5" s="27"/>
      <c r="C5" s="28"/>
      <c r="D5" s="28"/>
      <c r="E5" s="28"/>
      <c r="F5" s="28"/>
      <c r="G5" s="28"/>
      <c r="H5" s="28"/>
      <c r="I5" s="125"/>
      <c r="J5" s="28"/>
      <c r="K5" s="30"/>
    </row>
    <row r="6" spans="1:70">
      <c r="B6" s="27"/>
      <c r="C6" s="28"/>
      <c r="D6" s="36" t="s">
        <v>18</v>
      </c>
      <c r="E6" s="28"/>
      <c r="F6" s="28"/>
      <c r="G6" s="28"/>
      <c r="H6" s="28"/>
      <c r="I6" s="125"/>
      <c r="J6" s="28"/>
      <c r="K6" s="30"/>
    </row>
    <row r="7" spans="1:70" ht="16.5" customHeight="1">
      <c r="B7" s="27"/>
      <c r="C7" s="28"/>
      <c r="D7" s="28"/>
      <c r="E7" s="376" t="str">
        <f>'Rekapitulace stavby'!K6</f>
        <v>Oprava hráze rybníka Velký Pařezitý - DPS</v>
      </c>
      <c r="F7" s="377"/>
      <c r="G7" s="377"/>
      <c r="H7" s="377"/>
      <c r="I7" s="125"/>
      <c r="J7" s="28"/>
      <c r="K7" s="30"/>
    </row>
    <row r="8" spans="1:70" s="1" customFormat="1">
      <c r="B8" s="40"/>
      <c r="C8" s="41"/>
      <c r="D8" s="36" t="s">
        <v>127</v>
      </c>
      <c r="E8" s="41"/>
      <c r="F8" s="41"/>
      <c r="G8" s="41"/>
      <c r="H8" s="41"/>
      <c r="I8" s="126"/>
      <c r="J8" s="41"/>
      <c r="K8" s="44"/>
    </row>
    <row r="9" spans="1:70" s="1" customFormat="1" ht="36.950000000000003" customHeight="1">
      <c r="B9" s="40"/>
      <c r="C9" s="41"/>
      <c r="D9" s="41"/>
      <c r="E9" s="378" t="s">
        <v>929</v>
      </c>
      <c r="F9" s="379"/>
      <c r="G9" s="379"/>
      <c r="H9" s="379"/>
      <c r="I9" s="126"/>
      <c r="J9" s="41"/>
      <c r="K9" s="44"/>
    </row>
    <row r="10" spans="1:70" s="1" customFormat="1" ht="13.5">
      <c r="B10" s="40"/>
      <c r="C10" s="41"/>
      <c r="D10" s="41"/>
      <c r="E10" s="41"/>
      <c r="F10" s="41"/>
      <c r="G10" s="41"/>
      <c r="H10" s="41"/>
      <c r="I10" s="126"/>
      <c r="J10" s="41"/>
      <c r="K10" s="44"/>
    </row>
    <row r="11" spans="1:70" s="1" customFormat="1" ht="14.45" customHeight="1">
      <c r="B11" s="40"/>
      <c r="C11" s="41"/>
      <c r="D11" s="36" t="s">
        <v>20</v>
      </c>
      <c r="E11" s="41"/>
      <c r="F11" s="34" t="s">
        <v>21</v>
      </c>
      <c r="G11" s="41"/>
      <c r="H11" s="41"/>
      <c r="I11" s="127" t="s">
        <v>22</v>
      </c>
      <c r="J11" s="34" t="s">
        <v>23</v>
      </c>
      <c r="K11" s="44"/>
    </row>
    <row r="12" spans="1:70" s="1" customFormat="1" ht="14.45" customHeight="1">
      <c r="B12" s="40"/>
      <c r="C12" s="41"/>
      <c r="D12" s="36" t="s">
        <v>24</v>
      </c>
      <c r="E12" s="41"/>
      <c r="F12" s="34" t="s">
        <v>129</v>
      </c>
      <c r="G12" s="41"/>
      <c r="H12" s="41"/>
      <c r="I12" s="127" t="s">
        <v>26</v>
      </c>
      <c r="J12" s="128" t="str">
        <f>'Rekapitulace stavby'!AN8</f>
        <v>17. 5. 2017</v>
      </c>
      <c r="K12" s="44"/>
    </row>
    <row r="13" spans="1:70" s="1" customFormat="1" ht="10.9" customHeight="1">
      <c r="B13" s="40"/>
      <c r="C13" s="41"/>
      <c r="D13" s="41"/>
      <c r="E13" s="41"/>
      <c r="F13" s="41"/>
      <c r="G13" s="41"/>
      <c r="H13" s="41"/>
      <c r="I13" s="126"/>
      <c r="J13" s="41"/>
      <c r="K13" s="44"/>
    </row>
    <row r="14" spans="1:70" s="1" customFormat="1" ht="14.45" customHeight="1">
      <c r="B14" s="40"/>
      <c r="C14" s="41"/>
      <c r="D14" s="36" t="s">
        <v>28</v>
      </c>
      <c r="E14" s="41"/>
      <c r="F14" s="41"/>
      <c r="G14" s="41"/>
      <c r="H14" s="41"/>
      <c r="I14" s="127" t="s">
        <v>29</v>
      </c>
      <c r="J14" s="34" t="s">
        <v>23</v>
      </c>
      <c r="K14" s="44"/>
    </row>
    <row r="15" spans="1:70" s="1" customFormat="1" ht="18" customHeight="1">
      <c r="B15" s="40"/>
      <c r="C15" s="41"/>
      <c r="D15" s="41"/>
      <c r="E15" s="34" t="s">
        <v>30</v>
      </c>
      <c r="F15" s="41"/>
      <c r="G15" s="41"/>
      <c r="H15" s="41"/>
      <c r="I15" s="127" t="s">
        <v>31</v>
      </c>
      <c r="J15" s="34" t="s">
        <v>23</v>
      </c>
      <c r="K15" s="44"/>
    </row>
    <row r="16" spans="1:70" s="1" customFormat="1" ht="6.95" customHeight="1">
      <c r="B16" s="40"/>
      <c r="C16" s="41"/>
      <c r="D16" s="41"/>
      <c r="E16" s="41"/>
      <c r="F16" s="41"/>
      <c r="G16" s="41"/>
      <c r="H16" s="41"/>
      <c r="I16" s="126"/>
      <c r="J16" s="41"/>
      <c r="K16" s="44"/>
    </row>
    <row r="17" spans="2:11" s="1" customFormat="1" ht="14.45" customHeight="1">
      <c r="B17" s="40"/>
      <c r="C17" s="41"/>
      <c r="D17" s="36" t="s">
        <v>32</v>
      </c>
      <c r="E17" s="41"/>
      <c r="F17" s="41"/>
      <c r="G17" s="41"/>
      <c r="H17" s="41"/>
      <c r="I17" s="127"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27" t="s">
        <v>31</v>
      </c>
      <c r="J18" s="34" t="str">
        <f>IF('Rekapitulace stavby'!AN14="Vyplň údaj","",IF('Rekapitulace stavby'!AN14="","",'Rekapitulace stavby'!AN14))</f>
        <v/>
      </c>
      <c r="K18" s="44"/>
    </row>
    <row r="19" spans="2:11" s="1" customFormat="1" ht="6.95" customHeight="1">
      <c r="B19" s="40"/>
      <c r="C19" s="41"/>
      <c r="D19" s="41"/>
      <c r="E19" s="41"/>
      <c r="F19" s="41"/>
      <c r="G19" s="41"/>
      <c r="H19" s="41"/>
      <c r="I19" s="126"/>
      <c r="J19" s="41"/>
      <c r="K19" s="44"/>
    </row>
    <row r="20" spans="2:11" s="1" customFormat="1" ht="14.45" customHeight="1">
      <c r="B20" s="40"/>
      <c r="C20" s="41"/>
      <c r="D20" s="36" t="s">
        <v>34</v>
      </c>
      <c r="E20" s="41"/>
      <c r="F20" s="41"/>
      <c r="G20" s="41"/>
      <c r="H20" s="41"/>
      <c r="I20" s="127" t="s">
        <v>29</v>
      </c>
      <c r="J20" s="34" t="s">
        <v>23</v>
      </c>
      <c r="K20" s="44"/>
    </row>
    <row r="21" spans="2:11" s="1" customFormat="1" ht="18" customHeight="1">
      <c r="B21" s="40"/>
      <c r="C21" s="41"/>
      <c r="D21" s="41"/>
      <c r="E21" s="34" t="s">
        <v>35</v>
      </c>
      <c r="F21" s="41"/>
      <c r="G21" s="41"/>
      <c r="H21" s="41"/>
      <c r="I21" s="127" t="s">
        <v>31</v>
      </c>
      <c r="J21" s="34" t="s">
        <v>23</v>
      </c>
      <c r="K21" s="44"/>
    </row>
    <row r="22" spans="2:11" s="1" customFormat="1" ht="6.95" customHeight="1">
      <c r="B22" s="40"/>
      <c r="C22" s="41"/>
      <c r="D22" s="41"/>
      <c r="E22" s="41"/>
      <c r="F22" s="41"/>
      <c r="G22" s="41"/>
      <c r="H22" s="41"/>
      <c r="I22" s="126"/>
      <c r="J22" s="41"/>
      <c r="K22" s="44"/>
    </row>
    <row r="23" spans="2:11" s="1" customFormat="1" ht="14.45" customHeight="1">
      <c r="B23" s="40"/>
      <c r="C23" s="41"/>
      <c r="D23" s="36" t="s">
        <v>37</v>
      </c>
      <c r="E23" s="41"/>
      <c r="F23" s="41"/>
      <c r="G23" s="41"/>
      <c r="H23" s="41"/>
      <c r="I23" s="126"/>
      <c r="J23" s="41"/>
      <c r="K23" s="44"/>
    </row>
    <row r="24" spans="2:11" s="7" customFormat="1" ht="16.5" customHeight="1">
      <c r="B24" s="129"/>
      <c r="C24" s="130"/>
      <c r="D24" s="130"/>
      <c r="E24" s="341" t="s">
        <v>23</v>
      </c>
      <c r="F24" s="341"/>
      <c r="G24" s="341"/>
      <c r="H24" s="341"/>
      <c r="I24" s="131"/>
      <c r="J24" s="130"/>
      <c r="K24" s="132"/>
    </row>
    <row r="25" spans="2:11" s="1" customFormat="1" ht="6.95" customHeight="1">
      <c r="B25" s="40"/>
      <c r="C25" s="41"/>
      <c r="D25" s="41"/>
      <c r="E25" s="41"/>
      <c r="F25" s="41"/>
      <c r="G25" s="41"/>
      <c r="H25" s="41"/>
      <c r="I25" s="126"/>
      <c r="J25" s="41"/>
      <c r="K25" s="44"/>
    </row>
    <row r="26" spans="2:11" s="1" customFormat="1" ht="6.95" customHeight="1">
      <c r="B26" s="40"/>
      <c r="C26" s="41"/>
      <c r="D26" s="84"/>
      <c r="E26" s="84"/>
      <c r="F26" s="84"/>
      <c r="G26" s="84"/>
      <c r="H26" s="84"/>
      <c r="I26" s="133"/>
      <c r="J26" s="84"/>
      <c r="K26" s="134"/>
    </row>
    <row r="27" spans="2:11" s="1" customFormat="1" ht="25.35" customHeight="1">
      <c r="B27" s="40"/>
      <c r="C27" s="41"/>
      <c r="D27" s="135" t="s">
        <v>39</v>
      </c>
      <c r="E27" s="41"/>
      <c r="F27" s="41"/>
      <c r="G27" s="41"/>
      <c r="H27" s="41"/>
      <c r="I27" s="126"/>
      <c r="J27" s="136">
        <f>ROUND(J88,2)</f>
        <v>0</v>
      </c>
      <c r="K27" s="44"/>
    </row>
    <row r="28" spans="2:11" s="1" customFormat="1" ht="6.95" customHeight="1">
      <c r="B28" s="40"/>
      <c r="C28" s="41"/>
      <c r="D28" s="84"/>
      <c r="E28" s="84"/>
      <c r="F28" s="84"/>
      <c r="G28" s="84"/>
      <c r="H28" s="84"/>
      <c r="I28" s="133"/>
      <c r="J28" s="84"/>
      <c r="K28" s="134"/>
    </row>
    <row r="29" spans="2:11" s="1" customFormat="1" ht="14.45" customHeight="1">
      <c r="B29" s="40"/>
      <c r="C29" s="41"/>
      <c r="D29" s="41"/>
      <c r="E29" s="41"/>
      <c r="F29" s="45" t="s">
        <v>41</v>
      </c>
      <c r="G29" s="41"/>
      <c r="H29" s="41"/>
      <c r="I29" s="137" t="s">
        <v>40</v>
      </c>
      <c r="J29" s="45" t="s">
        <v>42</v>
      </c>
      <c r="K29" s="44"/>
    </row>
    <row r="30" spans="2:11" s="1" customFormat="1" ht="14.45" customHeight="1">
      <c r="B30" s="40"/>
      <c r="C30" s="41"/>
      <c r="D30" s="48" t="s">
        <v>43</v>
      </c>
      <c r="E30" s="48" t="s">
        <v>44</v>
      </c>
      <c r="F30" s="138">
        <f>ROUND(SUM(BE88:BE286), 2)</f>
        <v>0</v>
      </c>
      <c r="G30" s="41"/>
      <c r="H30" s="41"/>
      <c r="I30" s="139">
        <v>0.21</v>
      </c>
      <c r="J30" s="138">
        <f>ROUND(ROUND((SUM(BE88:BE286)), 2)*I30, 2)</f>
        <v>0</v>
      </c>
      <c r="K30" s="44"/>
    </row>
    <row r="31" spans="2:11" s="1" customFormat="1" ht="14.45" customHeight="1">
      <c r="B31" s="40"/>
      <c r="C31" s="41"/>
      <c r="D31" s="41"/>
      <c r="E31" s="48" t="s">
        <v>45</v>
      </c>
      <c r="F31" s="138">
        <f>ROUND(SUM(BF88:BF286), 2)</f>
        <v>0</v>
      </c>
      <c r="G31" s="41"/>
      <c r="H31" s="41"/>
      <c r="I31" s="139">
        <v>0.15</v>
      </c>
      <c r="J31" s="138">
        <f>ROUND(ROUND((SUM(BF88:BF286)), 2)*I31, 2)</f>
        <v>0</v>
      </c>
      <c r="K31" s="44"/>
    </row>
    <row r="32" spans="2:11" s="1" customFormat="1" ht="14.45" hidden="1" customHeight="1">
      <c r="B32" s="40"/>
      <c r="C32" s="41"/>
      <c r="D32" s="41"/>
      <c r="E32" s="48" t="s">
        <v>46</v>
      </c>
      <c r="F32" s="138">
        <f>ROUND(SUM(BG88:BG286), 2)</f>
        <v>0</v>
      </c>
      <c r="G32" s="41"/>
      <c r="H32" s="41"/>
      <c r="I32" s="139">
        <v>0.21</v>
      </c>
      <c r="J32" s="138">
        <v>0</v>
      </c>
      <c r="K32" s="44"/>
    </row>
    <row r="33" spans="2:11" s="1" customFormat="1" ht="14.45" hidden="1" customHeight="1">
      <c r="B33" s="40"/>
      <c r="C33" s="41"/>
      <c r="D33" s="41"/>
      <c r="E33" s="48" t="s">
        <v>47</v>
      </c>
      <c r="F33" s="138">
        <f>ROUND(SUM(BH88:BH286), 2)</f>
        <v>0</v>
      </c>
      <c r="G33" s="41"/>
      <c r="H33" s="41"/>
      <c r="I33" s="139">
        <v>0.15</v>
      </c>
      <c r="J33" s="138">
        <v>0</v>
      </c>
      <c r="K33" s="44"/>
    </row>
    <row r="34" spans="2:11" s="1" customFormat="1" ht="14.45" hidden="1" customHeight="1">
      <c r="B34" s="40"/>
      <c r="C34" s="41"/>
      <c r="D34" s="41"/>
      <c r="E34" s="48" t="s">
        <v>48</v>
      </c>
      <c r="F34" s="138">
        <f>ROUND(SUM(BI88:BI286), 2)</f>
        <v>0</v>
      </c>
      <c r="G34" s="41"/>
      <c r="H34" s="41"/>
      <c r="I34" s="139">
        <v>0</v>
      </c>
      <c r="J34" s="138">
        <v>0</v>
      </c>
      <c r="K34" s="44"/>
    </row>
    <row r="35" spans="2:11" s="1" customFormat="1" ht="6.95" customHeight="1">
      <c r="B35" s="40"/>
      <c r="C35" s="41"/>
      <c r="D35" s="41"/>
      <c r="E35" s="41"/>
      <c r="F35" s="41"/>
      <c r="G35" s="41"/>
      <c r="H35" s="41"/>
      <c r="I35" s="126"/>
      <c r="J35" s="41"/>
      <c r="K35" s="44"/>
    </row>
    <row r="36" spans="2:11" s="1" customFormat="1" ht="25.35" customHeight="1">
      <c r="B36" s="40"/>
      <c r="C36" s="140"/>
      <c r="D36" s="141" t="s">
        <v>49</v>
      </c>
      <c r="E36" s="78"/>
      <c r="F36" s="78"/>
      <c r="G36" s="142" t="s">
        <v>50</v>
      </c>
      <c r="H36" s="143" t="s">
        <v>51</v>
      </c>
      <c r="I36" s="144"/>
      <c r="J36" s="145">
        <f>SUM(J27:J34)</f>
        <v>0</v>
      </c>
      <c r="K36" s="146"/>
    </row>
    <row r="37" spans="2:11" s="1" customFormat="1" ht="14.45" customHeight="1">
      <c r="B37" s="55"/>
      <c r="C37" s="56"/>
      <c r="D37" s="56"/>
      <c r="E37" s="56"/>
      <c r="F37" s="56"/>
      <c r="G37" s="56"/>
      <c r="H37" s="56"/>
      <c r="I37" s="147"/>
      <c r="J37" s="56"/>
      <c r="K37" s="57"/>
    </row>
    <row r="41" spans="2:11" s="1" customFormat="1" ht="6.95" customHeight="1">
      <c r="B41" s="148"/>
      <c r="C41" s="149"/>
      <c r="D41" s="149"/>
      <c r="E41" s="149"/>
      <c r="F41" s="149"/>
      <c r="G41" s="149"/>
      <c r="H41" s="149"/>
      <c r="I41" s="150"/>
      <c r="J41" s="149"/>
      <c r="K41" s="151"/>
    </row>
    <row r="42" spans="2:11" s="1" customFormat="1" ht="36.950000000000003" customHeight="1">
      <c r="B42" s="40"/>
      <c r="C42" s="29" t="s">
        <v>130</v>
      </c>
      <c r="D42" s="41"/>
      <c r="E42" s="41"/>
      <c r="F42" s="41"/>
      <c r="G42" s="41"/>
      <c r="H42" s="41"/>
      <c r="I42" s="126"/>
      <c r="J42" s="41"/>
      <c r="K42" s="44"/>
    </row>
    <row r="43" spans="2:11" s="1" customFormat="1" ht="6.95" customHeight="1">
      <c r="B43" s="40"/>
      <c r="C43" s="41"/>
      <c r="D43" s="41"/>
      <c r="E43" s="41"/>
      <c r="F43" s="41"/>
      <c r="G43" s="41"/>
      <c r="H43" s="41"/>
      <c r="I43" s="126"/>
      <c r="J43" s="41"/>
      <c r="K43" s="44"/>
    </row>
    <row r="44" spans="2:11" s="1" customFormat="1" ht="14.45" customHeight="1">
      <c r="B44" s="40"/>
      <c r="C44" s="36" t="s">
        <v>18</v>
      </c>
      <c r="D44" s="41"/>
      <c r="E44" s="41"/>
      <c r="F44" s="41"/>
      <c r="G44" s="41"/>
      <c r="H44" s="41"/>
      <c r="I44" s="126"/>
      <c r="J44" s="41"/>
      <c r="K44" s="44"/>
    </row>
    <row r="45" spans="2:11" s="1" customFormat="1" ht="16.5" customHeight="1">
      <c r="B45" s="40"/>
      <c r="C45" s="41"/>
      <c r="D45" s="41"/>
      <c r="E45" s="376" t="str">
        <f>E7</f>
        <v>Oprava hráze rybníka Velký Pařezitý - DPS</v>
      </c>
      <c r="F45" s="377"/>
      <c r="G45" s="377"/>
      <c r="H45" s="377"/>
      <c r="I45" s="126"/>
      <c r="J45" s="41"/>
      <c r="K45" s="44"/>
    </row>
    <row r="46" spans="2:11" s="1" customFormat="1" ht="14.45" customHeight="1">
      <c r="B46" s="40"/>
      <c r="C46" s="36" t="s">
        <v>127</v>
      </c>
      <c r="D46" s="41"/>
      <c r="E46" s="41"/>
      <c r="F46" s="41"/>
      <c r="G46" s="41"/>
      <c r="H46" s="41"/>
      <c r="I46" s="126"/>
      <c r="J46" s="41"/>
      <c r="K46" s="44"/>
    </row>
    <row r="47" spans="2:11" s="1" customFormat="1" ht="17.25" customHeight="1">
      <c r="B47" s="40"/>
      <c r="C47" s="41"/>
      <c r="D47" s="41"/>
      <c r="E47" s="378" t="str">
        <f>E9</f>
        <v>SO 07 - Hrčlavá roura</v>
      </c>
      <c r="F47" s="379"/>
      <c r="G47" s="379"/>
      <c r="H47" s="379"/>
      <c r="I47" s="126"/>
      <c r="J47" s="41"/>
      <c r="K47" s="44"/>
    </row>
    <row r="48" spans="2:11" s="1" customFormat="1" ht="6.95" customHeight="1">
      <c r="B48" s="40"/>
      <c r="C48" s="41"/>
      <c r="D48" s="41"/>
      <c r="E48" s="41"/>
      <c r="F48" s="41"/>
      <c r="G48" s="41"/>
      <c r="H48" s="41"/>
      <c r="I48" s="126"/>
      <c r="J48" s="41"/>
      <c r="K48" s="44"/>
    </row>
    <row r="49" spans="2:47" s="1" customFormat="1" ht="18" customHeight="1">
      <c r="B49" s="40"/>
      <c r="C49" s="36" t="s">
        <v>24</v>
      </c>
      <c r="D49" s="41"/>
      <c r="E49" s="41"/>
      <c r="F49" s="34" t="str">
        <f>F12</f>
        <v xml:space="preserve"> </v>
      </c>
      <c r="G49" s="41"/>
      <c r="H49" s="41"/>
      <c r="I49" s="127" t="s">
        <v>26</v>
      </c>
      <c r="J49" s="128" t="str">
        <f>IF(J12="","",J12)</f>
        <v>17. 5. 2017</v>
      </c>
      <c r="K49" s="44"/>
    </row>
    <row r="50" spans="2:47" s="1" customFormat="1" ht="6.95" customHeight="1">
      <c r="B50" s="40"/>
      <c r="C50" s="41"/>
      <c r="D50" s="41"/>
      <c r="E50" s="41"/>
      <c r="F50" s="41"/>
      <c r="G50" s="41"/>
      <c r="H50" s="41"/>
      <c r="I50" s="126"/>
      <c r="J50" s="41"/>
      <c r="K50" s="44"/>
    </row>
    <row r="51" spans="2:47" s="1" customFormat="1">
      <c r="B51" s="40"/>
      <c r="C51" s="36" t="s">
        <v>28</v>
      </c>
      <c r="D51" s="41"/>
      <c r="E51" s="41"/>
      <c r="F51" s="34" t="str">
        <f>E15</f>
        <v>AOPK ČR, Kaplanova 1931/1, 148 00 Praha 11</v>
      </c>
      <c r="G51" s="41"/>
      <c r="H51" s="41"/>
      <c r="I51" s="127" t="s">
        <v>34</v>
      </c>
      <c r="J51" s="341" t="str">
        <f>E21</f>
        <v>HG partner s.r.o.</v>
      </c>
      <c r="K51" s="44"/>
    </row>
    <row r="52" spans="2:47" s="1" customFormat="1" ht="14.45" customHeight="1">
      <c r="B52" s="40"/>
      <c r="C52" s="36" t="s">
        <v>32</v>
      </c>
      <c r="D52" s="41"/>
      <c r="E52" s="41"/>
      <c r="F52" s="34" t="str">
        <f>IF(E18="","",E18)</f>
        <v/>
      </c>
      <c r="G52" s="41"/>
      <c r="H52" s="41"/>
      <c r="I52" s="126"/>
      <c r="J52" s="380"/>
      <c r="K52" s="44"/>
    </row>
    <row r="53" spans="2:47" s="1" customFormat="1" ht="10.35" customHeight="1">
      <c r="B53" s="40"/>
      <c r="C53" s="41"/>
      <c r="D53" s="41"/>
      <c r="E53" s="41"/>
      <c r="F53" s="41"/>
      <c r="G53" s="41"/>
      <c r="H53" s="41"/>
      <c r="I53" s="126"/>
      <c r="J53" s="41"/>
      <c r="K53" s="44"/>
    </row>
    <row r="54" spans="2:47" s="1" customFormat="1" ht="29.25" customHeight="1">
      <c r="B54" s="40"/>
      <c r="C54" s="152" t="s">
        <v>131</v>
      </c>
      <c r="D54" s="140"/>
      <c r="E54" s="140"/>
      <c r="F54" s="140"/>
      <c r="G54" s="140"/>
      <c r="H54" s="140"/>
      <c r="I54" s="153"/>
      <c r="J54" s="154" t="s">
        <v>132</v>
      </c>
      <c r="K54" s="155"/>
    </row>
    <row r="55" spans="2:47" s="1" customFormat="1" ht="10.35" customHeight="1">
      <c r="B55" s="40"/>
      <c r="C55" s="41"/>
      <c r="D55" s="41"/>
      <c r="E55" s="41"/>
      <c r="F55" s="41"/>
      <c r="G55" s="41"/>
      <c r="H55" s="41"/>
      <c r="I55" s="126"/>
      <c r="J55" s="41"/>
      <c r="K55" s="44"/>
    </row>
    <row r="56" spans="2:47" s="1" customFormat="1" ht="29.25" customHeight="1">
      <c r="B56" s="40"/>
      <c r="C56" s="156" t="s">
        <v>133</v>
      </c>
      <c r="D56" s="41"/>
      <c r="E56" s="41"/>
      <c r="F56" s="41"/>
      <c r="G56" s="41"/>
      <c r="H56" s="41"/>
      <c r="I56" s="126"/>
      <c r="J56" s="136">
        <f>J88</f>
        <v>0</v>
      </c>
      <c r="K56" s="44"/>
      <c r="AU56" s="23" t="s">
        <v>134</v>
      </c>
    </row>
    <row r="57" spans="2:47" s="8" customFormat="1" ht="24.95" customHeight="1">
      <c r="B57" s="157"/>
      <c r="C57" s="158"/>
      <c r="D57" s="159" t="s">
        <v>135</v>
      </c>
      <c r="E57" s="160"/>
      <c r="F57" s="160"/>
      <c r="G57" s="160"/>
      <c r="H57" s="160"/>
      <c r="I57" s="161"/>
      <c r="J57" s="162">
        <f>J89</f>
        <v>0</v>
      </c>
      <c r="K57" s="163"/>
    </row>
    <row r="58" spans="2:47" s="9" customFormat="1" ht="19.899999999999999" customHeight="1">
      <c r="B58" s="164"/>
      <c r="C58" s="165"/>
      <c r="D58" s="166" t="s">
        <v>136</v>
      </c>
      <c r="E58" s="167"/>
      <c r="F58" s="167"/>
      <c r="G58" s="167"/>
      <c r="H58" s="167"/>
      <c r="I58" s="168"/>
      <c r="J58" s="169">
        <f>J90</f>
        <v>0</v>
      </c>
      <c r="K58" s="170"/>
    </row>
    <row r="59" spans="2:47" s="9" customFormat="1" ht="19.899999999999999" customHeight="1">
      <c r="B59" s="164"/>
      <c r="C59" s="165"/>
      <c r="D59" s="166" t="s">
        <v>363</v>
      </c>
      <c r="E59" s="167"/>
      <c r="F59" s="167"/>
      <c r="G59" s="167"/>
      <c r="H59" s="167"/>
      <c r="I59" s="168"/>
      <c r="J59" s="169">
        <f>J171</f>
        <v>0</v>
      </c>
      <c r="K59" s="170"/>
    </row>
    <row r="60" spans="2:47" s="9" customFormat="1" ht="19.899999999999999" customHeight="1">
      <c r="B60" s="164"/>
      <c r="C60" s="165"/>
      <c r="D60" s="166" t="s">
        <v>421</v>
      </c>
      <c r="E60" s="167"/>
      <c r="F60" s="167"/>
      <c r="G60" s="167"/>
      <c r="H60" s="167"/>
      <c r="I60" s="168"/>
      <c r="J60" s="169">
        <f>J176</f>
        <v>0</v>
      </c>
      <c r="K60" s="170"/>
    </row>
    <row r="61" spans="2:47" s="9" customFormat="1" ht="19.899999999999999" customHeight="1">
      <c r="B61" s="164"/>
      <c r="C61" s="165"/>
      <c r="D61" s="166" t="s">
        <v>137</v>
      </c>
      <c r="E61" s="167"/>
      <c r="F61" s="167"/>
      <c r="G61" s="167"/>
      <c r="H61" s="167"/>
      <c r="I61" s="168"/>
      <c r="J61" s="169">
        <f>J202</f>
        <v>0</v>
      </c>
      <c r="K61" s="170"/>
    </row>
    <row r="62" spans="2:47" s="9" customFormat="1" ht="19.899999999999999" customHeight="1">
      <c r="B62" s="164"/>
      <c r="C62" s="165"/>
      <c r="D62" s="166" t="s">
        <v>422</v>
      </c>
      <c r="E62" s="167"/>
      <c r="F62" s="167"/>
      <c r="G62" s="167"/>
      <c r="H62" s="167"/>
      <c r="I62" s="168"/>
      <c r="J62" s="169">
        <f>J212</f>
        <v>0</v>
      </c>
      <c r="K62" s="170"/>
    </row>
    <row r="63" spans="2:47" s="9" customFormat="1" ht="19.899999999999999" customHeight="1">
      <c r="B63" s="164"/>
      <c r="C63" s="165"/>
      <c r="D63" s="166" t="s">
        <v>364</v>
      </c>
      <c r="E63" s="167"/>
      <c r="F63" s="167"/>
      <c r="G63" s="167"/>
      <c r="H63" s="167"/>
      <c r="I63" s="168"/>
      <c r="J63" s="169">
        <f>J216</f>
        <v>0</v>
      </c>
      <c r="K63" s="170"/>
    </row>
    <row r="64" spans="2:47" s="9" customFormat="1" ht="19.899999999999999" customHeight="1">
      <c r="B64" s="164"/>
      <c r="C64" s="165"/>
      <c r="D64" s="166" t="s">
        <v>139</v>
      </c>
      <c r="E64" s="167"/>
      <c r="F64" s="167"/>
      <c r="G64" s="167"/>
      <c r="H64" s="167"/>
      <c r="I64" s="168"/>
      <c r="J64" s="169">
        <f>J242</f>
        <v>0</v>
      </c>
      <c r="K64" s="170"/>
    </row>
    <row r="65" spans="2:12" s="9" customFormat="1" ht="19.899999999999999" customHeight="1">
      <c r="B65" s="164"/>
      <c r="C65" s="165"/>
      <c r="D65" s="166" t="s">
        <v>423</v>
      </c>
      <c r="E65" s="167"/>
      <c r="F65" s="167"/>
      <c r="G65" s="167"/>
      <c r="H65" s="167"/>
      <c r="I65" s="168"/>
      <c r="J65" s="169">
        <f>J251</f>
        <v>0</v>
      </c>
      <c r="K65" s="170"/>
    </row>
    <row r="66" spans="2:12" s="9" customFormat="1" ht="19.899999999999999" customHeight="1">
      <c r="B66" s="164"/>
      <c r="C66" s="165"/>
      <c r="D66" s="166" t="s">
        <v>140</v>
      </c>
      <c r="E66" s="167"/>
      <c r="F66" s="167"/>
      <c r="G66" s="167"/>
      <c r="H66" s="167"/>
      <c r="I66" s="168"/>
      <c r="J66" s="169">
        <f>J254</f>
        <v>0</v>
      </c>
      <c r="K66" s="170"/>
    </row>
    <row r="67" spans="2:12" s="8" customFormat="1" ht="24.95" customHeight="1">
      <c r="B67" s="157"/>
      <c r="C67" s="158"/>
      <c r="D67" s="159" t="s">
        <v>424</v>
      </c>
      <c r="E67" s="160"/>
      <c r="F67" s="160"/>
      <c r="G67" s="160"/>
      <c r="H67" s="160"/>
      <c r="I67" s="161"/>
      <c r="J67" s="162">
        <f>J259</f>
        <v>0</v>
      </c>
      <c r="K67" s="163"/>
    </row>
    <row r="68" spans="2:12" s="9" customFormat="1" ht="19.899999999999999" customHeight="1">
      <c r="B68" s="164"/>
      <c r="C68" s="165"/>
      <c r="D68" s="166" t="s">
        <v>425</v>
      </c>
      <c r="E68" s="167"/>
      <c r="F68" s="167"/>
      <c r="G68" s="167"/>
      <c r="H68" s="167"/>
      <c r="I68" s="168"/>
      <c r="J68" s="169">
        <f>J260</f>
        <v>0</v>
      </c>
      <c r="K68" s="170"/>
    </row>
    <row r="69" spans="2:12" s="1" customFormat="1" ht="21.75" customHeight="1">
      <c r="B69" s="40"/>
      <c r="C69" s="41"/>
      <c r="D69" s="41"/>
      <c r="E69" s="41"/>
      <c r="F69" s="41"/>
      <c r="G69" s="41"/>
      <c r="H69" s="41"/>
      <c r="I69" s="126"/>
      <c r="J69" s="41"/>
      <c r="K69" s="44"/>
    </row>
    <row r="70" spans="2:12" s="1" customFormat="1" ht="6.95" customHeight="1">
      <c r="B70" s="55"/>
      <c r="C70" s="56"/>
      <c r="D70" s="56"/>
      <c r="E70" s="56"/>
      <c r="F70" s="56"/>
      <c r="G70" s="56"/>
      <c r="H70" s="56"/>
      <c r="I70" s="147"/>
      <c r="J70" s="56"/>
      <c r="K70" s="57"/>
    </row>
    <row r="74" spans="2:12" s="1" customFormat="1" ht="6.95" customHeight="1">
      <c r="B74" s="58"/>
      <c r="C74" s="59"/>
      <c r="D74" s="59"/>
      <c r="E74" s="59"/>
      <c r="F74" s="59"/>
      <c r="G74" s="59"/>
      <c r="H74" s="59"/>
      <c r="I74" s="150"/>
      <c r="J74" s="59"/>
      <c r="K74" s="59"/>
      <c r="L74" s="60"/>
    </row>
    <row r="75" spans="2:12" s="1" customFormat="1" ht="36.950000000000003" customHeight="1">
      <c r="B75" s="40"/>
      <c r="C75" s="61" t="s">
        <v>141</v>
      </c>
      <c r="D75" s="62"/>
      <c r="E75" s="62"/>
      <c r="F75" s="62"/>
      <c r="G75" s="62"/>
      <c r="H75" s="62"/>
      <c r="I75" s="171"/>
      <c r="J75" s="62"/>
      <c r="K75" s="62"/>
      <c r="L75" s="60"/>
    </row>
    <row r="76" spans="2:12" s="1" customFormat="1" ht="6.95" customHeight="1">
      <c r="B76" s="40"/>
      <c r="C76" s="62"/>
      <c r="D76" s="62"/>
      <c r="E76" s="62"/>
      <c r="F76" s="62"/>
      <c r="G76" s="62"/>
      <c r="H76" s="62"/>
      <c r="I76" s="171"/>
      <c r="J76" s="62"/>
      <c r="K76" s="62"/>
      <c r="L76" s="60"/>
    </row>
    <row r="77" spans="2:12" s="1" customFormat="1" ht="14.45" customHeight="1">
      <c r="B77" s="40"/>
      <c r="C77" s="64" t="s">
        <v>18</v>
      </c>
      <c r="D77" s="62"/>
      <c r="E77" s="62"/>
      <c r="F77" s="62"/>
      <c r="G77" s="62"/>
      <c r="H77" s="62"/>
      <c r="I77" s="171"/>
      <c r="J77" s="62"/>
      <c r="K77" s="62"/>
      <c r="L77" s="60"/>
    </row>
    <row r="78" spans="2:12" s="1" customFormat="1" ht="16.5" customHeight="1">
      <c r="B78" s="40"/>
      <c r="C78" s="62"/>
      <c r="D78" s="62"/>
      <c r="E78" s="381" t="str">
        <f>E7</f>
        <v>Oprava hráze rybníka Velký Pařezitý - DPS</v>
      </c>
      <c r="F78" s="382"/>
      <c r="G78" s="382"/>
      <c r="H78" s="382"/>
      <c r="I78" s="171"/>
      <c r="J78" s="62"/>
      <c r="K78" s="62"/>
      <c r="L78" s="60"/>
    </row>
    <row r="79" spans="2:12" s="1" customFormat="1" ht="14.45" customHeight="1">
      <c r="B79" s="40"/>
      <c r="C79" s="64" t="s">
        <v>127</v>
      </c>
      <c r="D79" s="62"/>
      <c r="E79" s="62"/>
      <c r="F79" s="62"/>
      <c r="G79" s="62"/>
      <c r="H79" s="62"/>
      <c r="I79" s="171"/>
      <c r="J79" s="62"/>
      <c r="K79" s="62"/>
      <c r="L79" s="60"/>
    </row>
    <row r="80" spans="2:12" s="1" customFormat="1" ht="17.25" customHeight="1">
      <c r="B80" s="40"/>
      <c r="C80" s="62"/>
      <c r="D80" s="62"/>
      <c r="E80" s="352" t="str">
        <f>E9</f>
        <v>SO 07 - Hrčlavá roura</v>
      </c>
      <c r="F80" s="383"/>
      <c r="G80" s="383"/>
      <c r="H80" s="383"/>
      <c r="I80" s="171"/>
      <c r="J80" s="62"/>
      <c r="K80" s="62"/>
      <c r="L80" s="60"/>
    </row>
    <row r="81" spans="2:65" s="1" customFormat="1" ht="6.95" customHeight="1">
      <c r="B81" s="40"/>
      <c r="C81" s="62"/>
      <c r="D81" s="62"/>
      <c r="E81" s="62"/>
      <c r="F81" s="62"/>
      <c r="G81" s="62"/>
      <c r="H81" s="62"/>
      <c r="I81" s="171"/>
      <c r="J81" s="62"/>
      <c r="K81" s="62"/>
      <c r="L81" s="60"/>
    </row>
    <row r="82" spans="2:65" s="1" customFormat="1" ht="18" customHeight="1">
      <c r="B82" s="40"/>
      <c r="C82" s="64" t="s">
        <v>24</v>
      </c>
      <c r="D82" s="62"/>
      <c r="E82" s="62"/>
      <c r="F82" s="172" t="str">
        <f>F12</f>
        <v xml:space="preserve"> </v>
      </c>
      <c r="G82" s="62"/>
      <c r="H82" s="62"/>
      <c r="I82" s="173" t="s">
        <v>26</v>
      </c>
      <c r="J82" s="72" t="str">
        <f>IF(J12="","",J12)</f>
        <v>17. 5. 2017</v>
      </c>
      <c r="K82" s="62"/>
      <c r="L82" s="60"/>
    </row>
    <row r="83" spans="2:65" s="1" customFormat="1" ht="6.95" customHeight="1">
      <c r="B83" s="40"/>
      <c r="C83" s="62"/>
      <c r="D83" s="62"/>
      <c r="E83" s="62"/>
      <c r="F83" s="62"/>
      <c r="G83" s="62"/>
      <c r="H83" s="62"/>
      <c r="I83" s="171"/>
      <c r="J83" s="62"/>
      <c r="K83" s="62"/>
      <c r="L83" s="60"/>
    </row>
    <row r="84" spans="2:65" s="1" customFormat="1">
      <c r="B84" s="40"/>
      <c r="C84" s="64" t="s">
        <v>28</v>
      </c>
      <c r="D84" s="62"/>
      <c r="E84" s="62"/>
      <c r="F84" s="172" t="str">
        <f>E15</f>
        <v>AOPK ČR, Kaplanova 1931/1, 148 00 Praha 11</v>
      </c>
      <c r="G84" s="62"/>
      <c r="H84" s="62"/>
      <c r="I84" s="173" t="s">
        <v>34</v>
      </c>
      <c r="J84" s="172" t="str">
        <f>E21</f>
        <v>HG partner s.r.o.</v>
      </c>
      <c r="K84" s="62"/>
      <c r="L84" s="60"/>
    </row>
    <row r="85" spans="2:65" s="1" customFormat="1" ht="14.45" customHeight="1">
      <c r="B85" s="40"/>
      <c r="C85" s="64" t="s">
        <v>32</v>
      </c>
      <c r="D85" s="62"/>
      <c r="E85" s="62"/>
      <c r="F85" s="172" t="str">
        <f>IF(E18="","",E18)</f>
        <v/>
      </c>
      <c r="G85" s="62"/>
      <c r="H85" s="62"/>
      <c r="I85" s="171"/>
      <c r="J85" s="62"/>
      <c r="K85" s="62"/>
      <c r="L85" s="60"/>
    </row>
    <row r="86" spans="2:65" s="1" customFormat="1" ht="10.35" customHeight="1">
      <c r="B86" s="40"/>
      <c r="C86" s="62"/>
      <c r="D86" s="62"/>
      <c r="E86" s="62"/>
      <c r="F86" s="62"/>
      <c r="G86" s="62"/>
      <c r="H86" s="62"/>
      <c r="I86" s="171"/>
      <c r="J86" s="62"/>
      <c r="K86" s="62"/>
      <c r="L86" s="60"/>
    </row>
    <row r="87" spans="2:65" s="10" customFormat="1" ht="29.25" customHeight="1">
      <c r="B87" s="174"/>
      <c r="C87" s="175" t="s">
        <v>142</v>
      </c>
      <c r="D87" s="176" t="s">
        <v>58</v>
      </c>
      <c r="E87" s="176" t="s">
        <v>54</v>
      </c>
      <c r="F87" s="176" t="s">
        <v>143</v>
      </c>
      <c r="G87" s="176" t="s">
        <v>144</v>
      </c>
      <c r="H87" s="176" t="s">
        <v>145</v>
      </c>
      <c r="I87" s="177" t="s">
        <v>146</v>
      </c>
      <c r="J87" s="176" t="s">
        <v>132</v>
      </c>
      <c r="K87" s="178" t="s">
        <v>147</v>
      </c>
      <c r="L87" s="179"/>
      <c r="M87" s="80" t="s">
        <v>148</v>
      </c>
      <c r="N87" s="81" t="s">
        <v>43</v>
      </c>
      <c r="O87" s="81" t="s">
        <v>149</v>
      </c>
      <c r="P87" s="81" t="s">
        <v>150</v>
      </c>
      <c r="Q87" s="81" t="s">
        <v>151</v>
      </c>
      <c r="R87" s="81" t="s">
        <v>152</v>
      </c>
      <c r="S87" s="81" t="s">
        <v>153</v>
      </c>
      <c r="T87" s="82" t="s">
        <v>154</v>
      </c>
    </row>
    <row r="88" spans="2:65" s="1" customFormat="1" ht="29.25" customHeight="1">
      <c r="B88" s="40"/>
      <c r="C88" s="86" t="s">
        <v>133</v>
      </c>
      <c r="D88" s="62"/>
      <c r="E88" s="62"/>
      <c r="F88" s="62"/>
      <c r="G88" s="62"/>
      <c r="H88" s="62"/>
      <c r="I88" s="171"/>
      <c r="J88" s="180">
        <f>BK88</f>
        <v>0</v>
      </c>
      <c r="K88" s="62"/>
      <c r="L88" s="60"/>
      <c r="M88" s="83"/>
      <c r="N88" s="84"/>
      <c r="O88" s="84"/>
      <c r="P88" s="181">
        <f>P89+P259</f>
        <v>0</v>
      </c>
      <c r="Q88" s="84"/>
      <c r="R88" s="181">
        <f>R89+R259</f>
        <v>45.74859750000001</v>
      </c>
      <c r="S88" s="84"/>
      <c r="T88" s="182">
        <f>T89+T259</f>
        <v>10.625999999999999</v>
      </c>
      <c r="AT88" s="23" t="s">
        <v>72</v>
      </c>
      <c r="AU88" s="23" t="s">
        <v>134</v>
      </c>
      <c r="BK88" s="183">
        <f>BK89+BK259</f>
        <v>0</v>
      </c>
    </row>
    <row r="89" spans="2:65" s="11" customFormat="1" ht="37.35" customHeight="1">
      <c r="B89" s="184"/>
      <c r="C89" s="185"/>
      <c r="D89" s="186" t="s">
        <v>72</v>
      </c>
      <c r="E89" s="187" t="s">
        <v>155</v>
      </c>
      <c r="F89" s="187" t="s">
        <v>156</v>
      </c>
      <c r="G89" s="185"/>
      <c r="H89" s="185"/>
      <c r="I89" s="188"/>
      <c r="J89" s="189">
        <f>BK89</f>
        <v>0</v>
      </c>
      <c r="K89" s="185"/>
      <c r="L89" s="190"/>
      <c r="M89" s="191"/>
      <c r="N89" s="192"/>
      <c r="O89" s="192"/>
      <c r="P89" s="193">
        <f>P90+P171+P176+P202+P212+P216+P242+P251+P254</f>
        <v>0</v>
      </c>
      <c r="Q89" s="192"/>
      <c r="R89" s="193">
        <f>R90+R171+R176+R202+R212+R216+R242+R251+R254</f>
        <v>45.65170650000001</v>
      </c>
      <c r="S89" s="192"/>
      <c r="T89" s="194">
        <f>T90+T171+T176+T202+T212+T216+T242+T251+T254</f>
        <v>10.625999999999999</v>
      </c>
      <c r="AR89" s="195" t="s">
        <v>81</v>
      </c>
      <c r="AT89" s="196" t="s">
        <v>72</v>
      </c>
      <c r="AU89" s="196" t="s">
        <v>73</v>
      </c>
      <c r="AY89" s="195" t="s">
        <v>157</v>
      </c>
      <c r="BK89" s="197">
        <f>BK90+BK171+BK176+BK202+BK212+BK216+BK242+BK251+BK254</f>
        <v>0</v>
      </c>
    </row>
    <row r="90" spans="2:65" s="11" customFormat="1" ht="19.899999999999999" customHeight="1">
      <c r="B90" s="184"/>
      <c r="C90" s="185"/>
      <c r="D90" s="186" t="s">
        <v>72</v>
      </c>
      <c r="E90" s="198" t="s">
        <v>81</v>
      </c>
      <c r="F90" s="198" t="s">
        <v>158</v>
      </c>
      <c r="G90" s="185"/>
      <c r="H90" s="185"/>
      <c r="I90" s="188"/>
      <c r="J90" s="199">
        <f>BK90</f>
        <v>0</v>
      </c>
      <c r="K90" s="185"/>
      <c r="L90" s="190"/>
      <c r="M90" s="191"/>
      <c r="N90" s="192"/>
      <c r="O90" s="192"/>
      <c r="P90" s="193">
        <f>SUM(P91:P170)</f>
        <v>0</v>
      </c>
      <c r="Q90" s="192"/>
      <c r="R90" s="193">
        <f>SUM(R91:R170)</f>
        <v>2.3920000000000003</v>
      </c>
      <c r="S90" s="192"/>
      <c r="T90" s="194">
        <f>SUM(T91:T170)</f>
        <v>10.625999999999999</v>
      </c>
      <c r="AR90" s="195" t="s">
        <v>81</v>
      </c>
      <c r="AT90" s="196" t="s">
        <v>72</v>
      </c>
      <c r="AU90" s="196" t="s">
        <v>81</v>
      </c>
      <c r="AY90" s="195" t="s">
        <v>157</v>
      </c>
      <c r="BK90" s="197">
        <f>SUM(BK91:BK170)</f>
        <v>0</v>
      </c>
    </row>
    <row r="91" spans="2:65" s="1" customFormat="1" ht="16.5" customHeight="1">
      <c r="B91" s="40"/>
      <c r="C91" s="200" t="s">
        <v>81</v>
      </c>
      <c r="D91" s="200" t="s">
        <v>159</v>
      </c>
      <c r="E91" s="201" t="s">
        <v>160</v>
      </c>
      <c r="F91" s="202" t="s">
        <v>161</v>
      </c>
      <c r="G91" s="203" t="s">
        <v>162</v>
      </c>
      <c r="H91" s="204">
        <v>3.9</v>
      </c>
      <c r="I91" s="205"/>
      <c r="J91" s="206">
        <f>ROUND(I91*H91,2)</f>
        <v>0</v>
      </c>
      <c r="K91" s="202" t="s">
        <v>163</v>
      </c>
      <c r="L91" s="60"/>
      <c r="M91" s="207" t="s">
        <v>23</v>
      </c>
      <c r="N91" s="208" t="s">
        <v>44</v>
      </c>
      <c r="O91" s="41"/>
      <c r="P91" s="209">
        <f>O91*H91</f>
        <v>0</v>
      </c>
      <c r="Q91" s="209">
        <v>0</v>
      </c>
      <c r="R91" s="209">
        <f>Q91*H91</f>
        <v>0</v>
      </c>
      <c r="S91" s="209">
        <v>0.69</v>
      </c>
      <c r="T91" s="210">
        <f>S91*H91</f>
        <v>2.6909999999999998</v>
      </c>
      <c r="AR91" s="23" t="s">
        <v>164</v>
      </c>
      <c r="AT91" s="23" t="s">
        <v>159</v>
      </c>
      <c r="AU91" s="23" t="s">
        <v>83</v>
      </c>
      <c r="AY91" s="23" t="s">
        <v>157</v>
      </c>
      <c r="BE91" s="211">
        <f>IF(N91="základní",J91,0)</f>
        <v>0</v>
      </c>
      <c r="BF91" s="211">
        <f>IF(N91="snížená",J91,0)</f>
        <v>0</v>
      </c>
      <c r="BG91" s="211">
        <f>IF(N91="zákl. přenesená",J91,0)</f>
        <v>0</v>
      </c>
      <c r="BH91" s="211">
        <f>IF(N91="sníž. přenesená",J91,0)</f>
        <v>0</v>
      </c>
      <c r="BI91" s="211">
        <f>IF(N91="nulová",J91,0)</f>
        <v>0</v>
      </c>
      <c r="BJ91" s="23" t="s">
        <v>81</v>
      </c>
      <c r="BK91" s="211">
        <f>ROUND(I91*H91,2)</f>
        <v>0</v>
      </c>
      <c r="BL91" s="23" t="s">
        <v>164</v>
      </c>
      <c r="BM91" s="23" t="s">
        <v>930</v>
      </c>
    </row>
    <row r="92" spans="2:65" s="1" customFormat="1" ht="27">
      <c r="B92" s="40"/>
      <c r="C92" s="62"/>
      <c r="D92" s="212" t="s">
        <v>166</v>
      </c>
      <c r="E92" s="62"/>
      <c r="F92" s="213" t="s">
        <v>167</v>
      </c>
      <c r="G92" s="62"/>
      <c r="H92" s="62"/>
      <c r="I92" s="171"/>
      <c r="J92" s="62"/>
      <c r="K92" s="62"/>
      <c r="L92" s="60"/>
      <c r="M92" s="214"/>
      <c r="N92" s="41"/>
      <c r="O92" s="41"/>
      <c r="P92" s="41"/>
      <c r="Q92" s="41"/>
      <c r="R92" s="41"/>
      <c r="S92" s="41"/>
      <c r="T92" s="77"/>
      <c r="AT92" s="23" t="s">
        <v>166</v>
      </c>
      <c r="AU92" s="23" t="s">
        <v>83</v>
      </c>
    </row>
    <row r="93" spans="2:65" s="1" customFormat="1" ht="175.5">
      <c r="B93" s="40"/>
      <c r="C93" s="62"/>
      <c r="D93" s="212" t="s">
        <v>168</v>
      </c>
      <c r="E93" s="62"/>
      <c r="F93" s="215" t="s">
        <v>169</v>
      </c>
      <c r="G93" s="62"/>
      <c r="H93" s="62"/>
      <c r="I93" s="171"/>
      <c r="J93" s="62"/>
      <c r="K93" s="62"/>
      <c r="L93" s="60"/>
      <c r="M93" s="214"/>
      <c r="N93" s="41"/>
      <c r="O93" s="41"/>
      <c r="P93" s="41"/>
      <c r="Q93" s="41"/>
      <c r="R93" s="41"/>
      <c r="S93" s="41"/>
      <c r="T93" s="77"/>
      <c r="AT93" s="23" t="s">
        <v>168</v>
      </c>
      <c r="AU93" s="23" t="s">
        <v>83</v>
      </c>
    </row>
    <row r="94" spans="2:65" s="1" customFormat="1" ht="27">
      <c r="B94" s="40"/>
      <c r="C94" s="62"/>
      <c r="D94" s="212" t="s">
        <v>177</v>
      </c>
      <c r="E94" s="62"/>
      <c r="F94" s="215" t="s">
        <v>931</v>
      </c>
      <c r="G94" s="62"/>
      <c r="H94" s="62"/>
      <c r="I94" s="171"/>
      <c r="J94" s="62"/>
      <c r="K94" s="62"/>
      <c r="L94" s="60"/>
      <c r="M94" s="214"/>
      <c r="N94" s="41"/>
      <c r="O94" s="41"/>
      <c r="P94" s="41"/>
      <c r="Q94" s="41"/>
      <c r="R94" s="41"/>
      <c r="S94" s="41"/>
      <c r="T94" s="77"/>
      <c r="AT94" s="23" t="s">
        <v>177</v>
      </c>
      <c r="AU94" s="23" t="s">
        <v>83</v>
      </c>
    </row>
    <row r="95" spans="2:65" s="12" customFormat="1" ht="13.5">
      <c r="B95" s="216"/>
      <c r="C95" s="217"/>
      <c r="D95" s="212" t="s">
        <v>170</v>
      </c>
      <c r="E95" s="218" t="s">
        <v>23</v>
      </c>
      <c r="F95" s="219" t="s">
        <v>932</v>
      </c>
      <c r="G95" s="217"/>
      <c r="H95" s="220">
        <v>3.9</v>
      </c>
      <c r="I95" s="221"/>
      <c r="J95" s="217"/>
      <c r="K95" s="217"/>
      <c r="L95" s="222"/>
      <c r="M95" s="223"/>
      <c r="N95" s="224"/>
      <c r="O95" s="224"/>
      <c r="P95" s="224"/>
      <c r="Q95" s="224"/>
      <c r="R95" s="224"/>
      <c r="S95" s="224"/>
      <c r="T95" s="225"/>
      <c r="AT95" s="226" t="s">
        <v>170</v>
      </c>
      <c r="AU95" s="226" t="s">
        <v>83</v>
      </c>
      <c r="AV95" s="12" t="s">
        <v>83</v>
      </c>
      <c r="AW95" s="12" t="s">
        <v>36</v>
      </c>
      <c r="AX95" s="12" t="s">
        <v>81</v>
      </c>
      <c r="AY95" s="226" t="s">
        <v>157</v>
      </c>
    </row>
    <row r="96" spans="2:65" s="1" customFormat="1" ht="25.5" customHeight="1">
      <c r="B96" s="40"/>
      <c r="C96" s="200" t="s">
        <v>83</v>
      </c>
      <c r="D96" s="200" t="s">
        <v>159</v>
      </c>
      <c r="E96" s="201" t="s">
        <v>933</v>
      </c>
      <c r="F96" s="202" t="s">
        <v>934</v>
      </c>
      <c r="G96" s="203" t="s">
        <v>162</v>
      </c>
      <c r="H96" s="204">
        <v>10.4</v>
      </c>
      <c r="I96" s="205"/>
      <c r="J96" s="206">
        <f>ROUND(I96*H96,2)</f>
        <v>0</v>
      </c>
      <c r="K96" s="202" t="s">
        <v>163</v>
      </c>
      <c r="L96" s="60"/>
      <c r="M96" s="207" t="s">
        <v>23</v>
      </c>
      <c r="N96" s="208" t="s">
        <v>44</v>
      </c>
      <c r="O96" s="41"/>
      <c r="P96" s="209">
        <f>O96*H96</f>
        <v>0</v>
      </c>
      <c r="Q96" s="209">
        <v>0</v>
      </c>
      <c r="R96" s="209">
        <f>Q96*H96</f>
        <v>0</v>
      </c>
      <c r="S96" s="209">
        <v>0</v>
      </c>
      <c r="T96" s="210">
        <f>S96*H96</f>
        <v>0</v>
      </c>
      <c r="AR96" s="23" t="s">
        <v>164</v>
      </c>
      <c r="AT96" s="23" t="s">
        <v>159</v>
      </c>
      <c r="AU96" s="23" t="s">
        <v>83</v>
      </c>
      <c r="AY96" s="23" t="s">
        <v>157</v>
      </c>
      <c r="BE96" s="211">
        <f>IF(N96="základní",J96,0)</f>
        <v>0</v>
      </c>
      <c r="BF96" s="211">
        <f>IF(N96="snížená",J96,0)</f>
        <v>0</v>
      </c>
      <c r="BG96" s="211">
        <f>IF(N96="zákl. přenesená",J96,0)</f>
        <v>0</v>
      </c>
      <c r="BH96" s="211">
        <f>IF(N96="sníž. přenesená",J96,0)</f>
        <v>0</v>
      </c>
      <c r="BI96" s="211">
        <f>IF(N96="nulová",J96,0)</f>
        <v>0</v>
      </c>
      <c r="BJ96" s="23" t="s">
        <v>81</v>
      </c>
      <c r="BK96" s="211">
        <f>ROUND(I96*H96,2)</f>
        <v>0</v>
      </c>
      <c r="BL96" s="23" t="s">
        <v>164</v>
      </c>
      <c r="BM96" s="23" t="s">
        <v>935</v>
      </c>
    </row>
    <row r="97" spans="2:65" s="1" customFormat="1" ht="27">
      <c r="B97" s="40"/>
      <c r="C97" s="62"/>
      <c r="D97" s="212" t="s">
        <v>166</v>
      </c>
      <c r="E97" s="62"/>
      <c r="F97" s="213" t="s">
        <v>936</v>
      </c>
      <c r="G97" s="62"/>
      <c r="H97" s="62"/>
      <c r="I97" s="171"/>
      <c r="J97" s="62"/>
      <c r="K97" s="62"/>
      <c r="L97" s="60"/>
      <c r="M97" s="214"/>
      <c r="N97" s="41"/>
      <c r="O97" s="41"/>
      <c r="P97" s="41"/>
      <c r="Q97" s="41"/>
      <c r="R97" s="41"/>
      <c r="S97" s="41"/>
      <c r="T97" s="77"/>
      <c r="AT97" s="23" t="s">
        <v>166</v>
      </c>
      <c r="AU97" s="23" t="s">
        <v>83</v>
      </c>
    </row>
    <row r="98" spans="2:65" s="1" customFormat="1" ht="121.5">
      <c r="B98" s="40"/>
      <c r="C98" s="62"/>
      <c r="D98" s="212" t="s">
        <v>168</v>
      </c>
      <c r="E98" s="62"/>
      <c r="F98" s="215" t="s">
        <v>937</v>
      </c>
      <c r="G98" s="62"/>
      <c r="H98" s="62"/>
      <c r="I98" s="171"/>
      <c r="J98" s="62"/>
      <c r="K98" s="62"/>
      <c r="L98" s="60"/>
      <c r="M98" s="214"/>
      <c r="N98" s="41"/>
      <c r="O98" s="41"/>
      <c r="P98" s="41"/>
      <c r="Q98" s="41"/>
      <c r="R98" s="41"/>
      <c r="S98" s="41"/>
      <c r="T98" s="77"/>
      <c r="AT98" s="23" t="s">
        <v>168</v>
      </c>
      <c r="AU98" s="23" t="s">
        <v>83</v>
      </c>
    </row>
    <row r="99" spans="2:65" s="1" customFormat="1" ht="27">
      <c r="B99" s="40"/>
      <c r="C99" s="62"/>
      <c r="D99" s="212" t="s">
        <v>177</v>
      </c>
      <c r="E99" s="62"/>
      <c r="F99" s="215" t="s">
        <v>938</v>
      </c>
      <c r="G99" s="62"/>
      <c r="H99" s="62"/>
      <c r="I99" s="171"/>
      <c r="J99" s="62"/>
      <c r="K99" s="62"/>
      <c r="L99" s="60"/>
      <c r="M99" s="214"/>
      <c r="N99" s="41"/>
      <c r="O99" s="41"/>
      <c r="P99" s="41"/>
      <c r="Q99" s="41"/>
      <c r="R99" s="41"/>
      <c r="S99" s="41"/>
      <c r="T99" s="77"/>
      <c r="AT99" s="23" t="s">
        <v>177</v>
      </c>
      <c r="AU99" s="23" t="s">
        <v>83</v>
      </c>
    </row>
    <row r="100" spans="2:65" s="12" customFormat="1" ht="13.5">
      <c r="B100" s="216"/>
      <c r="C100" s="217"/>
      <c r="D100" s="212" t="s">
        <v>170</v>
      </c>
      <c r="E100" s="218" t="s">
        <v>23</v>
      </c>
      <c r="F100" s="219" t="s">
        <v>939</v>
      </c>
      <c r="G100" s="217"/>
      <c r="H100" s="220">
        <v>3.9</v>
      </c>
      <c r="I100" s="221"/>
      <c r="J100" s="217"/>
      <c r="K100" s="217"/>
      <c r="L100" s="222"/>
      <c r="M100" s="223"/>
      <c r="N100" s="224"/>
      <c r="O100" s="224"/>
      <c r="P100" s="224"/>
      <c r="Q100" s="224"/>
      <c r="R100" s="224"/>
      <c r="S100" s="224"/>
      <c r="T100" s="225"/>
      <c r="AT100" s="226" t="s">
        <v>170</v>
      </c>
      <c r="AU100" s="226" t="s">
        <v>83</v>
      </c>
      <c r="AV100" s="12" t="s">
        <v>83</v>
      </c>
      <c r="AW100" s="12" t="s">
        <v>36</v>
      </c>
      <c r="AX100" s="12" t="s">
        <v>73</v>
      </c>
      <c r="AY100" s="226" t="s">
        <v>157</v>
      </c>
    </row>
    <row r="101" spans="2:65" s="12" customFormat="1" ht="13.5">
      <c r="B101" s="216"/>
      <c r="C101" s="217"/>
      <c r="D101" s="212" t="s">
        <v>170</v>
      </c>
      <c r="E101" s="218" t="s">
        <v>23</v>
      </c>
      <c r="F101" s="219" t="s">
        <v>940</v>
      </c>
      <c r="G101" s="217"/>
      <c r="H101" s="220">
        <v>6.5</v>
      </c>
      <c r="I101" s="221"/>
      <c r="J101" s="217"/>
      <c r="K101" s="217"/>
      <c r="L101" s="222"/>
      <c r="M101" s="223"/>
      <c r="N101" s="224"/>
      <c r="O101" s="224"/>
      <c r="P101" s="224"/>
      <c r="Q101" s="224"/>
      <c r="R101" s="224"/>
      <c r="S101" s="224"/>
      <c r="T101" s="225"/>
      <c r="AT101" s="226" t="s">
        <v>170</v>
      </c>
      <c r="AU101" s="226" t="s">
        <v>83</v>
      </c>
      <c r="AV101" s="12" t="s">
        <v>83</v>
      </c>
      <c r="AW101" s="12" t="s">
        <v>36</v>
      </c>
      <c r="AX101" s="12" t="s">
        <v>73</v>
      </c>
      <c r="AY101" s="226" t="s">
        <v>157</v>
      </c>
    </row>
    <row r="102" spans="2:65" s="13" customFormat="1" ht="13.5">
      <c r="B102" s="227"/>
      <c r="C102" s="228"/>
      <c r="D102" s="212" t="s">
        <v>170</v>
      </c>
      <c r="E102" s="229" t="s">
        <v>23</v>
      </c>
      <c r="F102" s="230" t="s">
        <v>182</v>
      </c>
      <c r="G102" s="228"/>
      <c r="H102" s="231">
        <v>10.4</v>
      </c>
      <c r="I102" s="232"/>
      <c r="J102" s="228"/>
      <c r="K102" s="228"/>
      <c r="L102" s="233"/>
      <c r="M102" s="234"/>
      <c r="N102" s="235"/>
      <c r="O102" s="235"/>
      <c r="P102" s="235"/>
      <c r="Q102" s="235"/>
      <c r="R102" s="235"/>
      <c r="S102" s="235"/>
      <c r="T102" s="236"/>
      <c r="AT102" s="237" t="s">
        <v>170</v>
      </c>
      <c r="AU102" s="237" t="s">
        <v>83</v>
      </c>
      <c r="AV102" s="13" t="s">
        <v>164</v>
      </c>
      <c r="AW102" s="13" t="s">
        <v>36</v>
      </c>
      <c r="AX102" s="13" t="s">
        <v>81</v>
      </c>
      <c r="AY102" s="237" t="s">
        <v>157</v>
      </c>
    </row>
    <row r="103" spans="2:65" s="1" customFormat="1" ht="16.5" customHeight="1">
      <c r="B103" s="40"/>
      <c r="C103" s="200" t="s">
        <v>183</v>
      </c>
      <c r="D103" s="200" t="s">
        <v>159</v>
      </c>
      <c r="E103" s="201" t="s">
        <v>172</v>
      </c>
      <c r="F103" s="202" t="s">
        <v>173</v>
      </c>
      <c r="G103" s="203" t="s">
        <v>162</v>
      </c>
      <c r="H103" s="204">
        <v>5.98</v>
      </c>
      <c r="I103" s="205"/>
      <c r="J103" s="206">
        <f>ROUND(I103*H103,2)</f>
        <v>0</v>
      </c>
      <c r="K103" s="202" t="s">
        <v>163</v>
      </c>
      <c r="L103" s="60"/>
      <c r="M103" s="207" t="s">
        <v>23</v>
      </c>
      <c r="N103" s="208" t="s">
        <v>44</v>
      </c>
      <c r="O103" s="41"/>
      <c r="P103" s="209">
        <f>O103*H103</f>
        <v>0</v>
      </c>
      <c r="Q103" s="209">
        <v>0.4</v>
      </c>
      <c r="R103" s="209">
        <f>Q103*H103</f>
        <v>2.3920000000000003</v>
      </c>
      <c r="S103" s="209">
        <v>0</v>
      </c>
      <c r="T103" s="210">
        <f>S103*H103</f>
        <v>0</v>
      </c>
      <c r="AR103" s="23" t="s">
        <v>164</v>
      </c>
      <c r="AT103" s="23" t="s">
        <v>159</v>
      </c>
      <c r="AU103" s="23" t="s">
        <v>83</v>
      </c>
      <c r="AY103" s="23" t="s">
        <v>157</v>
      </c>
      <c r="BE103" s="211">
        <f>IF(N103="základní",J103,0)</f>
        <v>0</v>
      </c>
      <c r="BF103" s="211">
        <f>IF(N103="snížená",J103,0)</f>
        <v>0</v>
      </c>
      <c r="BG103" s="211">
        <f>IF(N103="zákl. přenesená",J103,0)</f>
        <v>0</v>
      </c>
      <c r="BH103" s="211">
        <f>IF(N103="sníž. přenesená",J103,0)</f>
        <v>0</v>
      </c>
      <c r="BI103" s="211">
        <f>IF(N103="nulová",J103,0)</f>
        <v>0</v>
      </c>
      <c r="BJ103" s="23" t="s">
        <v>81</v>
      </c>
      <c r="BK103" s="211">
        <f>ROUND(I103*H103,2)</f>
        <v>0</v>
      </c>
      <c r="BL103" s="23" t="s">
        <v>164</v>
      </c>
      <c r="BM103" s="23" t="s">
        <v>941</v>
      </c>
    </row>
    <row r="104" spans="2:65" s="1" customFormat="1" ht="27">
      <c r="B104" s="40"/>
      <c r="C104" s="62"/>
      <c r="D104" s="212" t="s">
        <v>166</v>
      </c>
      <c r="E104" s="62"/>
      <c r="F104" s="213" t="s">
        <v>175</v>
      </c>
      <c r="G104" s="62"/>
      <c r="H104" s="62"/>
      <c r="I104" s="171"/>
      <c r="J104" s="62"/>
      <c r="K104" s="62"/>
      <c r="L104" s="60"/>
      <c r="M104" s="214"/>
      <c r="N104" s="41"/>
      <c r="O104" s="41"/>
      <c r="P104" s="41"/>
      <c r="Q104" s="41"/>
      <c r="R104" s="41"/>
      <c r="S104" s="41"/>
      <c r="T104" s="77"/>
      <c r="AT104" s="23" t="s">
        <v>166</v>
      </c>
      <c r="AU104" s="23" t="s">
        <v>83</v>
      </c>
    </row>
    <row r="105" spans="2:65" s="1" customFormat="1" ht="121.5">
      <c r="B105" s="40"/>
      <c r="C105" s="62"/>
      <c r="D105" s="212" t="s">
        <v>168</v>
      </c>
      <c r="E105" s="62"/>
      <c r="F105" s="215" t="s">
        <v>176</v>
      </c>
      <c r="G105" s="62"/>
      <c r="H105" s="62"/>
      <c r="I105" s="171"/>
      <c r="J105" s="62"/>
      <c r="K105" s="62"/>
      <c r="L105" s="60"/>
      <c r="M105" s="214"/>
      <c r="N105" s="41"/>
      <c r="O105" s="41"/>
      <c r="P105" s="41"/>
      <c r="Q105" s="41"/>
      <c r="R105" s="41"/>
      <c r="S105" s="41"/>
      <c r="T105" s="77"/>
      <c r="AT105" s="23" t="s">
        <v>168</v>
      </c>
      <c r="AU105" s="23" t="s">
        <v>83</v>
      </c>
    </row>
    <row r="106" spans="2:65" s="1" customFormat="1" ht="27">
      <c r="B106" s="40"/>
      <c r="C106" s="62"/>
      <c r="D106" s="212" t="s">
        <v>177</v>
      </c>
      <c r="E106" s="62"/>
      <c r="F106" s="215" t="s">
        <v>942</v>
      </c>
      <c r="G106" s="62"/>
      <c r="H106" s="62"/>
      <c r="I106" s="171"/>
      <c r="J106" s="62"/>
      <c r="K106" s="62"/>
      <c r="L106" s="60"/>
      <c r="M106" s="214"/>
      <c r="N106" s="41"/>
      <c r="O106" s="41"/>
      <c r="P106" s="41"/>
      <c r="Q106" s="41"/>
      <c r="R106" s="41"/>
      <c r="S106" s="41"/>
      <c r="T106" s="77"/>
      <c r="AT106" s="23" t="s">
        <v>177</v>
      </c>
      <c r="AU106" s="23" t="s">
        <v>83</v>
      </c>
    </row>
    <row r="107" spans="2:65" s="12" customFormat="1" ht="13.5">
      <c r="B107" s="216"/>
      <c r="C107" s="217"/>
      <c r="D107" s="212" t="s">
        <v>170</v>
      </c>
      <c r="E107" s="218" t="s">
        <v>23</v>
      </c>
      <c r="F107" s="219" t="s">
        <v>943</v>
      </c>
      <c r="G107" s="217"/>
      <c r="H107" s="220">
        <v>2.73</v>
      </c>
      <c r="I107" s="221"/>
      <c r="J107" s="217"/>
      <c r="K107" s="217"/>
      <c r="L107" s="222"/>
      <c r="M107" s="223"/>
      <c r="N107" s="224"/>
      <c r="O107" s="224"/>
      <c r="P107" s="224"/>
      <c r="Q107" s="224"/>
      <c r="R107" s="224"/>
      <c r="S107" s="224"/>
      <c r="T107" s="225"/>
      <c r="AT107" s="226" t="s">
        <v>170</v>
      </c>
      <c r="AU107" s="226" t="s">
        <v>83</v>
      </c>
      <c r="AV107" s="12" t="s">
        <v>83</v>
      </c>
      <c r="AW107" s="12" t="s">
        <v>36</v>
      </c>
      <c r="AX107" s="12" t="s">
        <v>73</v>
      </c>
      <c r="AY107" s="226" t="s">
        <v>157</v>
      </c>
    </row>
    <row r="108" spans="2:65" s="12" customFormat="1" ht="13.5">
      <c r="B108" s="216"/>
      <c r="C108" s="217"/>
      <c r="D108" s="212" t="s">
        <v>170</v>
      </c>
      <c r="E108" s="218" t="s">
        <v>23</v>
      </c>
      <c r="F108" s="219" t="s">
        <v>944</v>
      </c>
      <c r="G108" s="217"/>
      <c r="H108" s="220">
        <v>3.25</v>
      </c>
      <c r="I108" s="221"/>
      <c r="J108" s="217"/>
      <c r="K108" s="217"/>
      <c r="L108" s="222"/>
      <c r="M108" s="223"/>
      <c r="N108" s="224"/>
      <c r="O108" s="224"/>
      <c r="P108" s="224"/>
      <c r="Q108" s="224"/>
      <c r="R108" s="224"/>
      <c r="S108" s="224"/>
      <c r="T108" s="225"/>
      <c r="AT108" s="226" t="s">
        <v>170</v>
      </c>
      <c r="AU108" s="226" t="s">
        <v>83</v>
      </c>
      <c r="AV108" s="12" t="s">
        <v>83</v>
      </c>
      <c r="AW108" s="12" t="s">
        <v>36</v>
      </c>
      <c r="AX108" s="12" t="s">
        <v>73</v>
      </c>
      <c r="AY108" s="226" t="s">
        <v>157</v>
      </c>
    </row>
    <row r="109" spans="2:65" s="13" customFormat="1" ht="13.5">
      <c r="B109" s="227"/>
      <c r="C109" s="228"/>
      <c r="D109" s="212" t="s">
        <v>170</v>
      </c>
      <c r="E109" s="229" t="s">
        <v>23</v>
      </c>
      <c r="F109" s="230" t="s">
        <v>182</v>
      </c>
      <c r="G109" s="228"/>
      <c r="H109" s="231">
        <v>5.98</v>
      </c>
      <c r="I109" s="232"/>
      <c r="J109" s="228"/>
      <c r="K109" s="228"/>
      <c r="L109" s="233"/>
      <c r="M109" s="234"/>
      <c r="N109" s="235"/>
      <c r="O109" s="235"/>
      <c r="P109" s="235"/>
      <c r="Q109" s="235"/>
      <c r="R109" s="235"/>
      <c r="S109" s="235"/>
      <c r="T109" s="236"/>
      <c r="AT109" s="237" t="s">
        <v>170</v>
      </c>
      <c r="AU109" s="237" t="s">
        <v>83</v>
      </c>
      <c r="AV109" s="13" t="s">
        <v>164</v>
      </c>
      <c r="AW109" s="13" t="s">
        <v>36</v>
      </c>
      <c r="AX109" s="13" t="s">
        <v>81</v>
      </c>
      <c r="AY109" s="237" t="s">
        <v>157</v>
      </c>
    </row>
    <row r="110" spans="2:65" s="1" customFormat="1" ht="16.5" customHeight="1">
      <c r="B110" s="40"/>
      <c r="C110" s="200" t="s">
        <v>164</v>
      </c>
      <c r="D110" s="200" t="s">
        <v>159</v>
      </c>
      <c r="E110" s="201" t="s">
        <v>184</v>
      </c>
      <c r="F110" s="202" t="s">
        <v>185</v>
      </c>
      <c r="G110" s="203" t="s">
        <v>162</v>
      </c>
      <c r="H110" s="204">
        <v>16.38</v>
      </c>
      <c r="I110" s="205"/>
      <c r="J110" s="206">
        <f>ROUND(I110*H110,2)</f>
        <v>0</v>
      </c>
      <c r="K110" s="202" t="s">
        <v>163</v>
      </c>
      <c r="L110" s="60"/>
      <c r="M110" s="207" t="s">
        <v>23</v>
      </c>
      <c r="N110" s="208" t="s">
        <v>44</v>
      </c>
      <c r="O110" s="41"/>
      <c r="P110" s="209">
        <f>O110*H110</f>
        <v>0</v>
      </c>
      <c r="Q110" s="209">
        <v>0</v>
      </c>
      <c r="R110" s="209">
        <f>Q110*H110</f>
        <v>0</v>
      </c>
      <c r="S110" s="209">
        <v>0</v>
      </c>
      <c r="T110" s="210">
        <f>S110*H110</f>
        <v>0</v>
      </c>
      <c r="AR110" s="23" t="s">
        <v>164</v>
      </c>
      <c r="AT110" s="23" t="s">
        <v>159</v>
      </c>
      <c r="AU110" s="23" t="s">
        <v>83</v>
      </c>
      <c r="AY110" s="23" t="s">
        <v>157</v>
      </c>
      <c r="BE110" s="211">
        <f>IF(N110="základní",J110,0)</f>
        <v>0</v>
      </c>
      <c r="BF110" s="211">
        <f>IF(N110="snížená",J110,0)</f>
        <v>0</v>
      </c>
      <c r="BG110" s="211">
        <f>IF(N110="zákl. přenesená",J110,0)</f>
        <v>0</v>
      </c>
      <c r="BH110" s="211">
        <f>IF(N110="sníž. přenesená",J110,0)</f>
        <v>0</v>
      </c>
      <c r="BI110" s="211">
        <f>IF(N110="nulová",J110,0)</f>
        <v>0</v>
      </c>
      <c r="BJ110" s="23" t="s">
        <v>81</v>
      </c>
      <c r="BK110" s="211">
        <f>ROUND(I110*H110,2)</f>
        <v>0</v>
      </c>
      <c r="BL110" s="23" t="s">
        <v>164</v>
      </c>
      <c r="BM110" s="23" t="s">
        <v>945</v>
      </c>
    </row>
    <row r="111" spans="2:65" s="1" customFormat="1" ht="40.5">
      <c r="B111" s="40"/>
      <c r="C111" s="62"/>
      <c r="D111" s="212" t="s">
        <v>166</v>
      </c>
      <c r="E111" s="62"/>
      <c r="F111" s="213" t="s">
        <v>187</v>
      </c>
      <c r="G111" s="62"/>
      <c r="H111" s="62"/>
      <c r="I111" s="171"/>
      <c r="J111" s="62"/>
      <c r="K111" s="62"/>
      <c r="L111" s="60"/>
      <c r="M111" s="214"/>
      <c r="N111" s="41"/>
      <c r="O111" s="41"/>
      <c r="P111" s="41"/>
      <c r="Q111" s="41"/>
      <c r="R111" s="41"/>
      <c r="S111" s="41"/>
      <c r="T111" s="77"/>
      <c r="AT111" s="23" t="s">
        <v>166</v>
      </c>
      <c r="AU111" s="23" t="s">
        <v>83</v>
      </c>
    </row>
    <row r="112" spans="2:65" s="1" customFormat="1" ht="175.5">
      <c r="B112" s="40"/>
      <c r="C112" s="62"/>
      <c r="D112" s="212" t="s">
        <v>168</v>
      </c>
      <c r="E112" s="62"/>
      <c r="F112" s="215" t="s">
        <v>188</v>
      </c>
      <c r="G112" s="62"/>
      <c r="H112" s="62"/>
      <c r="I112" s="171"/>
      <c r="J112" s="62"/>
      <c r="K112" s="62"/>
      <c r="L112" s="60"/>
      <c r="M112" s="214"/>
      <c r="N112" s="41"/>
      <c r="O112" s="41"/>
      <c r="P112" s="41"/>
      <c r="Q112" s="41"/>
      <c r="R112" s="41"/>
      <c r="S112" s="41"/>
      <c r="T112" s="77"/>
      <c r="AT112" s="23" t="s">
        <v>168</v>
      </c>
      <c r="AU112" s="23" t="s">
        <v>83</v>
      </c>
    </row>
    <row r="113" spans="2:65" s="1" customFormat="1" ht="27">
      <c r="B113" s="40"/>
      <c r="C113" s="62"/>
      <c r="D113" s="212" t="s">
        <v>177</v>
      </c>
      <c r="E113" s="62"/>
      <c r="F113" s="215" t="s">
        <v>946</v>
      </c>
      <c r="G113" s="62"/>
      <c r="H113" s="62"/>
      <c r="I113" s="171"/>
      <c r="J113" s="62"/>
      <c r="K113" s="62"/>
      <c r="L113" s="60"/>
      <c r="M113" s="214"/>
      <c r="N113" s="41"/>
      <c r="O113" s="41"/>
      <c r="P113" s="41"/>
      <c r="Q113" s="41"/>
      <c r="R113" s="41"/>
      <c r="S113" s="41"/>
      <c r="T113" s="77"/>
      <c r="AT113" s="23" t="s">
        <v>177</v>
      </c>
      <c r="AU113" s="23" t="s">
        <v>83</v>
      </c>
    </row>
    <row r="114" spans="2:65" s="12" customFormat="1" ht="13.5">
      <c r="B114" s="216"/>
      <c r="C114" s="217"/>
      <c r="D114" s="212" t="s">
        <v>170</v>
      </c>
      <c r="E114" s="218" t="s">
        <v>23</v>
      </c>
      <c r="F114" s="219" t="s">
        <v>947</v>
      </c>
      <c r="G114" s="217"/>
      <c r="H114" s="220">
        <v>10.4</v>
      </c>
      <c r="I114" s="221"/>
      <c r="J114" s="217"/>
      <c r="K114" s="217"/>
      <c r="L114" s="222"/>
      <c r="M114" s="223"/>
      <c r="N114" s="224"/>
      <c r="O114" s="224"/>
      <c r="P114" s="224"/>
      <c r="Q114" s="224"/>
      <c r="R114" s="224"/>
      <c r="S114" s="224"/>
      <c r="T114" s="225"/>
      <c r="AT114" s="226" t="s">
        <v>170</v>
      </c>
      <c r="AU114" s="226" t="s">
        <v>83</v>
      </c>
      <c r="AV114" s="12" t="s">
        <v>83</v>
      </c>
      <c r="AW114" s="12" t="s">
        <v>36</v>
      </c>
      <c r="AX114" s="12" t="s">
        <v>73</v>
      </c>
      <c r="AY114" s="226" t="s">
        <v>157</v>
      </c>
    </row>
    <row r="115" spans="2:65" s="12" customFormat="1" ht="13.5">
      <c r="B115" s="216"/>
      <c r="C115" s="217"/>
      <c r="D115" s="212" t="s">
        <v>170</v>
      </c>
      <c r="E115" s="218" t="s">
        <v>23</v>
      </c>
      <c r="F115" s="219" t="s">
        <v>948</v>
      </c>
      <c r="G115" s="217"/>
      <c r="H115" s="220">
        <v>5.98</v>
      </c>
      <c r="I115" s="221"/>
      <c r="J115" s="217"/>
      <c r="K115" s="217"/>
      <c r="L115" s="222"/>
      <c r="M115" s="223"/>
      <c r="N115" s="224"/>
      <c r="O115" s="224"/>
      <c r="P115" s="224"/>
      <c r="Q115" s="224"/>
      <c r="R115" s="224"/>
      <c r="S115" s="224"/>
      <c r="T115" s="225"/>
      <c r="AT115" s="226" t="s">
        <v>170</v>
      </c>
      <c r="AU115" s="226" t="s">
        <v>83</v>
      </c>
      <c r="AV115" s="12" t="s">
        <v>83</v>
      </c>
      <c r="AW115" s="12" t="s">
        <v>36</v>
      </c>
      <c r="AX115" s="12" t="s">
        <v>73</v>
      </c>
      <c r="AY115" s="226" t="s">
        <v>157</v>
      </c>
    </row>
    <row r="116" spans="2:65" s="13" customFormat="1" ht="13.5">
      <c r="B116" s="227"/>
      <c r="C116" s="228"/>
      <c r="D116" s="212" t="s">
        <v>170</v>
      </c>
      <c r="E116" s="229" t="s">
        <v>23</v>
      </c>
      <c r="F116" s="230" t="s">
        <v>182</v>
      </c>
      <c r="G116" s="228"/>
      <c r="H116" s="231">
        <v>16.38</v>
      </c>
      <c r="I116" s="232"/>
      <c r="J116" s="228"/>
      <c r="K116" s="228"/>
      <c r="L116" s="233"/>
      <c r="M116" s="234"/>
      <c r="N116" s="235"/>
      <c r="O116" s="235"/>
      <c r="P116" s="235"/>
      <c r="Q116" s="235"/>
      <c r="R116" s="235"/>
      <c r="S116" s="235"/>
      <c r="T116" s="236"/>
      <c r="AT116" s="237" t="s">
        <v>170</v>
      </c>
      <c r="AU116" s="237" t="s">
        <v>83</v>
      </c>
      <c r="AV116" s="13" t="s">
        <v>164</v>
      </c>
      <c r="AW116" s="13" t="s">
        <v>36</v>
      </c>
      <c r="AX116" s="13" t="s">
        <v>81</v>
      </c>
      <c r="AY116" s="237" t="s">
        <v>157</v>
      </c>
    </row>
    <row r="117" spans="2:65" s="1" customFormat="1" ht="16.5" customHeight="1">
      <c r="B117" s="40"/>
      <c r="C117" s="200" t="s">
        <v>191</v>
      </c>
      <c r="D117" s="200" t="s">
        <v>159</v>
      </c>
      <c r="E117" s="201" t="s">
        <v>436</v>
      </c>
      <c r="F117" s="202" t="s">
        <v>437</v>
      </c>
      <c r="G117" s="203" t="s">
        <v>162</v>
      </c>
      <c r="H117" s="204">
        <v>5.98</v>
      </c>
      <c r="I117" s="205"/>
      <c r="J117" s="206">
        <f>ROUND(I117*H117,2)</f>
        <v>0</v>
      </c>
      <c r="K117" s="202" t="s">
        <v>163</v>
      </c>
      <c r="L117" s="60"/>
      <c r="M117" s="207" t="s">
        <v>23</v>
      </c>
      <c r="N117" s="208" t="s">
        <v>44</v>
      </c>
      <c r="O117" s="41"/>
      <c r="P117" s="209">
        <f>O117*H117</f>
        <v>0</v>
      </c>
      <c r="Q117" s="209">
        <v>0</v>
      </c>
      <c r="R117" s="209">
        <f>Q117*H117</f>
        <v>0</v>
      </c>
      <c r="S117" s="209">
        <v>0</v>
      </c>
      <c r="T117" s="210">
        <f>S117*H117</f>
        <v>0</v>
      </c>
      <c r="AR117" s="23" t="s">
        <v>164</v>
      </c>
      <c r="AT117" s="23" t="s">
        <v>159</v>
      </c>
      <c r="AU117" s="23" t="s">
        <v>83</v>
      </c>
      <c r="AY117" s="23" t="s">
        <v>157</v>
      </c>
      <c r="BE117" s="211">
        <f>IF(N117="základní",J117,0)</f>
        <v>0</v>
      </c>
      <c r="BF117" s="211">
        <f>IF(N117="snížená",J117,0)</f>
        <v>0</v>
      </c>
      <c r="BG117" s="211">
        <f>IF(N117="zákl. přenesená",J117,0)</f>
        <v>0</v>
      </c>
      <c r="BH117" s="211">
        <f>IF(N117="sníž. přenesená",J117,0)</f>
        <v>0</v>
      </c>
      <c r="BI117" s="211">
        <f>IF(N117="nulová",J117,0)</f>
        <v>0</v>
      </c>
      <c r="BJ117" s="23" t="s">
        <v>81</v>
      </c>
      <c r="BK117" s="211">
        <f>ROUND(I117*H117,2)</f>
        <v>0</v>
      </c>
      <c r="BL117" s="23" t="s">
        <v>164</v>
      </c>
      <c r="BM117" s="23" t="s">
        <v>949</v>
      </c>
    </row>
    <row r="118" spans="2:65" s="1" customFormat="1" ht="27">
      <c r="B118" s="40"/>
      <c r="C118" s="62"/>
      <c r="D118" s="212" t="s">
        <v>166</v>
      </c>
      <c r="E118" s="62"/>
      <c r="F118" s="213" t="s">
        <v>439</v>
      </c>
      <c r="G118" s="62"/>
      <c r="H118" s="62"/>
      <c r="I118" s="171"/>
      <c r="J118" s="62"/>
      <c r="K118" s="62"/>
      <c r="L118" s="60"/>
      <c r="M118" s="214"/>
      <c r="N118" s="41"/>
      <c r="O118" s="41"/>
      <c r="P118" s="41"/>
      <c r="Q118" s="41"/>
      <c r="R118" s="41"/>
      <c r="S118" s="41"/>
      <c r="T118" s="77"/>
      <c r="AT118" s="23" t="s">
        <v>166</v>
      </c>
      <c r="AU118" s="23" t="s">
        <v>83</v>
      </c>
    </row>
    <row r="119" spans="2:65" s="1" customFormat="1" ht="148.5">
      <c r="B119" s="40"/>
      <c r="C119" s="62"/>
      <c r="D119" s="212" t="s">
        <v>168</v>
      </c>
      <c r="E119" s="62"/>
      <c r="F119" s="215" t="s">
        <v>216</v>
      </c>
      <c r="G119" s="62"/>
      <c r="H119" s="62"/>
      <c r="I119" s="171"/>
      <c r="J119" s="62"/>
      <c r="K119" s="62"/>
      <c r="L119" s="60"/>
      <c r="M119" s="214"/>
      <c r="N119" s="41"/>
      <c r="O119" s="41"/>
      <c r="P119" s="41"/>
      <c r="Q119" s="41"/>
      <c r="R119" s="41"/>
      <c r="S119" s="41"/>
      <c r="T119" s="77"/>
      <c r="AT119" s="23" t="s">
        <v>168</v>
      </c>
      <c r="AU119" s="23" t="s">
        <v>83</v>
      </c>
    </row>
    <row r="120" spans="2:65" s="1" customFormat="1" ht="27">
      <c r="B120" s="40"/>
      <c r="C120" s="62"/>
      <c r="D120" s="212" t="s">
        <v>177</v>
      </c>
      <c r="E120" s="62"/>
      <c r="F120" s="215" t="s">
        <v>950</v>
      </c>
      <c r="G120" s="62"/>
      <c r="H120" s="62"/>
      <c r="I120" s="171"/>
      <c r="J120" s="62"/>
      <c r="K120" s="62"/>
      <c r="L120" s="60"/>
      <c r="M120" s="214"/>
      <c r="N120" s="41"/>
      <c r="O120" s="41"/>
      <c r="P120" s="41"/>
      <c r="Q120" s="41"/>
      <c r="R120" s="41"/>
      <c r="S120" s="41"/>
      <c r="T120" s="77"/>
      <c r="AT120" s="23" t="s">
        <v>177</v>
      </c>
      <c r="AU120" s="23" t="s">
        <v>83</v>
      </c>
    </row>
    <row r="121" spans="2:65" s="12" customFormat="1" ht="13.5">
      <c r="B121" s="216"/>
      <c r="C121" s="217"/>
      <c r="D121" s="212" t="s">
        <v>170</v>
      </c>
      <c r="E121" s="218" t="s">
        <v>23</v>
      </c>
      <c r="F121" s="219" t="s">
        <v>951</v>
      </c>
      <c r="G121" s="217"/>
      <c r="H121" s="220">
        <v>5.98</v>
      </c>
      <c r="I121" s="221"/>
      <c r="J121" s="217"/>
      <c r="K121" s="217"/>
      <c r="L121" s="222"/>
      <c r="M121" s="223"/>
      <c r="N121" s="224"/>
      <c r="O121" s="224"/>
      <c r="P121" s="224"/>
      <c r="Q121" s="224"/>
      <c r="R121" s="224"/>
      <c r="S121" s="224"/>
      <c r="T121" s="225"/>
      <c r="AT121" s="226" t="s">
        <v>170</v>
      </c>
      <c r="AU121" s="226" t="s">
        <v>83</v>
      </c>
      <c r="AV121" s="12" t="s">
        <v>83</v>
      </c>
      <c r="AW121" s="12" t="s">
        <v>36</v>
      </c>
      <c r="AX121" s="12" t="s">
        <v>81</v>
      </c>
      <c r="AY121" s="226" t="s">
        <v>157</v>
      </c>
    </row>
    <row r="122" spans="2:65" s="1" customFormat="1" ht="25.5" customHeight="1">
      <c r="B122" s="40"/>
      <c r="C122" s="200" t="s">
        <v>198</v>
      </c>
      <c r="D122" s="200" t="s">
        <v>159</v>
      </c>
      <c r="E122" s="201" t="s">
        <v>450</v>
      </c>
      <c r="F122" s="202" t="s">
        <v>451</v>
      </c>
      <c r="G122" s="203" t="s">
        <v>162</v>
      </c>
      <c r="H122" s="204">
        <v>0.1</v>
      </c>
      <c r="I122" s="205"/>
      <c r="J122" s="206">
        <f>ROUND(I122*H122,2)</f>
        <v>0</v>
      </c>
      <c r="K122" s="202" t="s">
        <v>163</v>
      </c>
      <c r="L122" s="60"/>
      <c r="M122" s="207" t="s">
        <v>23</v>
      </c>
      <c r="N122" s="208" t="s">
        <v>44</v>
      </c>
      <c r="O122" s="41"/>
      <c r="P122" s="209">
        <f>O122*H122</f>
        <v>0</v>
      </c>
      <c r="Q122" s="209">
        <v>0</v>
      </c>
      <c r="R122" s="209">
        <f>Q122*H122</f>
        <v>0</v>
      </c>
      <c r="S122" s="209">
        <v>2.2999999999999998</v>
      </c>
      <c r="T122" s="210">
        <f>S122*H122</f>
        <v>0.22999999999999998</v>
      </c>
      <c r="AR122" s="23" t="s">
        <v>164</v>
      </c>
      <c r="AT122" s="23" t="s">
        <v>159</v>
      </c>
      <c r="AU122" s="23" t="s">
        <v>83</v>
      </c>
      <c r="AY122" s="23" t="s">
        <v>157</v>
      </c>
      <c r="BE122" s="211">
        <f>IF(N122="základní",J122,0)</f>
        <v>0</v>
      </c>
      <c r="BF122" s="211">
        <f>IF(N122="snížená",J122,0)</f>
        <v>0</v>
      </c>
      <c r="BG122" s="211">
        <f>IF(N122="zákl. přenesená",J122,0)</f>
        <v>0</v>
      </c>
      <c r="BH122" s="211">
        <f>IF(N122="sníž. přenesená",J122,0)</f>
        <v>0</v>
      </c>
      <c r="BI122" s="211">
        <f>IF(N122="nulová",J122,0)</f>
        <v>0</v>
      </c>
      <c r="BJ122" s="23" t="s">
        <v>81</v>
      </c>
      <c r="BK122" s="211">
        <f>ROUND(I122*H122,2)</f>
        <v>0</v>
      </c>
      <c r="BL122" s="23" t="s">
        <v>164</v>
      </c>
      <c r="BM122" s="23" t="s">
        <v>952</v>
      </c>
    </row>
    <row r="123" spans="2:65" s="1" customFormat="1" ht="40.5">
      <c r="B123" s="40"/>
      <c r="C123" s="62"/>
      <c r="D123" s="212" t="s">
        <v>166</v>
      </c>
      <c r="E123" s="62"/>
      <c r="F123" s="213" t="s">
        <v>453</v>
      </c>
      <c r="G123" s="62"/>
      <c r="H123" s="62"/>
      <c r="I123" s="171"/>
      <c r="J123" s="62"/>
      <c r="K123" s="62"/>
      <c r="L123" s="60"/>
      <c r="M123" s="214"/>
      <c r="N123" s="41"/>
      <c r="O123" s="41"/>
      <c r="P123" s="41"/>
      <c r="Q123" s="41"/>
      <c r="R123" s="41"/>
      <c r="S123" s="41"/>
      <c r="T123" s="77"/>
      <c r="AT123" s="23" t="s">
        <v>166</v>
      </c>
      <c r="AU123" s="23" t="s">
        <v>83</v>
      </c>
    </row>
    <row r="124" spans="2:65" s="1" customFormat="1" ht="175.5">
      <c r="B124" s="40"/>
      <c r="C124" s="62"/>
      <c r="D124" s="212" t="s">
        <v>168</v>
      </c>
      <c r="E124" s="62"/>
      <c r="F124" s="215" t="s">
        <v>447</v>
      </c>
      <c r="G124" s="62"/>
      <c r="H124" s="62"/>
      <c r="I124" s="171"/>
      <c r="J124" s="62"/>
      <c r="K124" s="62"/>
      <c r="L124" s="60"/>
      <c r="M124" s="214"/>
      <c r="N124" s="41"/>
      <c r="O124" s="41"/>
      <c r="P124" s="41"/>
      <c r="Q124" s="41"/>
      <c r="R124" s="41"/>
      <c r="S124" s="41"/>
      <c r="T124" s="77"/>
      <c r="AT124" s="23" t="s">
        <v>168</v>
      </c>
      <c r="AU124" s="23" t="s">
        <v>83</v>
      </c>
    </row>
    <row r="125" spans="2:65" s="1" customFormat="1" ht="27">
      <c r="B125" s="40"/>
      <c r="C125" s="62"/>
      <c r="D125" s="212" t="s">
        <v>177</v>
      </c>
      <c r="E125" s="62"/>
      <c r="F125" s="215" t="s">
        <v>953</v>
      </c>
      <c r="G125" s="62"/>
      <c r="H125" s="62"/>
      <c r="I125" s="171"/>
      <c r="J125" s="62"/>
      <c r="K125" s="62"/>
      <c r="L125" s="60"/>
      <c r="M125" s="214"/>
      <c r="N125" s="41"/>
      <c r="O125" s="41"/>
      <c r="P125" s="41"/>
      <c r="Q125" s="41"/>
      <c r="R125" s="41"/>
      <c r="S125" s="41"/>
      <c r="T125" s="77"/>
      <c r="AT125" s="23" t="s">
        <v>177</v>
      </c>
      <c r="AU125" s="23" t="s">
        <v>83</v>
      </c>
    </row>
    <row r="126" spans="2:65" s="12" customFormat="1" ht="13.5">
      <c r="B126" s="216"/>
      <c r="C126" s="217"/>
      <c r="D126" s="212" t="s">
        <v>170</v>
      </c>
      <c r="E126" s="218" t="s">
        <v>23</v>
      </c>
      <c r="F126" s="219" t="s">
        <v>954</v>
      </c>
      <c r="G126" s="217"/>
      <c r="H126" s="220">
        <v>0.1</v>
      </c>
      <c r="I126" s="221"/>
      <c r="J126" s="217"/>
      <c r="K126" s="217"/>
      <c r="L126" s="222"/>
      <c r="M126" s="223"/>
      <c r="N126" s="224"/>
      <c r="O126" s="224"/>
      <c r="P126" s="224"/>
      <c r="Q126" s="224"/>
      <c r="R126" s="224"/>
      <c r="S126" s="224"/>
      <c r="T126" s="225"/>
      <c r="AT126" s="226" t="s">
        <v>170</v>
      </c>
      <c r="AU126" s="226" t="s">
        <v>83</v>
      </c>
      <c r="AV126" s="12" t="s">
        <v>83</v>
      </c>
      <c r="AW126" s="12" t="s">
        <v>36</v>
      </c>
      <c r="AX126" s="12" t="s">
        <v>81</v>
      </c>
      <c r="AY126" s="226" t="s">
        <v>157</v>
      </c>
    </row>
    <row r="127" spans="2:65" s="1" customFormat="1" ht="16.5" customHeight="1">
      <c r="B127" s="40"/>
      <c r="C127" s="200" t="s">
        <v>203</v>
      </c>
      <c r="D127" s="200" t="s">
        <v>159</v>
      </c>
      <c r="E127" s="201" t="s">
        <v>955</v>
      </c>
      <c r="F127" s="202" t="s">
        <v>956</v>
      </c>
      <c r="G127" s="203" t="s">
        <v>162</v>
      </c>
      <c r="H127" s="204">
        <v>6.5</v>
      </c>
      <c r="I127" s="205"/>
      <c r="J127" s="206">
        <f>ROUND(I127*H127,2)</f>
        <v>0</v>
      </c>
      <c r="K127" s="202" t="s">
        <v>163</v>
      </c>
      <c r="L127" s="60"/>
      <c r="M127" s="207" t="s">
        <v>23</v>
      </c>
      <c r="N127" s="208" t="s">
        <v>44</v>
      </c>
      <c r="O127" s="41"/>
      <c r="P127" s="209">
        <f>O127*H127</f>
        <v>0</v>
      </c>
      <c r="Q127" s="209">
        <v>0</v>
      </c>
      <c r="R127" s="209">
        <f>Q127*H127</f>
        <v>0</v>
      </c>
      <c r="S127" s="209">
        <v>1.1499999999999999</v>
      </c>
      <c r="T127" s="210">
        <f>S127*H127</f>
        <v>7.4749999999999996</v>
      </c>
      <c r="AR127" s="23" t="s">
        <v>164</v>
      </c>
      <c r="AT127" s="23" t="s">
        <v>159</v>
      </c>
      <c r="AU127" s="23" t="s">
        <v>83</v>
      </c>
      <c r="AY127" s="23" t="s">
        <v>157</v>
      </c>
      <c r="BE127" s="211">
        <f>IF(N127="základní",J127,0)</f>
        <v>0</v>
      </c>
      <c r="BF127" s="211">
        <f>IF(N127="snížená",J127,0)</f>
        <v>0</v>
      </c>
      <c r="BG127" s="211">
        <f>IF(N127="zákl. přenesená",J127,0)</f>
        <v>0</v>
      </c>
      <c r="BH127" s="211">
        <f>IF(N127="sníž. přenesená",J127,0)</f>
        <v>0</v>
      </c>
      <c r="BI127" s="211">
        <f>IF(N127="nulová",J127,0)</f>
        <v>0</v>
      </c>
      <c r="BJ127" s="23" t="s">
        <v>81</v>
      </c>
      <c r="BK127" s="211">
        <f>ROUND(I127*H127,2)</f>
        <v>0</v>
      </c>
      <c r="BL127" s="23" t="s">
        <v>164</v>
      </c>
      <c r="BM127" s="23" t="s">
        <v>957</v>
      </c>
    </row>
    <row r="128" spans="2:65" s="1" customFormat="1" ht="40.5">
      <c r="B128" s="40"/>
      <c r="C128" s="62"/>
      <c r="D128" s="212" t="s">
        <v>166</v>
      </c>
      <c r="E128" s="62"/>
      <c r="F128" s="213" t="s">
        <v>958</v>
      </c>
      <c r="G128" s="62"/>
      <c r="H128" s="62"/>
      <c r="I128" s="171"/>
      <c r="J128" s="62"/>
      <c r="K128" s="62"/>
      <c r="L128" s="60"/>
      <c r="M128" s="214"/>
      <c r="N128" s="41"/>
      <c r="O128" s="41"/>
      <c r="P128" s="41"/>
      <c r="Q128" s="41"/>
      <c r="R128" s="41"/>
      <c r="S128" s="41"/>
      <c r="T128" s="77"/>
      <c r="AT128" s="23" t="s">
        <v>166</v>
      </c>
      <c r="AU128" s="23" t="s">
        <v>83</v>
      </c>
    </row>
    <row r="129" spans="2:65" s="1" customFormat="1" ht="175.5">
      <c r="B129" s="40"/>
      <c r="C129" s="62"/>
      <c r="D129" s="212" t="s">
        <v>168</v>
      </c>
      <c r="E129" s="62"/>
      <c r="F129" s="215" t="s">
        <v>447</v>
      </c>
      <c r="G129" s="62"/>
      <c r="H129" s="62"/>
      <c r="I129" s="171"/>
      <c r="J129" s="62"/>
      <c r="K129" s="62"/>
      <c r="L129" s="60"/>
      <c r="M129" s="214"/>
      <c r="N129" s="41"/>
      <c r="O129" s="41"/>
      <c r="P129" s="41"/>
      <c r="Q129" s="41"/>
      <c r="R129" s="41"/>
      <c r="S129" s="41"/>
      <c r="T129" s="77"/>
      <c r="AT129" s="23" t="s">
        <v>168</v>
      </c>
      <c r="AU129" s="23" t="s">
        <v>83</v>
      </c>
    </row>
    <row r="130" spans="2:65" s="1" customFormat="1" ht="27">
      <c r="B130" s="40"/>
      <c r="C130" s="62"/>
      <c r="D130" s="212" t="s">
        <v>177</v>
      </c>
      <c r="E130" s="62"/>
      <c r="F130" s="215" t="s">
        <v>959</v>
      </c>
      <c r="G130" s="62"/>
      <c r="H130" s="62"/>
      <c r="I130" s="171"/>
      <c r="J130" s="62"/>
      <c r="K130" s="62"/>
      <c r="L130" s="60"/>
      <c r="M130" s="214"/>
      <c r="N130" s="41"/>
      <c r="O130" s="41"/>
      <c r="P130" s="41"/>
      <c r="Q130" s="41"/>
      <c r="R130" s="41"/>
      <c r="S130" s="41"/>
      <c r="T130" s="77"/>
      <c r="AT130" s="23" t="s">
        <v>177</v>
      </c>
      <c r="AU130" s="23" t="s">
        <v>83</v>
      </c>
    </row>
    <row r="131" spans="2:65" s="12" customFormat="1" ht="13.5">
      <c r="B131" s="216"/>
      <c r="C131" s="217"/>
      <c r="D131" s="212" t="s">
        <v>170</v>
      </c>
      <c r="E131" s="218" t="s">
        <v>23</v>
      </c>
      <c r="F131" s="219" t="s">
        <v>960</v>
      </c>
      <c r="G131" s="217"/>
      <c r="H131" s="220">
        <v>6.5</v>
      </c>
      <c r="I131" s="221"/>
      <c r="J131" s="217"/>
      <c r="K131" s="217"/>
      <c r="L131" s="222"/>
      <c r="M131" s="223"/>
      <c r="N131" s="224"/>
      <c r="O131" s="224"/>
      <c r="P131" s="224"/>
      <c r="Q131" s="224"/>
      <c r="R131" s="224"/>
      <c r="S131" s="224"/>
      <c r="T131" s="225"/>
      <c r="AT131" s="226" t="s">
        <v>170</v>
      </c>
      <c r="AU131" s="226" t="s">
        <v>83</v>
      </c>
      <c r="AV131" s="12" t="s">
        <v>83</v>
      </c>
      <c r="AW131" s="12" t="s">
        <v>36</v>
      </c>
      <c r="AX131" s="12" t="s">
        <v>81</v>
      </c>
      <c r="AY131" s="226" t="s">
        <v>157</v>
      </c>
    </row>
    <row r="132" spans="2:65" s="1" customFormat="1" ht="25.5" customHeight="1">
      <c r="B132" s="40"/>
      <c r="C132" s="200" t="s">
        <v>211</v>
      </c>
      <c r="D132" s="200" t="s">
        <v>159</v>
      </c>
      <c r="E132" s="201" t="s">
        <v>961</v>
      </c>
      <c r="F132" s="202" t="s">
        <v>962</v>
      </c>
      <c r="G132" s="203" t="s">
        <v>162</v>
      </c>
      <c r="H132" s="204">
        <v>0.1</v>
      </c>
      <c r="I132" s="205"/>
      <c r="J132" s="206">
        <f>ROUND(I132*H132,2)</f>
        <v>0</v>
      </c>
      <c r="K132" s="202" t="s">
        <v>163</v>
      </c>
      <c r="L132" s="60"/>
      <c r="M132" s="207" t="s">
        <v>23</v>
      </c>
      <c r="N132" s="208" t="s">
        <v>44</v>
      </c>
      <c r="O132" s="41"/>
      <c r="P132" s="209">
        <f>O132*H132</f>
        <v>0</v>
      </c>
      <c r="Q132" s="209">
        <v>0</v>
      </c>
      <c r="R132" s="209">
        <f>Q132*H132</f>
        <v>0</v>
      </c>
      <c r="S132" s="209">
        <v>2.2999999999999998</v>
      </c>
      <c r="T132" s="210">
        <f>S132*H132</f>
        <v>0.22999999999999998</v>
      </c>
      <c r="AR132" s="23" t="s">
        <v>164</v>
      </c>
      <c r="AT132" s="23" t="s">
        <v>159</v>
      </c>
      <c r="AU132" s="23" t="s">
        <v>83</v>
      </c>
      <c r="AY132" s="23" t="s">
        <v>157</v>
      </c>
      <c r="BE132" s="211">
        <f>IF(N132="základní",J132,0)</f>
        <v>0</v>
      </c>
      <c r="BF132" s="211">
        <f>IF(N132="snížená",J132,0)</f>
        <v>0</v>
      </c>
      <c r="BG132" s="211">
        <f>IF(N132="zákl. přenesená",J132,0)</f>
        <v>0</v>
      </c>
      <c r="BH132" s="211">
        <f>IF(N132="sníž. přenesená",J132,0)</f>
        <v>0</v>
      </c>
      <c r="BI132" s="211">
        <f>IF(N132="nulová",J132,0)</f>
        <v>0</v>
      </c>
      <c r="BJ132" s="23" t="s">
        <v>81</v>
      </c>
      <c r="BK132" s="211">
        <f>ROUND(I132*H132,2)</f>
        <v>0</v>
      </c>
      <c r="BL132" s="23" t="s">
        <v>164</v>
      </c>
      <c r="BM132" s="23" t="s">
        <v>963</v>
      </c>
    </row>
    <row r="133" spans="2:65" s="1" customFormat="1" ht="40.5">
      <c r="B133" s="40"/>
      <c r="C133" s="62"/>
      <c r="D133" s="212" t="s">
        <v>166</v>
      </c>
      <c r="E133" s="62"/>
      <c r="F133" s="213" t="s">
        <v>964</v>
      </c>
      <c r="G133" s="62"/>
      <c r="H133" s="62"/>
      <c r="I133" s="171"/>
      <c r="J133" s="62"/>
      <c r="K133" s="62"/>
      <c r="L133" s="60"/>
      <c r="M133" s="214"/>
      <c r="N133" s="41"/>
      <c r="O133" s="41"/>
      <c r="P133" s="41"/>
      <c r="Q133" s="41"/>
      <c r="R133" s="41"/>
      <c r="S133" s="41"/>
      <c r="T133" s="77"/>
      <c r="AT133" s="23" t="s">
        <v>166</v>
      </c>
      <c r="AU133" s="23" t="s">
        <v>83</v>
      </c>
    </row>
    <row r="134" spans="2:65" s="1" customFormat="1" ht="175.5">
      <c r="B134" s="40"/>
      <c r="C134" s="62"/>
      <c r="D134" s="212" t="s">
        <v>168</v>
      </c>
      <c r="E134" s="62"/>
      <c r="F134" s="215" t="s">
        <v>447</v>
      </c>
      <c r="G134" s="62"/>
      <c r="H134" s="62"/>
      <c r="I134" s="171"/>
      <c r="J134" s="62"/>
      <c r="K134" s="62"/>
      <c r="L134" s="60"/>
      <c r="M134" s="214"/>
      <c r="N134" s="41"/>
      <c r="O134" s="41"/>
      <c r="P134" s="41"/>
      <c r="Q134" s="41"/>
      <c r="R134" s="41"/>
      <c r="S134" s="41"/>
      <c r="T134" s="77"/>
      <c r="AT134" s="23" t="s">
        <v>168</v>
      </c>
      <c r="AU134" s="23" t="s">
        <v>83</v>
      </c>
    </row>
    <row r="135" spans="2:65" s="1" customFormat="1" ht="27">
      <c r="B135" s="40"/>
      <c r="C135" s="62"/>
      <c r="D135" s="212" t="s">
        <v>177</v>
      </c>
      <c r="E135" s="62"/>
      <c r="F135" s="215" t="s">
        <v>965</v>
      </c>
      <c r="G135" s="62"/>
      <c r="H135" s="62"/>
      <c r="I135" s="171"/>
      <c r="J135" s="62"/>
      <c r="K135" s="62"/>
      <c r="L135" s="60"/>
      <c r="M135" s="214"/>
      <c r="N135" s="41"/>
      <c r="O135" s="41"/>
      <c r="P135" s="41"/>
      <c r="Q135" s="41"/>
      <c r="R135" s="41"/>
      <c r="S135" s="41"/>
      <c r="T135" s="77"/>
      <c r="AT135" s="23" t="s">
        <v>177</v>
      </c>
      <c r="AU135" s="23" t="s">
        <v>83</v>
      </c>
    </row>
    <row r="136" spans="2:65" s="12" customFormat="1" ht="13.5">
      <c r="B136" s="216"/>
      <c r="C136" s="217"/>
      <c r="D136" s="212" t="s">
        <v>170</v>
      </c>
      <c r="E136" s="218" t="s">
        <v>23</v>
      </c>
      <c r="F136" s="219" t="s">
        <v>966</v>
      </c>
      <c r="G136" s="217"/>
      <c r="H136" s="220">
        <v>0.1</v>
      </c>
      <c r="I136" s="221"/>
      <c r="J136" s="217"/>
      <c r="K136" s="217"/>
      <c r="L136" s="222"/>
      <c r="M136" s="223"/>
      <c r="N136" s="224"/>
      <c r="O136" s="224"/>
      <c r="P136" s="224"/>
      <c r="Q136" s="224"/>
      <c r="R136" s="224"/>
      <c r="S136" s="224"/>
      <c r="T136" s="225"/>
      <c r="AT136" s="226" t="s">
        <v>170</v>
      </c>
      <c r="AU136" s="226" t="s">
        <v>83</v>
      </c>
      <c r="AV136" s="12" t="s">
        <v>83</v>
      </c>
      <c r="AW136" s="12" t="s">
        <v>36</v>
      </c>
      <c r="AX136" s="12" t="s">
        <v>81</v>
      </c>
      <c r="AY136" s="226" t="s">
        <v>157</v>
      </c>
    </row>
    <row r="137" spans="2:65" s="1" customFormat="1" ht="16.5" customHeight="1">
      <c r="B137" s="40"/>
      <c r="C137" s="200" t="s">
        <v>219</v>
      </c>
      <c r="D137" s="200" t="s">
        <v>159</v>
      </c>
      <c r="E137" s="201" t="s">
        <v>465</v>
      </c>
      <c r="F137" s="202" t="s">
        <v>466</v>
      </c>
      <c r="G137" s="203" t="s">
        <v>162</v>
      </c>
      <c r="H137" s="204">
        <v>15.5</v>
      </c>
      <c r="I137" s="205"/>
      <c r="J137" s="206">
        <f>ROUND(I137*H137,2)</f>
        <v>0</v>
      </c>
      <c r="K137" s="202" t="s">
        <v>163</v>
      </c>
      <c r="L137" s="60"/>
      <c r="M137" s="207" t="s">
        <v>23</v>
      </c>
      <c r="N137" s="208" t="s">
        <v>44</v>
      </c>
      <c r="O137" s="41"/>
      <c r="P137" s="209">
        <f>O137*H137</f>
        <v>0</v>
      </c>
      <c r="Q137" s="209">
        <v>0</v>
      </c>
      <c r="R137" s="209">
        <f>Q137*H137</f>
        <v>0</v>
      </c>
      <c r="S137" s="209">
        <v>0</v>
      </c>
      <c r="T137" s="210">
        <f>S137*H137</f>
        <v>0</v>
      </c>
      <c r="AR137" s="23" t="s">
        <v>164</v>
      </c>
      <c r="AT137" s="23" t="s">
        <v>159</v>
      </c>
      <c r="AU137" s="23" t="s">
        <v>83</v>
      </c>
      <c r="AY137" s="23" t="s">
        <v>157</v>
      </c>
      <c r="BE137" s="211">
        <f>IF(N137="základní",J137,0)</f>
        <v>0</v>
      </c>
      <c r="BF137" s="211">
        <f>IF(N137="snížená",J137,0)</f>
        <v>0</v>
      </c>
      <c r="BG137" s="211">
        <f>IF(N137="zákl. přenesená",J137,0)</f>
        <v>0</v>
      </c>
      <c r="BH137" s="211">
        <f>IF(N137="sníž. přenesená",J137,0)</f>
        <v>0</v>
      </c>
      <c r="BI137" s="211">
        <f>IF(N137="nulová",J137,0)</f>
        <v>0</v>
      </c>
      <c r="BJ137" s="23" t="s">
        <v>81</v>
      </c>
      <c r="BK137" s="211">
        <f>ROUND(I137*H137,2)</f>
        <v>0</v>
      </c>
      <c r="BL137" s="23" t="s">
        <v>164</v>
      </c>
      <c r="BM137" s="23" t="s">
        <v>967</v>
      </c>
    </row>
    <row r="138" spans="2:65" s="1" customFormat="1" ht="27">
      <c r="B138" s="40"/>
      <c r="C138" s="62"/>
      <c r="D138" s="212" t="s">
        <v>166</v>
      </c>
      <c r="E138" s="62"/>
      <c r="F138" s="213" t="s">
        <v>468</v>
      </c>
      <c r="G138" s="62"/>
      <c r="H138" s="62"/>
      <c r="I138" s="171"/>
      <c r="J138" s="62"/>
      <c r="K138" s="62"/>
      <c r="L138" s="60"/>
      <c r="M138" s="214"/>
      <c r="N138" s="41"/>
      <c r="O138" s="41"/>
      <c r="P138" s="41"/>
      <c r="Q138" s="41"/>
      <c r="R138" s="41"/>
      <c r="S138" s="41"/>
      <c r="T138" s="77"/>
      <c r="AT138" s="23" t="s">
        <v>166</v>
      </c>
      <c r="AU138" s="23" t="s">
        <v>83</v>
      </c>
    </row>
    <row r="139" spans="2:65" s="1" customFormat="1" ht="175.5">
      <c r="B139" s="40"/>
      <c r="C139" s="62"/>
      <c r="D139" s="212" t="s">
        <v>168</v>
      </c>
      <c r="E139" s="62"/>
      <c r="F139" s="215" t="s">
        <v>196</v>
      </c>
      <c r="G139" s="62"/>
      <c r="H139" s="62"/>
      <c r="I139" s="171"/>
      <c r="J139" s="62"/>
      <c r="K139" s="62"/>
      <c r="L139" s="60"/>
      <c r="M139" s="214"/>
      <c r="N139" s="41"/>
      <c r="O139" s="41"/>
      <c r="P139" s="41"/>
      <c r="Q139" s="41"/>
      <c r="R139" s="41"/>
      <c r="S139" s="41"/>
      <c r="T139" s="77"/>
      <c r="AT139" s="23" t="s">
        <v>168</v>
      </c>
      <c r="AU139" s="23" t="s">
        <v>83</v>
      </c>
    </row>
    <row r="140" spans="2:65" s="12" customFormat="1" ht="13.5">
      <c r="B140" s="216"/>
      <c r="C140" s="217"/>
      <c r="D140" s="212" t="s">
        <v>170</v>
      </c>
      <c r="E140" s="218" t="s">
        <v>23</v>
      </c>
      <c r="F140" s="219" t="s">
        <v>968</v>
      </c>
      <c r="G140" s="217"/>
      <c r="H140" s="220">
        <v>15.5</v>
      </c>
      <c r="I140" s="221"/>
      <c r="J140" s="217"/>
      <c r="K140" s="217"/>
      <c r="L140" s="222"/>
      <c r="M140" s="223"/>
      <c r="N140" s="224"/>
      <c r="O140" s="224"/>
      <c r="P140" s="224"/>
      <c r="Q140" s="224"/>
      <c r="R140" s="224"/>
      <c r="S140" s="224"/>
      <c r="T140" s="225"/>
      <c r="AT140" s="226" t="s">
        <v>170</v>
      </c>
      <c r="AU140" s="226" t="s">
        <v>83</v>
      </c>
      <c r="AV140" s="12" t="s">
        <v>83</v>
      </c>
      <c r="AW140" s="12" t="s">
        <v>36</v>
      </c>
      <c r="AX140" s="12" t="s">
        <v>81</v>
      </c>
      <c r="AY140" s="226" t="s">
        <v>157</v>
      </c>
    </row>
    <row r="141" spans="2:65" s="1" customFormat="1" ht="16.5" customHeight="1">
      <c r="B141" s="40"/>
      <c r="C141" s="200" t="s">
        <v>226</v>
      </c>
      <c r="D141" s="200" t="s">
        <v>159</v>
      </c>
      <c r="E141" s="201" t="s">
        <v>199</v>
      </c>
      <c r="F141" s="202" t="s">
        <v>200</v>
      </c>
      <c r="G141" s="203" t="s">
        <v>162</v>
      </c>
      <c r="H141" s="204">
        <v>15.5</v>
      </c>
      <c r="I141" s="205"/>
      <c r="J141" s="206">
        <f>ROUND(I141*H141,2)</f>
        <v>0</v>
      </c>
      <c r="K141" s="202" t="s">
        <v>163</v>
      </c>
      <c r="L141" s="60"/>
      <c r="M141" s="207" t="s">
        <v>23</v>
      </c>
      <c r="N141" s="208" t="s">
        <v>44</v>
      </c>
      <c r="O141" s="41"/>
      <c r="P141" s="209">
        <f>O141*H141</f>
        <v>0</v>
      </c>
      <c r="Q141" s="209">
        <v>0</v>
      </c>
      <c r="R141" s="209">
        <f>Q141*H141</f>
        <v>0</v>
      </c>
      <c r="S141" s="209">
        <v>0</v>
      </c>
      <c r="T141" s="210">
        <f>S141*H141</f>
        <v>0</v>
      </c>
      <c r="AR141" s="23" t="s">
        <v>164</v>
      </c>
      <c r="AT141" s="23" t="s">
        <v>159</v>
      </c>
      <c r="AU141" s="23" t="s">
        <v>83</v>
      </c>
      <c r="AY141" s="23" t="s">
        <v>157</v>
      </c>
      <c r="BE141" s="211">
        <f>IF(N141="základní",J141,0)</f>
        <v>0</v>
      </c>
      <c r="BF141" s="211">
        <f>IF(N141="snížená",J141,0)</f>
        <v>0</v>
      </c>
      <c r="BG141" s="211">
        <f>IF(N141="zákl. přenesená",J141,0)</f>
        <v>0</v>
      </c>
      <c r="BH141" s="211">
        <f>IF(N141="sníž. přenesená",J141,0)</f>
        <v>0</v>
      </c>
      <c r="BI141" s="211">
        <f>IF(N141="nulová",J141,0)</f>
        <v>0</v>
      </c>
      <c r="BJ141" s="23" t="s">
        <v>81</v>
      </c>
      <c r="BK141" s="211">
        <f>ROUND(I141*H141,2)</f>
        <v>0</v>
      </c>
      <c r="BL141" s="23" t="s">
        <v>164</v>
      </c>
      <c r="BM141" s="23" t="s">
        <v>969</v>
      </c>
    </row>
    <row r="142" spans="2:65" s="1" customFormat="1" ht="27">
      <c r="B142" s="40"/>
      <c r="C142" s="62"/>
      <c r="D142" s="212" t="s">
        <v>166</v>
      </c>
      <c r="E142" s="62"/>
      <c r="F142" s="213" t="s">
        <v>202</v>
      </c>
      <c r="G142" s="62"/>
      <c r="H142" s="62"/>
      <c r="I142" s="171"/>
      <c r="J142" s="62"/>
      <c r="K142" s="62"/>
      <c r="L142" s="60"/>
      <c r="M142" s="214"/>
      <c r="N142" s="41"/>
      <c r="O142" s="41"/>
      <c r="P142" s="41"/>
      <c r="Q142" s="41"/>
      <c r="R142" s="41"/>
      <c r="S142" s="41"/>
      <c r="T142" s="77"/>
      <c r="AT142" s="23" t="s">
        <v>166</v>
      </c>
      <c r="AU142" s="23" t="s">
        <v>83</v>
      </c>
    </row>
    <row r="143" spans="2:65" s="1" customFormat="1" ht="175.5">
      <c r="B143" s="40"/>
      <c r="C143" s="62"/>
      <c r="D143" s="212" t="s">
        <v>168</v>
      </c>
      <c r="E143" s="62"/>
      <c r="F143" s="215" t="s">
        <v>196</v>
      </c>
      <c r="G143" s="62"/>
      <c r="H143" s="62"/>
      <c r="I143" s="171"/>
      <c r="J143" s="62"/>
      <c r="K143" s="62"/>
      <c r="L143" s="60"/>
      <c r="M143" s="214"/>
      <c r="N143" s="41"/>
      <c r="O143" s="41"/>
      <c r="P143" s="41"/>
      <c r="Q143" s="41"/>
      <c r="R143" s="41"/>
      <c r="S143" s="41"/>
      <c r="T143" s="77"/>
      <c r="AT143" s="23" t="s">
        <v>168</v>
      </c>
      <c r="AU143" s="23" t="s">
        <v>83</v>
      </c>
    </row>
    <row r="144" spans="2:65" s="1" customFormat="1" ht="16.5" customHeight="1">
      <c r="B144" s="40"/>
      <c r="C144" s="200" t="s">
        <v>233</v>
      </c>
      <c r="D144" s="200" t="s">
        <v>159</v>
      </c>
      <c r="E144" s="201" t="s">
        <v>204</v>
      </c>
      <c r="F144" s="202" t="s">
        <v>205</v>
      </c>
      <c r="G144" s="203" t="s">
        <v>162</v>
      </c>
      <c r="H144" s="204">
        <v>23.1</v>
      </c>
      <c r="I144" s="205"/>
      <c r="J144" s="206">
        <f>ROUND(I144*H144,2)</f>
        <v>0</v>
      </c>
      <c r="K144" s="202" t="s">
        <v>163</v>
      </c>
      <c r="L144" s="60"/>
      <c r="M144" s="207" t="s">
        <v>23</v>
      </c>
      <c r="N144" s="208" t="s">
        <v>44</v>
      </c>
      <c r="O144" s="41"/>
      <c r="P144" s="209">
        <f>O144*H144</f>
        <v>0</v>
      </c>
      <c r="Q144" s="209">
        <v>0</v>
      </c>
      <c r="R144" s="209">
        <f>Q144*H144</f>
        <v>0</v>
      </c>
      <c r="S144" s="209">
        <v>0</v>
      </c>
      <c r="T144" s="210">
        <f>S144*H144</f>
        <v>0</v>
      </c>
      <c r="AR144" s="23" t="s">
        <v>164</v>
      </c>
      <c r="AT144" s="23" t="s">
        <v>159</v>
      </c>
      <c r="AU144" s="23" t="s">
        <v>83</v>
      </c>
      <c r="AY144" s="23" t="s">
        <v>157</v>
      </c>
      <c r="BE144" s="211">
        <f>IF(N144="základní",J144,0)</f>
        <v>0</v>
      </c>
      <c r="BF144" s="211">
        <f>IF(N144="snížená",J144,0)</f>
        <v>0</v>
      </c>
      <c r="BG144" s="211">
        <f>IF(N144="zákl. přenesená",J144,0)</f>
        <v>0</v>
      </c>
      <c r="BH144" s="211">
        <f>IF(N144="sníž. přenesená",J144,0)</f>
        <v>0</v>
      </c>
      <c r="BI144" s="211">
        <f>IF(N144="nulová",J144,0)</f>
        <v>0</v>
      </c>
      <c r="BJ144" s="23" t="s">
        <v>81</v>
      </c>
      <c r="BK144" s="211">
        <f>ROUND(I144*H144,2)</f>
        <v>0</v>
      </c>
      <c r="BL144" s="23" t="s">
        <v>164</v>
      </c>
      <c r="BM144" s="23" t="s">
        <v>970</v>
      </c>
    </row>
    <row r="145" spans="2:65" s="1" customFormat="1" ht="40.5">
      <c r="B145" s="40"/>
      <c r="C145" s="62"/>
      <c r="D145" s="212" t="s">
        <v>166</v>
      </c>
      <c r="E145" s="62"/>
      <c r="F145" s="213" t="s">
        <v>207</v>
      </c>
      <c r="G145" s="62"/>
      <c r="H145" s="62"/>
      <c r="I145" s="171"/>
      <c r="J145" s="62"/>
      <c r="K145" s="62"/>
      <c r="L145" s="60"/>
      <c r="M145" s="214"/>
      <c r="N145" s="41"/>
      <c r="O145" s="41"/>
      <c r="P145" s="41"/>
      <c r="Q145" s="41"/>
      <c r="R145" s="41"/>
      <c r="S145" s="41"/>
      <c r="T145" s="77"/>
      <c r="AT145" s="23" t="s">
        <v>166</v>
      </c>
      <c r="AU145" s="23" t="s">
        <v>83</v>
      </c>
    </row>
    <row r="146" spans="2:65" s="1" customFormat="1" ht="175.5">
      <c r="B146" s="40"/>
      <c r="C146" s="62"/>
      <c r="D146" s="212" t="s">
        <v>168</v>
      </c>
      <c r="E146" s="62"/>
      <c r="F146" s="215" t="s">
        <v>188</v>
      </c>
      <c r="G146" s="62"/>
      <c r="H146" s="62"/>
      <c r="I146" s="171"/>
      <c r="J146" s="62"/>
      <c r="K146" s="62"/>
      <c r="L146" s="60"/>
      <c r="M146" s="214"/>
      <c r="N146" s="41"/>
      <c r="O146" s="41"/>
      <c r="P146" s="41"/>
      <c r="Q146" s="41"/>
      <c r="R146" s="41"/>
      <c r="S146" s="41"/>
      <c r="T146" s="77"/>
      <c r="AT146" s="23" t="s">
        <v>168</v>
      </c>
      <c r="AU146" s="23" t="s">
        <v>83</v>
      </c>
    </row>
    <row r="147" spans="2:65" s="1" customFormat="1" ht="27">
      <c r="B147" s="40"/>
      <c r="C147" s="62"/>
      <c r="D147" s="212" t="s">
        <v>177</v>
      </c>
      <c r="E147" s="62"/>
      <c r="F147" s="215" t="s">
        <v>472</v>
      </c>
      <c r="G147" s="62"/>
      <c r="H147" s="62"/>
      <c r="I147" s="171"/>
      <c r="J147" s="62"/>
      <c r="K147" s="62"/>
      <c r="L147" s="60"/>
      <c r="M147" s="214"/>
      <c r="N147" s="41"/>
      <c r="O147" s="41"/>
      <c r="P147" s="41"/>
      <c r="Q147" s="41"/>
      <c r="R147" s="41"/>
      <c r="S147" s="41"/>
      <c r="T147" s="77"/>
      <c r="AT147" s="23" t="s">
        <v>177</v>
      </c>
      <c r="AU147" s="23" t="s">
        <v>83</v>
      </c>
    </row>
    <row r="148" spans="2:65" s="12" customFormat="1" ht="13.5">
      <c r="B148" s="216"/>
      <c r="C148" s="217"/>
      <c r="D148" s="212" t="s">
        <v>170</v>
      </c>
      <c r="E148" s="218" t="s">
        <v>23</v>
      </c>
      <c r="F148" s="219" t="s">
        <v>971</v>
      </c>
      <c r="G148" s="217"/>
      <c r="H148" s="220">
        <v>15.5</v>
      </c>
      <c r="I148" s="221"/>
      <c r="J148" s="217"/>
      <c r="K148" s="217"/>
      <c r="L148" s="222"/>
      <c r="M148" s="223"/>
      <c r="N148" s="224"/>
      <c r="O148" s="224"/>
      <c r="P148" s="224"/>
      <c r="Q148" s="224"/>
      <c r="R148" s="224"/>
      <c r="S148" s="224"/>
      <c r="T148" s="225"/>
      <c r="AT148" s="226" t="s">
        <v>170</v>
      </c>
      <c r="AU148" s="226" t="s">
        <v>83</v>
      </c>
      <c r="AV148" s="12" t="s">
        <v>83</v>
      </c>
      <c r="AW148" s="12" t="s">
        <v>36</v>
      </c>
      <c r="AX148" s="12" t="s">
        <v>73</v>
      </c>
      <c r="AY148" s="226" t="s">
        <v>157</v>
      </c>
    </row>
    <row r="149" spans="2:65" s="12" customFormat="1" ht="13.5">
      <c r="B149" s="216"/>
      <c r="C149" s="217"/>
      <c r="D149" s="212" t="s">
        <v>170</v>
      </c>
      <c r="E149" s="218" t="s">
        <v>23</v>
      </c>
      <c r="F149" s="219" t="s">
        <v>972</v>
      </c>
      <c r="G149" s="217"/>
      <c r="H149" s="220">
        <v>7.6</v>
      </c>
      <c r="I149" s="221"/>
      <c r="J149" s="217"/>
      <c r="K149" s="217"/>
      <c r="L149" s="222"/>
      <c r="M149" s="223"/>
      <c r="N149" s="224"/>
      <c r="O149" s="224"/>
      <c r="P149" s="224"/>
      <c r="Q149" s="224"/>
      <c r="R149" s="224"/>
      <c r="S149" s="224"/>
      <c r="T149" s="225"/>
      <c r="AT149" s="226" t="s">
        <v>170</v>
      </c>
      <c r="AU149" s="226" t="s">
        <v>83</v>
      </c>
      <c r="AV149" s="12" t="s">
        <v>83</v>
      </c>
      <c r="AW149" s="12" t="s">
        <v>36</v>
      </c>
      <c r="AX149" s="12" t="s">
        <v>73</v>
      </c>
      <c r="AY149" s="226" t="s">
        <v>157</v>
      </c>
    </row>
    <row r="150" spans="2:65" s="13" customFormat="1" ht="13.5">
      <c r="B150" s="227"/>
      <c r="C150" s="228"/>
      <c r="D150" s="212" t="s">
        <v>170</v>
      </c>
      <c r="E150" s="229" t="s">
        <v>23</v>
      </c>
      <c r="F150" s="230" t="s">
        <v>182</v>
      </c>
      <c r="G150" s="228"/>
      <c r="H150" s="231">
        <v>23.1</v>
      </c>
      <c r="I150" s="232"/>
      <c r="J150" s="228"/>
      <c r="K150" s="228"/>
      <c r="L150" s="233"/>
      <c r="M150" s="234"/>
      <c r="N150" s="235"/>
      <c r="O150" s="235"/>
      <c r="P150" s="235"/>
      <c r="Q150" s="235"/>
      <c r="R150" s="235"/>
      <c r="S150" s="235"/>
      <c r="T150" s="236"/>
      <c r="AT150" s="237" t="s">
        <v>170</v>
      </c>
      <c r="AU150" s="237" t="s">
        <v>83</v>
      </c>
      <c r="AV150" s="13" t="s">
        <v>164</v>
      </c>
      <c r="AW150" s="13" t="s">
        <v>36</v>
      </c>
      <c r="AX150" s="13" t="s">
        <v>81</v>
      </c>
      <c r="AY150" s="237" t="s">
        <v>157</v>
      </c>
    </row>
    <row r="151" spans="2:65" s="1" customFormat="1" ht="16.5" customHeight="1">
      <c r="B151" s="40"/>
      <c r="C151" s="200" t="s">
        <v>240</v>
      </c>
      <c r="D151" s="200" t="s">
        <v>159</v>
      </c>
      <c r="E151" s="201" t="s">
        <v>212</v>
      </c>
      <c r="F151" s="202" t="s">
        <v>213</v>
      </c>
      <c r="G151" s="203" t="s">
        <v>162</v>
      </c>
      <c r="H151" s="204">
        <v>7.6</v>
      </c>
      <c r="I151" s="205"/>
      <c r="J151" s="206">
        <f>ROUND(I151*H151,2)</f>
        <v>0</v>
      </c>
      <c r="K151" s="202" t="s">
        <v>163</v>
      </c>
      <c r="L151" s="60"/>
      <c r="M151" s="207" t="s">
        <v>23</v>
      </c>
      <c r="N151" s="208" t="s">
        <v>44</v>
      </c>
      <c r="O151" s="41"/>
      <c r="P151" s="209">
        <f>O151*H151</f>
        <v>0</v>
      </c>
      <c r="Q151" s="209">
        <v>0</v>
      </c>
      <c r="R151" s="209">
        <f>Q151*H151</f>
        <v>0</v>
      </c>
      <c r="S151" s="209">
        <v>0</v>
      </c>
      <c r="T151" s="210">
        <f>S151*H151</f>
        <v>0</v>
      </c>
      <c r="AR151" s="23" t="s">
        <v>164</v>
      </c>
      <c r="AT151" s="23" t="s">
        <v>159</v>
      </c>
      <c r="AU151" s="23" t="s">
        <v>83</v>
      </c>
      <c r="AY151" s="23" t="s">
        <v>157</v>
      </c>
      <c r="BE151" s="211">
        <f>IF(N151="základní",J151,0)</f>
        <v>0</v>
      </c>
      <c r="BF151" s="211">
        <f>IF(N151="snížená",J151,0)</f>
        <v>0</v>
      </c>
      <c r="BG151" s="211">
        <f>IF(N151="zákl. přenesená",J151,0)</f>
        <v>0</v>
      </c>
      <c r="BH151" s="211">
        <f>IF(N151="sníž. přenesená",J151,0)</f>
        <v>0</v>
      </c>
      <c r="BI151" s="211">
        <f>IF(N151="nulová",J151,0)</f>
        <v>0</v>
      </c>
      <c r="BJ151" s="23" t="s">
        <v>81</v>
      </c>
      <c r="BK151" s="211">
        <f>ROUND(I151*H151,2)</f>
        <v>0</v>
      </c>
      <c r="BL151" s="23" t="s">
        <v>164</v>
      </c>
      <c r="BM151" s="23" t="s">
        <v>973</v>
      </c>
    </row>
    <row r="152" spans="2:65" s="1" customFormat="1" ht="27">
      <c r="B152" s="40"/>
      <c r="C152" s="62"/>
      <c r="D152" s="212" t="s">
        <v>166</v>
      </c>
      <c r="E152" s="62"/>
      <c r="F152" s="213" t="s">
        <v>215</v>
      </c>
      <c r="G152" s="62"/>
      <c r="H152" s="62"/>
      <c r="I152" s="171"/>
      <c r="J152" s="62"/>
      <c r="K152" s="62"/>
      <c r="L152" s="60"/>
      <c r="M152" s="214"/>
      <c r="N152" s="41"/>
      <c r="O152" s="41"/>
      <c r="P152" s="41"/>
      <c r="Q152" s="41"/>
      <c r="R152" s="41"/>
      <c r="S152" s="41"/>
      <c r="T152" s="77"/>
      <c r="AT152" s="23" t="s">
        <v>166</v>
      </c>
      <c r="AU152" s="23" t="s">
        <v>83</v>
      </c>
    </row>
    <row r="153" spans="2:65" s="1" customFormat="1" ht="148.5">
      <c r="B153" s="40"/>
      <c r="C153" s="62"/>
      <c r="D153" s="212" t="s">
        <v>168</v>
      </c>
      <c r="E153" s="62"/>
      <c r="F153" s="215" t="s">
        <v>216</v>
      </c>
      <c r="G153" s="62"/>
      <c r="H153" s="62"/>
      <c r="I153" s="171"/>
      <c r="J153" s="62"/>
      <c r="K153" s="62"/>
      <c r="L153" s="60"/>
      <c r="M153" s="214"/>
      <c r="N153" s="41"/>
      <c r="O153" s="41"/>
      <c r="P153" s="41"/>
      <c r="Q153" s="41"/>
      <c r="R153" s="41"/>
      <c r="S153" s="41"/>
      <c r="T153" s="77"/>
      <c r="AT153" s="23" t="s">
        <v>168</v>
      </c>
      <c r="AU153" s="23" t="s">
        <v>83</v>
      </c>
    </row>
    <row r="154" spans="2:65" s="1" customFormat="1" ht="27">
      <c r="B154" s="40"/>
      <c r="C154" s="62"/>
      <c r="D154" s="212" t="s">
        <v>177</v>
      </c>
      <c r="E154" s="62"/>
      <c r="F154" s="215" t="s">
        <v>974</v>
      </c>
      <c r="G154" s="62"/>
      <c r="H154" s="62"/>
      <c r="I154" s="171"/>
      <c r="J154" s="62"/>
      <c r="K154" s="62"/>
      <c r="L154" s="60"/>
      <c r="M154" s="214"/>
      <c r="N154" s="41"/>
      <c r="O154" s="41"/>
      <c r="P154" s="41"/>
      <c r="Q154" s="41"/>
      <c r="R154" s="41"/>
      <c r="S154" s="41"/>
      <c r="T154" s="77"/>
      <c r="AT154" s="23" t="s">
        <v>177</v>
      </c>
      <c r="AU154" s="23" t="s">
        <v>83</v>
      </c>
    </row>
    <row r="155" spans="2:65" s="12" customFormat="1" ht="13.5">
      <c r="B155" s="216"/>
      <c r="C155" s="217"/>
      <c r="D155" s="212" t="s">
        <v>170</v>
      </c>
      <c r="E155" s="218" t="s">
        <v>23</v>
      </c>
      <c r="F155" s="219" t="s">
        <v>975</v>
      </c>
      <c r="G155" s="217"/>
      <c r="H155" s="220">
        <v>7.6</v>
      </c>
      <c r="I155" s="221"/>
      <c r="J155" s="217"/>
      <c r="K155" s="217"/>
      <c r="L155" s="222"/>
      <c r="M155" s="223"/>
      <c r="N155" s="224"/>
      <c r="O155" s="224"/>
      <c r="P155" s="224"/>
      <c r="Q155" s="224"/>
      <c r="R155" s="224"/>
      <c r="S155" s="224"/>
      <c r="T155" s="225"/>
      <c r="AT155" s="226" t="s">
        <v>170</v>
      </c>
      <c r="AU155" s="226" t="s">
        <v>83</v>
      </c>
      <c r="AV155" s="12" t="s">
        <v>83</v>
      </c>
      <c r="AW155" s="12" t="s">
        <v>36</v>
      </c>
      <c r="AX155" s="12" t="s">
        <v>81</v>
      </c>
      <c r="AY155" s="226" t="s">
        <v>157</v>
      </c>
    </row>
    <row r="156" spans="2:65" s="1" customFormat="1" ht="25.5" customHeight="1">
      <c r="B156" s="40"/>
      <c r="C156" s="200" t="s">
        <v>249</v>
      </c>
      <c r="D156" s="200" t="s">
        <v>159</v>
      </c>
      <c r="E156" s="201" t="s">
        <v>220</v>
      </c>
      <c r="F156" s="202" t="s">
        <v>221</v>
      </c>
      <c r="G156" s="203" t="s">
        <v>162</v>
      </c>
      <c r="H156" s="204">
        <v>7.6</v>
      </c>
      <c r="I156" s="205"/>
      <c r="J156" s="206">
        <f>ROUND(I156*H156,2)</f>
        <v>0</v>
      </c>
      <c r="K156" s="202" t="s">
        <v>163</v>
      </c>
      <c r="L156" s="60"/>
      <c r="M156" s="207" t="s">
        <v>23</v>
      </c>
      <c r="N156" s="208" t="s">
        <v>44</v>
      </c>
      <c r="O156" s="41"/>
      <c r="P156" s="209">
        <f>O156*H156</f>
        <v>0</v>
      </c>
      <c r="Q156" s="209">
        <v>0</v>
      </c>
      <c r="R156" s="209">
        <f>Q156*H156</f>
        <v>0</v>
      </c>
      <c r="S156" s="209">
        <v>0</v>
      </c>
      <c r="T156" s="210">
        <f>S156*H156</f>
        <v>0</v>
      </c>
      <c r="AR156" s="23" t="s">
        <v>164</v>
      </c>
      <c r="AT156" s="23" t="s">
        <v>159</v>
      </c>
      <c r="AU156" s="23" t="s">
        <v>83</v>
      </c>
      <c r="AY156" s="23" t="s">
        <v>157</v>
      </c>
      <c r="BE156" s="211">
        <f>IF(N156="základní",J156,0)</f>
        <v>0</v>
      </c>
      <c r="BF156" s="211">
        <f>IF(N156="snížená",J156,0)</f>
        <v>0</v>
      </c>
      <c r="BG156" s="211">
        <f>IF(N156="zákl. přenesená",J156,0)</f>
        <v>0</v>
      </c>
      <c r="BH156" s="211">
        <f>IF(N156="sníž. přenesená",J156,0)</f>
        <v>0</v>
      </c>
      <c r="BI156" s="211">
        <f>IF(N156="nulová",J156,0)</f>
        <v>0</v>
      </c>
      <c r="BJ156" s="23" t="s">
        <v>81</v>
      </c>
      <c r="BK156" s="211">
        <f>ROUND(I156*H156,2)</f>
        <v>0</v>
      </c>
      <c r="BL156" s="23" t="s">
        <v>164</v>
      </c>
      <c r="BM156" s="23" t="s">
        <v>976</v>
      </c>
    </row>
    <row r="157" spans="2:65" s="1" customFormat="1" ht="40.5">
      <c r="B157" s="40"/>
      <c r="C157" s="62"/>
      <c r="D157" s="212" t="s">
        <v>166</v>
      </c>
      <c r="E157" s="62"/>
      <c r="F157" s="213" t="s">
        <v>223</v>
      </c>
      <c r="G157" s="62"/>
      <c r="H157" s="62"/>
      <c r="I157" s="171"/>
      <c r="J157" s="62"/>
      <c r="K157" s="62"/>
      <c r="L157" s="60"/>
      <c r="M157" s="214"/>
      <c r="N157" s="41"/>
      <c r="O157" s="41"/>
      <c r="P157" s="41"/>
      <c r="Q157" s="41"/>
      <c r="R157" s="41"/>
      <c r="S157" s="41"/>
      <c r="T157" s="77"/>
      <c r="AT157" s="23" t="s">
        <v>166</v>
      </c>
      <c r="AU157" s="23" t="s">
        <v>83</v>
      </c>
    </row>
    <row r="158" spans="2:65" s="1" customFormat="1" ht="94.5">
      <c r="B158" s="40"/>
      <c r="C158" s="62"/>
      <c r="D158" s="212" t="s">
        <v>168</v>
      </c>
      <c r="E158" s="62"/>
      <c r="F158" s="215" t="s">
        <v>224</v>
      </c>
      <c r="G158" s="62"/>
      <c r="H158" s="62"/>
      <c r="I158" s="171"/>
      <c r="J158" s="62"/>
      <c r="K158" s="62"/>
      <c r="L158" s="60"/>
      <c r="M158" s="214"/>
      <c r="N158" s="41"/>
      <c r="O158" s="41"/>
      <c r="P158" s="41"/>
      <c r="Q158" s="41"/>
      <c r="R158" s="41"/>
      <c r="S158" s="41"/>
      <c r="T158" s="77"/>
      <c r="AT158" s="23" t="s">
        <v>168</v>
      </c>
      <c r="AU158" s="23" t="s">
        <v>83</v>
      </c>
    </row>
    <row r="159" spans="2:65" s="1" customFormat="1" ht="27">
      <c r="B159" s="40"/>
      <c r="C159" s="62"/>
      <c r="D159" s="212" t="s">
        <v>177</v>
      </c>
      <c r="E159" s="62"/>
      <c r="F159" s="215" t="s">
        <v>977</v>
      </c>
      <c r="G159" s="62"/>
      <c r="H159" s="62"/>
      <c r="I159" s="171"/>
      <c r="J159" s="62"/>
      <c r="K159" s="62"/>
      <c r="L159" s="60"/>
      <c r="M159" s="214"/>
      <c r="N159" s="41"/>
      <c r="O159" s="41"/>
      <c r="P159" s="41"/>
      <c r="Q159" s="41"/>
      <c r="R159" s="41"/>
      <c r="S159" s="41"/>
      <c r="T159" s="77"/>
      <c r="AT159" s="23" t="s">
        <v>177</v>
      </c>
      <c r="AU159" s="23" t="s">
        <v>83</v>
      </c>
    </row>
    <row r="160" spans="2:65" s="12" customFormat="1" ht="13.5">
      <c r="B160" s="216"/>
      <c r="C160" s="217"/>
      <c r="D160" s="212" t="s">
        <v>170</v>
      </c>
      <c r="E160" s="218" t="s">
        <v>23</v>
      </c>
      <c r="F160" s="219" t="s">
        <v>978</v>
      </c>
      <c r="G160" s="217"/>
      <c r="H160" s="220">
        <v>7.6</v>
      </c>
      <c r="I160" s="221"/>
      <c r="J160" s="217"/>
      <c r="K160" s="217"/>
      <c r="L160" s="222"/>
      <c r="M160" s="223"/>
      <c r="N160" s="224"/>
      <c r="O160" s="224"/>
      <c r="P160" s="224"/>
      <c r="Q160" s="224"/>
      <c r="R160" s="224"/>
      <c r="S160" s="224"/>
      <c r="T160" s="225"/>
      <c r="AT160" s="226" t="s">
        <v>170</v>
      </c>
      <c r="AU160" s="226" t="s">
        <v>83</v>
      </c>
      <c r="AV160" s="12" t="s">
        <v>83</v>
      </c>
      <c r="AW160" s="12" t="s">
        <v>36</v>
      </c>
      <c r="AX160" s="12" t="s">
        <v>81</v>
      </c>
      <c r="AY160" s="226" t="s">
        <v>157</v>
      </c>
    </row>
    <row r="161" spans="2:65" s="1" customFormat="1" ht="16.5" customHeight="1">
      <c r="B161" s="40"/>
      <c r="C161" s="200" t="s">
        <v>257</v>
      </c>
      <c r="D161" s="200" t="s">
        <v>159</v>
      </c>
      <c r="E161" s="201" t="s">
        <v>241</v>
      </c>
      <c r="F161" s="202" t="s">
        <v>242</v>
      </c>
      <c r="G161" s="203" t="s">
        <v>243</v>
      </c>
      <c r="H161" s="204">
        <v>15.7</v>
      </c>
      <c r="I161" s="205"/>
      <c r="J161" s="206">
        <f>ROUND(I161*H161,2)</f>
        <v>0</v>
      </c>
      <c r="K161" s="202" t="s">
        <v>163</v>
      </c>
      <c r="L161" s="60"/>
      <c r="M161" s="207" t="s">
        <v>23</v>
      </c>
      <c r="N161" s="208" t="s">
        <v>44</v>
      </c>
      <c r="O161" s="41"/>
      <c r="P161" s="209">
        <f>O161*H161</f>
        <v>0</v>
      </c>
      <c r="Q161" s="209">
        <v>0</v>
      </c>
      <c r="R161" s="209">
        <f>Q161*H161</f>
        <v>0</v>
      </c>
      <c r="S161" s="209">
        <v>0</v>
      </c>
      <c r="T161" s="210">
        <f>S161*H161</f>
        <v>0</v>
      </c>
      <c r="AR161" s="23" t="s">
        <v>164</v>
      </c>
      <c r="AT161" s="23" t="s">
        <v>159</v>
      </c>
      <c r="AU161" s="23" t="s">
        <v>83</v>
      </c>
      <c r="AY161" s="23" t="s">
        <v>157</v>
      </c>
      <c r="BE161" s="211">
        <f>IF(N161="základní",J161,0)</f>
        <v>0</v>
      </c>
      <c r="BF161" s="211">
        <f>IF(N161="snížená",J161,0)</f>
        <v>0</v>
      </c>
      <c r="BG161" s="211">
        <f>IF(N161="zákl. přenesená",J161,0)</f>
        <v>0</v>
      </c>
      <c r="BH161" s="211">
        <f>IF(N161="sníž. přenesená",J161,0)</f>
        <v>0</v>
      </c>
      <c r="BI161" s="211">
        <f>IF(N161="nulová",J161,0)</f>
        <v>0</v>
      </c>
      <c r="BJ161" s="23" t="s">
        <v>81</v>
      </c>
      <c r="BK161" s="211">
        <f>ROUND(I161*H161,2)</f>
        <v>0</v>
      </c>
      <c r="BL161" s="23" t="s">
        <v>164</v>
      </c>
      <c r="BM161" s="23" t="s">
        <v>979</v>
      </c>
    </row>
    <row r="162" spans="2:65" s="1" customFormat="1" ht="27">
      <c r="B162" s="40"/>
      <c r="C162" s="62"/>
      <c r="D162" s="212" t="s">
        <v>166</v>
      </c>
      <c r="E162" s="62"/>
      <c r="F162" s="213" t="s">
        <v>245</v>
      </c>
      <c r="G162" s="62"/>
      <c r="H162" s="62"/>
      <c r="I162" s="171"/>
      <c r="J162" s="62"/>
      <c r="K162" s="62"/>
      <c r="L162" s="60"/>
      <c r="M162" s="214"/>
      <c r="N162" s="41"/>
      <c r="O162" s="41"/>
      <c r="P162" s="41"/>
      <c r="Q162" s="41"/>
      <c r="R162" s="41"/>
      <c r="S162" s="41"/>
      <c r="T162" s="77"/>
      <c r="AT162" s="23" t="s">
        <v>166</v>
      </c>
      <c r="AU162" s="23" t="s">
        <v>83</v>
      </c>
    </row>
    <row r="163" spans="2:65" s="1" customFormat="1" ht="121.5">
      <c r="B163" s="40"/>
      <c r="C163" s="62"/>
      <c r="D163" s="212" t="s">
        <v>168</v>
      </c>
      <c r="E163" s="62"/>
      <c r="F163" s="215" t="s">
        <v>246</v>
      </c>
      <c r="G163" s="62"/>
      <c r="H163" s="62"/>
      <c r="I163" s="171"/>
      <c r="J163" s="62"/>
      <c r="K163" s="62"/>
      <c r="L163" s="60"/>
      <c r="M163" s="214"/>
      <c r="N163" s="41"/>
      <c r="O163" s="41"/>
      <c r="P163" s="41"/>
      <c r="Q163" s="41"/>
      <c r="R163" s="41"/>
      <c r="S163" s="41"/>
      <c r="T163" s="77"/>
      <c r="AT163" s="23" t="s">
        <v>168</v>
      </c>
      <c r="AU163" s="23" t="s">
        <v>83</v>
      </c>
    </row>
    <row r="164" spans="2:65" s="12" customFormat="1" ht="13.5">
      <c r="B164" s="216"/>
      <c r="C164" s="217"/>
      <c r="D164" s="212" t="s">
        <v>170</v>
      </c>
      <c r="E164" s="218" t="s">
        <v>23</v>
      </c>
      <c r="F164" s="219" t="s">
        <v>980</v>
      </c>
      <c r="G164" s="217"/>
      <c r="H164" s="220">
        <v>15.7</v>
      </c>
      <c r="I164" s="221"/>
      <c r="J164" s="217"/>
      <c r="K164" s="217"/>
      <c r="L164" s="222"/>
      <c r="M164" s="223"/>
      <c r="N164" s="224"/>
      <c r="O164" s="224"/>
      <c r="P164" s="224"/>
      <c r="Q164" s="224"/>
      <c r="R164" s="224"/>
      <c r="S164" s="224"/>
      <c r="T164" s="225"/>
      <c r="AT164" s="226" t="s">
        <v>170</v>
      </c>
      <c r="AU164" s="226" t="s">
        <v>83</v>
      </c>
      <c r="AV164" s="12" t="s">
        <v>83</v>
      </c>
      <c r="AW164" s="12" t="s">
        <v>36</v>
      </c>
      <c r="AX164" s="12" t="s">
        <v>81</v>
      </c>
      <c r="AY164" s="226" t="s">
        <v>157</v>
      </c>
    </row>
    <row r="165" spans="2:65" s="1" customFormat="1" ht="25.5" customHeight="1">
      <c r="B165" s="40"/>
      <c r="C165" s="200" t="s">
        <v>10</v>
      </c>
      <c r="D165" s="200" t="s">
        <v>159</v>
      </c>
      <c r="E165" s="201" t="s">
        <v>250</v>
      </c>
      <c r="F165" s="202" t="s">
        <v>251</v>
      </c>
      <c r="G165" s="203" t="s">
        <v>162</v>
      </c>
      <c r="H165" s="204">
        <v>7.9</v>
      </c>
      <c r="I165" s="205"/>
      <c r="J165" s="206">
        <f>ROUND(I165*H165,2)</f>
        <v>0</v>
      </c>
      <c r="K165" s="202" t="s">
        <v>23</v>
      </c>
      <c r="L165" s="60"/>
      <c r="M165" s="207" t="s">
        <v>23</v>
      </c>
      <c r="N165" s="208" t="s">
        <v>44</v>
      </c>
      <c r="O165" s="41"/>
      <c r="P165" s="209">
        <f>O165*H165</f>
        <v>0</v>
      </c>
      <c r="Q165" s="209">
        <v>0</v>
      </c>
      <c r="R165" s="209">
        <f>Q165*H165</f>
        <v>0</v>
      </c>
      <c r="S165" s="209">
        <v>0</v>
      </c>
      <c r="T165" s="210">
        <f>S165*H165</f>
        <v>0</v>
      </c>
      <c r="AR165" s="23" t="s">
        <v>164</v>
      </c>
      <c r="AT165" s="23" t="s">
        <v>159</v>
      </c>
      <c r="AU165" s="23" t="s">
        <v>83</v>
      </c>
      <c r="AY165" s="23" t="s">
        <v>157</v>
      </c>
      <c r="BE165" s="211">
        <f>IF(N165="základní",J165,0)</f>
        <v>0</v>
      </c>
      <c r="BF165" s="211">
        <f>IF(N165="snížená",J165,0)</f>
        <v>0</v>
      </c>
      <c r="BG165" s="211">
        <f>IF(N165="zákl. přenesená",J165,0)</f>
        <v>0</v>
      </c>
      <c r="BH165" s="211">
        <f>IF(N165="sníž. přenesená",J165,0)</f>
        <v>0</v>
      </c>
      <c r="BI165" s="211">
        <f>IF(N165="nulová",J165,0)</f>
        <v>0</v>
      </c>
      <c r="BJ165" s="23" t="s">
        <v>81</v>
      </c>
      <c r="BK165" s="211">
        <f>ROUND(I165*H165,2)</f>
        <v>0</v>
      </c>
      <c r="BL165" s="23" t="s">
        <v>164</v>
      </c>
      <c r="BM165" s="23" t="s">
        <v>981</v>
      </c>
    </row>
    <row r="166" spans="2:65" s="1" customFormat="1" ht="13.5">
      <c r="B166" s="40"/>
      <c r="C166" s="62"/>
      <c r="D166" s="212" t="s">
        <v>166</v>
      </c>
      <c r="E166" s="62"/>
      <c r="F166" s="213" t="s">
        <v>251</v>
      </c>
      <c r="G166" s="62"/>
      <c r="H166" s="62"/>
      <c r="I166" s="171"/>
      <c r="J166" s="62"/>
      <c r="K166" s="62"/>
      <c r="L166" s="60"/>
      <c r="M166" s="214"/>
      <c r="N166" s="41"/>
      <c r="O166" s="41"/>
      <c r="P166" s="41"/>
      <c r="Q166" s="41"/>
      <c r="R166" s="41"/>
      <c r="S166" s="41"/>
      <c r="T166" s="77"/>
      <c r="AT166" s="23" t="s">
        <v>166</v>
      </c>
      <c r="AU166" s="23" t="s">
        <v>83</v>
      </c>
    </row>
    <row r="167" spans="2:65" s="1" customFormat="1" ht="27">
      <c r="B167" s="40"/>
      <c r="C167" s="62"/>
      <c r="D167" s="212" t="s">
        <v>177</v>
      </c>
      <c r="E167" s="62"/>
      <c r="F167" s="215" t="s">
        <v>982</v>
      </c>
      <c r="G167" s="62"/>
      <c r="H167" s="62"/>
      <c r="I167" s="171"/>
      <c r="J167" s="62"/>
      <c r="K167" s="62"/>
      <c r="L167" s="60"/>
      <c r="M167" s="214"/>
      <c r="N167" s="41"/>
      <c r="O167" s="41"/>
      <c r="P167" s="41"/>
      <c r="Q167" s="41"/>
      <c r="R167" s="41"/>
      <c r="S167" s="41"/>
      <c r="T167" s="77"/>
      <c r="AT167" s="23" t="s">
        <v>177</v>
      </c>
      <c r="AU167" s="23" t="s">
        <v>83</v>
      </c>
    </row>
    <row r="168" spans="2:65" s="12" customFormat="1" ht="13.5">
      <c r="B168" s="216"/>
      <c r="C168" s="217"/>
      <c r="D168" s="212" t="s">
        <v>170</v>
      </c>
      <c r="E168" s="218" t="s">
        <v>23</v>
      </c>
      <c r="F168" s="219" t="s">
        <v>968</v>
      </c>
      <c r="G168" s="217"/>
      <c r="H168" s="220">
        <v>15.5</v>
      </c>
      <c r="I168" s="221"/>
      <c r="J168" s="217"/>
      <c r="K168" s="217"/>
      <c r="L168" s="222"/>
      <c r="M168" s="223"/>
      <c r="N168" s="224"/>
      <c r="O168" s="224"/>
      <c r="P168" s="224"/>
      <c r="Q168" s="224"/>
      <c r="R168" s="224"/>
      <c r="S168" s="224"/>
      <c r="T168" s="225"/>
      <c r="AT168" s="226" t="s">
        <v>170</v>
      </c>
      <c r="AU168" s="226" t="s">
        <v>83</v>
      </c>
      <c r="AV168" s="12" t="s">
        <v>83</v>
      </c>
      <c r="AW168" s="12" t="s">
        <v>36</v>
      </c>
      <c r="AX168" s="12" t="s">
        <v>73</v>
      </c>
      <c r="AY168" s="226" t="s">
        <v>157</v>
      </c>
    </row>
    <row r="169" spans="2:65" s="12" customFormat="1" ht="13.5">
      <c r="B169" s="216"/>
      <c r="C169" s="217"/>
      <c r="D169" s="212" t="s">
        <v>170</v>
      </c>
      <c r="E169" s="218" t="s">
        <v>23</v>
      </c>
      <c r="F169" s="219" t="s">
        <v>983</v>
      </c>
      <c r="G169" s="217"/>
      <c r="H169" s="220">
        <v>-7.6</v>
      </c>
      <c r="I169" s="221"/>
      <c r="J169" s="217"/>
      <c r="K169" s="217"/>
      <c r="L169" s="222"/>
      <c r="M169" s="223"/>
      <c r="N169" s="224"/>
      <c r="O169" s="224"/>
      <c r="P169" s="224"/>
      <c r="Q169" s="224"/>
      <c r="R169" s="224"/>
      <c r="S169" s="224"/>
      <c r="T169" s="225"/>
      <c r="AT169" s="226" t="s">
        <v>170</v>
      </c>
      <c r="AU169" s="226" t="s">
        <v>83</v>
      </c>
      <c r="AV169" s="12" t="s">
        <v>83</v>
      </c>
      <c r="AW169" s="12" t="s">
        <v>36</v>
      </c>
      <c r="AX169" s="12" t="s">
        <v>73</v>
      </c>
      <c r="AY169" s="226" t="s">
        <v>157</v>
      </c>
    </row>
    <row r="170" spans="2:65" s="13" customFormat="1" ht="13.5">
      <c r="B170" s="227"/>
      <c r="C170" s="228"/>
      <c r="D170" s="212" t="s">
        <v>170</v>
      </c>
      <c r="E170" s="229" t="s">
        <v>23</v>
      </c>
      <c r="F170" s="230" t="s">
        <v>182</v>
      </c>
      <c r="G170" s="228"/>
      <c r="H170" s="231">
        <v>7.9</v>
      </c>
      <c r="I170" s="232"/>
      <c r="J170" s="228"/>
      <c r="K170" s="228"/>
      <c r="L170" s="233"/>
      <c r="M170" s="234"/>
      <c r="N170" s="235"/>
      <c r="O170" s="235"/>
      <c r="P170" s="235"/>
      <c r="Q170" s="235"/>
      <c r="R170" s="235"/>
      <c r="S170" s="235"/>
      <c r="T170" s="236"/>
      <c r="AT170" s="237" t="s">
        <v>170</v>
      </c>
      <c r="AU170" s="237" t="s">
        <v>83</v>
      </c>
      <c r="AV170" s="13" t="s">
        <v>164</v>
      </c>
      <c r="AW170" s="13" t="s">
        <v>36</v>
      </c>
      <c r="AX170" s="13" t="s">
        <v>81</v>
      </c>
      <c r="AY170" s="237" t="s">
        <v>157</v>
      </c>
    </row>
    <row r="171" spans="2:65" s="11" customFormat="1" ht="29.85" customHeight="1">
      <c r="B171" s="184"/>
      <c r="C171" s="185"/>
      <c r="D171" s="186" t="s">
        <v>72</v>
      </c>
      <c r="E171" s="198" t="s">
        <v>83</v>
      </c>
      <c r="F171" s="198" t="s">
        <v>388</v>
      </c>
      <c r="G171" s="185"/>
      <c r="H171" s="185"/>
      <c r="I171" s="188"/>
      <c r="J171" s="199">
        <f>BK171</f>
        <v>0</v>
      </c>
      <c r="K171" s="185"/>
      <c r="L171" s="190"/>
      <c r="M171" s="191"/>
      <c r="N171" s="192"/>
      <c r="O171" s="192"/>
      <c r="P171" s="193">
        <f>SUM(P172:P175)</f>
        <v>0</v>
      </c>
      <c r="Q171" s="192"/>
      <c r="R171" s="193">
        <f>SUM(R172:R175)</f>
        <v>8.0071740000000009</v>
      </c>
      <c r="S171" s="192"/>
      <c r="T171" s="194">
        <f>SUM(T172:T175)</f>
        <v>0</v>
      </c>
      <c r="AR171" s="195" t="s">
        <v>81</v>
      </c>
      <c r="AT171" s="196" t="s">
        <v>72</v>
      </c>
      <c r="AU171" s="196" t="s">
        <v>81</v>
      </c>
      <c r="AY171" s="195" t="s">
        <v>157</v>
      </c>
      <c r="BK171" s="197">
        <f>SUM(BK172:BK175)</f>
        <v>0</v>
      </c>
    </row>
    <row r="172" spans="2:65" s="1" customFormat="1" ht="25.5" customHeight="1">
      <c r="B172" s="40"/>
      <c r="C172" s="200" t="s">
        <v>271</v>
      </c>
      <c r="D172" s="200" t="s">
        <v>159</v>
      </c>
      <c r="E172" s="201" t="s">
        <v>492</v>
      </c>
      <c r="F172" s="202" t="s">
        <v>493</v>
      </c>
      <c r="G172" s="203" t="s">
        <v>162</v>
      </c>
      <c r="H172" s="204">
        <v>2.7</v>
      </c>
      <c r="I172" s="205"/>
      <c r="J172" s="206">
        <f>ROUND(I172*H172,2)</f>
        <v>0</v>
      </c>
      <c r="K172" s="202" t="s">
        <v>163</v>
      </c>
      <c r="L172" s="60"/>
      <c r="M172" s="207" t="s">
        <v>23</v>
      </c>
      <c r="N172" s="208" t="s">
        <v>44</v>
      </c>
      <c r="O172" s="41"/>
      <c r="P172" s="209">
        <f>O172*H172</f>
        <v>0</v>
      </c>
      <c r="Q172" s="209">
        <v>2.9656199999999999</v>
      </c>
      <c r="R172" s="209">
        <f>Q172*H172</f>
        <v>8.0071740000000009</v>
      </c>
      <c r="S172" s="209">
        <v>0</v>
      </c>
      <c r="T172" s="210">
        <f>S172*H172</f>
        <v>0</v>
      </c>
      <c r="AR172" s="23" t="s">
        <v>164</v>
      </c>
      <c r="AT172" s="23" t="s">
        <v>159</v>
      </c>
      <c r="AU172" s="23" t="s">
        <v>83</v>
      </c>
      <c r="AY172" s="23" t="s">
        <v>157</v>
      </c>
      <c r="BE172" s="211">
        <f>IF(N172="základní",J172,0)</f>
        <v>0</v>
      </c>
      <c r="BF172" s="211">
        <f>IF(N172="snížená",J172,0)</f>
        <v>0</v>
      </c>
      <c r="BG172" s="211">
        <f>IF(N172="zákl. přenesená",J172,0)</f>
        <v>0</v>
      </c>
      <c r="BH172" s="211">
        <f>IF(N172="sníž. přenesená",J172,0)</f>
        <v>0</v>
      </c>
      <c r="BI172" s="211">
        <f>IF(N172="nulová",J172,0)</f>
        <v>0</v>
      </c>
      <c r="BJ172" s="23" t="s">
        <v>81</v>
      </c>
      <c r="BK172" s="211">
        <f>ROUND(I172*H172,2)</f>
        <v>0</v>
      </c>
      <c r="BL172" s="23" t="s">
        <v>164</v>
      </c>
      <c r="BM172" s="23" t="s">
        <v>984</v>
      </c>
    </row>
    <row r="173" spans="2:65" s="1" customFormat="1" ht="54">
      <c r="B173" s="40"/>
      <c r="C173" s="62"/>
      <c r="D173" s="212" t="s">
        <v>166</v>
      </c>
      <c r="E173" s="62"/>
      <c r="F173" s="213" t="s">
        <v>495</v>
      </c>
      <c r="G173" s="62"/>
      <c r="H173" s="62"/>
      <c r="I173" s="171"/>
      <c r="J173" s="62"/>
      <c r="K173" s="62"/>
      <c r="L173" s="60"/>
      <c r="M173" s="214"/>
      <c r="N173" s="41"/>
      <c r="O173" s="41"/>
      <c r="P173" s="41"/>
      <c r="Q173" s="41"/>
      <c r="R173" s="41"/>
      <c r="S173" s="41"/>
      <c r="T173" s="77"/>
      <c r="AT173" s="23" t="s">
        <v>166</v>
      </c>
      <c r="AU173" s="23" t="s">
        <v>83</v>
      </c>
    </row>
    <row r="174" spans="2:65" s="1" customFormat="1" ht="40.5">
      <c r="B174" s="40"/>
      <c r="C174" s="62"/>
      <c r="D174" s="212" t="s">
        <v>168</v>
      </c>
      <c r="E174" s="62"/>
      <c r="F174" s="215" t="s">
        <v>496</v>
      </c>
      <c r="G174" s="62"/>
      <c r="H174" s="62"/>
      <c r="I174" s="171"/>
      <c r="J174" s="62"/>
      <c r="K174" s="62"/>
      <c r="L174" s="60"/>
      <c r="M174" s="214"/>
      <c r="N174" s="41"/>
      <c r="O174" s="41"/>
      <c r="P174" s="41"/>
      <c r="Q174" s="41"/>
      <c r="R174" s="41"/>
      <c r="S174" s="41"/>
      <c r="T174" s="77"/>
      <c r="AT174" s="23" t="s">
        <v>168</v>
      </c>
      <c r="AU174" s="23" t="s">
        <v>83</v>
      </c>
    </row>
    <row r="175" spans="2:65" s="12" customFormat="1" ht="13.5">
      <c r="B175" s="216"/>
      <c r="C175" s="217"/>
      <c r="D175" s="212" t="s">
        <v>170</v>
      </c>
      <c r="E175" s="218" t="s">
        <v>23</v>
      </c>
      <c r="F175" s="219" t="s">
        <v>985</v>
      </c>
      <c r="G175" s="217"/>
      <c r="H175" s="220">
        <v>2.7</v>
      </c>
      <c r="I175" s="221"/>
      <c r="J175" s="217"/>
      <c r="K175" s="217"/>
      <c r="L175" s="222"/>
      <c r="M175" s="223"/>
      <c r="N175" s="224"/>
      <c r="O175" s="224"/>
      <c r="P175" s="224"/>
      <c r="Q175" s="224"/>
      <c r="R175" s="224"/>
      <c r="S175" s="224"/>
      <c r="T175" s="225"/>
      <c r="AT175" s="226" t="s">
        <v>170</v>
      </c>
      <c r="AU175" s="226" t="s">
        <v>83</v>
      </c>
      <c r="AV175" s="12" t="s">
        <v>83</v>
      </c>
      <c r="AW175" s="12" t="s">
        <v>36</v>
      </c>
      <c r="AX175" s="12" t="s">
        <v>81</v>
      </c>
      <c r="AY175" s="226" t="s">
        <v>157</v>
      </c>
    </row>
    <row r="176" spans="2:65" s="11" customFormat="1" ht="29.85" customHeight="1">
      <c r="B176" s="184"/>
      <c r="C176" s="185"/>
      <c r="D176" s="186" t="s">
        <v>72</v>
      </c>
      <c r="E176" s="198" t="s">
        <v>183</v>
      </c>
      <c r="F176" s="198" t="s">
        <v>505</v>
      </c>
      <c r="G176" s="185"/>
      <c r="H176" s="185"/>
      <c r="I176" s="188"/>
      <c r="J176" s="199">
        <f>BK176</f>
        <v>0</v>
      </c>
      <c r="K176" s="185"/>
      <c r="L176" s="190"/>
      <c r="M176" s="191"/>
      <c r="N176" s="192"/>
      <c r="O176" s="192"/>
      <c r="P176" s="193">
        <f>SUM(P177:P201)</f>
        <v>0</v>
      </c>
      <c r="Q176" s="192"/>
      <c r="R176" s="193">
        <f>SUM(R177:R201)</f>
        <v>35.151733100000008</v>
      </c>
      <c r="S176" s="192"/>
      <c r="T176" s="194">
        <f>SUM(T177:T201)</f>
        <v>0</v>
      </c>
      <c r="AR176" s="195" t="s">
        <v>81</v>
      </c>
      <c r="AT176" s="196" t="s">
        <v>72</v>
      </c>
      <c r="AU176" s="196" t="s">
        <v>81</v>
      </c>
      <c r="AY176" s="195" t="s">
        <v>157</v>
      </c>
      <c r="BK176" s="197">
        <f>SUM(BK177:BK201)</f>
        <v>0</v>
      </c>
    </row>
    <row r="177" spans="2:65" s="1" customFormat="1" ht="25.5" customHeight="1">
      <c r="B177" s="40"/>
      <c r="C177" s="200" t="s">
        <v>278</v>
      </c>
      <c r="D177" s="200" t="s">
        <v>159</v>
      </c>
      <c r="E177" s="201" t="s">
        <v>506</v>
      </c>
      <c r="F177" s="202" t="s">
        <v>507</v>
      </c>
      <c r="G177" s="203" t="s">
        <v>162</v>
      </c>
      <c r="H177" s="204">
        <v>12.1</v>
      </c>
      <c r="I177" s="205"/>
      <c r="J177" s="206">
        <f>ROUND(I177*H177,2)</f>
        <v>0</v>
      </c>
      <c r="K177" s="202" t="s">
        <v>163</v>
      </c>
      <c r="L177" s="60"/>
      <c r="M177" s="207" t="s">
        <v>23</v>
      </c>
      <c r="N177" s="208" t="s">
        <v>44</v>
      </c>
      <c r="O177" s="41"/>
      <c r="P177" s="209">
        <f>O177*H177</f>
        <v>0</v>
      </c>
      <c r="Q177" s="209">
        <v>2.8967999999999998</v>
      </c>
      <c r="R177" s="209">
        <f>Q177*H177</f>
        <v>35.051279999999998</v>
      </c>
      <c r="S177" s="209">
        <v>0</v>
      </c>
      <c r="T177" s="210">
        <f>S177*H177</f>
        <v>0</v>
      </c>
      <c r="AR177" s="23" t="s">
        <v>164</v>
      </c>
      <c r="AT177" s="23" t="s">
        <v>159</v>
      </c>
      <c r="AU177" s="23" t="s">
        <v>83</v>
      </c>
      <c r="AY177" s="23" t="s">
        <v>157</v>
      </c>
      <c r="BE177" s="211">
        <f>IF(N177="základní",J177,0)</f>
        <v>0</v>
      </c>
      <c r="BF177" s="211">
        <f>IF(N177="snížená",J177,0)</f>
        <v>0</v>
      </c>
      <c r="BG177" s="211">
        <f>IF(N177="zákl. přenesená",J177,0)</f>
        <v>0</v>
      </c>
      <c r="BH177" s="211">
        <f>IF(N177="sníž. přenesená",J177,0)</f>
        <v>0</v>
      </c>
      <c r="BI177" s="211">
        <f>IF(N177="nulová",J177,0)</f>
        <v>0</v>
      </c>
      <c r="BJ177" s="23" t="s">
        <v>81</v>
      </c>
      <c r="BK177" s="211">
        <f>ROUND(I177*H177,2)</f>
        <v>0</v>
      </c>
      <c r="BL177" s="23" t="s">
        <v>164</v>
      </c>
      <c r="BM177" s="23" t="s">
        <v>986</v>
      </c>
    </row>
    <row r="178" spans="2:65" s="1" customFormat="1" ht="54">
      <c r="B178" s="40"/>
      <c r="C178" s="62"/>
      <c r="D178" s="212" t="s">
        <v>166</v>
      </c>
      <c r="E178" s="62"/>
      <c r="F178" s="213" t="s">
        <v>509</v>
      </c>
      <c r="G178" s="62"/>
      <c r="H178" s="62"/>
      <c r="I178" s="171"/>
      <c r="J178" s="62"/>
      <c r="K178" s="62"/>
      <c r="L178" s="60"/>
      <c r="M178" s="214"/>
      <c r="N178" s="41"/>
      <c r="O178" s="41"/>
      <c r="P178" s="41"/>
      <c r="Q178" s="41"/>
      <c r="R178" s="41"/>
      <c r="S178" s="41"/>
      <c r="T178" s="77"/>
      <c r="AT178" s="23" t="s">
        <v>166</v>
      </c>
      <c r="AU178" s="23" t="s">
        <v>83</v>
      </c>
    </row>
    <row r="179" spans="2:65" s="1" customFormat="1" ht="54">
      <c r="B179" s="40"/>
      <c r="C179" s="62"/>
      <c r="D179" s="212" t="s">
        <v>168</v>
      </c>
      <c r="E179" s="62"/>
      <c r="F179" s="215" t="s">
        <v>510</v>
      </c>
      <c r="G179" s="62"/>
      <c r="H179" s="62"/>
      <c r="I179" s="171"/>
      <c r="J179" s="62"/>
      <c r="K179" s="62"/>
      <c r="L179" s="60"/>
      <c r="M179" s="214"/>
      <c r="N179" s="41"/>
      <c r="O179" s="41"/>
      <c r="P179" s="41"/>
      <c r="Q179" s="41"/>
      <c r="R179" s="41"/>
      <c r="S179" s="41"/>
      <c r="T179" s="77"/>
      <c r="AT179" s="23" t="s">
        <v>168</v>
      </c>
      <c r="AU179" s="23" t="s">
        <v>83</v>
      </c>
    </row>
    <row r="180" spans="2:65" s="1" customFormat="1" ht="27">
      <c r="B180" s="40"/>
      <c r="C180" s="62"/>
      <c r="D180" s="212" t="s">
        <v>177</v>
      </c>
      <c r="E180" s="62"/>
      <c r="F180" s="215" t="s">
        <v>987</v>
      </c>
      <c r="G180" s="62"/>
      <c r="H180" s="62"/>
      <c r="I180" s="171"/>
      <c r="J180" s="62"/>
      <c r="K180" s="62"/>
      <c r="L180" s="60"/>
      <c r="M180" s="214"/>
      <c r="N180" s="41"/>
      <c r="O180" s="41"/>
      <c r="P180" s="41"/>
      <c r="Q180" s="41"/>
      <c r="R180" s="41"/>
      <c r="S180" s="41"/>
      <c r="T180" s="77"/>
      <c r="AT180" s="23" t="s">
        <v>177</v>
      </c>
      <c r="AU180" s="23" t="s">
        <v>83</v>
      </c>
    </row>
    <row r="181" spans="2:65" s="12" customFormat="1" ht="13.5">
      <c r="B181" s="216"/>
      <c r="C181" s="217"/>
      <c r="D181" s="212" t="s">
        <v>170</v>
      </c>
      <c r="E181" s="218" t="s">
        <v>23</v>
      </c>
      <c r="F181" s="219" t="s">
        <v>988</v>
      </c>
      <c r="G181" s="217"/>
      <c r="H181" s="220">
        <v>12.1</v>
      </c>
      <c r="I181" s="221"/>
      <c r="J181" s="217"/>
      <c r="K181" s="217"/>
      <c r="L181" s="222"/>
      <c r="M181" s="223"/>
      <c r="N181" s="224"/>
      <c r="O181" s="224"/>
      <c r="P181" s="224"/>
      <c r="Q181" s="224"/>
      <c r="R181" s="224"/>
      <c r="S181" s="224"/>
      <c r="T181" s="225"/>
      <c r="AT181" s="226" t="s">
        <v>170</v>
      </c>
      <c r="AU181" s="226" t="s">
        <v>83</v>
      </c>
      <c r="AV181" s="12" t="s">
        <v>83</v>
      </c>
      <c r="AW181" s="12" t="s">
        <v>36</v>
      </c>
      <c r="AX181" s="12" t="s">
        <v>81</v>
      </c>
      <c r="AY181" s="226" t="s">
        <v>157</v>
      </c>
    </row>
    <row r="182" spans="2:65" s="1" customFormat="1" ht="16.5" customHeight="1">
      <c r="B182" s="40"/>
      <c r="C182" s="200" t="s">
        <v>285</v>
      </c>
      <c r="D182" s="200" t="s">
        <v>159</v>
      </c>
      <c r="E182" s="201" t="s">
        <v>512</v>
      </c>
      <c r="F182" s="202" t="s">
        <v>513</v>
      </c>
      <c r="G182" s="203" t="s">
        <v>162</v>
      </c>
      <c r="H182" s="204">
        <v>0.3</v>
      </c>
      <c r="I182" s="205"/>
      <c r="J182" s="206">
        <f>ROUND(I182*H182,2)</f>
        <v>0</v>
      </c>
      <c r="K182" s="202" t="s">
        <v>163</v>
      </c>
      <c r="L182" s="60"/>
      <c r="M182" s="207" t="s">
        <v>23</v>
      </c>
      <c r="N182" s="208" t="s">
        <v>44</v>
      </c>
      <c r="O182" s="41"/>
      <c r="P182" s="209">
        <f>O182*H182</f>
        <v>0</v>
      </c>
      <c r="Q182" s="209">
        <v>0</v>
      </c>
      <c r="R182" s="209">
        <f>Q182*H182</f>
        <v>0</v>
      </c>
      <c r="S182" s="209">
        <v>0</v>
      </c>
      <c r="T182" s="210">
        <f>S182*H182</f>
        <v>0</v>
      </c>
      <c r="AR182" s="23" t="s">
        <v>164</v>
      </c>
      <c r="AT182" s="23" t="s">
        <v>159</v>
      </c>
      <c r="AU182" s="23" t="s">
        <v>83</v>
      </c>
      <c r="AY182" s="23" t="s">
        <v>157</v>
      </c>
      <c r="BE182" s="211">
        <f>IF(N182="základní",J182,0)</f>
        <v>0</v>
      </c>
      <c r="BF182" s="211">
        <f>IF(N182="snížená",J182,0)</f>
        <v>0</v>
      </c>
      <c r="BG182" s="211">
        <f>IF(N182="zákl. přenesená",J182,0)</f>
        <v>0</v>
      </c>
      <c r="BH182" s="211">
        <f>IF(N182="sníž. přenesená",J182,0)</f>
        <v>0</v>
      </c>
      <c r="BI182" s="211">
        <f>IF(N182="nulová",J182,0)</f>
        <v>0</v>
      </c>
      <c r="BJ182" s="23" t="s">
        <v>81</v>
      </c>
      <c r="BK182" s="211">
        <f>ROUND(I182*H182,2)</f>
        <v>0</v>
      </c>
      <c r="BL182" s="23" t="s">
        <v>164</v>
      </c>
      <c r="BM182" s="23" t="s">
        <v>989</v>
      </c>
    </row>
    <row r="183" spans="2:65" s="1" customFormat="1" ht="40.5">
      <c r="B183" s="40"/>
      <c r="C183" s="62"/>
      <c r="D183" s="212" t="s">
        <v>166</v>
      </c>
      <c r="E183" s="62"/>
      <c r="F183" s="213" t="s">
        <v>515</v>
      </c>
      <c r="G183" s="62"/>
      <c r="H183" s="62"/>
      <c r="I183" s="171"/>
      <c r="J183" s="62"/>
      <c r="K183" s="62"/>
      <c r="L183" s="60"/>
      <c r="M183" s="214"/>
      <c r="N183" s="41"/>
      <c r="O183" s="41"/>
      <c r="P183" s="41"/>
      <c r="Q183" s="41"/>
      <c r="R183" s="41"/>
      <c r="S183" s="41"/>
      <c r="T183" s="77"/>
      <c r="AT183" s="23" t="s">
        <v>166</v>
      </c>
      <c r="AU183" s="23" t="s">
        <v>83</v>
      </c>
    </row>
    <row r="184" spans="2:65" s="1" customFormat="1" ht="175.5">
      <c r="B184" s="40"/>
      <c r="C184" s="62"/>
      <c r="D184" s="212" t="s">
        <v>168</v>
      </c>
      <c r="E184" s="62"/>
      <c r="F184" s="215" t="s">
        <v>516</v>
      </c>
      <c r="G184" s="62"/>
      <c r="H184" s="62"/>
      <c r="I184" s="171"/>
      <c r="J184" s="62"/>
      <c r="K184" s="62"/>
      <c r="L184" s="60"/>
      <c r="M184" s="214"/>
      <c r="N184" s="41"/>
      <c r="O184" s="41"/>
      <c r="P184" s="41"/>
      <c r="Q184" s="41"/>
      <c r="R184" s="41"/>
      <c r="S184" s="41"/>
      <c r="T184" s="77"/>
      <c r="AT184" s="23" t="s">
        <v>168</v>
      </c>
      <c r="AU184" s="23" t="s">
        <v>83</v>
      </c>
    </row>
    <row r="185" spans="2:65" s="1" customFormat="1" ht="27">
      <c r="B185" s="40"/>
      <c r="C185" s="62"/>
      <c r="D185" s="212" t="s">
        <v>177</v>
      </c>
      <c r="E185" s="62"/>
      <c r="F185" s="215" t="s">
        <v>990</v>
      </c>
      <c r="G185" s="62"/>
      <c r="H185" s="62"/>
      <c r="I185" s="171"/>
      <c r="J185" s="62"/>
      <c r="K185" s="62"/>
      <c r="L185" s="60"/>
      <c r="M185" s="214"/>
      <c r="N185" s="41"/>
      <c r="O185" s="41"/>
      <c r="P185" s="41"/>
      <c r="Q185" s="41"/>
      <c r="R185" s="41"/>
      <c r="S185" s="41"/>
      <c r="T185" s="77"/>
      <c r="AT185" s="23" t="s">
        <v>177</v>
      </c>
      <c r="AU185" s="23" t="s">
        <v>83</v>
      </c>
    </row>
    <row r="186" spans="2:65" s="12" customFormat="1" ht="13.5">
      <c r="B186" s="216"/>
      <c r="C186" s="217"/>
      <c r="D186" s="212" t="s">
        <v>170</v>
      </c>
      <c r="E186" s="218" t="s">
        <v>23</v>
      </c>
      <c r="F186" s="219" t="s">
        <v>991</v>
      </c>
      <c r="G186" s="217"/>
      <c r="H186" s="220">
        <v>0.3</v>
      </c>
      <c r="I186" s="221"/>
      <c r="J186" s="217"/>
      <c r="K186" s="217"/>
      <c r="L186" s="222"/>
      <c r="M186" s="223"/>
      <c r="N186" s="224"/>
      <c r="O186" s="224"/>
      <c r="P186" s="224"/>
      <c r="Q186" s="224"/>
      <c r="R186" s="224"/>
      <c r="S186" s="224"/>
      <c r="T186" s="225"/>
      <c r="AT186" s="226" t="s">
        <v>170</v>
      </c>
      <c r="AU186" s="226" t="s">
        <v>83</v>
      </c>
      <c r="AV186" s="12" t="s">
        <v>83</v>
      </c>
      <c r="AW186" s="12" t="s">
        <v>36</v>
      </c>
      <c r="AX186" s="12" t="s">
        <v>81</v>
      </c>
      <c r="AY186" s="226" t="s">
        <v>157</v>
      </c>
    </row>
    <row r="187" spans="2:65" s="1" customFormat="1" ht="16.5" customHeight="1">
      <c r="B187" s="40"/>
      <c r="C187" s="200" t="s">
        <v>291</v>
      </c>
      <c r="D187" s="200" t="s">
        <v>159</v>
      </c>
      <c r="E187" s="201" t="s">
        <v>519</v>
      </c>
      <c r="F187" s="202" t="s">
        <v>520</v>
      </c>
      <c r="G187" s="203" t="s">
        <v>243</v>
      </c>
      <c r="H187" s="204">
        <v>1.4</v>
      </c>
      <c r="I187" s="205"/>
      <c r="J187" s="206">
        <f>ROUND(I187*H187,2)</f>
        <v>0</v>
      </c>
      <c r="K187" s="202" t="s">
        <v>163</v>
      </c>
      <c r="L187" s="60"/>
      <c r="M187" s="207" t="s">
        <v>23</v>
      </c>
      <c r="N187" s="208" t="s">
        <v>44</v>
      </c>
      <c r="O187" s="41"/>
      <c r="P187" s="209">
        <f>O187*H187</f>
        <v>0</v>
      </c>
      <c r="Q187" s="209">
        <v>7.6499999999999997E-3</v>
      </c>
      <c r="R187" s="209">
        <f>Q187*H187</f>
        <v>1.0709999999999999E-2</v>
      </c>
      <c r="S187" s="209">
        <v>0</v>
      </c>
      <c r="T187" s="210">
        <f>S187*H187</f>
        <v>0</v>
      </c>
      <c r="AR187" s="23" t="s">
        <v>164</v>
      </c>
      <c r="AT187" s="23" t="s">
        <v>159</v>
      </c>
      <c r="AU187" s="23" t="s">
        <v>83</v>
      </c>
      <c r="AY187" s="23" t="s">
        <v>157</v>
      </c>
      <c r="BE187" s="211">
        <f>IF(N187="základní",J187,0)</f>
        <v>0</v>
      </c>
      <c r="BF187" s="211">
        <f>IF(N187="snížená",J187,0)</f>
        <v>0</v>
      </c>
      <c r="BG187" s="211">
        <f>IF(N187="zákl. přenesená",J187,0)</f>
        <v>0</v>
      </c>
      <c r="BH187" s="211">
        <f>IF(N187="sníž. přenesená",J187,0)</f>
        <v>0</v>
      </c>
      <c r="BI187" s="211">
        <f>IF(N187="nulová",J187,0)</f>
        <v>0</v>
      </c>
      <c r="BJ187" s="23" t="s">
        <v>81</v>
      </c>
      <c r="BK187" s="211">
        <f>ROUND(I187*H187,2)</f>
        <v>0</v>
      </c>
      <c r="BL187" s="23" t="s">
        <v>164</v>
      </c>
      <c r="BM187" s="23" t="s">
        <v>992</v>
      </c>
    </row>
    <row r="188" spans="2:65" s="1" customFormat="1" ht="40.5">
      <c r="B188" s="40"/>
      <c r="C188" s="62"/>
      <c r="D188" s="212" t="s">
        <v>166</v>
      </c>
      <c r="E188" s="62"/>
      <c r="F188" s="213" t="s">
        <v>522</v>
      </c>
      <c r="G188" s="62"/>
      <c r="H188" s="62"/>
      <c r="I188" s="171"/>
      <c r="J188" s="62"/>
      <c r="K188" s="62"/>
      <c r="L188" s="60"/>
      <c r="M188" s="214"/>
      <c r="N188" s="41"/>
      <c r="O188" s="41"/>
      <c r="P188" s="41"/>
      <c r="Q188" s="41"/>
      <c r="R188" s="41"/>
      <c r="S188" s="41"/>
      <c r="T188" s="77"/>
      <c r="AT188" s="23" t="s">
        <v>166</v>
      </c>
      <c r="AU188" s="23" t="s">
        <v>83</v>
      </c>
    </row>
    <row r="189" spans="2:65" s="1" customFormat="1" ht="175.5">
      <c r="B189" s="40"/>
      <c r="C189" s="62"/>
      <c r="D189" s="212" t="s">
        <v>168</v>
      </c>
      <c r="E189" s="62"/>
      <c r="F189" s="215" t="s">
        <v>523</v>
      </c>
      <c r="G189" s="62"/>
      <c r="H189" s="62"/>
      <c r="I189" s="171"/>
      <c r="J189" s="62"/>
      <c r="K189" s="62"/>
      <c r="L189" s="60"/>
      <c r="M189" s="214"/>
      <c r="N189" s="41"/>
      <c r="O189" s="41"/>
      <c r="P189" s="41"/>
      <c r="Q189" s="41"/>
      <c r="R189" s="41"/>
      <c r="S189" s="41"/>
      <c r="T189" s="77"/>
      <c r="AT189" s="23" t="s">
        <v>168</v>
      </c>
      <c r="AU189" s="23" t="s">
        <v>83</v>
      </c>
    </row>
    <row r="190" spans="2:65" s="12" customFormat="1" ht="13.5">
      <c r="B190" s="216"/>
      <c r="C190" s="217"/>
      <c r="D190" s="212" t="s">
        <v>170</v>
      </c>
      <c r="E190" s="218" t="s">
        <v>23</v>
      </c>
      <c r="F190" s="219" t="s">
        <v>993</v>
      </c>
      <c r="G190" s="217"/>
      <c r="H190" s="220">
        <v>1.4</v>
      </c>
      <c r="I190" s="221"/>
      <c r="J190" s="217"/>
      <c r="K190" s="217"/>
      <c r="L190" s="222"/>
      <c r="M190" s="223"/>
      <c r="N190" s="224"/>
      <c r="O190" s="224"/>
      <c r="P190" s="224"/>
      <c r="Q190" s="224"/>
      <c r="R190" s="224"/>
      <c r="S190" s="224"/>
      <c r="T190" s="225"/>
      <c r="AT190" s="226" t="s">
        <v>170</v>
      </c>
      <c r="AU190" s="226" t="s">
        <v>83</v>
      </c>
      <c r="AV190" s="12" t="s">
        <v>83</v>
      </c>
      <c r="AW190" s="12" t="s">
        <v>36</v>
      </c>
      <c r="AX190" s="12" t="s">
        <v>81</v>
      </c>
      <c r="AY190" s="226" t="s">
        <v>157</v>
      </c>
    </row>
    <row r="191" spans="2:65" s="1" customFormat="1" ht="16.5" customHeight="1">
      <c r="B191" s="40"/>
      <c r="C191" s="200" t="s">
        <v>296</v>
      </c>
      <c r="D191" s="200" t="s">
        <v>159</v>
      </c>
      <c r="E191" s="201" t="s">
        <v>526</v>
      </c>
      <c r="F191" s="202" t="s">
        <v>527</v>
      </c>
      <c r="G191" s="203" t="s">
        <v>243</v>
      </c>
      <c r="H191" s="204">
        <v>1.4</v>
      </c>
      <c r="I191" s="205"/>
      <c r="J191" s="206">
        <f>ROUND(I191*H191,2)</f>
        <v>0</v>
      </c>
      <c r="K191" s="202" t="s">
        <v>163</v>
      </c>
      <c r="L191" s="60"/>
      <c r="M191" s="207" t="s">
        <v>23</v>
      </c>
      <c r="N191" s="208" t="s">
        <v>44</v>
      </c>
      <c r="O191" s="41"/>
      <c r="P191" s="209">
        <f>O191*H191</f>
        <v>0</v>
      </c>
      <c r="Q191" s="209">
        <v>8.5999999999999998E-4</v>
      </c>
      <c r="R191" s="209">
        <f>Q191*H191</f>
        <v>1.204E-3</v>
      </c>
      <c r="S191" s="209">
        <v>0</v>
      </c>
      <c r="T191" s="210">
        <f>S191*H191</f>
        <v>0</v>
      </c>
      <c r="AR191" s="23" t="s">
        <v>164</v>
      </c>
      <c r="AT191" s="23" t="s">
        <v>159</v>
      </c>
      <c r="AU191" s="23" t="s">
        <v>83</v>
      </c>
      <c r="AY191" s="23" t="s">
        <v>157</v>
      </c>
      <c r="BE191" s="211">
        <f>IF(N191="základní",J191,0)</f>
        <v>0</v>
      </c>
      <c r="BF191" s="211">
        <f>IF(N191="snížená",J191,0)</f>
        <v>0</v>
      </c>
      <c r="BG191" s="211">
        <f>IF(N191="zákl. přenesená",J191,0)</f>
        <v>0</v>
      </c>
      <c r="BH191" s="211">
        <f>IF(N191="sníž. přenesená",J191,0)</f>
        <v>0</v>
      </c>
      <c r="BI191" s="211">
        <f>IF(N191="nulová",J191,0)</f>
        <v>0</v>
      </c>
      <c r="BJ191" s="23" t="s">
        <v>81</v>
      </c>
      <c r="BK191" s="211">
        <f>ROUND(I191*H191,2)</f>
        <v>0</v>
      </c>
      <c r="BL191" s="23" t="s">
        <v>164</v>
      </c>
      <c r="BM191" s="23" t="s">
        <v>994</v>
      </c>
    </row>
    <row r="192" spans="2:65" s="1" customFormat="1" ht="40.5">
      <c r="B192" s="40"/>
      <c r="C192" s="62"/>
      <c r="D192" s="212" t="s">
        <v>166</v>
      </c>
      <c r="E192" s="62"/>
      <c r="F192" s="213" t="s">
        <v>529</v>
      </c>
      <c r="G192" s="62"/>
      <c r="H192" s="62"/>
      <c r="I192" s="171"/>
      <c r="J192" s="62"/>
      <c r="K192" s="62"/>
      <c r="L192" s="60"/>
      <c r="M192" s="214"/>
      <c r="N192" s="41"/>
      <c r="O192" s="41"/>
      <c r="P192" s="41"/>
      <c r="Q192" s="41"/>
      <c r="R192" s="41"/>
      <c r="S192" s="41"/>
      <c r="T192" s="77"/>
      <c r="AT192" s="23" t="s">
        <v>166</v>
      </c>
      <c r="AU192" s="23" t="s">
        <v>83</v>
      </c>
    </row>
    <row r="193" spans="2:65" s="1" customFormat="1" ht="175.5">
      <c r="B193" s="40"/>
      <c r="C193" s="62"/>
      <c r="D193" s="212" t="s">
        <v>168</v>
      </c>
      <c r="E193" s="62"/>
      <c r="F193" s="215" t="s">
        <v>523</v>
      </c>
      <c r="G193" s="62"/>
      <c r="H193" s="62"/>
      <c r="I193" s="171"/>
      <c r="J193" s="62"/>
      <c r="K193" s="62"/>
      <c r="L193" s="60"/>
      <c r="M193" s="214"/>
      <c r="N193" s="41"/>
      <c r="O193" s="41"/>
      <c r="P193" s="41"/>
      <c r="Q193" s="41"/>
      <c r="R193" s="41"/>
      <c r="S193" s="41"/>
      <c r="T193" s="77"/>
      <c r="AT193" s="23" t="s">
        <v>168</v>
      </c>
      <c r="AU193" s="23" t="s">
        <v>83</v>
      </c>
    </row>
    <row r="194" spans="2:65" s="1" customFormat="1" ht="25.5" customHeight="1">
      <c r="B194" s="40"/>
      <c r="C194" s="200" t="s">
        <v>9</v>
      </c>
      <c r="D194" s="200" t="s">
        <v>159</v>
      </c>
      <c r="E194" s="201" t="s">
        <v>531</v>
      </c>
      <c r="F194" s="202" t="s">
        <v>532</v>
      </c>
      <c r="G194" s="203" t="s">
        <v>237</v>
      </c>
      <c r="H194" s="204">
        <v>1.4999999999999999E-2</v>
      </c>
      <c r="I194" s="205"/>
      <c r="J194" s="206">
        <f>ROUND(I194*H194,2)</f>
        <v>0</v>
      </c>
      <c r="K194" s="202" t="s">
        <v>163</v>
      </c>
      <c r="L194" s="60"/>
      <c r="M194" s="207" t="s">
        <v>23</v>
      </c>
      <c r="N194" s="208" t="s">
        <v>44</v>
      </c>
      <c r="O194" s="41"/>
      <c r="P194" s="209">
        <f>O194*H194</f>
        <v>0</v>
      </c>
      <c r="Q194" s="209">
        <v>1.0958000000000001</v>
      </c>
      <c r="R194" s="209">
        <f>Q194*H194</f>
        <v>1.6437E-2</v>
      </c>
      <c r="S194" s="209">
        <v>0</v>
      </c>
      <c r="T194" s="210">
        <f>S194*H194</f>
        <v>0</v>
      </c>
      <c r="AR194" s="23" t="s">
        <v>164</v>
      </c>
      <c r="AT194" s="23" t="s">
        <v>159</v>
      </c>
      <c r="AU194" s="23" t="s">
        <v>83</v>
      </c>
      <c r="AY194" s="23" t="s">
        <v>157</v>
      </c>
      <c r="BE194" s="211">
        <f>IF(N194="základní",J194,0)</f>
        <v>0</v>
      </c>
      <c r="BF194" s="211">
        <f>IF(N194="snížená",J194,0)</f>
        <v>0</v>
      </c>
      <c r="BG194" s="211">
        <f>IF(N194="zákl. přenesená",J194,0)</f>
        <v>0</v>
      </c>
      <c r="BH194" s="211">
        <f>IF(N194="sníž. přenesená",J194,0)</f>
        <v>0</v>
      </c>
      <c r="BI194" s="211">
        <f>IF(N194="nulová",J194,0)</f>
        <v>0</v>
      </c>
      <c r="BJ194" s="23" t="s">
        <v>81</v>
      </c>
      <c r="BK194" s="211">
        <f>ROUND(I194*H194,2)</f>
        <v>0</v>
      </c>
      <c r="BL194" s="23" t="s">
        <v>164</v>
      </c>
      <c r="BM194" s="23" t="s">
        <v>995</v>
      </c>
    </row>
    <row r="195" spans="2:65" s="1" customFormat="1" ht="54">
      <c r="B195" s="40"/>
      <c r="C195" s="62"/>
      <c r="D195" s="212" t="s">
        <v>166</v>
      </c>
      <c r="E195" s="62"/>
      <c r="F195" s="213" t="s">
        <v>534</v>
      </c>
      <c r="G195" s="62"/>
      <c r="H195" s="62"/>
      <c r="I195" s="171"/>
      <c r="J195" s="62"/>
      <c r="K195" s="62"/>
      <c r="L195" s="60"/>
      <c r="M195" s="214"/>
      <c r="N195" s="41"/>
      <c r="O195" s="41"/>
      <c r="P195" s="41"/>
      <c r="Q195" s="41"/>
      <c r="R195" s="41"/>
      <c r="S195" s="41"/>
      <c r="T195" s="77"/>
      <c r="AT195" s="23" t="s">
        <v>166</v>
      </c>
      <c r="AU195" s="23" t="s">
        <v>83</v>
      </c>
    </row>
    <row r="196" spans="2:65" s="1" customFormat="1" ht="94.5">
      <c r="B196" s="40"/>
      <c r="C196" s="62"/>
      <c r="D196" s="212" t="s">
        <v>168</v>
      </c>
      <c r="E196" s="62"/>
      <c r="F196" s="215" t="s">
        <v>535</v>
      </c>
      <c r="G196" s="62"/>
      <c r="H196" s="62"/>
      <c r="I196" s="171"/>
      <c r="J196" s="62"/>
      <c r="K196" s="62"/>
      <c r="L196" s="60"/>
      <c r="M196" s="214"/>
      <c r="N196" s="41"/>
      <c r="O196" s="41"/>
      <c r="P196" s="41"/>
      <c r="Q196" s="41"/>
      <c r="R196" s="41"/>
      <c r="S196" s="41"/>
      <c r="T196" s="77"/>
      <c r="AT196" s="23" t="s">
        <v>168</v>
      </c>
      <c r="AU196" s="23" t="s">
        <v>83</v>
      </c>
    </row>
    <row r="197" spans="2:65" s="12" customFormat="1" ht="13.5">
      <c r="B197" s="216"/>
      <c r="C197" s="217"/>
      <c r="D197" s="212" t="s">
        <v>170</v>
      </c>
      <c r="E197" s="218" t="s">
        <v>23</v>
      </c>
      <c r="F197" s="219" t="s">
        <v>996</v>
      </c>
      <c r="G197" s="217"/>
      <c r="H197" s="220">
        <v>1.4999999999999999E-2</v>
      </c>
      <c r="I197" s="221"/>
      <c r="J197" s="217"/>
      <c r="K197" s="217"/>
      <c r="L197" s="222"/>
      <c r="M197" s="223"/>
      <c r="N197" s="224"/>
      <c r="O197" s="224"/>
      <c r="P197" s="224"/>
      <c r="Q197" s="224"/>
      <c r="R197" s="224"/>
      <c r="S197" s="224"/>
      <c r="T197" s="225"/>
      <c r="AT197" s="226" t="s">
        <v>170</v>
      </c>
      <c r="AU197" s="226" t="s">
        <v>83</v>
      </c>
      <c r="AV197" s="12" t="s">
        <v>83</v>
      </c>
      <c r="AW197" s="12" t="s">
        <v>36</v>
      </c>
      <c r="AX197" s="12" t="s">
        <v>81</v>
      </c>
      <c r="AY197" s="226" t="s">
        <v>157</v>
      </c>
    </row>
    <row r="198" spans="2:65" s="1" customFormat="1" ht="16.5" customHeight="1">
      <c r="B198" s="40"/>
      <c r="C198" s="200" t="s">
        <v>310</v>
      </c>
      <c r="D198" s="200" t="s">
        <v>159</v>
      </c>
      <c r="E198" s="201" t="s">
        <v>538</v>
      </c>
      <c r="F198" s="202" t="s">
        <v>539</v>
      </c>
      <c r="G198" s="203" t="s">
        <v>237</v>
      </c>
      <c r="H198" s="204">
        <v>7.0000000000000007E-2</v>
      </c>
      <c r="I198" s="205"/>
      <c r="J198" s="206">
        <f>ROUND(I198*H198,2)</f>
        <v>0</v>
      </c>
      <c r="K198" s="202" t="s">
        <v>163</v>
      </c>
      <c r="L198" s="60"/>
      <c r="M198" s="207" t="s">
        <v>23</v>
      </c>
      <c r="N198" s="208" t="s">
        <v>44</v>
      </c>
      <c r="O198" s="41"/>
      <c r="P198" s="209">
        <f>O198*H198</f>
        <v>0</v>
      </c>
      <c r="Q198" s="209">
        <v>1.03003</v>
      </c>
      <c r="R198" s="209">
        <f>Q198*H198</f>
        <v>7.2102100000000002E-2</v>
      </c>
      <c r="S198" s="209">
        <v>0</v>
      </c>
      <c r="T198" s="210">
        <f>S198*H198</f>
        <v>0</v>
      </c>
      <c r="AR198" s="23" t="s">
        <v>164</v>
      </c>
      <c r="AT198" s="23" t="s">
        <v>159</v>
      </c>
      <c r="AU198" s="23" t="s">
        <v>83</v>
      </c>
      <c r="AY198" s="23" t="s">
        <v>157</v>
      </c>
      <c r="BE198" s="211">
        <f>IF(N198="základní",J198,0)</f>
        <v>0</v>
      </c>
      <c r="BF198" s="211">
        <f>IF(N198="snížená",J198,0)</f>
        <v>0</v>
      </c>
      <c r="BG198" s="211">
        <f>IF(N198="zákl. přenesená",J198,0)</f>
        <v>0</v>
      </c>
      <c r="BH198" s="211">
        <f>IF(N198="sníž. přenesená",J198,0)</f>
        <v>0</v>
      </c>
      <c r="BI198" s="211">
        <f>IF(N198="nulová",J198,0)</f>
        <v>0</v>
      </c>
      <c r="BJ198" s="23" t="s">
        <v>81</v>
      </c>
      <c r="BK198" s="211">
        <f>ROUND(I198*H198,2)</f>
        <v>0</v>
      </c>
      <c r="BL198" s="23" t="s">
        <v>164</v>
      </c>
      <c r="BM198" s="23" t="s">
        <v>997</v>
      </c>
    </row>
    <row r="199" spans="2:65" s="1" customFormat="1" ht="54">
      <c r="B199" s="40"/>
      <c r="C199" s="62"/>
      <c r="D199" s="212" t="s">
        <v>166</v>
      </c>
      <c r="E199" s="62"/>
      <c r="F199" s="213" t="s">
        <v>541</v>
      </c>
      <c r="G199" s="62"/>
      <c r="H199" s="62"/>
      <c r="I199" s="171"/>
      <c r="J199" s="62"/>
      <c r="K199" s="62"/>
      <c r="L199" s="60"/>
      <c r="M199" s="214"/>
      <c r="N199" s="41"/>
      <c r="O199" s="41"/>
      <c r="P199" s="41"/>
      <c r="Q199" s="41"/>
      <c r="R199" s="41"/>
      <c r="S199" s="41"/>
      <c r="T199" s="77"/>
      <c r="AT199" s="23" t="s">
        <v>166</v>
      </c>
      <c r="AU199" s="23" t="s">
        <v>83</v>
      </c>
    </row>
    <row r="200" spans="2:65" s="1" customFormat="1" ht="94.5">
      <c r="B200" s="40"/>
      <c r="C200" s="62"/>
      <c r="D200" s="212" t="s">
        <v>168</v>
      </c>
      <c r="E200" s="62"/>
      <c r="F200" s="215" t="s">
        <v>535</v>
      </c>
      <c r="G200" s="62"/>
      <c r="H200" s="62"/>
      <c r="I200" s="171"/>
      <c r="J200" s="62"/>
      <c r="K200" s="62"/>
      <c r="L200" s="60"/>
      <c r="M200" s="214"/>
      <c r="N200" s="41"/>
      <c r="O200" s="41"/>
      <c r="P200" s="41"/>
      <c r="Q200" s="41"/>
      <c r="R200" s="41"/>
      <c r="S200" s="41"/>
      <c r="T200" s="77"/>
      <c r="AT200" s="23" t="s">
        <v>168</v>
      </c>
      <c r="AU200" s="23" t="s">
        <v>83</v>
      </c>
    </row>
    <row r="201" spans="2:65" s="12" customFormat="1" ht="13.5">
      <c r="B201" s="216"/>
      <c r="C201" s="217"/>
      <c r="D201" s="212" t="s">
        <v>170</v>
      </c>
      <c r="E201" s="218" t="s">
        <v>23</v>
      </c>
      <c r="F201" s="219" t="s">
        <v>998</v>
      </c>
      <c r="G201" s="217"/>
      <c r="H201" s="220">
        <v>7.0000000000000007E-2</v>
      </c>
      <c r="I201" s="221"/>
      <c r="J201" s="217"/>
      <c r="K201" s="217"/>
      <c r="L201" s="222"/>
      <c r="M201" s="223"/>
      <c r="N201" s="224"/>
      <c r="O201" s="224"/>
      <c r="P201" s="224"/>
      <c r="Q201" s="224"/>
      <c r="R201" s="224"/>
      <c r="S201" s="224"/>
      <c r="T201" s="225"/>
      <c r="AT201" s="226" t="s">
        <v>170</v>
      </c>
      <c r="AU201" s="226" t="s">
        <v>83</v>
      </c>
      <c r="AV201" s="12" t="s">
        <v>83</v>
      </c>
      <c r="AW201" s="12" t="s">
        <v>36</v>
      </c>
      <c r="AX201" s="12" t="s">
        <v>81</v>
      </c>
      <c r="AY201" s="226" t="s">
        <v>157</v>
      </c>
    </row>
    <row r="202" spans="2:65" s="11" customFormat="1" ht="29.85" customHeight="1">
      <c r="B202" s="184"/>
      <c r="C202" s="185"/>
      <c r="D202" s="186" t="s">
        <v>72</v>
      </c>
      <c r="E202" s="198" t="s">
        <v>164</v>
      </c>
      <c r="F202" s="198" t="s">
        <v>256</v>
      </c>
      <c r="G202" s="185"/>
      <c r="H202" s="185"/>
      <c r="I202" s="188"/>
      <c r="J202" s="199">
        <f>BK202</f>
        <v>0</v>
      </c>
      <c r="K202" s="185"/>
      <c r="L202" s="190"/>
      <c r="M202" s="191"/>
      <c r="N202" s="192"/>
      <c r="O202" s="192"/>
      <c r="P202" s="193">
        <f>SUM(P203:P211)</f>
        <v>0</v>
      </c>
      <c r="Q202" s="192"/>
      <c r="R202" s="193">
        <f>SUM(R203:R211)</f>
        <v>0</v>
      </c>
      <c r="S202" s="192"/>
      <c r="T202" s="194">
        <f>SUM(T203:T211)</f>
        <v>0</v>
      </c>
      <c r="AR202" s="195" t="s">
        <v>81</v>
      </c>
      <c r="AT202" s="196" t="s">
        <v>72</v>
      </c>
      <c r="AU202" s="196" t="s">
        <v>81</v>
      </c>
      <c r="AY202" s="195" t="s">
        <v>157</v>
      </c>
      <c r="BK202" s="197">
        <f>SUM(BK203:BK211)</f>
        <v>0</v>
      </c>
    </row>
    <row r="203" spans="2:65" s="1" customFormat="1" ht="16.5" customHeight="1">
      <c r="B203" s="40"/>
      <c r="C203" s="200" t="s">
        <v>518</v>
      </c>
      <c r="D203" s="200" t="s">
        <v>159</v>
      </c>
      <c r="E203" s="201" t="s">
        <v>544</v>
      </c>
      <c r="F203" s="202" t="s">
        <v>545</v>
      </c>
      <c r="G203" s="203" t="s">
        <v>243</v>
      </c>
      <c r="H203" s="204">
        <v>16.899999999999999</v>
      </c>
      <c r="I203" s="205"/>
      <c r="J203" s="206">
        <f>ROUND(I203*H203,2)</f>
        <v>0</v>
      </c>
      <c r="K203" s="202" t="s">
        <v>163</v>
      </c>
      <c r="L203" s="60"/>
      <c r="M203" s="207" t="s">
        <v>23</v>
      </c>
      <c r="N203" s="208" t="s">
        <v>44</v>
      </c>
      <c r="O203" s="41"/>
      <c r="P203" s="209">
        <f>O203*H203</f>
        <v>0</v>
      </c>
      <c r="Q203" s="209">
        <v>0</v>
      </c>
      <c r="R203" s="209">
        <f>Q203*H203</f>
        <v>0</v>
      </c>
      <c r="S203" s="209">
        <v>0</v>
      </c>
      <c r="T203" s="210">
        <f>S203*H203</f>
        <v>0</v>
      </c>
      <c r="AR203" s="23" t="s">
        <v>164</v>
      </c>
      <c r="AT203" s="23" t="s">
        <v>159</v>
      </c>
      <c r="AU203" s="23" t="s">
        <v>83</v>
      </c>
      <c r="AY203" s="23" t="s">
        <v>157</v>
      </c>
      <c r="BE203" s="211">
        <f>IF(N203="základní",J203,0)</f>
        <v>0</v>
      </c>
      <c r="BF203" s="211">
        <f>IF(N203="snížená",J203,0)</f>
        <v>0</v>
      </c>
      <c r="BG203" s="211">
        <f>IF(N203="zákl. přenesená",J203,0)</f>
        <v>0</v>
      </c>
      <c r="BH203" s="211">
        <f>IF(N203="sníž. přenesená",J203,0)</f>
        <v>0</v>
      </c>
      <c r="BI203" s="211">
        <f>IF(N203="nulová",J203,0)</f>
        <v>0</v>
      </c>
      <c r="BJ203" s="23" t="s">
        <v>81</v>
      </c>
      <c r="BK203" s="211">
        <f>ROUND(I203*H203,2)</f>
        <v>0</v>
      </c>
      <c r="BL203" s="23" t="s">
        <v>164</v>
      </c>
      <c r="BM203" s="23" t="s">
        <v>999</v>
      </c>
    </row>
    <row r="204" spans="2:65" s="1" customFormat="1" ht="13.5">
      <c r="B204" s="40"/>
      <c r="C204" s="62"/>
      <c r="D204" s="212" t="s">
        <v>166</v>
      </c>
      <c r="E204" s="62"/>
      <c r="F204" s="213" t="s">
        <v>547</v>
      </c>
      <c r="G204" s="62"/>
      <c r="H204" s="62"/>
      <c r="I204" s="171"/>
      <c r="J204" s="62"/>
      <c r="K204" s="62"/>
      <c r="L204" s="60"/>
      <c r="M204" s="214"/>
      <c r="N204" s="41"/>
      <c r="O204" s="41"/>
      <c r="P204" s="41"/>
      <c r="Q204" s="41"/>
      <c r="R204" s="41"/>
      <c r="S204" s="41"/>
      <c r="T204" s="77"/>
      <c r="AT204" s="23" t="s">
        <v>166</v>
      </c>
      <c r="AU204" s="23" t="s">
        <v>83</v>
      </c>
    </row>
    <row r="205" spans="2:65" s="1" customFormat="1" ht="135">
      <c r="B205" s="40"/>
      <c r="C205" s="62"/>
      <c r="D205" s="212" t="s">
        <v>168</v>
      </c>
      <c r="E205" s="62"/>
      <c r="F205" s="215" t="s">
        <v>548</v>
      </c>
      <c r="G205" s="62"/>
      <c r="H205" s="62"/>
      <c r="I205" s="171"/>
      <c r="J205" s="62"/>
      <c r="K205" s="62"/>
      <c r="L205" s="60"/>
      <c r="M205" s="214"/>
      <c r="N205" s="41"/>
      <c r="O205" s="41"/>
      <c r="P205" s="41"/>
      <c r="Q205" s="41"/>
      <c r="R205" s="41"/>
      <c r="S205" s="41"/>
      <c r="T205" s="77"/>
      <c r="AT205" s="23" t="s">
        <v>168</v>
      </c>
      <c r="AU205" s="23" t="s">
        <v>83</v>
      </c>
    </row>
    <row r="206" spans="2:65" s="12" customFormat="1" ht="13.5">
      <c r="B206" s="216"/>
      <c r="C206" s="217"/>
      <c r="D206" s="212" t="s">
        <v>170</v>
      </c>
      <c r="E206" s="218" t="s">
        <v>23</v>
      </c>
      <c r="F206" s="219" t="s">
        <v>1000</v>
      </c>
      <c r="G206" s="217"/>
      <c r="H206" s="220">
        <v>16.899999999999999</v>
      </c>
      <c r="I206" s="221"/>
      <c r="J206" s="217"/>
      <c r="K206" s="217"/>
      <c r="L206" s="222"/>
      <c r="M206" s="223"/>
      <c r="N206" s="224"/>
      <c r="O206" s="224"/>
      <c r="P206" s="224"/>
      <c r="Q206" s="224"/>
      <c r="R206" s="224"/>
      <c r="S206" s="224"/>
      <c r="T206" s="225"/>
      <c r="AT206" s="226" t="s">
        <v>170</v>
      </c>
      <c r="AU206" s="226" t="s">
        <v>83</v>
      </c>
      <c r="AV206" s="12" t="s">
        <v>83</v>
      </c>
      <c r="AW206" s="12" t="s">
        <v>36</v>
      </c>
      <c r="AX206" s="12" t="s">
        <v>81</v>
      </c>
      <c r="AY206" s="226" t="s">
        <v>157</v>
      </c>
    </row>
    <row r="207" spans="2:65" s="1" customFormat="1" ht="16.5" customHeight="1">
      <c r="B207" s="40"/>
      <c r="C207" s="200" t="s">
        <v>525</v>
      </c>
      <c r="D207" s="200" t="s">
        <v>159</v>
      </c>
      <c r="E207" s="201" t="s">
        <v>264</v>
      </c>
      <c r="F207" s="202" t="s">
        <v>265</v>
      </c>
      <c r="G207" s="203" t="s">
        <v>162</v>
      </c>
      <c r="H207" s="204">
        <v>1.5</v>
      </c>
      <c r="I207" s="205"/>
      <c r="J207" s="206">
        <f>ROUND(I207*H207,2)</f>
        <v>0</v>
      </c>
      <c r="K207" s="202" t="s">
        <v>23</v>
      </c>
      <c r="L207" s="60"/>
      <c r="M207" s="207" t="s">
        <v>23</v>
      </c>
      <c r="N207" s="208" t="s">
        <v>44</v>
      </c>
      <c r="O207" s="41"/>
      <c r="P207" s="209">
        <f>O207*H207</f>
        <v>0</v>
      </c>
      <c r="Q207" s="209">
        <v>0</v>
      </c>
      <c r="R207" s="209">
        <f>Q207*H207</f>
        <v>0</v>
      </c>
      <c r="S207" s="209">
        <v>0</v>
      </c>
      <c r="T207" s="210">
        <f>S207*H207</f>
        <v>0</v>
      </c>
      <c r="AR207" s="23" t="s">
        <v>164</v>
      </c>
      <c r="AT207" s="23" t="s">
        <v>159</v>
      </c>
      <c r="AU207" s="23" t="s">
        <v>83</v>
      </c>
      <c r="AY207" s="23" t="s">
        <v>157</v>
      </c>
      <c r="BE207" s="211">
        <f>IF(N207="základní",J207,0)</f>
        <v>0</v>
      </c>
      <c r="BF207" s="211">
        <f>IF(N207="snížená",J207,0)</f>
        <v>0</v>
      </c>
      <c r="BG207" s="211">
        <f>IF(N207="zákl. přenesená",J207,0)</f>
        <v>0</v>
      </c>
      <c r="BH207" s="211">
        <f>IF(N207="sníž. přenesená",J207,0)</f>
        <v>0</v>
      </c>
      <c r="BI207" s="211">
        <f>IF(N207="nulová",J207,0)</f>
        <v>0</v>
      </c>
      <c r="BJ207" s="23" t="s">
        <v>81</v>
      </c>
      <c r="BK207" s="211">
        <f>ROUND(I207*H207,2)</f>
        <v>0</v>
      </c>
      <c r="BL207" s="23" t="s">
        <v>164</v>
      </c>
      <c r="BM207" s="23" t="s">
        <v>1001</v>
      </c>
    </row>
    <row r="208" spans="2:65" s="1" customFormat="1" ht="13.5">
      <c r="B208" s="40"/>
      <c r="C208" s="62"/>
      <c r="D208" s="212" t="s">
        <v>166</v>
      </c>
      <c r="E208" s="62"/>
      <c r="F208" s="213" t="s">
        <v>265</v>
      </c>
      <c r="G208" s="62"/>
      <c r="H208" s="62"/>
      <c r="I208" s="171"/>
      <c r="J208" s="62"/>
      <c r="K208" s="62"/>
      <c r="L208" s="60"/>
      <c r="M208" s="214"/>
      <c r="N208" s="41"/>
      <c r="O208" s="41"/>
      <c r="P208" s="41"/>
      <c r="Q208" s="41"/>
      <c r="R208" s="41"/>
      <c r="S208" s="41"/>
      <c r="T208" s="77"/>
      <c r="AT208" s="23" t="s">
        <v>166</v>
      </c>
      <c r="AU208" s="23" t="s">
        <v>83</v>
      </c>
    </row>
    <row r="209" spans="2:65" s="1" customFormat="1" ht="81">
      <c r="B209" s="40"/>
      <c r="C209" s="62"/>
      <c r="D209" s="212" t="s">
        <v>168</v>
      </c>
      <c r="E209" s="62"/>
      <c r="F209" s="215" t="s">
        <v>276</v>
      </c>
      <c r="G209" s="62"/>
      <c r="H209" s="62"/>
      <c r="I209" s="171"/>
      <c r="J209" s="62"/>
      <c r="K209" s="62"/>
      <c r="L209" s="60"/>
      <c r="M209" s="214"/>
      <c r="N209" s="41"/>
      <c r="O209" s="41"/>
      <c r="P209" s="41"/>
      <c r="Q209" s="41"/>
      <c r="R209" s="41"/>
      <c r="S209" s="41"/>
      <c r="T209" s="77"/>
      <c r="AT209" s="23" t="s">
        <v>168</v>
      </c>
      <c r="AU209" s="23" t="s">
        <v>83</v>
      </c>
    </row>
    <row r="210" spans="2:65" s="1" customFormat="1" ht="40.5">
      <c r="B210" s="40"/>
      <c r="C210" s="62"/>
      <c r="D210" s="212" t="s">
        <v>177</v>
      </c>
      <c r="E210" s="62"/>
      <c r="F210" s="215" t="s">
        <v>1002</v>
      </c>
      <c r="G210" s="62"/>
      <c r="H210" s="62"/>
      <c r="I210" s="171"/>
      <c r="J210" s="62"/>
      <c r="K210" s="62"/>
      <c r="L210" s="60"/>
      <c r="M210" s="214"/>
      <c r="N210" s="41"/>
      <c r="O210" s="41"/>
      <c r="P210" s="41"/>
      <c r="Q210" s="41"/>
      <c r="R210" s="41"/>
      <c r="S210" s="41"/>
      <c r="T210" s="77"/>
      <c r="AT210" s="23" t="s">
        <v>177</v>
      </c>
      <c r="AU210" s="23" t="s">
        <v>83</v>
      </c>
    </row>
    <row r="211" spans="2:65" s="12" customFormat="1" ht="13.5">
      <c r="B211" s="216"/>
      <c r="C211" s="217"/>
      <c r="D211" s="212" t="s">
        <v>170</v>
      </c>
      <c r="E211" s="218" t="s">
        <v>23</v>
      </c>
      <c r="F211" s="219" t="s">
        <v>1003</v>
      </c>
      <c r="G211" s="217"/>
      <c r="H211" s="220">
        <v>1.5</v>
      </c>
      <c r="I211" s="221"/>
      <c r="J211" s="217"/>
      <c r="K211" s="217"/>
      <c r="L211" s="222"/>
      <c r="M211" s="223"/>
      <c r="N211" s="224"/>
      <c r="O211" s="224"/>
      <c r="P211" s="224"/>
      <c r="Q211" s="224"/>
      <c r="R211" s="224"/>
      <c r="S211" s="224"/>
      <c r="T211" s="225"/>
      <c r="AT211" s="226" t="s">
        <v>170</v>
      </c>
      <c r="AU211" s="226" t="s">
        <v>83</v>
      </c>
      <c r="AV211" s="12" t="s">
        <v>83</v>
      </c>
      <c r="AW211" s="12" t="s">
        <v>36</v>
      </c>
      <c r="AX211" s="12" t="s">
        <v>81</v>
      </c>
      <c r="AY211" s="226" t="s">
        <v>157</v>
      </c>
    </row>
    <row r="212" spans="2:65" s="11" customFormat="1" ht="29.85" customHeight="1">
      <c r="B212" s="184"/>
      <c r="C212" s="185"/>
      <c r="D212" s="186" t="s">
        <v>72</v>
      </c>
      <c r="E212" s="198" t="s">
        <v>198</v>
      </c>
      <c r="F212" s="198" t="s">
        <v>576</v>
      </c>
      <c r="G212" s="185"/>
      <c r="H212" s="185"/>
      <c r="I212" s="188"/>
      <c r="J212" s="199">
        <f>BK212</f>
        <v>0</v>
      </c>
      <c r="K212" s="185"/>
      <c r="L212" s="190"/>
      <c r="M212" s="191"/>
      <c r="N212" s="192"/>
      <c r="O212" s="192"/>
      <c r="P212" s="193">
        <f>SUM(P213:P215)</f>
        <v>0</v>
      </c>
      <c r="Q212" s="192"/>
      <c r="R212" s="193">
        <f>SUM(R213:R215)</f>
        <v>2.7400000000000001E-2</v>
      </c>
      <c r="S212" s="192"/>
      <c r="T212" s="194">
        <f>SUM(T213:T215)</f>
        <v>0</v>
      </c>
      <c r="AR212" s="195" t="s">
        <v>81</v>
      </c>
      <c r="AT212" s="196" t="s">
        <v>72</v>
      </c>
      <c r="AU212" s="196" t="s">
        <v>81</v>
      </c>
      <c r="AY212" s="195" t="s">
        <v>157</v>
      </c>
      <c r="BK212" s="197">
        <f>SUM(BK213:BK215)</f>
        <v>0</v>
      </c>
    </row>
    <row r="213" spans="2:65" s="1" customFormat="1" ht="16.5" customHeight="1">
      <c r="B213" s="40"/>
      <c r="C213" s="200" t="s">
        <v>530</v>
      </c>
      <c r="D213" s="200" t="s">
        <v>159</v>
      </c>
      <c r="E213" s="201" t="s">
        <v>578</v>
      </c>
      <c r="F213" s="202" t="s">
        <v>579</v>
      </c>
      <c r="G213" s="203" t="s">
        <v>243</v>
      </c>
      <c r="H213" s="204">
        <v>27.4</v>
      </c>
      <c r="I213" s="205"/>
      <c r="J213" s="206">
        <f>ROUND(I213*H213,2)</f>
        <v>0</v>
      </c>
      <c r="K213" s="202" t="s">
        <v>23</v>
      </c>
      <c r="L213" s="60"/>
      <c r="M213" s="207" t="s">
        <v>23</v>
      </c>
      <c r="N213" s="208" t="s">
        <v>44</v>
      </c>
      <c r="O213" s="41"/>
      <c r="P213" s="209">
        <f>O213*H213</f>
        <v>0</v>
      </c>
      <c r="Q213" s="209">
        <v>1E-3</v>
      </c>
      <c r="R213" s="209">
        <f>Q213*H213</f>
        <v>2.7400000000000001E-2</v>
      </c>
      <c r="S213" s="209">
        <v>0</v>
      </c>
      <c r="T213" s="210">
        <f>S213*H213</f>
        <v>0</v>
      </c>
      <c r="AR213" s="23" t="s">
        <v>164</v>
      </c>
      <c r="AT213" s="23" t="s">
        <v>159</v>
      </c>
      <c r="AU213" s="23" t="s">
        <v>83</v>
      </c>
      <c r="AY213" s="23" t="s">
        <v>157</v>
      </c>
      <c r="BE213" s="211">
        <f>IF(N213="základní",J213,0)</f>
        <v>0</v>
      </c>
      <c r="BF213" s="211">
        <f>IF(N213="snížená",J213,0)</f>
        <v>0</v>
      </c>
      <c r="BG213" s="211">
        <f>IF(N213="zákl. přenesená",J213,0)</f>
        <v>0</v>
      </c>
      <c r="BH213" s="211">
        <f>IF(N213="sníž. přenesená",J213,0)</f>
        <v>0</v>
      </c>
      <c r="BI213" s="211">
        <f>IF(N213="nulová",J213,0)</f>
        <v>0</v>
      </c>
      <c r="BJ213" s="23" t="s">
        <v>81</v>
      </c>
      <c r="BK213" s="211">
        <f>ROUND(I213*H213,2)</f>
        <v>0</v>
      </c>
      <c r="BL213" s="23" t="s">
        <v>164</v>
      </c>
      <c r="BM213" s="23" t="s">
        <v>1004</v>
      </c>
    </row>
    <row r="214" spans="2:65" s="1" customFormat="1" ht="13.5">
      <c r="B214" s="40"/>
      <c r="C214" s="62"/>
      <c r="D214" s="212" t="s">
        <v>166</v>
      </c>
      <c r="E214" s="62"/>
      <c r="F214" s="213" t="s">
        <v>579</v>
      </c>
      <c r="G214" s="62"/>
      <c r="H214" s="62"/>
      <c r="I214" s="171"/>
      <c r="J214" s="62"/>
      <c r="K214" s="62"/>
      <c r="L214" s="60"/>
      <c r="M214" s="214"/>
      <c r="N214" s="41"/>
      <c r="O214" s="41"/>
      <c r="P214" s="41"/>
      <c r="Q214" s="41"/>
      <c r="R214" s="41"/>
      <c r="S214" s="41"/>
      <c r="T214" s="77"/>
      <c r="AT214" s="23" t="s">
        <v>166</v>
      </c>
      <c r="AU214" s="23" t="s">
        <v>83</v>
      </c>
    </row>
    <row r="215" spans="2:65" s="12" customFormat="1" ht="13.5">
      <c r="B215" s="216"/>
      <c r="C215" s="217"/>
      <c r="D215" s="212" t="s">
        <v>170</v>
      </c>
      <c r="E215" s="218" t="s">
        <v>23</v>
      </c>
      <c r="F215" s="219" t="s">
        <v>1005</v>
      </c>
      <c r="G215" s="217"/>
      <c r="H215" s="220">
        <v>27.4</v>
      </c>
      <c r="I215" s="221"/>
      <c r="J215" s="217"/>
      <c r="K215" s="217"/>
      <c r="L215" s="222"/>
      <c r="M215" s="223"/>
      <c r="N215" s="224"/>
      <c r="O215" s="224"/>
      <c r="P215" s="224"/>
      <c r="Q215" s="224"/>
      <c r="R215" s="224"/>
      <c r="S215" s="224"/>
      <c r="T215" s="225"/>
      <c r="AT215" s="226" t="s">
        <v>170</v>
      </c>
      <c r="AU215" s="226" t="s">
        <v>83</v>
      </c>
      <c r="AV215" s="12" t="s">
        <v>83</v>
      </c>
      <c r="AW215" s="12" t="s">
        <v>36</v>
      </c>
      <c r="AX215" s="12" t="s">
        <v>81</v>
      </c>
      <c r="AY215" s="226" t="s">
        <v>157</v>
      </c>
    </row>
    <row r="216" spans="2:65" s="11" customFormat="1" ht="29.85" customHeight="1">
      <c r="B216" s="184"/>
      <c r="C216" s="185"/>
      <c r="D216" s="186" t="s">
        <v>72</v>
      </c>
      <c r="E216" s="198" t="s">
        <v>211</v>
      </c>
      <c r="F216" s="198" t="s">
        <v>406</v>
      </c>
      <c r="G216" s="185"/>
      <c r="H216" s="185"/>
      <c r="I216" s="188"/>
      <c r="J216" s="199">
        <f>BK216</f>
        <v>0</v>
      </c>
      <c r="K216" s="185"/>
      <c r="L216" s="190"/>
      <c r="M216" s="191"/>
      <c r="N216" s="192"/>
      <c r="O216" s="192"/>
      <c r="P216" s="193">
        <f>SUM(P217:P241)</f>
        <v>0</v>
      </c>
      <c r="Q216" s="192"/>
      <c r="R216" s="193">
        <f>SUM(R217:R241)</f>
        <v>5.3924E-2</v>
      </c>
      <c r="S216" s="192"/>
      <c r="T216" s="194">
        <f>SUM(T217:T241)</f>
        <v>0</v>
      </c>
      <c r="AR216" s="195" t="s">
        <v>81</v>
      </c>
      <c r="AT216" s="196" t="s">
        <v>72</v>
      </c>
      <c r="AU216" s="196" t="s">
        <v>81</v>
      </c>
      <c r="AY216" s="195" t="s">
        <v>157</v>
      </c>
      <c r="BK216" s="197">
        <f>SUM(BK217:BK241)</f>
        <v>0</v>
      </c>
    </row>
    <row r="217" spans="2:65" s="1" customFormat="1" ht="25.5" customHeight="1">
      <c r="B217" s="40"/>
      <c r="C217" s="200" t="s">
        <v>537</v>
      </c>
      <c r="D217" s="200" t="s">
        <v>159</v>
      </c>
      <c r="E217" s="201" t="s">
        <v>1006</v>
      </c>
      <c r="F217" s="202" t="s">
        <v>1007</v>
      </c>
      <c r="G217" s="203" t="s">
        <v>391</v>
      </c>
      <c r="H217" s="204">
        <v>2.2000000000000002</v>
      </c>
      <c r="I217" s="205"/>
      <c r="J217" s="206">
        <f>ROUND(I217*H217,2)</f>
        <v>0</v>
      </c>
      <c r="K217" s="202" t="s">
        <v>163</v>
      </c>
      <c r="L217" s="60"/>
      <c r="M217" s="207" t="s">
        <v>23</v>
      </c>
      <c r="N217" s="208" t="s">
        <v>44</v>
      </c>
      <c r="O217" s="41"/>
      <c r="P217" s="209">
        <f>O217*H217</f>
        <v>0</v>
      </c>
      <c r="Q217" s="209">
        <v>2.0000000000000002E-5</v>
      </c>
      <c r="R217" s="209">
        <f>Q217*H217</f>
        <v>4.4000000000000006E-5</v>
      </c>
      <c r="S217" s="209">
        <v>0</v>
      </c>
      <c r="T217" s="210">
        <f>S217*H217</f>
        <v>0</v>
      </c>
      <c r="AR217" s="23" t="s">
        <v>164</v>
      </c>
      <c r="AT217" s="23" t="s">
        <v>159</v>
      </c>
      <c r="AU217" s="23" t="s">
        <v>83</v>
      </c>
      <c r="AY217" s="23" t="s">
        <v>157</v>
      </c>
      <c r="BE217" s="211">
        <f>IF(N217="základní",J217,0)</f>
        <v>0</v>
      </c>
      <c r="BF217" s="211">
        <f>IF(N217="snížená",J217,0)</f>
        <v>0</v>
      </c>
      <c r="BG217" s="211">
        <f>IF(N217="zákl. přenesená",J217,0)</f>
        <v>0</v>
      </c>
      <c r="BH217" s="211">
        <f>IF(N217="sníž. přenesená",J217,0)</f>
        <v>0</v>
      </c>
      <c r="BI217" s="211">
        <f>IF(N217="nulová",J217,0)</f>
        <v>0</v>
      </c>
      <c r="BJ217" s="23" t="s">
        <v>81</v>
      </c>
      <c r="BK217" s="211">
        <f>ROUND(I217*H217,2)</f>
        <v>0</v>
      </c>
      <c r="BL217" s="23" t="s">
        <v>164</v>
      </c>
      <c r="BM217" s="23" t="s">
        <v>1008</v>
      </c>
    </row>
    <row r="218" spans="2:65" s="1" customFormat="1" ht="27">
      <c r="B218" s="40"/>
      <c r="C218" s="62"/>
      <c r="D218" s="212" t="s">
        <v>166</v>
      </c>
      <c r="E218" s="62"/>
      <c r="F218" s="213" t="s">
        <v>1009</v>
      </c>
      <c r="G218" s="62"/>
      <c r="H218" s="62"/>
      <c r="I218" s="171"/>
      <c r="J218" s="62"/>
      <c r="K218" s="62"/>
      <c r="L218" s="60"/>
      <c r="M218" s="214"/>
      <c r="N218" s="41"/>
      <c r="O218" s="41"/>
      <c r="P218" s="41"/>
      <c r="Q218" s="41"/>
      <c r="R218" s="41"/>
      <c r="S218" s="41"/>
      <c r="T218" s="77"/>
      <c r="AT218" s="23" t="s">
        <v>166</v>
      </c>
      <c r="AU218" s="23" t="s">
        <v>83</v>
      </c>
    </row>
    <row r="219" spans="2:65" s="1" customFormat="1" ht="94.5">
      <c r="B219" s="40"/>
      <c r="C219" s="62"/>
      <c r="D219" s="212" t="s">
        <v>168</v>
      </c>
      <c r="E219" s="62"/>
      <c r="F219" s="215" t="s">
        <v>1010</v>
      </c>
      <c r="G219" s="62"/>
      <c r="H219" s="62"/>
      <c r="I219" s="171"/>
      <c r="J219" s="62"/>
      <c r="K219" s="62"/>
      <c r="L219" s="60"/>
      <c r="M219" s="214"/>
      <c r="N219" s="41"/>
      <c r="O219" s="41"/>
      <c r="P219" s="41"/>
      <c r="Q219" s="41"/>
      <c r="R219" s="41"/>
      <c r="S219" s="41"/>
      <c r="T219" s="77"/>
      <c r="AT219" s="23" t="s">
        <v>168</v>
      </c>
      <c r="AU219" s="23" t="s">
        <v>83</v>
      </c>
    </row>
    <row r="220" spans="2:65" s="1" customFormat="1" ht="27">
      <c r="B220" s="40"/>
      <c r="C220" s="62"/>
      <c r="D220" s="212" t="s">
        <v>177</v>
      </c>
      <c r="E220" s="62"/>
      <c r="F220" s="215" t="s">
        <v>1011</v>
      </c>
      <c r="G220" s="62"/>
      <c r="H220" s="62"/>
      <c r="I220" s="171"/>
      <c r="J220" s="62"/>
      <c r="K220" s="62"/>
      <c r="L220" s="60"/>
      <c r="M220" s="214"/>
      <c r="N220" s="41"/>
      <c r="O220" s="41"/>
      <c r="P220" s="41"/>
      <c r="Q220" s="41"/>
      <c r="R220" s="41"/>
      <c r="S220" s="41"/>
      <c r="T220" s="77"/>
      <c r="AT220" s="23" t="s">
        <v>177</v>
      </c>
      <c r="AU220" s="23" t="s">
        <v>83</v>
      </c>
    </row>
    <row r="221" spans="2:65" s="12" customFormat="1" ht="13.5">
      <c r="B221" s="216"/>
      <c r="C221" s="217"/>
      <c r="D221" s="212" t="s">
        <v>170</v>
      </c>
      <c r="E221" s="218" t="s">
        <v>23</v>
      </c>
      <c r="F221" s="219" t="s">
        <v>1012</v>
      </c>
      <c r="G221" s="217"/>
      <c r="H221" s="220">
        <v>2.2000000000000002</v>
      </c>
      <c r="I221" s="221"/>
      <c r="J221" s="217"/>
      <c r="K221" s="217"/>
      <c r="L221" s="222"/>
      <c r="M221" s="223"/>
      <c r="N221" s="224"/>
      <c r="O221" s="224"/>
      <c r="P221" s="224"/>
      <c r="Q221" s="224"/>
      <c r="R221" s="224"/>
      <c r="S221" s="224"/>
      <c r="T221" s="225"/>
      <c r="AT221" s="226" t="s">
        <v>170</v>
      </c>
      <c r="AU221" s="226" t="s">
        <v>83</v>
      </c>
      <c r="AV221" s="12" t="s">
        <v>83</v>
      </c>
      <c r="AW221" s="12" t="s">
        <v>36</v>
      </c>
      <c r="AX221" s="12" t="s">
        <v>81</v>
      </c>
      <c r="AY221" s="226" t="s">
        <v>157</v>
      </c>
    </row>
    <row r="222" spans="2:65" s="1" customFormat="1" ht="16.5" customHeight="1">
      <c r="B222" s="40"/>
      <c r="C222" s="238" t="s">
        <v>543</v>
      </c>
      <c r="D222" s="238" t="s">
        <v>234</v>
      </c>
      <c r="E222" s="239" t="s">
        <v>1013</v>
      </c>
      <c r="F222" s="240" t="s">
        <v>1014</v>
      </c>
      <c r="G222" s="241" t="s">
        <v>409</v>
      </c>
      <c r="H222" s="242">
        <v>1</v>
      </c>
      <c r="I222" s="243"/>
      <c r="J222" s="244">
        <f>ROUND(I222*H222,2)</f>
        <v>0</v>
      </c>
      <c r="K222" s="240" t="s">
        <v>23</v>
      </c>
      <c r="L222" s="245"/>
      <c r="M222" s="246" t="s">
        <v>23</v>
      </c>
      <c r="N222" s="247" t="s">
        <v>44</v>
      </c>
      <c r="O222" s="41"/>
      <c r="P222" s="209">
        <f>O222*H222</f>
        <v>0</v>
      </c>
      <c r="Q222" s="209">
        <v>3.619E-2</v>
      </c>
      <c r="R222" s="209">
        <f>Q222*H222</f>
        <v>3.619E-2</v>
      </c>
      <c r="S222" s="209">
        <v>0</v>
      </c>
      <c r="T222" s="210">
        <f>S222*H222</f>
        <v>0</v>
      </c>
      <c r="AR222" s="23" t="s">
        <v>211</v>
      </c>
      <c r="AT222" s="23" t="s">
        <v>234</v>
      </c>
      <c r="AU222" s="23" t="s">
        <v>83</v>
      </c>
      <c r="AY222" s="23" t="s">
        <v>157</v>
      </c>
      <c r="BE222" s="211">
        <f>IF(N222="základní",J222,0)</f>
        <v>0</v>
      </c>
      <c r="BF222" s="211">
        <f>IF(N222="snížená",J222,0)</f>
        <v>0</v>
      </c>
      <c r="BG222" s="211">
        <f>IF(N222="zákl. přenesená",J222,0)</f>
        <v>0</v>
      </c>
      <c r="BH222" s="211">
        <f>IF(N222="sníž. přenesená",J222,0)</f>
        <v>0</v>
      </c>
      <c r="BI222" s="211">
        <f>IF(N222="nulová",J222,0)</f>
        <v>0</v>
      </c>
      <c r="BJ222" s="23" t="s">
        <v>81</v>
      </c>
      <c r="BK222" s="211">
        <f>ROUND(I222*H222,2)</f>
        <v>0</v>
      </c>
      <c r="BL222" s="23" t="s">
        <v>164</v>
      </c>
      <c r="BM222" s="23" t="s">
        <v>1015</v>
      </c>
    </row>
    <row r="223" spans="2:65" s="1" customFormat="1" ht="13.5">
      <c r="B223" s="40"/>
      <c r="C223" s="62"/>
      <c r="D223" s="212" t="s">
        <v>166</v>
      </c>
      <c r="E223" s="62"/>
      <c r="F223" s="213" t="s">
        <v>1016</v>
      </c>
      <c r="G223" s="62"/>
      <c r="H223" s="62"/>
      <c r="I223" s="171"/>
      <c r="J223" s="62"/>
      <c r="K223" s="62"/>
      <c r="L223" s="60"/>
      <c r="M223" s="214"/>
      <c r="N223" s="41"/>
      <c r="O223" s="41"/>
      <c r="P223" s="41"/>
      <c r="Q223" s="41"/>
      <c r="R223" s="41"/>
      <c r="S223" s="41"/>
      <c r="T223" s="77"/>
      <c r="AT223" s="23" t="s">
        <v>166</v>
      </c>
      <c r="AU223" s="23" t="s">
        <v>83</v>
      </c>
    </row>
    <row r="224" spans="2:65" s="1" customFormat="1" ht="27">
      <c r="B224" s="40"/>
      <c r="C224" s="62"/>
      <c r="D224" s="212" t="s">
        <v>177</v>
      </c>
      <c r="E224" s="62"/>
      <c r="F224" s="215" t="s">
        <v>1017</v>
      </c>
      <c r="G224" s="62"/>
      <c r="H224" s="62"/>
      <c r="I224" s="171"/>
      <c r="J224" s="62"/>
      <c r="K224" s="62"/>
      <c r="L224" s="60"/>
      <c r="M224" s="214"/>
      <c r="N224" s="41"/>
      <c r="O224" s="41"/>
      <c r="P224" s="41"/>
      <c r="Q224" s="41"/>
      <c r="R224" s="41"/>
      <c r="S224" s="41"/>
      <c r="T224" s="77"/>
      <c r="AT224" s="23" t="s">
        <v>177</v>
      </c>
      <c r="AU224" s="23" t="s">
        <v>83</v>
      </c>
    </row>
    <row r="225" spans="2:65" s="12" customFormat="1" ht="13.5">
      <c r="B225" s="216"/>
      <c r="C225" s="217"/>
      <c r="D225" s="212" t="s">
        <v>170</v>
      </c>
      <c r="E225" s="218" t="s">
        <v>23</v>
      </c>
      <c r="F225" s="219" t="s">
        <v>81</v>
      </c>
      <c r="G225" s="217"/>
      <c r="H225" s="220">
        <v>1</v>
      </c>
      <c r="I225" s="221"/>
      <c r="J225" s="217"/>
      <c r="K225" s="217"/>
      <c r="L225" s="222"/>
      <c r="M225" s="223"/>
      <c r="N225" s="224"/>
      <c r="O225" s="224"/>
      <c r="P225" s="224"/>
      <c r="Q225" s="224"/>
      <c r="R225" s="224"/>
      <c r="S225" s="224"/>
      <c r="T225" s="225"/>
      <c r="AT225" s="226" t="s">
        <v>170</v>
      </c>
      <c r="AU225" s="226" t="s">
        <v>83</v>
      </c>
      <c r="AV225" s="12" t="s">
        <v>83</v>
      </c>
      <c r="AW225" s="12" t="s">
        <v>36</v>
      </c>
      <c r="AX225" s="12" t="s">
        <v>81</v>
      </c>
      <c r="AY225" s="226" t="s">
        <v>157</v>
      </c>
    </row>
    <row r="226" spans="2:65" s="1" customFormat="1" ht="16.5" customHeight="1">
      <c r="B226" s="40"/>
      <c r="C226" s="200" t="s">
        <v>550</v>
      </c>
      <c r="D226" s="200" t="s">
        <v>159</v>
      </c>
      <c r="E226" s="201" t="s">
        <v>1018</v>
      </c>
      <c r="F226" s="202" t="s">
        <v>1019</v>
      </c>
      <c r="G226" s="203" t="s">
        <v>409</v>
      </c>
      <c r="H226" s="204">
        <v>1</v>
      </c>
      <c r="I226" s="205"/>
      <c r="J226" s="206">
        <f>ROUND(I226*H226,2)</f>
        <v>0</v>
      </c>
      <c r="K226" s="202" t="s">
        <v>23</v>
      </c>
      <c r="L226" s="60"/>
      <c r="M226" s="207" t="s">
        <v>23</v>
      </c>
      <c r="N226" s="208" t="s">
        <v>44</v>
      </c>
      <c r="O226" s="41"/>
      <c r="P226" s="209">
        <f>O226*H226</f>
        <v>0</v>
      </c>
      <c r="Q226" s="209">
        <v>0</v>
      </c>
      <c r="R226" s="209">
        <f>Q226*H226</f>
        <v>0</v>
      </c>
      <c r="S226" s="209">
        <v>0</v>
      </c>
      <c r="T226" s="210">
        <f>S226*H226</f>
        <v>0</v>
      </c>
      <c r="AR226" s="23" t="s">
        <v>164</v>
      </c>
      <c r="AT226" s="23" t="s">
        <v>159</v>
      </c>
      <c r="AU226" s="23" t="s">
        <v>83</v>
      </c>
      <c r="AY226" s="23" t="s">
        <v>157</v>
      </c>
      <c r="BE226" s="211">
        <f>IF(N226="základní",J226,0)</f>
        <v>0</v>
      </c>
      <c r="BF226" s="211">
        <f>IF(N226="snížená",J226,0)</f>
        <v>0</v>
      </c>
      <c r="BG226" s="211">
        <f>IF(N226="zákl. přenesená",J226,0)</f>
        <v>0</v>
      </c>
      <c r="BH226" s="211">
        <f>IF(N226="sníž. přenesená",J226,0)</f>
        <v>0</v>
      </c>
      <c r="BI226" s="211">
        <f>IF(N226="nulová",J226,0)</f>
        <v>0</v>
      </c>
      <c r="BJ226" s="23" t="s">
        <v>81</v>
      </c>
      <c r="BK226" s="211">
        <f>ROUND(I226*H226,2)</f>
        <v>0</v>
      </c>
      <c r="BL226" s="23" t="s">
        <v>164</v>
      </c>
      <c r="BM226" s="23" t="s">
        <v>1020</v>
      </c>
    </row>
    <row r="227" spans="2:65" s="1" customFormat="1" ht="13.5">
      <c r="B227" s="40"/>
      <c r="C227" s="62"/>
      <c r="D227" s="212" t="s">
        <v>166</v>
      </c>
      <c r="E227" s="62"/>
      <c r="F227" s="213" t="s">
        <v>1019</v>
      </c>
      <c r="G227" s="62"/>
      <c r="H227" s="62"/>
      <c r="I227" s="171"/>
      <c r="J227" s="62"/>
      <c r="K227" s="62"/>
      <c r="L227" s="60"/>
      <c r="M227" s="214"/>
      <c r="N227" s="41"/>
      <c r="O227" s="41"/>
      <c r="P227" s="41"/>
      <c r="Q227" s="41"/>
      <c r="R227" s="41"/>
      <c r="S227" s="41"/>
      <c r="T227" s="77"/>
      <c r="AT227" s="23" t="s">
        <v>166</v>
      </c>
      <c r="AU227" s="23" t="s">
        <v>83</v>
      </c>
    </row>
    <row r="228" spans="2:65" s="1" customFormat="1" ht="40.5">
      <c r="B228" s="40"/>
      <c r="C228" s="62"/>
      <c r="D228" s="212" t="s">
        <v>168</v>
      </c>
      <c r="E228" s="62"/>
      <c r="F228" s="215" t="s">
        <v>1021</v>
      </c>
      <c r="G228" s="62"/>
      <c r="H228" s="62"/>
      <c r="I228" s="171"/>
      <c r="J228" s="62"/>
      <c r="K228" s="62"/>
      <c r="L228" s="60"/>
      <c r="M228" s="214"/>
      <c r="N228" s="41"/>
      <c r="O228" s="41"/>
      <c r="P228" s="41"/>
      <c r="Q228" s="41"/>
      <c r="R228" s="41"/>
      <c r="S228" s="41"/>
      <c r="T228" s="77"/>
      <c r="AT228" s="23" t="s">
        <v>168</v>
      </c>
      <c r="AU228" s="23" t="s">
        <v>83</v>
      </c>
    </row>
    <row r="229" spans="2:65" s="12" customFormat="1" ht="13.5">
      <c r="B229" s="216"/>
      <c r="C229" s="217"/>
      <c r="D229" s="212" t="s">
        <v>170</v>
      </c>
      <c r="E229" s="218" t="s">
        <v>23</v>
      </c>
      <c r="F229" s="219" t="s">
        <v>1022</v>
      </c>
      <c r="G229" s="217"/>
      <c r="H229" s="220">
        <v>1</v>
      </c>
      <c r="I229" s="221"/>
      <c r="J229" s="217"/>
      <c r="K229" s="217"/>
      <c r="L229" s="222"/>
      <c r="M229" s="223"/>
      <c r="N229" s="224"/>
      <c r="O229" s="224"/>
      <c r="P229" s="224"/>
      <c r="Q229" s="224"/>
      <c r="R229" s="224"/>
      <c r="S229" s="224"/>
      <c r="T229" s="225"/>
      <c r="AT229" s="226" t="s">
        <v>170</v>
      </c>
      <c r="AU229" s="226" t="s">
        <v>83</v>
      </c>
      <c r="AV229" s="12" t="s">
        <v>83</v>
      </c>
      <c r="AW229" s="12" t="s">
        <v>36</v>
      </c>
      <c r="AX229" s="12" t="s">
        <v>81</v>
      </c>
      <c r="AY229" s="226" t="s">
        <v>157</v>
      </c>
    </row>
    <row r="230" spans="2:65" s="1" customFormat="1" ht="25.5" customHeight="1">
      <c r="B230" s="40"/>
      <c r="C230" s="238" t="s">
        <v>557</v>
      </c>
      <c r="D230" s="238" t="s">
        <v>234</v>
      </c>
      <c r="E230" s="239" t="s">
        <v>1023</v>
      </c>
      <c r="F230" s="240" t="s">
        <v>1024</v>
      </c>
      <c r="G230" s="241" t="s">
        <v>409</v>
      </c>
      <c r="H230" s="242">
        <v>1</v>
      </c>
      <c r="I230" s="243"/>
      <c r="J230" s="244">
        <f>ROUND(I230*H230,2)</f>
        <v>0</v>
      </c>
      <c r="K230" s="240" t="s">
        <v>23</v>
      </c>
      <c r="L230" s="245"/>
      <c r="M230" s="246" t="s">
        <v>23</v>
      </c>
      <c r="N230" s="247" t="s">
        <v>44</v>
      </c>
      <c r="O230" s="41"/>
      <c r="P230" s="209">
        <f>O230*H230</f>
        <v>0</v>
      </c>
      <c r="Q230" s="209">
        <v>9.6500000000000006E-3</v>
      </c>
      <c r="R230" s="209">
        <f>Q230*H230</f>
        <v>9.6500000000000006E-3</v>
      </c>
      <c r="S230" s="209">
        <v>0</v>
      </c>
      <c r="T230" s="210">
        <f>S230*H230</f>
        <v>0</v>
      </c>
      <c r="AR230" s="23" t="s">
        <v>211</v>
      </c>
      <c r="AT230" s="23" t="s">
        <v>234</v>
      </c>
      <c r="AU230" s="23" t="s">
        <v>83</v>
      </c>
      <c r="AY230" s="23" t="s">
        <v>157</v>
      </c>
      <c r="BE230" s="211">
        <f>IF(N230="základní",J230,0)</f>
        <v>0</v>
      </c>
      <c r="BF230" s="211">
        <f>IF(N230="snížená",J230,0)</f>
        <v>0</v>
      </c>
      <c r="BG230" s="211">
        <f>IF(N230="zákl. přenesená",J230,0)</f>
        <v>0</v>
      </c>
      <c r="BH230" s="211">
        <f>IF(N230="sníž. přenesená",J230,0)</f>
        <v>0</v>
      </c>
      <c r="BI230" s="211">
        <f>IF(N230="nulová",J230,0)</f>
        <v>0</v>
      </c>
      <c r="BJ230" s="23" t="s">
        <v>81</v>
      </c>
      <c r="BK230" s="211">
        <f>ROUND(I230*H230,2)</f>
        <v>0</v>
      </c>
      <c r="BL230" s="23" t="s">
        <v>164</v>
      </c>
      <c r="BM230" s="23" t="s">
        <v>1025</v>
      </c>
    </row>
    <row r="231" spans="2:65" s="1" customFormat="1" ht="27">
      <c r="B231" s="40"/>
      <c r="C231" s="62"/>
      <c r="D231" s="212" t="s">
        <v>166</v>
      </c>
      <c r="E231" s="62"/>
      <c r="F231" s="213" t="s">
        <v>1024</v>
      </c>
      <c r="G231" s="62"/>
      <c r="H231" s="62"/>
      <c r="I231" s="171"/>
      <c r="J231" s="62"/>
      <c r="K231" s="62"/>
      <c r="L231" s="60"/>
      <c r="M231" s="214"/>
      <c r="N231" s="41"/>
      <c r="O231" s="41"/>
      <c r="P231" s="41"/>
      <c r="Q231" s="41"/>
      <c r="R231" s="41"/>
      <c r="S231" s="41"/>
      <c r="T231" s="77"/>
      <c r="AT231" s="23" t="s">
        <v>166</v>
      </c>
      <c r="AU231" s="23" t="s">
        <v>83</v>
      </c>
    </row>
    <row r="232" spans="2:65" s="12" customFormat="1" ht="13.5">
      <c r="B232" s="216"/>
      <c r="C232" s="217"/>
      <c r="D232" s="212" t="s">
        <v>170</v>
      </c>
      <c r="E232" s="218" t="s">
        <v>23</v>
      </c>
      <c r="F232" s="219" t="s">
        <v>81</v>
      </c>
      <c r="G232" s="217"/>
      <c r="H232" s="220">
        <v>1</v>
      </c>
      <c r="I232" s="221"/>
      <c r="J232" s="217"/>
      <c r="K232" s="217"/>
      <c r="L232" s="222"/>
      <c r="M232" s="223"/>
      <c r="N232" s="224"/>
      <c r="O232" s="224"/>
      <c r="P232" s="224"/>
      <c r="Q232" s="224"/>
      <c r="R232" s="224"/>
      <c r="S232" s="224"/>
      <c r="T232" s="225"/>
      <c r="AT232" s="226" t="s">
        <v>170</v>
      </c>
      <c r="AU232" s="226" t="s">
        <v>83</v>
      </c>
      <c r="AV232" s="12" t="s">
        <v>83</v>
      </c>
      <c r="AW232" s="12" t="s">
        <v>36</v>
      </c>
      <c r="AX232" s="12" t="s">
        <v>81</v>
      </c>
      <c r="AY232" s="226" t="s">
        <v>157</v>
      </c>
    </row>
    <row r="233" spans="2:65" s="1" customFormat="1" ht="25.5" customHeight="1">
      <c r="B233" s="40"/>
      <c r="C233" s="200" t="s">
        <v>561</v>
      </c>
      <c r="D233" s="200" t="s">
        <v>159</v>
      </c>
      <c r="E233" s="201" t="s">
        <v>618</v>
      </c>
      <c r="F233" s="202" t="s">
        <v>619</v>
      </c>
      <c r="G233" s="203" t="s">
        <v>162</v>
      </c>
      <c r="H233" s="204">
        <v>1.8</v>
      </c>
      <c r="I233" s="205"/>
      <c r="J233" s="206">
        <f>ROUND(I233*H233,2)</f>
        <v>0</v>
      </c>
      <c r="K233" s="202" t="s">
        <v>163</v>
      </c>
      <c r="L233" s="60"/>
      <c r="M233" s="207" t="s">
        <v>23</v>
      </c>
      <c r="N233" s="208" t="s">
        <v>44</v>
      </c>
      <c r="O233" s="41"/>
      <c r="P233" s="209">
        <f>O233*H233</f>
        <v>0</v>
      </c>
      <c r="Q233" s="209">
        <v>0</v>
      </c>
      <c r="R233" s="209">
        <f>Q233*H233</f>
        <v>0</v>
      </c>
      <c r="S233" s="209">
        <v>0</v>
      </c>
      <c r="T233" s="210">
        <f>S233*H233</f>
        <v>0</v>
      </c>
      <c r="AR233" s="23" t="s">
        <v>164</v>
      </c>
      <c r="AT233" s="23" t="s">
        <v>159</v>
      </c>
      <c r="AU233" s="23" t="s">
        <v>83</v>
      </c>
      <c r="AY233" s="23" t="s">
        <v>157</v>
      </c>
      <c r="BE233" s="211">
        <f>IF(N233="základní",J233,0)</f>
        <v>0</v>
      </c>
      <c r="BF233" s="211">
        <f>IF(N233="snížená",J233,0)</f>
        <v>0</v>
      </c>
      <c r="BG233" s="211">
        <f>IF(N233="zákl. přenesená",J233,0)</f>
        <v>0</v>
      </c>
      <c r="BH233" s="211">
        <f>IF(N233="sníž. přenesená",J233,0)</f>
        <v>0</v>
      </c>
      <c r="BI233" s="211">
        <f>IF(N233="nulová",J233,0)</f>
        <v>0</v>
      </c>
      <c r="BJ233" s="23" t="s">
        <v>81</v>
      </c>
      <c r="BK233" s="211">
        <f>ROUND(I233*H233,2)</f>
        <v>0</v>
      </c>
      <c r="BL233" s="23" t="s">
        <v>164</v>
      </c>
      <c r="BM233" s="23" t="s">
        <v>1026</v>
      </c>
    </row>
    <row r="234" spans="2:65" s="1" customFormat="1" ht="13.5">
      <c r="B234" s="40"/>
      <c r="C234" s="62"/>
      <c r="D234" s="212" t="s">
        <v>166</v>
      </c>
      <c r="E234" s="62"/>
      <c r="F234" s="213" t="s">
        <v>621</v>
      </c>
      <c r="G234" s="62"/>
      <c r="H234" s="62"/>
      <c r="I234" s="171"/>
      <c r="J234" s="62"/>
      <c r="K234" s="62"/>
      <c r="L234" s="60"/>
      <c r="M234" s="214"/>
      <c r="N234" s="41"/>
      <c r="O234" s="41"/>
      <c r="P234" s="41"/>
      <c r="Q234" s="41"/>
      <c r="R234" s="41"/>
      <c r="S234" s="41"/>
      <c r="T234" s="77"/>
      <c r="AT234" s="23" t="s">
        <v>166</v>
      </c>
      <c r="AU234" s="23" t="s">
        <v>83</v>
      </c>
    </row>
    <row r="235" spans="2:65" s="1" customFormat="1" ht="40.5">
      <c r="B235" s="40"/>
      <c r="C235" s="62"/>
      <c r="D235" s="212" t="s">
        <v>168</v>
      </c>
      <c r="E235" s="62"/>
      <c r="F235" s="215" t="s">
        <v>622</v>
      </c>
      <c r="G235" s="62"/>
      <c r="H235" s="62"/>
      <c r="I235" s="171"/>
      <c r="J235" s="62"/>
      <c r="K235" s="62"/>
      <c r="L235" s="60"/>
      <c r="M235" s="214"/>
      <c r="N235" s="41"/>
      <c r="O235" s="41"/>
      <c r="P235" s="41"/>
      <c r="Q235" s="41"/>
      <c r="R235" s="41"/>
      <c r="S235" s="41"/>
      <c r="T235" s="77"/>
      <c r="AT235" s="23" t="s">
        <v>168</v>
      </c>
      <c r="AU235" s="23" t="s">
        <v>83</v>
      </c>
    </row>
    <row r="236" spans="2:65" s="1" customFormat="1" ht="27">
      <c r="B236" s="40"/>
      <c r="C236" s="62"/>
      <c r="D236" s="212" t="s">
        <v>177</v>
      </c>
      <c r="E236" s="62"/>
      <c r="F236" s="215" t="s">
        <v>623</v>
      </c>
      <c r="G236" s="62"/>
      <c r="H236" s="62"/>
      <c r="I236" s="171"/>
      <c r="J236" s="62"/>
      <c r="K236" s="62"/>
      <c r="L236" s="60"/>
      <c r="M236" s="214"/>
      <c r="N236" s="41"/>
      <c r="O236" s="41"/>
      <c r="P236" s="41"/>
      <c r="Q236" s="41"/>
      <c r="R236" s="41"/>
      <c r="S236" s="41"/>
      <c r="T236" s="77"/>
      <c r="AT236" s="23" t="s">
        <v>177</v>
      </c>
      <c r="AU236" s="23" t="s">
        <v>83</v>
      </c>
    </row>
    <row r="237" spans="2:65" s="12" customFormat="1" ht="13.5">
      <c r="B237" s="216"/>
      <c r="C237" s="217"/>
      <c r="D237" s="212" t="s">
        <v>170</v>
      </c>
      <c r="E237" s="218" t="s">
        <v>23</v>
      </c>
      <c r="F237" s="219" t="s">
        <v>1027</v>
      </c>
      <c r="G237" s="217"/>
      <c r="H237" s="220">
        <v>1.8</v>
      </c>
      <c r="I237" s="221"/>
      <c r="J237" s="217"/>
      <c r="K237" s="217"/>
      <c r="L237" s="222"/>
      <c r="M237" s="223"/>
      <c r="N237" s="224"/>
      <c r="O237" s="224"/>
      <c r="P237" s="224"/>
      <c r="Q237" s="224"/>
      <c r="R237" s="224"/>
      <c r="S237" s="224"/>
      <c r="T237" s="225"/>
      <c r="AT237" s="226" t="s">
        <v>170</v>
      </c>
      <c r="AU237" s="226" t="s">
        <v>83</v>
      </c>
      <c r="AV237" s="12" t="s">
        <v>83</v>
      </c>
      <c r="AW237" s="12" t="s">
        <v>36</v>
      </c>
      <c r="AX237" s="12" t="s">
        <v>81</v>
      </c>
      <c r="AY237" s="226" t="s">
        <v>157</v>
      </c>
    </row>
    <row r="238" spans="2:65" s="1" customFormat="1" ht="16.5" customHeight="1">
      <c r="B238" s="40"/>
      <c r="C238" s="200" t="s">
        <v>1028</v>
      </c>
      <c r="D238" s="200" t="s">
        <v>159</v>
      </c>
      <c r="E238" s="201" t="s">
        <v>626</v>
      </c>
      <c r="F238" s="202" t="s">
        <v>627</v>
      </c>
      <c r="G238" s="203" t="s">
        <v>243</v>
      </c>
      <c r="H238" s="204">
        <v>2</v>
      </c>
      <c r="I238" s="205"/>
      <c r="J238" s="206">
        <f>ROUND(I238*H238,2)</f>
        <v>0</v>
      </c>
      <c r="K238" s="202" t="s">
        <v>163</v>
      </c>
      <c r="L238" s="60"/>
      <c r="M238" s="207" t="s">
        <v>23</v>
      </c>
      <c r="N238" s="208" t="s">
        <v>44</v>
      </c>
      <c r="O238" s="41"/>
      <c r="P238" s="209">
        <f>O238*H238</f>
        <v>0</v>
      </c>
      <c r="Q238" s="209">
        <v>4.0200000000000001E-3</v>
      </c>
      <c r="R238" s="209">
        <f>Q238*H238</f>
        <v>8.0400000000000003E-3</v>
      </c>
      <c r="S238" s="209">
        <v>0</v>
      </c>
      <c r="T238" s="210">
        <f>S238*H238</f>
        <v>0</v>
      </c>
      <c r="AR238" s="23" t="s">
        <v>164</v>
      </c>
      <c r="AT238" s="23" t="s">
        <v>159</v>
      </c>
      <c r="AU238" s="23" t="s">
        <v>83</v>
      </c>
      <c r="AY238" s="23" t="s">
        <v>157</v>
      </c>
      <c r="BE238" s="211">
        <f>IF(N238="základní",J238,0)</f>
        <v>0</v>
      </c>
      <c r="BF238" s="211">
        <f>IF(N238="snížená",J238,0)</f>
        <v>0</v>
      </c>
      <c r="BG238" s="211">
        <f>IF(N238="zákl. přenesená",J238,0)</f>
        <v>0</v>
      </c>
      <c r="BH238" s="211">
        <f>IF(N238="sníž. přenesená",J238,0)</f>
        <v>0</v>
      </c>
      <c r="BI238" s="211">
        <f>IF(N238="nulová",J238,0)</f>
        <v>0</v>
      </c>
      <c r="BJ238" s="23" t="s">
        <v>81</v>
      </c>
      <c r="BK238" s="211">
        <f>ROUND(I238*H238,2)</f>
        <v>0</v>
      </c>
      <c r="BL238" s="23" t="s">
        <v>164</v>
      </c>
      <c r="BM238" s="23" t="s">
        <v>1029</v>
      </c>
    </row>
    <row r="239" spans="2:65" s="1" customFormat="1" ht="13.5">
      <c r="B239" s="40"/>
      <c r="C239" s="62"/>
      <c r="D239" s="212" t="s">
        <v>166</v>
      </c>
      <c r="E239" s="62"/>
      <c r="F239" s="213" t="s">
        <v>629</v>
      </c>
      <c r="G239" s="62"/>
      <c r="H239" s="62"/>
      <c r="I239" s="171"/>
      <c r="J239" s="62"/>
      <c r="K239" s="62"/>
      <c r="L239" s="60"/>
      <c r="M239" s="214"/>
      <c r="N239" s="41"/>
      <c r="O239" s="41"/>
      <c r="P239" s="41"/>
      <c r="Q239" s="41"/>
      <c r="R239" s="41"/>
      <c r="S239" s="41"/>
      <c r="T239" s="77"/>
      <c r="AT239" s="23" t="s">
        <v>166</v>
      </c>
      <c r="AU239" s="23" t="s">
        <v>83</v>
      </c>
    </row>
    <row r="240" spans="2:65" s="1" customFormat="1" ht="27">
      <c r="B240" s="40"/>
      <c r="C240" s="62"/>
      <c r="D240" s="212" t="s">
        <v>177</v>
      </c>
      <c r="E240" s="62"/>
      <c r="F240" s="215" t="s">
        <v>630</v>
      </c>
      <c r="G240" s="62"/>
      <c r="H240" s="62"/>
      <c r="I240" s="171"/>
      <c r="J240" s="62"/>
      <c r="K240" s="62"/>
      <c r="L240" s="60"/>
      <c r="M240" s="214"/>
      <c r="N240" s="41"/>
      <c r="O240" s="41"/>
      <c r="P240" s="41"/>
      <c r="Q240" s="41"/>
      <c r="R240" s="41"/>
      <c r="S240" s="41"/>
      <c r="T240" s="77"/>
      <c r="AT240" s="23" t="s">
        <v>177</v>
      </c>
      <c r="AU240" s="23" t="s">
        <v>83</v>
      </c>
    </row>
    <row r="241" spans="2:65" s="12" customFormat="1" ht="13.5">
      <c r="B241" s="216"/>
      <c r="C241" s="217"/>
      <c r="D241" s="212" t="s">
        <v>170</v>
      </c>
      <c r="E241" s="218" t="s">
        <v>23</v>
      </c>
      <c r="F241" s="219" t="s">
        <v>1030</v>
      </c>
      <c r="G241" s="217"/>
      <c r="H241" s="220">
        <v>2</v>
      </c>
      <c r="I241" s="221"/>
      <c r="J241" s="217"/>
      <c r="K241" s="217"/>
      <c r="L241" s="222"/>
      <c r="M241" s="223"/>
      <c r="N241" s="224"/>
      <c r="O241" s="224"/>
      <c r="P241" s="224"/>
      <c r="Q241" s="224"/>
      <c r="R241" s="224"/>
      <c r="S241" s="224"/>
      <c r="T241" s="225"/>
      <c r="AT241" s="226" t="s">
        <v>170</v>
      </c>
      <c r="AU241" s="226" t="s">
        <v>83</v>
      </c>
      <c r="AV241" s="12" t="s">
        <v>83</v>
      </c>
      <c r="AW241" s="12" t="s">
        <v>36</v>
      </c>
      <c r="AX241" s="12" t="s">
        <v>81</v>
      </c>
      <c r="AY241" s="226" t="s">
        <v>157</v>
      </c>
    </row>
    <row r="242" spans="2:65" s="11" customFormat="1" ht="29.85" customHeight="1">
      <c r="B242" s="184"/>
      <c r="C242" s="185"/>
      <c r="D242" s="186" t="s">
        <v>72</v>
      </c>
      <c r="E242" s="198" t="s">
        <v>219</v>
      </c>
      <c r="F242" s="198" t="s">
        <v>295</v>
      </c>
      <c r="G242" s="185"/>
      <c r="H242" s="185"/>
      <c r="I242" s="188"/>
      <c r="J242" s="199">
        <f>BK242</f>
        <v>0</v>
      </c>
      <c r="K242" s="185"/>
      <c r="L242" s="190"/>
      <c r="M242" s="191"/>
      <c r="N242" s="192"/>
      <c r="O242" s="192"/>
      <c r="P242" s="193">
        <f>SUM(P243:P250)</f>
        <v>0</v>
      </c>
      <c r="Q242" s="192"/>
      <c r="R242" s="193">
        <f>SUM(R243:R250)</f>
        <v>1.9475400000000004E-2</v>
      </c>
      <c r="S242" s="192"/>
      <c r="T242" s="194">
        <f>SUM(T243:T250)</f>
        <v>0</v>
      </c>
      <c r="AR242" s="195" t="s">
        <v>81</v>
      </c>
      <c r="AT242" s="196" t="s">
        <v>72</v>
      </c>
      <c r="AU242" s="196" t="s">
        <v>81</v>
      </c>
      <c r="AY242" s="195" t="s">
        <v>157</v>
      </c>
      <c r="BK242" s="197">
        <f>SUM(BK243:BK250)</f>
        <v>0</v>
      </c>
    </row>
    <row r="243" spans="2:65" s="1" customFormat="1" ht="16.5" customHeight="1">
      <c r="B243" s="40"/>
      <c r="C243" s="200" t="s">
        <v>565</v>
      </c>
      <c r="D243" s="200" t="s">
        <v>159</v>
      </c>
      <c r="E243" s="201" t="s">
        <v>1031</v>
      </c>
      <c r="F243" s="202" t="s">
        <v>1032</v>
      </c>
      <c r="G243" s="203" t="s">
        <v>243</v>
      </c>
      <c r="H243" s="204">
        <v>0.54600000000000004</v>
      </c>
      <c r="I243" s="205"/>
      <c r="J243" s="206">
        <f>ROUND(I243*H243,2)</f>
        <v>0</v>
      </c>
      <c r="K243" s="202" t="s">
        <v>163</v>
      </c>
      <c r="L243" s="60"/>
      <c r="M243" s="207" t="s">
        <v>23</v>
      </c>
      <c r="N243" s="208" t="s">
        <v>44</v>
      </c>
      <c r="O243" s="41"/>
      <c r="P243" s="209">
        <f>O243*H243</f>
        <v>0</v>
      </c>
      <c r="Q243" s="209">
        <v>3.04E-2</v>
      </c>
      <c r="R243" s="209">
        <f>Q243*H243</f>
        <v>1.6598400000000003E-2</v>
      </c>
      <c r="S243" s="209">
        <v>0</v>
      </c>
      <c r="T243" s="210">
        <f>S243*H243</f>
        <v>0</v>
      </c>
      <c r="AR243" s="23" t="s">
        <v>164</v>
      </c>
      <c r="AT243" s="23" t="s">
        <v>159</v>
      </c>
      <c r="AU243" s="23" t="s">
        <v>83</v>
      </c>
      <c r="AY243" s="23" t="s">
        <v>157</v>
      </c>
      <c r="BE243" s="211">
        <f>IF(N243="základní",J243,0)</f>
        <v>0</v>
      </c>
      <c r="BF243" s="211">
        <f>IF(N243="snížená",J243,0)</f>
        <v>0</v>
      </c>
      <c r="BG243" s="211">
        <f>IF(N243="zákl. přenesená",J243,0)</f>
        <v>0</v>
      </c>
      <c r="BH243" s="211">
        <f>IF(N243="sníž. přenesená",J243,0)</f>
        <v>0</v>
      </c>
      <c r="BI243" s="211">
        <f>IF(N243="nulová",J243,0)</f>
        <v>0</v>
      </c>
      <c r="BJ243" s="23" t="s">
        <v>81</v>
      </c>
      <c r="BK243" s="211">
        <f>ROUND(I243*H243,2)</f>
        <v>0</v>
      </c>
      <c r="BL243" s="23" t="s">
        <v>164</v>
      </c>
      <c r="BM243" s="23" t="s">
        <v>1033</v>
      </c>
    </row>
    <row r="244" spans="2:65" s="1" customFormat="1" ht="27">
      <c r="B244" s="40"/>
      <c r="C244" s="62"/>
      <c r="D244" s="212" t="s">
        <v>166</v>
      </c>
      <c r="E244" s="62"/>
      <c r="F244" s="213" t="s">
        <v>1034</v>
      </c>
      <c r="G244" s="62"/>
      <c r="H244" s="62"/>
      <c r="I244" s="171"/>
      <c r="J244" s="62"/>
      <c r="K244" s="62"/>
      <c r="L244" s="60"/>
      <c r="M244" s="214"/>
      <c r="N244" s="41"/>
      <c r="O244" s="41"/>
      <c r="P244" s="41"/>
      <c r="Q244" s="41"/>
      <c r="R244" s="41"/>
      <c r="S244" s="41"/>
      <c r="T244" s="77"/>
      <c r="AT244" s="23" t="s">
        <v>166</v>
      </c>
      <c r="AU244" s="23" t="s">
        <v>83</v>
      </c>
    </row>
    <row r="245" spans="2:65" s="1" customFormat="1" ht="81">
      <c r="B245" s="40"/>
      <c r="C245" s="62"/>
      <c r="D245" s="212" t="s">
        <v>168</v>
      </c>
      <c r="E245" s="62"/>
      <c r="F245" s="215" t="s">
        <v>640</v>
      </c>
      <c r="G245" s="62"/>
      <c r="H245" s="62"/>
      <c r="I245" s="171"/>
      <c r="J245" s="62"/>
      <c r="K245" s="62"/>
      <c r="L245" s="60"/>
      <c r="M245" s="214"/>
      <c r="N245" s="41"/>
      <c r="O245" s="41"/>
      <c r="P245" s="41"/>
      <c r="Q245" s="41"/>
      <c r="R245" s="41"/>
      <c r="S245" s="41"/>
      <c r="T245" s="77"/>
      <c r="AT245" s="23" t="s">
        <v>168</v>
      </c>
      <c r="AU245" s="23" t="s">
        <v>83</v>
      </c>
    </row>
    <row r="246" spans="2:65" s="12" customFormat="1" ht="13.5">
      <c r="B246" s="216"/>
      <c r="C246" s="217"/>
      <c r="D246" s="212" t="s">
        <v>170</v>
      </c>
      <c r="E246" s="218" t="s">
        <v>23</v>
      </c>
      <c r="F246" s="219" t="s">
        <v>1035</v>
      </c>
      <c r="G246" s="217"/>
      <c r="H246" s="220">
        <v>0.54600000000000004</v>
      </c>
      <c r="I246" s="221"/>
      <c r="J246" s="217"/>
      <c r="K246" s="217"/>
      <c r="L246" s="222"/>
      <c r="M246" s="223"/>
      <c r="N246" s="224"/>
      <c r="O246" s="224"/>
      <c r="P246" s="224"/>
      <c r="Q246" s="224"/>
      <c r="R246" s="224"/>
      <c r="S246" s="224"/>
      <c r="T246" s="225"/>
      <c r="AT246" s="226" t="s">
        <v>170</v>
      </c>
      <c r="AU246" s="226" t="s">
        <v>83</v>
      </c>
      <c r="AV246" s="12" t="s">
        <v>83</v>
      </c>
      <c r="AW246" s="12" t="s">
        <v>36</v>
      </c>
      <c r="AX246" s="12" t="s">
        <v>81</v>
      </c>
      <c r="AY246" s="226" t="s">
        <v>157</v>
      </c>
    </row>
    <row r="247" spans="2:65" s="1" customFormat="1" ht="25.5" customHeight="1">
      <c r="B247" s="40"/>
      <c r="C247" s="200" t="s">
        <v>571</v>
      </c>
      <c r="D247" s="200" t="s">
        <v>159</v>
      </c>
      <c r="E247" s="201" t="s">
        <v>643</v>
      </c>
      <c r="F247" s="202" t="s">
        <v>644</v>
      </c>
      <c r="G247" s="203" t="s">
        <v>391</v>
      </c>
      <c r="H247" s="204">
        <v>2.1</v>
      </c>
      <c r="I247" s="205"/>
      <c r="J247" s="206">
        <f>ROUND(I247*H247,2)</f>
        <v>0</v>
      </c>
      <c r="K247" s="202" t="s">
        <v>163</v>
      </c>
      <c r="L247" s="60"/>
      <c r="M247" s="207" t="s">
        <v>23</v>
      </c>
      <c r="N247" s="208" t="s">
        <v>44</v>
      </c>
      <c r="O247" s="41"/>
      <c r="P247" s="209">
        <f>O247*H247</f>
        <v>0</v>
      </c>
      <c r="Q247" s="209">
        <v>1.3699999999999999E-3</v>
      </c>
      <c r="R247" s="209">
        <f>Q247*H247</f>
        <v>2.8769999999999998E-3</v>
      </c>
      <c r="S247" s="209">
        <v>0</v>
      </c>
      <c r="T247" s="210">
        <f>S247*H247</f>
        <v>0</v>
      </c>
      <c r="AR247" s="23" t="s">
        <v>164</v>
      </c>
      <c r="AT247" s="23" t="s">
        <v>159</v>
      </c>
      <c r="AU247" s="23" t="s">
        <v>83</v>
      </c>
      <c r="AY247" s="23" t="s">
        <v>157</v>
      </c>
      <c r="BE247" s="211">
        <f>IF(N247="základní",J247,0)</f>
        <v>0</v>
      </c>
      <c r="BF247" s="211">
        <f>IF(N247="snížená",J247,0)</f>
        <v>0</v>
      </c>
      <c r="BG247" s="211">
        <f>IF(N247="zákl. přenesená",J247,0)</f>
        <v>0</v>
      </c>
      <c r="BH247" s="211">
        <f>IF(N247="sníž. přenesená",J247,0)</f>
        <v>0</v>
      </c>
      <c r="BI247" s="211">
        <f>IF(N247="nulová",J247,0)</f>
        <v>0</v>
      </c>
      <c r="BJ247" s="23" t="s">
        <v>81</v>
      </c>
      <c r="BK247" s="211">
        <f>ROUND(I247*H247,2)</f>
        <v>0</v>
      </c>
      <c r="BL247" s="23" t="s">
        <v>164</v>
      </c>
      <c r="BM247" s="23" t="s">
        <v>1036</v>
      </c>
    </row>
    <row r="248" spans="2:65" s="1" customFormat="1" ht="13.5">
      <c r="B248" s="40"/>
      <c r="C248" s="62"/>
      <c r="D248" s="212" t="s">
        <v>166</v>
      </c>
      <c r="E248" s="62"/>
      <c r="F248" s="213" t="s">
        <v>646</v>
      </c>
      <c r="G248" s="62"/>
      <c r="H248" s="62"/>
      <c r="I248" s="171"/>
      <c r="J248" s="62"/>
      <c r="K248" s="62"/>
      <c r="L248" s="60"/>
      <c r="M248" s="214"/>
      <c r="N248" s="41"/>
      <c r="O248" s="41"/>
      <c r="P248" s="41"/>
      <c r="Q248" s="41"/>
      <c r="R248" s="41"/>
      <c r="S248" s="41"/>
      <c r="T248" s="77"/>
      <c r="AT248" s="23" t="s">
        <v>166</v>
      </c>
      <c r="AU248" s="23" t="s">
        <v>83</v>
      </c>
    </row>
    <row r="249" spans="2:65" s="1" customFormat="1" ht="40.5">
      <c r="B249" s="40"/>
      <c r="C249" s="62"/>
      <c r="D249" s="212" t="s">
        <v>168</v>
      </c>
      <c r="E249" s="62"/>
      <c r="F249" s="215" t="s">
        <v>647</v>
      </c>
      <c r="G249" s="62"/>
      <c r="H249" s="62"/>
      <c r="I249" s="171"/>
      <c r="J249" s="62"/>
      <c r="K249" s="62"/>
      <c r="L249" s="60"/>
      <c r="M249" s="214"/>
      <c r="N249" s="41"/>
      <c r="O249" s="41"/>
      <c r="P249" s="41"/>
      <c r="Q249" s="41"/>
      <c r="R249" s="41"/>
      <c r="S249" s="41"/>
      <c r="T249" s="77"/>
      <c r="AT249" s="23" t="s">
        <v>168</v>
      </c>
      <c r="AU249" s="23" t="s">
        <v>83</v>
      </c>
    </row>
    <row r="250" spans="2:65" s="12" customFormat="1" ht="13.5">
      <c r="B250" s="216"/>
      <c r="C250" s="217"/>
      <c r="D250" s="212" t="s">
        <v>170</v>
      </c>
      <c r="E250" s="218" t="s">
        <v>23</v>
      </c>
      <c r="F250" s="219" t="s">
        <v>1037</v>
      </c>
      <c r="G250" s="217"/>
      <c r="H250" s="220">
        <v>2.1</v>
      </c>
      <c r="I250" s="221"/>
      <c r="J250" s="217"/>
      <c r="K250" s="217"/>
      <c r="L250" s="222"/>
      <c r="M250" s="223"/>
      <c r="N250" s="224"/>
      <c r="O250" s="224"/>
      <c r="P250" s="224"/>
      <c r="Q250" s="224"/>
      <c r="R250" s="224"/>
      <c r="S250" s="224"/>
      <c r="T250" s="225"/>
      <c r="AT250" s="226" t="s">
        <v>170</v>
      </c>
      <c r="AU250" s="226" t="s">
        <v>83</v>
      </c>
      <c r="AV250" s="12" t="s">
        <v>83</v>
      </c>
      <c r="AW250" s="12" t="s">
        <v>36</v>
      </c>
      <c r="AX250" s="12" t="s">
        <v>81</v>
      </c>
      <c r="AY250" s="226" t="s">
        <v>157</v>
      </c>
    </row>
    <row r="251" spans="2:65" s="11" customFormat="1" ht="29.85" customHeight="1">
      <c r="B251" s="184"/>
      <c r="C251" s="185"/>
      <c r="D251" s="186" t="s">
        <v>72</v>
      </c>
      <c r="E251" s="198" t="s">
        <v>666</v>
      </c>
      <c r="F251" s="198" t="s">
        <v>667</v>
      </c>
      <c r="G251" s="185"/>
      <c r="H251" s="185"/>
      <c r="I251" s="188"/>
      <c r="J251" s="199">
        <f>BK251</f>
        <v>0</v>
      </c>
      <c r="K251" s="185"/>
      <c r="L251" s="190"/>
      <c r="M251" s="191"/>
      <c r="N251" s="192"/>
      <c r="O251" s="192"/>
      <c r="P251" s="193">
        <f>SUM(P252:P253)</f>
        <v>0</v>
      </c>
      <c r="Q251" s="192"/>
      <c r="R251" s="193">
        <f>SUM(R252:R253)</f>
        <v>0</v>
      </c>
      <c r="S251" s="192"/>
      <c r="T251" s="194">
        <f>SUM(T252:T253)</f>
        <v>0</v>
      </c>
      <c r="AR251" s="195" t="s">
        <v>81</v>
      </c>
      <c r="AT251" s="196" t="s">
        <v>72</v>
      </c>
      <c r="AU251" s="196" t="s">
        <v>81</v>
      </c>
      <c r="AY251" s="195" t="s">
        <v>157</v>
      </c>
      <c r="BK251" s="197">
        <f>SUM(BK252:BK253)</f>
        <v>0</v>
      </c>
    </row>
    <row r="252" spans="2:65" s="1" customFormat="1" ht="25.5" customHeight="1">
      <c r="B252" s="40"/>
      <c r="C252" s="200" t="s">
        <v>577</v>
      </c>
      <c r="D252" s="200" t="s">
        <v>159</v>
      </c>
      <c r="E252" s="201" t="s">
        <v>669</v>
      </c>
      <c r="F252" s="202" t="s">
        <v>670</v>
      </c>
      <c r="G252" s="203" t="s">
        <v>237</v>
      </c>
      <c r="H252" s="204">
        <v>10.625999999999999</v>
      </c>
      <c r="I252" s="205"/>
      <c r="J252" s="206">
        <f>ROUND(I252*H252,2)</f>
        <v>0</v>
      </c>
      <c r="K252" s="202" t="s">
        <v>23</v>
      </c>
      <c r="L252" s="60"/>
      <c r="M252" s="207" t="s">
        <v>23</v>
      </c>
      <c r="N252" s="208" t="s">
        <v>44</v>
      </c>
      <c r="O252" s="41"/>
      <c r="P252" s="209">
        <f>O252*H252</f>
        <v>0</v>
      </c>
      <c r="Q252" s="209">
        <v>0</v>
      </c>
      <c r="R252" s="209">
        <f>Q252*H252</f>
        <v>0</v>
      </c>
      <c r="S252" s="209">
        <v>0</v>
      </c>
      <c r="T252" s="210">
        <f>S252*H252</f>
        <v>0</v>
      </c>
      <c r="AR252" s="23" t="s">
        <v>164</v>
      </c>
      <c r="AT252" s="23" t="s">
        <v>159</v>
      </c>
      <c r="AU252" s="23" t="s">
        <v>83</v>
      </c>
      <c r="AY252" s="23" t="s">
        <v>157</v>
      </c>
      <c r="BE252" s="211">
        <f>IF(N252="základní",J252,0)</f>
        <v>0</v>
      </c>
      <c r="BF252" s="211">
        <f>IF(N252="snížená",J252,0)</f>
        <v>0</v>
      </c>
      <c r="BG252" s="211">
        <f>IF(N252="zákl. přenesená",J252,0)</f>
        <v>0</v>
      </c>
      <c r="BH252" s="211">
        <f>IF(N252="sníž. přenesená",J252,0)</f>
        <v>0</v>
      </c>
      <c r="BI252" s="211">
        <f>IF(N252="nulová",J252,0)</f>
        <v>0</v>
      </c>
      <c r="BJ252" s="23" t="s">
        <v>81</v>
      </c>
      <c r="BK252" s="211">
        <f>ROUND(I252*H252,2)</f>
        <v>0</v>
      </c>
      <c r="BL252" s="23" t="s">
        <v>164</v>
      </c>
      <c r="BM252" s="23" t="s">
        <v>1038</v>
      </c>
    </row>
    <row r="253" spans="2:65" s="1" customFormat="1" ht="13.5">
      <c r="B253" s="40"/>
      <c r="C253" s="62"/>
      <c r="D253" s="212" t="s">
        <v>166</v>
      </c>
      <c r="E253" s="62"/>
      <c r="F253" s="213" t="s">
        <v>670</v>
      </c>
      <c r="G253" s="62"/>
      <c r="H253" s="62"/>
      <c r="I253" s="171"/>
      <c r="J253" s="62"/>
      <c r="K253" s="62"/>
      <c r="L253" s="60"/>
      <c r="M253" s="214"/>
      <c r="N253" s="41"/>
      <c r="O253" s="41"/>
      <c r="P253" s="41"/>
      <c r="Q253" s="41"/>
      <c r="R253" s="41"/>
      <c r="S253" s="41"/>
      <c r="T253" s="77"/>
      <c r="AT253" s="23" t="s">
        <v>166</v>
      </c>
      <c r="AU253" s="23" t="s">
        <v>83</v>
      </c>
    </row>
    <row r="254" spans="2:65" s="11" customFormat="1" ht="29.85" customHeight="1">
      <c r="B254" s="184"/>
      <c r="C254" s="185"/>
      <c r="D254" s="186" t="s">
        <v>72</v>
      </c>
      <c r="E254" s="198" t="s">
        <v>304</v>
      </c>
      <c r="F254" s="198" t="s">
        <v>305</v>
      </c>
      <c r="G254" s="185"/>
      <c r="H254" s="185"/>
      <c r="I254" s="188"/>
      <c r="J254" s="199">
        <f>BK254</f>
        <v>0</v>
      </c>
      <c r="K254" s="185"/>
      <c r="L254" s="190"/>
      <c r="M254" s="191"/>
      <c r="N254" s="192"/>
      <c r="O254" s="192"/>
      <c r="P254" s="193">
        <f>SUM(P255:P258)</f>
        <v>0</v>
      </c>
      <c r="Q254" s="192"/>
      <c r="R254" s="193">
        <f>SUM(R255:R258)</f>
        <v>0</v>
      </c>
      <c r="S254" s="192"/>
      <c r="T254" s="194">
        <f>SUM(T255:T258)</f>
        <v>0</v>
      </c>
      <c r="AR254" s="195" t="s">
        <v>81</v>
      </c>
      <c r="AT254" s="196" t="s">
        <v>72</v>
      </c>
      <c r="AU254" s="196" t="s">
        <v>81</v>
      </c>
      <c r="AY254" s="195" t="s">
        <v>157</v>
      </c>
      <c r="BK254" s="197">
        <f>SUM(BK255:BK258)</f>
        <v>0</v>
      </c>
    </row>
    <row r="255" spans="2:65" s="1" customFormat="1" ht="16.5" customHeight="1">
      <c r="B255" s="40"/>
      <c r="C255" s="200" t="s">
        <v>582</v>
      </c>
      <c r="D255" s="200" t="s">
        <v>159</v>
      </c>
      <c r="E255" s="201" t="s">
        <v>306</v>
      </c>
      <c r="F255" s="202" t="s">
        <v>307</v>
      </c>
      <c r="G255" s="203" t="s">
        <v>237</v>
      </c>
      <c r="H255" s="204">
        <v>45.731999999999999</v>
      </c>
      <c r="I255" s="205"/>
      <c r="J255" s="206">
        <f>ROUND(I255*H255,2)</f>
        <v>0</v>
      </c>
      <c r="K255" s="202" t="s">
        <v>163</v>
      </c>
      <c r="L255" s="60"/>
      <c r="M255" s="207" t="s">
        <v>23</v>
      </c>
      <c r="N255" s="208" t="s">
        <v>44</v>
      </c>
      <c r="O255" s="41"/>
      <c r="P255" s="209">
        <f>O255*H255</f>
        <v>0</v>
      </c>
      <c r="Q255" s="209">
        <v>0</v>
      </c>
      <c r="R255" s="209">
        <f>Q255*H255</f>
        <v>0</v>
      </c>
      <c r="S255" s="209">
        <v>0</v>
      </c>
      <c r="T255" s="210">
        <f>S255*H255</f>
        <v>0</v>
      </c>
      <c r="AR255" s="23" t="s">
        <v>164</v>
      </c>
      <c r="AT255" s="23" t="s">
        <v>159</v>
      </c>
      <c r="AU255" s="23" t="s">
        <v>83</v>
      </c>
      <c r="AY255" s="23" t="s">
        <v>157</v>
      </c>
      <c r="BE255" s="211">
        <f>IF(N255="základní",J255,0)</f>
        <v>0</v>
      </c>
      <c r="BF255" s="211">
        <f>IF(N255="snížená",J255,0)</f>
        <v>0</v>
      </c>
      <c r="BG255" s="211">
        <f>IF(N255="zákl. přenesená",J255,0)</f>
        <v>0</v>
      </c>
      <c r="BH255" s="211">
        <f>IF(N255="sníž. přenesená",J255,0)</f>
        <v>0</v>
      </c>
      <c r="BI255" s="211">
        <f>IF(N255="nulová",J255,0)</f>
        <v>0</v>
      </c>
      <c r="BJ255" s="23" t="s">
        <v>81</v>
      </c>
      <c r="BK255" s="211">
        <f>ROUND(I255*H255,2)</f>
        <v>0</v>
      </c>
      <c r="BL255" s="23" t="s">
        <v>164</v>
      </c>
      <c r="BM255" s="23" t="s">
        <v>1039</v>
      </c>
    </row>
    <row r="256" spans="2:65" s="1" customFormat="1" ht="13.5">
      <c r="B256" s="40"/>
      <c r="C256" s="62"/>
      <c r="D256" s="212" t="s">
        <v>166</v>
      </c>
      <c r="E256" s="62"/>
      <c r="F256" s="213" t="s">
        <v>309</v>
      </c>
      <c r="G256" s="62"/>
      <c r="H256" s="62"/>
      <c r="I256" s="171"/>
      <c r="J256" s="62"/>
      <c r="K256" s="62"/>
      <c r="L256" s="60"/>
      <c r="M256" s="214"/>
      <c r="N256" s="41"/>
      <c r="O256" s="41"/>
      <c r="P256" s="41"/>
      <c r="Q256" s="41"/>
      <c r="R256" s="41"/>
      <c r="S256" s="41"/>
      <c r="T256" s="77"/>
      <c r="AT256" s="23" t="s">
        <v>166</v>
      </c>
      <c r="AU256" s="23" t="s">
        <v>83</v>
      </c>
    </row>
    <row r="257" spans="2:65" s="1" customFormat="1" ht="25.5" customHeight="1">
      <c r="B257" s="40"/>
      <c r="C257" s="200" t="s">
        <v>589</v>
      </c>
      <c r="D257" s="200" t="s">
        <v>159</v>
      </c>
      <c r="E257" s="201" t="s">
        <v>311</v>
      </c>
      <c r="F257" s="202" t="s">
        <v>312</v>
      </c>
      <c r="G257" s="203" t="s">
        <v>237</v>
      </c>
      <c r="H257" s="204">
        <v>45.731999999999999</v>
      </c>
      <c r="I257" s="205"/>
      <c r="J257" s="206">
        <f>ROUND(I257*H257,2)</f>
        <v>0</v>
      </c>
      <c r="K257" s="202" t="s">
        <v>163</v>
      </c>
      <c r="L257" s="60"/>
      <c r="M257" s="207" t="s">
        <v>23</v>
      </c>
      <c r="N257" s="208" t="s">
        <v>44</v>
      </c>
      <c r="O257" s="41"/>
      <c r="P257" s="209">
        <f>O257*H257</f>
        <v>0</v>
      </c>
      <c r="Q257" s="209">
        <v>0</v>
      </c>
      <c r="R257" s="209">
        <f>Q257*H257</f>
        <v>0</v>
      </c>
      <c r="S257" s="209">
        <v>0</v>
      </c>
      <c r="T257" s="210">
        <f>S257*H257</f>
        <v>0</v>
      </c>
      <c r="AR257" s="23" t="s">
        <v>164</v>
      </c>
      <c r="AT257" s="23" t="s">
        <v>159</v>
      </c>
      <c r="AU257" s="23" t="s">
        <v>83</v>
      </c>
      <c r="AY257" s="23" t="s">
        <v>157</v>
      </c>
      <c r="BE257" s="211">
        <f>IF(N257="základní",J257,0)</f>
        <v>0</v>
      </c>
      <c r="BF257" s="211">
        <f>IF(N257="snížená",J257,0)</f>
        <v>0</v>
      </c>
      <c r="BG257" s="211">
        <f>IF(N257="zákl. přenesená",J257,0)</f>
        <v>0</v>
      </c>
      <c r="BH257" s="211">
        <f>IF(N257="sníž. přenesená",J257,0)</f>
        <v>0</v>
      </c>
      <c r="BI257" s="211">
        <f>IF(N257="nulová",J257,0)</f>
        <v>0</v>
      </c>
      <c r="BJ257" s="23" t="s">
        <v>81</v>
      </c>
      <c r="BK257" s="211">
        <f>ROUND(I257*H257,2)</f>
        <v>0</v>
      </c>
      <c r="BL257" s="23" t="s">
        <v>164</v>
      </c>
      <c r="BM257" s="23" t="s">
        <v>1040</v>
      </c>
    </row>
    <row r="258" spans="2:65" s="1" customFormat="1" ht="27">
      <c r="B258" s="40"/>
      <c r="C258" s="62"/>
      <c r="D258" s="212" t="s">
        <v>166</v>
      </c>
      <c r="E258" s="62"/>
      <c r="F258" s="213" t="s">
        <v>314</v>
      </c>
      <c r="G258" s="62"/>
      <c r="H258" s="62"/>
      <c r="I258" s="171"/>
      <c r="J258" s="62"/>
      <c r="K258" s="62"/>
      <c r="L258" s="60"/>
      <c r="M258" s="214"/>
      <c r="N258" s="41"/>
      <c r="O258" s="41"/>
      <c r="P258" s="41"/>
      <c r="Q258" s="41"/>
      <c r="R258" s="41"/>
      <c r="S258" s="41"/>
      <c r="T258" s="77"/>
      <c r="AT258" s="23" t="s">
        <v>166</v>
      </c>
      <c r="AU258" s="23" t="s">
        <v>83</v>
      </c>
    </row>
    <row r="259" spans="2:65" s="11" customFormat="1" ht="37.35" customHeight="1">
      <c r="B259" s="184"/>
      <c r="C259" s="185"/>
      <c r="D259" s="186" t="s">
        <v>72</v>
      </c>
      <c r="E259" s="187" t="s">
        <v>676</v>
      </c>
      <c r="F259" s="187" t="s">
        <v>677</v>
      </c>
      <c r="G259" s="185"/>
      <c r="H259" s="185"/>
      <c r="I259" s="188"/>
      <c r="J259" s="189">
        <f>BK259</f>
        <v>0</v>
      </c>
      <c r="K259" s="185"/>
      <c r="L259" s="190"/>
      <c r="M259" s="191"/>
      <c r="N259" s="192"/>
      <c r="O259" s="192"/>
      <c r="P259" s="193">
        <f>P260</f>
        <v>0</v>
      </c>
      <c r="Q259" s="192"/>
      <c r="R259" s="193">
        <f>R260</f>
        <v>9.6891000000000005E-2</v>
      </c>
      <c r="S259" s="192"/>
      <c r="T259" s="194">
        <f>T260</f>
        <v>0</v>
      </c>
      <c r="AR259" s="195" t="s">
        <v>83</v>
      </c>
      <c r="AT259" s="196" t="s">
        <v>72</v>
      </c>
      <c r="AU259" s="196" t="s">
        <v>73</v>
      </c>
      <c r="AY259" s="195" t="s">
        <v>157</v>
      </c>
      <c r="BK259" s="197">
        <f>BK260</f>
        <v>0</v>
      </c>
    </row>
    <row r="260" spans="2:65" s="11" customFormat="1" ht="19.899999999999999" customHeight="1">
      <c r="B260" s="184"/>
      <c r="C260" s="185"/>
      <c r="D260" s="186" t="s">
        <v>72</v>
      </c>
      <c r="E260" s="198" t="s">
        <v>678</v>
      </c>
      <c r="F260" s="198" t="s">
        <v>679</v>
      </c>
      <c r="G260" s="185"/>
      <c r="H260" s="185"/>
      <c r="I260" s="188"/>
      <c r="J260" s="199">
        <f>BK260</f>
        <v>0</v>
      </c>
      <c r="K260" s="185"/>
      <c r="L260" s="190"/>
      <c r="M260" s="191"/>
      <c r="N260" s="192"/>
      <c r="O260" s="192"/>
      <c r="P260" s="193">
        <f>SUM(P261:P286)</f>
        <v>0</v>
      </c>
      <c r="Q260" s="192"/>
      <c r="R260" s="193">
        <f>SUM(R261:R286)</f>
        <v>9.6891000000000005E-2</v>
      </c>
      <c r="S260" s="192"/>
      <c r="T260" s="194">
        <f>SUM(T261:T286)</f>
        <v>0</v>
      </c>
      <c r="AR260" s="195" t="s">
        <v>83</v>
      </c>
      <c r="AT260" s="196" t="s">
        <v>72</v>
      </c>
      <c r="AU260" s="196" t="s">
        <v>81</v>
      </c>
      <c r="AY260" s="195" t="s">
        <v>157</v>
      </c>
      <c r="BK260" s="197">
        <f>SUM(BK261:BK286)</f>
        <v>0</v>
      </c>
    </row>
    <row r="261" spans="2:65" s="1" customFormat="1" ht="16.5" customHeight="1">
      <c r="B261" s="40"/>
      <c r="C261" s="200" t="s">
        <v>595</v>
      </c>
      <c r="D261" s="200" t="s">
        <v>159</v>
      </c>
      <c r="E261" s="201" t="s">
        <v>681</v>
      </c>
      <c r="F261" s="202" t="s">
        <v>682</v>
      </c>
      <c r="G261" s="203" t="s">
        <v>340</v>
      </c>
      <c r="H261" s="204">
        <v>6.8</v>
      </c>
      <c r="I261" s="205"/>
      <c r="J261" s="206">
        <f>ROUND(I261*H261,2)</f>
        <v>0</v>
      </c>
      <c r="K261" s="202" t="s">
        <v>163</v>
      </c>
      <c r="L261" s="60"/>
      <c r="M261" s="207" t="s">
        <v>23</v>
      </c>
      <c r="N261" s="208" t="s">
        <v>44</v>
      </c>
      <c r="O261" s="41"/>
      <c r="P261" s="209">
        <f>O261*H261</f>
        <v>0</v>
      </c>
      <c r="Q261" s="209">
        <v>6.9999999999999994E-5</v>
      </c>
      <c r="R261" s="209">
        <f>Q261*H261</f>
        <v>4.7599999999999997E-4</v>
      </c>
      <c r="S261" s="209">
        <v>0</v>
      </c>
      <c r="T261" s="210">
        <f>S261*H261</f>
        <v>0</v>
      </c>
      <c r="AR261" s="23" t="s">
        <v>271</v>
      </c>
      <c r="AT261" s="23" t="s">
        <v>159</v>
      </c>
      <c r="AU261" s="23" t="s">
        <v>83</v>
      </c>
      <c r="AY261" s="23" t="s">
        <v>157</v>
      </c>
      <c r="BE261" s="211">
        <f>IF(N261="základní",J261,0)</f>
        <v>0</v>
      </c>
      <c r="BF261" s="211">
        <f>IF(N261="snížená",J261,0)</f>
        <v>0</v>
      </c>
      <c r="BG261" s="211">
        <f>IF(N261="zákl. přenesená",J261,0)</f>
        <v>0</v>
      </c>
      <c r="BH261" s="211">
        <f>IF(N261="sníž. přenesená",J261,0)</f>
        <v>0</v>
      </c>
      <c r="BI261" s="211">
        <f>IF(N261="nulová",J261,0)</f>
        <v>0</v>
      </c>
      <c r="BJ261" s="23" t="s">
        <v>81</v>
      </c>
      <c r="BK261" s="211">
        <f>ROUND(I261*H261,2)</f>
        <v>0</v>
      </c>
      <c r="BL261" s="23" t="s">
        <v>271</v>
      </c>
      <c r="BM261" s="23" t="s">
        <v>1041</v>
      </c>
    </row>
    <row r="262" spans="2:65" s="1" customFormat="1" ht="13.5">
      <c r="B262" s="40"/>
      <c r="C262" s="62"/>
      <c r="D262" s="212" t="s">
        <v>166</v>
      </c>
      <c r="E262" s="62"/>
      <c r="F262" s="213" t="s">
        <v>684</v>
      </c>
      <c r="G262" s="62"/>
      <c r="H262" s="62"/>
      <c r="I262" s="171"/>
      <c r="J262" s="62"/>
      <c r="K262" s="62"/>
      <c r="L262" s="60"/>
      <c r="M262" s="214"/>
      <c r="N262" s="41"/>
      <c r="O262" s="41"/>
      <c r="P262" s="41"/>
      <c r="Q262" s="41"/>
      <c r="R262" s="41"/>
      <c r="S262" s="41"/>
      <c r="T262" s="77"/>
      <c r="AT262" s="23" t="s">
        <v>166</v>
      </c>
      <c r="AU262" s="23" t="s">
        <v>83</v>
      </c>
    </row>
    <row r="263" spans="2:65" s="1" customFormat="1" ht="27">
      <c r="B263" s="40"/>
      <c r="C263" s="62"/>
      <c r="D263" s="212" t="s">
        <v>168</v>
      </c>
      <c r="E263" s="62"/>
      <c r="F263" s="215" t="s">
        <v>685</v>
      </c>
      <c r="G263" s="62"/>
      <c r="H263" s="62"/>
      <c r="I263" s="171"/>
      <c r="J263" s="62"/>
      <c r="K263" s="62"/>
      <c r="L263" s="60"/>
      <c r="M263" s="214"/>
      <c r="N263" s="41"/>
      <c r="O263" s="41"/>
      <c r="P263" s="41"/>
      <c r="Q263" s="41"/>
      <c r="R263" s="41"/>
      <c r="S263" s="41"/>
      <c r="T263" s="77"/>
      <c r="AT263" s="23" t="s">
        <v>168</v>
      </c>
      <c r="AU263" s="23" t="s">
        <v>83</v>
      </c>
    </row>
    <row r="264" spans="2:65" s="12" customFormat="1" ht="13.5">
      <c r="B264" s="216"/>
      <c r="C264" s="217"/>
      <c r="D264" s="212" t="s">
        <v>170</v>
      </c>
      <c r="E264" s="218" t="s">
        <v>23</v>
      </c>
      <c r="F264" s="219" t="s">
        <v>1042</v>
      </c>
      <c r="G264" s="217"/>
      <c r="H264" s="220">
        <v>6.8</v>
      </c>
      <c r="I264" s="221"/>
      <c r="J264" s="217"/>
      <c r="K264" s="217"/>
      <c r="L264" s="222"/>
      <c r="M264" s="223"/>
      <c r="N264" s="224"/>
      <c r="O264" s="224"/>
      <c r="P264" s="224"/>
      <c r="Q264" s="224"/>
      <c r="R264" s="224"/>
      <c r="S264" s="224"/>
      <c r="T264" s="225"/>
      <c r="AT264" s="226" t="s">
        <v>170</v>
      </c>
      <c r="AU264" s="226" t="s">
        <v>83</v>
      </c>
      <c r="AV264" s="12" t="s">
        <v>83</v>
      </c>
      <c r="AW264" s="12" t="s">
        <v>36</v>
      </c>
      <c r="AX264" s="12" t="s">
        <v>81</v>
      </c>
      <c r="AY264" s="226" t="s">
        <v>157</v>
      </c>
    </row>
    <row r="265" spans="2:65" s="1" customFormat="1" ht="16.5" customHeight="1">
      <c r="B265" s="40"/>
      <c r="C265" s="238" t="s">
        <v>601</v>
      </c>
      <c r="D265" s="238" t="s">
        <v>234</v>
      </c>
      <c r="E265" s="239" t="s">
        <v>688</v>
      </c>
      <c r="F265" s="240" t="s">
        <v>689</v>
      </c>
      <c r="G265" s="241" t="s">
        <v>237</v>
      </c>
      <c r="H265" s="242">
        <v>6.0000000000000001E-3</v>
      </c>
      <c r="I265" s="243"/>
      <c r="J265" s="244">
        <f>ROUND(I265*H265,2)</f>
        <v>0</v>
      </c>
      <c r="K265" s="240" t="s">
        <v>163</v>
      </c>
      <c r="L265" s="245"/>
      <c r="M265" s="246" t="s">
        <v>23</v>
      </c>
      <c r="N265" s="247" t="s">
        <v>44</v>
      </c>
      <c r="O265" s="41"/>
      <c r="P265" s="209">
        <f>O265*H265</f>
        <v>0</v>
      </c>
      <c r="Q265" s="209">
        <v>1</v>
      </c>
      <c r="R265" s="209">
        <f>Q265*H265</f>
        <v>6.0000000000000001E-3</v>
      </c>
      <c r="S265" s="209">
        <v>0</v>
      </c>
      <c r="T265" s="210">
        <f>S265*H265</f>
        <v>0</v>
      </c>
      <c r="AR265" s="23" t="s">
        <v>565</v>
      </c>
      <c r="AT265" s="23" t="s">
        <v>234</v>
      </c>
      <c r="AU265" s="23" t="s">
        <v>83</v>
      </c>
      <c r="AY265" s="23" t="s">
        <v>157</v>
      </c>
      <c r="BE265" s="211">
        <f>IF(N265="základní",J265,0)</f>
        <v>0</v>
      </c>
      <c r="BF265" s="211">
        <f>IF(N265="snížená",J265,0)</f>
        <v>0</v>
      </c>
      <c r="BG265" s="211">
        <f>IF(N265="zákl. přenesená",J265,0)</f>
        <v>0</v>
      </c>
      <c r="BH265" s="211">
        <f>IF(N265="sníž. přenesená",J265,0)</f>
        <v>0</v>
      </c>
      <c r="BI265" s="211">
        <f>IF(N265="nulová",J265,0)</f>
        <v>0</v>
      </c>
      <c r="BJ265" s="23" t="s">
        <v>81</v>
      </c>
      <c r="BK265" s="211">
        <f>ROUND(I265*H265,2)</f>
        <v>0</v>
      </c>
      <c r="BL265" s="23" t="s">
        <v>271</v>
      </c>
      <c r="BM265" s="23" t="s">
        <v>1043</v>
      </c>
    </row>
    <row r="266" spans="2:65" s="1" customFormat="1" ht="13.5">
      <c r="B266" s="40"/>
      <c r="C266" s="62"/>
      <c r="D266" s="212" t="s">
        <v>166</v>
      </c>
      <c r="E266" s="62"/>
      <c r="F266" s="213" t="s">
        <v>689</v>
      </c>
      <c r="G266" s="62"/>
      <c r="H266" s="62"/>
      <c r="I266" s="171"/>
      <c r="J266" s="62"/>
      <c r="K266" s="62"/>
      <c r="L266" s="60"/>
      <c r="M266" s="214"/>
      <c r="N266" s="41"/>
      <c r="O266" s="41"/>
      <c r="P266" s="41"/>
      <c r="Q266" s="41"/>
      <c r="R266" s="41"/>
      <c r="S266" s="41"/>
      <c r="T266" s="77"/>
      <c r="AT266" s="23" t="s">
        <v>166</v>
      </c>
      <c r="AU266" s="23" t="s">
        <v>83</v>
      </c>
    </row>
    <row r="267" spans="2:65" s="1" customFormat="1" ht="27">
      <c r="B267" s="40"/>
      <c r="C267" s="62"/>
      <c r="D267" s="212" t="s">
        <v>177</v>
      </c>
      <c r="E267" s="62"/>
      <c r="F267" s="215" t="s">
        <v>691</v>
      </c>
      <c r="G267" s="62"/>
      <c r="H267" s="62"/>
      <c r="I267" s="171"/>
      <c r="J267" s="62"/>
      <c r="K267" s="62"/>
      <c r="L267" s="60"/>
      <c r="M267" s="214"/>
      <c r="N267" s="41"/>
      <c r="O267" s="41"/>
      <c r="P267" s="41"/>
      <c r="Q267" s="41"/>
      <c r="R267" s="41"/>
      <c r="S267" s="41"/>
      <c r="T267" s="77"/>
      <c r="AT267" s="23" t="s">
        <v>177</v>
      </c>
      <c r="AU267" s="23" t="s">
        <v>83</v>
      </c>
    </row>
    <row r="268" spans="2:65" s="12" customFormat="1" ht="13.5">
      <c r="B268" s="216"/>
      <c r="C268" s="217"/>
      <c r="D268" s="212" t="s">
        <v>170</v>
      </c>
      <c r="E268" s="218" t="s">
        <v>23</v>
      </c>
      <c r="F268" s="219" t="s">
        <v>1044</v>
      </c>
      <c r="G268" s="217"/>
      <c r="H268" s="220">
        <v>6.0000000000000001E-3</v>
      </c>
      <c r="I268" s="221"/>
      <c r="J268" s="217"/>
      <c r="K268" s="217"/>
      <c r="L268" s="222"/>
      <c r="M268" s="223"/>
      <c r="N268" s="224"/>
      <c r="O268" s="224"/>
      <c r="P268" s="224"/>
      <c r="Q268" s="224"/>
      <c r="R268" s="224"/>
      <c r="S268" s="224"/>
      <c r="T268" s="225"/>
      <c r="AT268" s="226" t="s">
        <v>170</v>
      </c>
      <c r="AU268" s="226" t="s">
        <v>83</v>
      </c>
      <c r="AV268" s="12" t="s">
        <v>83</v>
      </c>
      <c r="AW268" s="12" t="s">
        <v>36</v>
      </c>
      <c r="AX268" s="12" t="s">
        <v>73</v>
      </c>
      <c r="AY268" s="226" t="s">
        <v>157</v>
      </c>
    </row>
    <row r="269" spans="2:65" s="13" customFormat="1" ht="13.5">
      <c r="B269" s="227"/>
      <c r="C269" s="228"/>
      <c r="D269" s="212" t="s">
        <v>170</v>
      </c>
      <c r="E269" s="229" t="s">
        <v>23</v>
      </c>
      <c r="F269" s="230" t="s">
        <v>182</v>
      </c>
      <c r="G269" s="228"/>
      <c r="H269" s="231">
        <v>6.0000000000000001E-3</v>
      </c>
      <c r="I269" s="232"/>
      <c r="J269" s="228"/>
      <c r="K269" s="228"/>
      <c r="L269" s="233"/>
      <c r="M269" s="234"/>
      <c r="N269" s="235"/>
      <c r="O269" s="235"/>
      <c r="P269" s="235"/>
      <c r="Q269" s="235"/>
      <c r="R269" s="235"/>
      <c r="S269" s="235"/>
      <c r="T269" s="236"/>
      <c r="AT269" s="237" t="s">
        <v>170</v>
      </c>
      <c r="AU269" s="237" t="s">
        <v>83</v>
      </c>
      <c r="AV269" s="13" t="s">
        <v>164</v>
      </c>
      <c r="AW269" s="13" t="s">
        <v>36</v>
      </c>
      <c r="AX269" s="13" t="s">
        <v>81</v>
      </c>
      <c r="AY269" s="237" t="s">
        <v>157</v>
      </c>
    </row>
    <row r="270" spans="2:65" s="1" customFormat="1" ht="16.5" customHeight="1">
      <c r="B270" s="40"/>
      <c r="C270" s="238" t="s">
        <v>606</v>
      </c>
      <c r="D270" s="238" t="s">
        <v>234</v>
      </c>
      <c r="E270" s="239" t="s">
        <v>695</v>
      </c>
      <c r="F270" s="240" t="s">
        <v>696</v>
      </c>
      <c r="G270" s="241" t="s">
        <v>237</v>
      </c>
      <c r="H270" s="242">
        <v>1E-3</v>
      </c>
      <c r="I270" s="243"/>
      <c r="J270" s="244">
        <f>ROUND(I270*H270,2)</f>
        <v>0</v>
      </c>
      <c r="K270" s="240" t="s">
        <v>23</v>
      </c>
      <c r="L270" s="245"/>
      <c r="M270" s="246" t="s">
        <v>23</v>
      </c>
      <c r="N270" s="247" t="s">
        <v>44</v>
      </c>
      <c r="O270" s="41"/>
      <c r="P270" s="209">
        <f>O270*H270</f>
        <v>0</v>
      </c>
      <c r="Q270" s="209">
        <v>1</v>
      </c>
      <c r="R270" s="209">
        <f>Q270*H270</f>
        <v>1E-3</v>
      </c>
      <c r="S270" s="209">
        <v>0</v>
      </c>
      <c r="T270" s="210">
        <f>S270*H270</f>
        <v>0</v>
      </c>
      <c r="AR270" s="23" t="s">
        <v>565</v>
      </c>
      <c r="AT270" s="23" t="s">
        <v>234</v>
      </c>
      <c r="AU270" s="23" t="s">
        <v>83</v>
      </c>
      <c r="AY270" s="23" t="s">
        <v>157</v>
      </c>
      <c r="BE270" s="211">
        <f>IF(N270="základní",J270,0)</f>
        <v>0</v>
      </c>
      <c r="BF270" s="211">
        <f>IF(N270="snížená",J270,0)</f>
        <v>0</v>
      </c>
      <c r="BG270" s="211">
        <f>IF(N270="zákl. přenesená",J270,0)</f>
        <v>0</v>
      </c>
      <c r="BH270" s="211">
        <f>IF(N270="sníž. přenesená",J270,0)</f>
        <v>0</v>
      </c>
      <c r="BI270" s="211">
        <f>IF(N270="nulová",J270,0)</f>
        <v>0</v>
      </c>
      <c r="BJ270" s="23" t="s">
        <v>81</v>
      </c>
      <c r="BK270" s="211">
        <f>ROUND(I270*H270,2)</f>
        <v>0</v>
      </c>
      <c r="BL270" s="23" t="s">
        <v>271</v>
      </c>
      <c r="BM270" s="23" t="s">
        <v>1045</v>
      </c>
    </row>
    <row r="271" spans="2:65" s="1" customFormat="1" ht="13.5">
      <c r="B271" s="40"/>
      <c r="C271" s="62"/>
      <c r="D271" s="212" t="s">
        <v>166</v>
      </c>
      <c r="E271" s="62"/>
      <c r="F271" s="213" t="s">
        <v>696</v>
      </c>
      <c r="G271" s="62"/>
      <c r="H271" s="62"/>
      <c r="I271" s="171"/>
      <c r="J271" s="62"/>
      <c r="K271" s="62"/>
      <c r="L271" s="60"/>
      <c r="M271" s="214"/>
      <c r="N271" s="41"/>
      <c r="O271" s="41"/>
      <c r="P271" s="41"/>
      <c r="Q271" s="41"/>
      <c r="R271" s="41"/>
      <c r="S271" s="41"/>
      <c r="T271" s="77"/>
      <c r="AT271" s="23" t="s">
        <v>166</v>
      </c>
      <c r="AU271" s="23" t="s">
        <v>83</v>
      </c>
    </row>
    <row r="272" spans="2:65" s="1" customFormat="1" ht="27">
      <c r="B272" s="40"/>
      <c r="C272" s="62"/>
      <c r="D272" s="212" t="s">
        <v>177</v>
      </c>
      <c r="E272" s="62"/>
      <c r="F272" s="215" t="s">
        <v>698</v>
      </c>
      <c r="G272" s="62"/>
      <c r="H272" s="62"/>
      <c r="I272" s="171"/>
      <c r="J272" s="62"/>
      <c r="K272" s="62"/>
      <c r="L272" s="60"/>
      <c r="M272" s="214"/>
      <c r="N272" s="41"/>
      <c r="O272" s="41"/>
      <c r="P272" s="41"/>
      <c r="Q272" s="41"/>
      <c r="R272" s="41"/>
      <c r="S272" s="41"/>
      <c r="T272" s="77"/>
      <c r="AT272" s="23" t="s">
        <v>177</v>
      </c>
      <c r="AU272" s="23" t="s">
        <v>83</v>
      </c>
    </row>
    <row r="273" spans="2:65" s="12" customFormat="1" ht="13.5">
      <c r="B273" s="216"/>
      <c r="C273" s="217"/>
      <c r="D273" s="212" t="s">
        <v>170</v>
      </c>
      <c r="E273" s="218" t="s">
        <v>23</v>
      </c>
      <c r="F273" s="219" t="s">
        <v>1046</v>
      </c>
      <c r="G273" s="217"/>
      <c r="H273" s="220">
        <v>1E-3</v>
      </c>
      <c r="I273" s="221"/>
      <c r="J273" s="217"/>
      <c r="K273" s="217"/>
      <c r="L273" s="222"/>
      <c r="M273" s="223"/>
      <c r="N273" s="224"/>
      <c r="O273" s="224"/>
      <c r="P273" s="224"/>
      <c r="Q273" s="224"/>
      <c r="R273" s="224"/>
      <c r="S273" s="224"/>
      <c r="T273" s="225"/>
      <c r="AT273" s="226" t="s">
        <v>170</v>
      </c>
      <c r="AU273" s="226" t="s">
        <v>83</v>
      </c>
      <c r="AV273" s="12" t="s">
        <v>83</v>
      </c>
      <c r="AW273" s="12" t="s">
        <v>36</v>
      </c>
      <c r="AX273" s="12" t="s">
        <v>81</v>
      </c>
      <c r="AY273" s="226" t="s">
        <v>157</v>
      </c>
    </row>
    <row r="274" spans="2:65" s="1" customFormat="1" ht="16.5" customHeight="1">
      <c r="B274" s="40"/>
      <c r="C274" s="200" t="s">
        <v>612</v>
      </c>
      <c r="D274" s="200" t="s">
        <v>159</v>
      </c>
      <c r="E274" s="201" t="s">
        <v>701</v>
      </c>
      <c r="F274" s="202" t="s">
        <v>702</v>
      </c>
      <c r="G274" s="203" t="s">
        <v>340</v>
      </c>
      <c r="H274" s="204">
        <v>97.8</v>
      </c>
      <c r="I274" s="205"/>
      <c r="J274" s="206">
        <f>ROUND(I274*H274,2)</f>
        <v>0</v>
      </c>
      <c r="K274" s="202" t="s">
        <v>163</v>
      </c>
      <c r="L274" s="60"/>
      <c r="M274" s="207" t="s">
        <v>23</v>
      </c>
      <c r="N274" s="208" t="s">
        <v>44</v>
      </c>
      <c r="O274" s="41"/>
      <c r="P274" s="209">
        <f>O274*H274</f>
        <v>0</v>
      </c>
      <c r="Q274" s="209">
        <v>5.0000000000000002E-5</v>
      </c>
      <c r="R274" s="209">
        <f>Q274*H274</f>
        <v>4.8900000000000002E-3</v>
      </c>
      <c r="S274" s="209">
        <v>0</v>
      </c>
      <c r="T274" s="210">
        <f>S274*H274</f>
        <v>0</v>
      </c>
      <c r="AR274" s="23" t="s">
        <v>271</v>
      </c>
      <c r="AT274" s="23" t="s">
        <v>159</v>
      </c>
      <c r="AU274" s="23" t="s">
        <v>83</v>
      </c>
      <c r="AY274" s="23" t="s">
        <v>157</v>
      </c>
      <c r="BE274" s="211">
        <f>IF(N274="základní",J274,0)</f>
        <v>0</v>
      </c>
      <c r="BF274" s="211">
        <f>IF(N274="snížená",J274,0)</f>
        <v>0</v>
      </c>
      <c r="BG274" s="211">
        <f>IF(N274="zákl. přenesená",J274,0)</f>
        <v>0</v>
      </c>
      <c r="BH274" s="211">
        <f>IF(N274="sníž. přenesená",J274,0)</f>
        <v>0</v>
      </c>
      <c r="BI274" s="211">
        <f>IF(N274="nulová",J274,0)</f>
        <v>0</v>
      </c>
      <c r="BJ274" s="23" t="s">
        <v>81</v>
      </c>
      <c r="BK274" s="211">
        <f>ROUND(I274*H274,2)</f>
        <v>0</v>
      </c>
      <c r="BL274" s="23" t="s">
        <v>271</v>
      </c>
      <c r="BM274" s="23" t="s">
        <v>1047</v>
      </c>
    </row>
    <row r="275" spans="2:65" s="1" customFormat="1" ht="13.5">
      <c r="B275" s="40"/>
      <c r="C275" s="62"/>
      <c r="D275" s="212" t="s">
        <v>166</v>
      </c>
      <c r="E275" s="62"/>
      <c r="F275" s="213" t="s">
        <v>704</v>
      </c>
      <c r="G275" s="62"/>
      <c r="H275" s="62"/>
      <c r="I275" s="171"/>
      <c r="J275" s="62"/>
      <c r="K275" s="62"/>
      <c r="L275" s="60"/>
      <c r="M275" s="214"/>
      <c r="N275" s="41"/>
      <c r="O275" s="41"/>
      <c r="P275" s="41"/>
      <c r="Q275" s="41"/>
      <c r="R275" s="41"/>
      <c r="S275" s="41"/>
      <c r="T275" s="77"/>
      <c r="AT275" s="23" t="s">
        <v>166</v>
      </c>
      <c r="AU275" s="23" t="s">
        <v>83</v>
      </c>
    </row>
    <row r="276" spans="2:65" s="1" customFormat="1" ht="27">
      <c r="B276" s="40"/>
      <c r="C276" s="62"/>
      <c r="D276" s="212" t="s">
        <v>168</v>
      </c>
      <c r="E276" s="62"/>
      <c r="F276" s="215" t="s">
        <v>685</v>
      </c>
      <c r="G276" s="62"/>
      <c r="H276" s="62"/>
      <c r="I276" s="171"/>
      <c r="J276" s="62"/>
      <c r="K276" s="62"/>
      <c r="L276" s="60"/>
      <c r="M276" s="214"/>
      <c r="N276" s="41"/>
      <c r="O276" s="41"/>
      <c r="P276" s="41"/>
      <c r="Q276" s="41"/>
      <c r="R276" s="41"/>
      <c r="S276" s="41"/>
      <c r="T276" s="77"/>
      <c r="AT276" s="23" t="s">
        <v>168</v>
      </c>
      <c r="AU276" s="23" t="s">
        <v>83</v>
      </c>
    </row>
    <row r="277" spans="2:65" s="12" customFormat="1" ht="13.5">
      <c r="B277" s="216"/>
      <c r="C277" s="217"/>
      <c r="D277" s="212" t="s">
        <v>170</v>
      </c>
      <c r="E277" s="218" t="s">
        <v>23</v>
      </c>
      <c r="F277" s="219" t="s">
        <v>705</v>
      </c>
      <c r="G277" s="217"/>
      <c r="H277" s="220">
        <v>97.8</v>
      </c>
      <c r="I277" s="221"/>
      <c r="J277" s="217"/>
      <c r="K277" s="217"/>
      <c r="L277" s="222"/>
      <c r="M277" s="223"/>
      <c r="N277" s="224"/>
      <c r="O277" s="224"/>
      <c r="P277" s="224"/>
      <c r="Q277" s="224"/>
      <c r="R277" s="224"/>
      <c r="S277" s="224"/>
      <c r="T277" s="225"/>
      <c r="AT277" s="226" t="s">
        <v>170</v>
      </c>
      <c r="AU277" s="226" t="s">
        <v>83</v>
      </c>
      <c r="AV277" s="12" t="s">
        <v>83</v>
      </c>
      <c r="AW277" s="12" t="s">
        <v>36</v>
      </c>
      <c r="AX277" s="12" t="s">
        <v>81</v>
      </c>
      <c r="AY277" s="226" t="s">
        <v>157</v>
      </c>
    </row>
    <row r="278" spans="2:65" s="1" customFormat="1" ht="25.5" customHeight="1">
      <c r="B278" s="40"/>
      <c r="C278" s="238" t="s">
        <v>617</v>
      </c>
      <c r="D278" s="238" t="s">
        <v>234</v>
      </c>
      <c r="E278" s="239" t="s">
        <v>1048</v>
      </c>
      <c r="F278" s="240" t="s">
        <v>1049</v>
      </c>
      <c r="G278" s="241" t="s">
        <v>709</v>
      </c>
      <c r="H278" s="242">
        <v>1</v>
      </c>
      <c r="I278" s="243"/>
      <c r="J278" s="244">
        <f>ROUND(I278*H278,2)</f>
        <v>0</v>
      </c>
      <c r="K278" s="240" t="s">
        <v>23</v>
      </c>
      <c r="L278" s="245"/>
      <c r="M278" s="246" t="s">
        <v>23</v>
      </c>
      <c r="N278" s="247" t="s">
        <v>44</v>
      </c>
      <c r="O278" s="41"/>
      <c r="P278" s="209">
        <f>O278*H278</f>
        <v>0</v>
      </c>
      <c r="Q278" s="209">
        <v>8.4525000000000003E-2</v>
      </c>
      <c r="R278" s="209">
        <f>Q278*H278</f>
        <v>8.4525000000000003E-2</v>
      </c>
      <c r="S278" s="209">
        <v>0</v>
      </c>
      <c r="T278" s="210">
        <f>S278*H278</f>
        <v>0</v>
      </c>
      <c r="AR278" s="23" t="s">
        <v>211</v>
      </c>
      <c r="AT278" s="23" t="s">
        <v>234</v>
      </c>
      <c r="AU278" s="23" t="s">
        <v>83</v>
      </c>
      <c r="AY278" s="23" t="s">
        <v>157</v>
      </c>
      <c r="BE278" s="211">
        <f>IF(N278="základní",J278,0)</f>
        <v>0</v>
      </c>
      <c r="BF278" s="211">
        <f>IF(N278="snížená",J278,0)</f>
        <v>0</v>
      </c>
      <c r="BG278" s="211">
        <f>IF(N278="zákl. přenesená",J278,0)</f>
        <v>0</v>
      </c>
      <c r="BH278" s="211">
        <f>IF(N278="sníž. přenesená",J278,0)</f>
        <v>0</v>
      </c>
      <c r="BI278" s="211">
        <f>IF(N278="nulová",J278,0)</f>
        <v>0</v>
      </c>
      <c r="BJ278" s="23" t="s">
        <v>81</v>
      </c>
      <c r="BK278" s="211">
        <f>ROUND(I278*H278,2)</f>
        <v>0</v>
      </c>
      <c r="BL278" s="23" t="s">
        <v>164</v>
      </c>
      <c r="BM278" s="23" t="s">
        <v>1050</v>
      </c>
    </row>
    <row r="279" spans="2:65" s="1" customFormat="1" ht="13.5">
      <c r="B279" s="40"/>
      <c r="C279" s="62"/>
      <c r="D279" s="212" t="s">
        <v>166</v>
      </c>
      <c r="E279" s="62"/>
      <c r="F279" s="213" t="s">
        <v>1049</v>
      </c>
      <c r="G279" s="62"/>
      <c r="H279" s="62"/>
      <c r="I279" s="171"/>
      <c r="J279" s="62"/>
      <c r="K279" s="62"/>
      <c r="L279" s="60"/>
      <c r="M279" s="214"/>
      <c r="N279" s="41"/>
      <c r="O279" s="41"/>
      <c r="P279" s="41"/>
      <c r="Q279" s="41"/>
      <c r="R279" s="41"/>
      <c r="S279" s="41"/>
      <c r="T279" s="77"/>
      <c r="AT279" s="23" t="s">
        <v>166</v>
      </c>
      <c r="AU279" s="23" t="s">
        <v>83</v>
      </c>
    </row>
    <row r="280" spans="2:65" s="12" customFormat="1" ht="13.5">
      <c r="B280" s="216"/>
      <c r="C280" s="217"/>
      <c r="D280" s="212" t="s">
        <v>170</v>
      </c>
      <c r="E280" s="218" t="s">
        <v>23</v>
      </c>
      <c r="F280" s="219" t="s">
        <v>81</v>
      </c>
      <c r="G280" s="217"/>
      <c r="H280" s="220">
        <v>1</v>
      </c>
      <c r="I280" s="221"/>
      <c r="J280" s="217"/>
      <c r="K280" s="217"/>
      <c r="L280" s="222"/>
      <c r="M280" s="223"/>
      <c r="N280" s="224"/>
      <c r="O280" s="224"/>
      <c r="P280" s="224"/>
      <c r="Q280" s="224"/>
      <c r="R280" s="224"/>
      <c r="S280" s="224"/>
      <c r="T280" s="225"/>
      <c r="AT280" s="226" t="s">
        <v>170</v>
      </c>
      <c r="AU280" s="226" t="s">
        <v>83</v>
      </c>
      <c r="AV280" s="12" t="s">
        <v>83</v>
      </c>
      <c r="AW280" s="12" t="s">
        <v>36</v>
      </c>
      <c r="AX280" s="12" t="s">
        <v>81</v>
      </c>
      <c r="AY280" s="226" t="s">
        <v>157</v>
      </c>
    </row>
    <row r="281" spans="2:65" s="1" customFormat="1" ht="16.5" customHeight="1">
      <c r="B281" s="40"/>
      <c r="C281" s="200" t="s">
        <v>625</v>
      </c>
      <c r="D281" s="200" t="s">
        <v>159</v>
      </c>
      <c r="E281" s="201" t="s">
        <v>712</v>
      </c>
      <c r="F281" s="202" t="s">
        <v>713</v>
      </c>
      <c r="G281" s="203" t="s">
        <v>237</v>
      </c>
      <c r="H281" s="204">
        <v>1.2E-2</v>
      </c>
      <c r="I281" s="205"/>
      <c r="J281" s="206">
        <f>ROUND(I281*H281,2)</f>
        <v>0</v>
      </c>
      <c r="K281" s="202" t="s">
        <v>163</v>
      </c>
      <c r="L281" s="60"/>
      <c r="M281" s="207" t="s">
        <v>23</v>
      </c>
      <c r="N281" s="208" t="s">
        <v>44</v>
      </c>
      <c r="O281" s="41"/>
      <c r="P281" s="209">
        <f>O281*H281</f>
        <v>0</v>
      </c>
      <c r="Q281" s="209">
        <v>0</v>
      </c>
      <c r="R281" s="209">
        <f>Q281*H281</f>
        <v>0</v>
      </c>
      <c r="S281" s="209">
        <v>0</v>
      </c>
      <c r="T281" s="210">
        <f>S281*H281</f>
        <v>0</v>
      </c>
      <c r="AR281" s="23" t="s">
        <v>271</v>
      </c>
      <c r="AT281" s="23" t="s">
        <v>159</v>
      </c>
      <c r="AU281" s="23" t="s">
        <v>83</v>
      </c>
      <c r="AY281" s="23" t="s">
        <v>157</v>
      </c>
      <c r="BE281" s="211">
        <f>IF(N281="základní",J281,0)</f>
        <v>0</v>
      </c>
      <c r="BF281" s="211">
        <f>IF(N281="snížená",J281,0)</f>
        <v>0</v>
      </c>
      <c r="BG281" s="211">
        <f>IF(N281="zákl. přenesená",J281,0)</f>
        <v>0</v>
      </c>
      <c r="BH281" s="211">
        <f>IF(N281="sníž. přenesená",J281,0)</f>
        <v>0</v>
      </c>
      <c r="BI281" s="211">
        <f>IF(N281="nulová",J281,0)</f>
        <v>0</v>
      </c>
      <c r="BJ281" s="23" t="s">
        <v>81</v>
      </c>
      <c r="BK281" s="211">
        <f>ROUND(I281*H281,2)</f>
        <v>0</v>
      </c>
      <c r="BL281" s="23" t="s">
        <v>271</v>
      </c>
      <c r="BM281" s="23" t="s">
        <v>1051</v>
      </c>
    </row>
    <row r="282" spans="2:65" s="1" customFormat="1" ht="27">
      <c r="B282" s="40"/>
      <c r="C282" s="62"/>
      <c r="D282" s="212" t="s">
        <v>166</v>
      </c>
      <c r="E282" s="62"/>
      <c r="F282" s="213" t="s">
        <v>715</v>
      </c>
      <c r="G282" s="62"/>
      <c r="H282" s="62"/>
      <c r="I282" s="171"/>
      <c r="J282" s="62"/>
      <c r="K282" s="62"/>
      <c r="L282" s="60"/>
      <c r="M282" s="214"/>
      <c r="N282" s="41"/>
      <c r="O282" s="41"/>
      <c r="P282" s="41"/>
      <c r="Q282" s="41"/>
      <c r="R282" s="41"/>
      <c r="S282" s="41"/>
      <c r="T282" s="77"/>
      <c r="AT282" s="23" t="s">
        <v>166</v>
      </c>
      <c r="AU282" s="23" t="s">
        <v>83</v>
      </c>
    </row>
    <row r="283" spans="2:65" s="1" customFormat="1" ht="121.5">
      <c r="B283" s="40"/>
      <c r="C283" s="62"/>
      <c r="D283" s="212" t="s">
        <v>168</v>
      </c>
      <c r="E283" s="62"/>
      <c r="F283" s="215" t="s">
        <v>716</v>
      </c>
      <c r="G283" s="62"/>
      <c r="H283" s="62"/>
      <c r="I283" s="171"/>
      <c r="J283" s="62"/>
      <c r="K283" s="62"/>
      <c r="L283" s="60"/>
      <c r="M283" s="214"/>
      <c r="N283" s="41"/>
      <c r="O283" s="41"/>
      <c r="P283" s="41"/>
      <c r="Q283" s="41"/>
      <c r="R283" s="41"/>
      <c r="S283" s="41"/>
      <c r="T283" s="77"/>
      <c r="AT283" s="23" t="s">
        <v>168</v>
      </c>
      <c r="AU283" s="23" t="s">
        <v>83</v>
      </c>
    </row>
    <row r="284" spans="2:65" s="1" customFormat="1" ht="16.5" customHeight="1">
      <c r="B284" s="40"/>
      <c r="C284" s="200" t="s">
        <v>632</v>
      </c>
      <c r="D284" s="200" t="s">
        <v>159</v>
      </c>
      <c r="E284" s="201" t="s">
        <v>719</v>
      </c>
      <c r="F284" s="202" t="s">
        <v>720</v>
      </c>
      <c r="G284" s="203" t="s">
        <v>237</v>
      </c>
      <c r="H284" s="204">
        <v>1.2E-2</v>
      </c>
      <c r="I284" s="205"/>
      <c r="J284" s="206">
        <f>ROUND(I284*H284,2)</f>
        <v>0</v>
      </c>
      <c r="K284" s="202" t="s">
        <v>163</v>
      </c>
      <c r="L284" s="60"/>
      <c r="M284" s="207" t="s">
        <v>23</v>
      </c>
      <c r="N284" s="208" t="s">
        <v>44</v>
      </c>
      <c r="O284" s="41"/>
      <c r="P284" s="209">
        <f>O284*H284</f>
        <v>0</v>
      </c>
      <c r="Q284" s="209">
        <v>0</v>
      </c>
      <c r="R284" s="209">
        <f>Q284*H284</f>
        <v>0</v>
      </c>
      <c r="S284" s="209">
        <v>0</v>
      </c>
      <c r="T284" s="210">
        <f>S284*H284</f>
        <v>0</v>
      </c>
      <c r="AR284" s="23" t="s">
        <v>271</v>
      </c>
      <c r="AT284" s="23" t="s">
        <v>159</v>
      </c>
      <c r="AU284" s="23" t="s">
        <v>83</v>
      </c>
      <c r="AY284" s="23" t="s">
        <v>157</v>
      </c>
      <c r="BE284" s="211">
        <f>IF(N284="základní",J284,0)</f>
        <v>0</v>
      </c>
      <c r="BF284" s="211">
        <f>IF(N284="snížená",J284,0)</f>
        <v>0</v>
      </c>
      <c r="BG284" s="211">
        <f>IF(N284="zákl. přenesená",J284,0)</f>
        <v>0</v>
      </c>
      <c r="BH284" s="211">
        <f>IF(N284="sníž. přenesená",J284,0)</f>
        <v>0</v>
      </c>
      <c r="BI284" s="211">
        <f>IF(N284="nulová",J284,0)</f>
        <v>0</v>
      </c>
      <c r="BJ284" s="23" t="s">
        <v>81</v>
      </c>
      <c r="BK284" s="211">
        <f>ROUND(I284*H284,2)</f>
        <v>0</v>
      </c>
      <c r="BL284" s="23" t="s">
        <v>271</v>
      </c>
      <c r="BM284" s="23" t="s">
        <v>1052</v>
      </c>
    </row>
    <row r="285" spans="2:65" s="1" customFormat="1" ht="27">
      <c r="B285" s="40"/>
      <c r="C285" s="62"/>
      <c r="D285" s="212" t="s">
        <v>166</v>
      </c>
      <c r="E285" s="62"/>
      <c r="F285" s="213" t="s">
        <v>722</v>
      </c>
      <c r="G285" s="62"/>
      <c r="H285" s="62"/>
      <c r="I285" s="171"/>
      <c r="J285" s="62"/>
      <c r="K285" s="62"/>
      <c r="L285" s="60"/>
      <c r="M285" s="214"/>
      <c r="N285" s="41"/>
      <c r="O285" s="41"/>
      <c r="P285" s="41"/>
      <c r="Q285" s="41"/>
      <c r="R285" s="41"/>
      <c r="S285" s="41"/>
      <c r="T285" s="77"/>
      <c r="AT285" s="23" t="s">
        <v>166</v>
      </c>
      <c r="AU285" s="23" t="s">
        <v>83</v>
      </c>
    </row>
    <row r="286" spans="2:65" s="1" customFormat="1" ht="121.5">
      <c r="B286" s="40"/>
      <c r="C286" s="62"/>
      <c r="D286" s="212" t="s">
        <v>168</v>
      </c>
      <c r="E286" s="62"/>
      <c r="F286" s="215" t="s">
        <v>716</v>
      </c>
      <c r="G286" s="62"/>
      <c r="H286" s="62"/>
      <c r="I286" s="171"/>
      <c r="J286" s="62"/>
      <c r="K286" s="62"/>
      <c r="L286" s="60"/>
      <c r="M286" s="248"/>
      <c r="N286" s="249"/>
      <c r="O286" s="249"/>
      <c r="P286" s="249"/>
      <c r="Q286" s="249"/>
      <c r="R286" s="249"/>
      <c r="S286" s="249"/>
      <c r="T286" s="250"/>
      <c r="AT286" s="23" t="s">
        <v>168</v>
      </c>
      <c r="AU286" s="23" t="s">
        <v>83</v>
      </c>
    </row>
    <row r="287" spans="2:65" s="1" customFormat="1" ht="6.95" customHeight="1">
      <c r="B287" s="55"/>
      <c r="C287" s="56"/>
      <c r="D287" s="56"/>
      <c r="E287" s="56"/>
      <c r="F287" s="56"/>
      <c r="G287" s="56"/>
      <c r="H287" s="56"/>
      <c r="I287" s="147"/>
      <c r="J287" s="56"/>
      <c r="K287" s="56"/>
      <c r="L287" s="60"/>
    </row>
  </sheetData>
  <sheetProtection algorithmName="SHA-512" hashValue="LcuR9vDKCLLE/sGx0sUFx60tVn3x67MiFCD7ytM39y1RPyivZZ5+dwlrgwElFnl3/9ilGMS8+UTrBYzntw+f5g==" saltValue="UPZ7tMXON2C4qX8LZFC0Ec/k007ruSAzQfFZrlIde/WEZje1VesKwC7YViSqUDNEZf8fiaNk66B/fQcqcJnp+Q==" spinCount="100000" sheet="1" objects="1" scenarios="1" formatColumns="0" formatRows="0" autoFilter="0"/>
  <autoFilter ref="C87:K286"/>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1:BR9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20"/>
      <c r="C1" s="120"/>
      <c r="D1" s="121" t="s">
        <v>1</v>
      </c>
      <c r="E1" s="120"/>
      <c r="F1" s="122" t="s">
        <v>121</v>
      </c>
      <c r="G1" s="384" t="s">
        <v>122</v>
      </c>
      <c r="H1" s="384"/>
      <c r="I1" s="123"/>
      <c r="J1" s="122" t="s">
        <v>123</v>
      </c>
      <c r="K1" s="121" t="s">
        <v>124</v>
      </c>
      <c r="L1" s="122" t="s">
        <v>125</v>
      </c>
      <c r="M1" s="122"/>
      <c r="N1" s="122"/>
      <c r="O1" s="122"/>
      <c r="P1" s="122"/>
      <c r="Q1" s="122"/>
      <c r="R1" s="122"/>
      <c r="S1" s="122"/>
      <c r="T1" s="12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5"/>
      <c r="M2" s="375"/>
      <c r="N2" s="375"/>
      <c r="O2" s="375"/>
      <c r="P2" s="375"/>
      <c r="Q2" s="375"/>
      <c r="R2" s="375"/>
      <c r="S2" s="375"/>
      <c r="T2" s="375"/>
      <c r="U2" s="375"/>
      <c r="V2" s="375"/>
      <c r="AT2" s="23" t="s">
        <v>111</v>
      </c>
    </row>
    <row r="3" spans="1:70" ht="6.95" customHeight="1">
      <c r="B3" s="24"/>
      <c r="C3" s="25"/>
      <c r="D3" s="25"/>
      <c r="E3" s="25"/>
      <c r="F3" s="25"/>
      <c r="G3" s="25"/>
      <c r="H3" s="25"/>
      <c r="I3" s="124"/>
      <c r="J3" s="25"/>
      <c r="K3" s="26"/>
      <c r="AT3" s="23" t="s">
        <v>83</v>
      </c>
    </row>
    <row r="4" spans="1:70" ht="36.950000000000003" customHeight="1">
      <c r="B4" s="27"/>
      <c r="C4" s="28"/>
      <c r="D4" s="29" t="s">
        <v>126</v>
      </c>
      <c r="E4" s="28"/>
      <c r="F4" s="28"/>
      <c r="G4" s="28"/>
      <c r="H4" s="28"/>
      <c r="I4" s="125"/>
      <c r="J4" s="28"/>
      <c r="K4" s="30"/>
      <c r="M4" s="31" t="s">
        <v>12</v>
      </c>
      <c r="AT4" s="23" t="s">
        <v>6</v>
      </c>
    </row>
    <row r="5" spans="1:70" ht="6.95" customHeight="1">
      <c r="B5" s="27"/>
      <c r="C5" s="28"/>
      <c r="D5" s="28"/>
      <c r="E5" s="28"/>
      <c r="F5" s="28"/>
      <c r="G5" s="28"/>
      <c r="H5" s="28"/>
      <c r="I5" s="125"/>
      <c r="J5" s="28"/>
      <c r="K5" s="30"/>
    </row>
    <row r="6" spans="1:70">
      <c r="B6" s="27"/>
      <c r="C6" s="28"/>
      <c r="D6" s="36" t="s">
        <v>18</v>
      </c>
      <c r="E6" s="28"/>
      <c r="F6" s="28"/>
      <c r="G6" s="28"/>
      <c r="H6" s="28"/>
      <c r="I6" s="125"/>
      <c r="J6" s="28"/>
      <c r="K6" s="30"/>
    </row>
    <row r="7" spans="1:70" ht="16.5" customHeight="1">
      <c r="B7" s="27"/>
      <c r="C7" s="28"/>
      <c r="D7" s="28"/>
      <c r="E7" s="376" t="str">
        <f>'Rekapitulace stavby'!K6</f>
        <v>Oprava hráze rybníka Velký Pařezitý - DPS</v>
      </c>
      <c r="F7" s="377"/>
      <c r="G7" s="377"/>
      <c r="H7" s="377"/>
      <c r="I7" s="125"/>
      <c r="J7" s="28"/>
      <c r="K7" s="30"/>
    </row>
    <row r="8" spans="1:70" s="1" customFormat="1">
      <c r="B8" s="40"/>
      <c r="C8" s="41"/>
      <c r="D8" s="36" t="s">
        <v>127</v>
      </c>
      <c r="E8" s="41"/>
      <c r="F8" s="41"/>
      <c r="G8" s="41"/>
      <c r="H8" s="41"/>
      <c r="I8" s="126"/>
      <c r="J8" s="41"/>
      <c r="K8" s="44"/>
    </row>
    <row r="9" spans="1:70" s="1" customFormat="1" ht="36.950000000000003" customHeight="1">
      <c r="B9" s="40"/>
      <c r="C9" s="41"/>
      <c r="D9" s="41"/>
      <c r="E9" s="378" t="s">
        <v>1053</v>
      </c>
      <c r="F9" s="379"/>
      <c r="G9" s="379"/>
      <c r="H9" s="379"/>
      <c r="I9" s="126"/>
      <c r="J9" s="41"/>
      <c r="K9" s="44"/>
    </row>
    <row r="10" spans="1:70" s="1" customFormat="1" ht="13.5">
      <c r="B10" s="40"/>
      <c r="C10" s="41"/>
      <c r="D10" s="41"/>
      <c r="E10" s="41"/>
      <c r="F10" s="41"/>
      <c r="G10" s="41"/>
      <c r="H10" s="41"/>
      <c r="I10" s="126"/>
      <c r="J10" s="41"/>
      <c r="K10" s="44"/>
    </row>
    <row r="11" spans="1:70" s="1" customFormat="1" ht="14.45" customHeight="1">
      <c r="B11" s="40"/>
      <c r="C11" s="41"/>
      <c r="D11" s="36" t="s">
        <v>20</v>
      </c>
      <c r="E11" s="41"/>
      <c r="F11" s="34" t="s">
        <v>21</v>
      </c>
      <c r="G11" s="41"/>
      <c r="H11" s="41"/>
      <c r="I11" s="127" t="s">
        <v>22</v>
      </c>
      <c r="J11" s="34" t="s">
        <v>23</v>
      </c>
      <c r="K11" s="44"/>
    </row>
    <row r="12" spans="1:70" s="1" customFormat="1" ht="14.45" customHeight="1">
      <c r="B12" s="40"/>
      <c r="C12" s="41"/>
      <c r="D12" s="36" t="s">
        <v>24</v>
      </c>
      <c r="E12" s="41"/>
      <c r="F12" s="34" t="s">
        <v>129</v>
      </c>
      <c r="G12" s="41"/>
      <c r="H12" s="41"/>
      <c r="I12" s="127" t="s">
        <v>26</v>
      </c>
      <c r="J12" s="128" t="str">
        <f>'Rekapitulace stavby'!AN8</f>
        <v>17. 5. 2017</v>
      </c>
      <c r="K12" s="44"/>
    </row>
    <row r="13" spans="1:70" s="1" customFormat="1" ht="10.9" customHeight="1">
      <c r="B13" s="40"/>
      <c r="C13" s="41"/>
      <c r="D13" s="41"/>
      <c r="E13" s="41"/>
      <c r="F13" s="41"/>
      <c r="G13" s="41"/>
      <c r="H13" s="41"/>
      <c r="I13" s="126"/>
      <c r="J13" s="41"/>
      <c r="K13" s="44"/>
    </row>
    <row r="14" spans="1:70" s="1" customFormat="1" ht="14.45" customHeight="1">
      <c r="B14" s="40"/>
      <c r="C14" s="41"/>
      <c r="D14" s="36" t="s">
        <v>28</v>
      </c>
      <c r="E14" s="41"/>
      <c r="F14" s="41"/>
      <c r="G14" s="41"/>
      <c r="H14" s="41"/>
      <c r="I14" s="127" t="s">
        <v>29</v>
      </c>
      <c r="J14" s="34" t="s">
        <v>23</v>
      </c>
      <c r="K14" s="44"/>
    </row>
    <row r="15" spans="1:70" s="1" customFormat="1" ht="18" customHeight="1">
      <c r="B15" s="40"/>
      <c r="C15" s="41"/>
      <c r="D15" s="41"/>
      <c r="E15" s="34" t="s">
        <v>30</v>
      </c>
      <c r="F15" s="41"/>
      <c r="G15" s="41"/>
      <c r="H15" s="41"/>
      <c r="I15" s="127" t="s">
        <v>31</v>
      </c>
      <c r="J15" s="34" t="s">
        <v>23</v>
      </c>
      <c r="K15" s="44"/>
    </row>
    <row r="16" spans="1:70" s="1" customFormat="1" ht="6.95" customHeight="1">
      <c r="B16" s="40"/>
      <c r="C16" s="41"/>
      <c r="D16" s="41"/>
      <c r="E16" s="41"/>
      <c r="F16" s="41"/>
      <c r="G16" s="41"/>
      <c r="H16" s="41"/>
      <c r="I16" s="126"/>
      <c r="J16" s="41"/>
      <c r="K16" s="44"/>
    </row>
    <row r="17" spans="2:11" s="1" customFormat="1" ht="14.45" customHeight="1">
      <c r="B17" s="40"/>
      <c r="C17" s="41"/>
      <c r="D17" s="36" t="s">
        <v>32</v>
      </c>
      <c r="E17" s="41"/>
      <c r="F17" s="41"/>
      <c r="G17" s="41"/>
      <c r="H17" s="41"/>
      <c r="I17" s="127"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27" t="s">
        <v>31</v>
      </c>
      <c r="J18" s="34" t="str">
        <f>IF('Rekapitulace stavby'!AN14="Vyplň údaj","",IF('Rekapitulace stavby'!AN14="","",'Rekapitulace stavby'!AN14))</f>
        <v/>
      </c>
      <c r="K18" s="44"/>
    </row>
    <row r="19" spans="2:11" s="1" customFormat="1" ht="6.95" customHeight="1">
      <c r="B19" s="40"/>
      <c r="C19" s="41"/>
      <c r="D19" s="41"/>
      <c r="E19" s="41"/>
      <c r="F19" s="41"/>
      <c r="G19" s="41"/>
      <c r="H19" s="41"/>
      <c r="I19" s="126"/>
      <c r="J19" s="41"/>
      <c r="K19" s="44"/>
    </row>
    <row r="20" spans="2:11" s="1" customFormat="1" ht="14.45" customHeight="1">
      <c r="B20" s="40"/>
      <c r="C20" s="41"/>
      <c r="D20" s="36" t="s">
        <v>34</v>
      </c>
      <c r="E20" s="41"/>
      <c r="F20" s="41"/>
      <c r="G20" s="41"/>
      <c r="H20" s="41"/>
      <c r="I20" s="127" t="s">
        <v>29</v>
      </c>
      <c r="J20" s="34" t="s">
        <v>23</v>
      </c>
      <c r="K20" s="44"/>
    </row>
    <row r="21" spans="2:11" s="1" customFormat="1" ht="18" customHeight="1">
      <c r="B21" s="40"/>
      <c r="C21" s="41"/>
      <c r="D21" s="41"/>
      <c r="E21" s="34" t="s">
        <v>35</v>
      </c>
      <c r="F21" s="41"/>
      <c r="G21" s="41"/>
      <c r="H21" s="41"/>
      <c r="I21" s="127" t="s">
        <v>31</v>
      </c>
      <c r="J21" s="34" t="s">
        <v>23</v>
      </c>
      <c r="K21" s="44"/>
    </row>
    <row r="22" spans="2:11" s="1" customFormat="1" ht="6.95" customHeight="1">
      <c r="B22" s="40"/>
      <c r="C22" s="41"/>
      <c r="D22" s="41"/>
      <c r="E22" s="41"/>
      <c r="F22" s="41"/>
      <c r="G22" s="41"/>
      <c r="H22" s="41"/>
      <c r="I22" s="126"/>
      <c r="J22" s="41"/>
      <c r="K22" s="44"/>
    </row>
    <row r="23" spans="2:11" s="1" customFormat="1" ht="14.45" customHeight="1">
      <c r="B23" s="40"/>
      <c r="C23" s="41"/>
      <c r="D23" s="36" t="s">
        <v>37</v>
      </c>
      <c r="E23" s="41"/>
      <c r="F23" s="41"/>
      <c r="G23" s="41"/>
      <c r="H23" s="41"/>
      <c r="I23" s="126"/>
      <c r="J23" s="41"/>
      <c r="K23" s="44"/>
    </row>
    <row r="24" spans="2:11" s="7" customFormat="1" ht="16.5" customHeight="1">
      <c r="B24" s="129"/>
      <c r="C24" s="130"/>
      <c r="D24" s="130"/>
      <c r="E24" s="341" t="s">
        <v>23</v>
      </c>
      <c r="F24" s="341"/>
      <c r="G24" s="341"/>
      <c r="H24" s="341"/>
      <c r="I24" s="131"/>
      <c r="J24" s="130"/>
      <c r="K24" s="132"/>
    </row>
    <row r="25" spans="2:11" s="1" customFormat="1" ht="6.95" customHeight="1">
      <c r="B25" s="40"/>
      <c r="C25" s="41"/>
      <c r="D25" s="41"/>
      <c r="E25" s="41"/>
      <c r="F25" s="41"/>
      <c r="G25" s="41"/>
      <c r="H25" s="41"/>
      <c r="I25" s="126"/>
      <c r="J25" s="41"/>
      <c r="K25" s="44"/>
    </row>
    <row r="26" spans="2:11" s="1" customFormat="1" ht="6.95" customHeight="1">
      <c r="B26" s="40"/>
      <c r="C26" s="41"/>
      <c r="D26" s="84"/>
      <c r="E26" s="84"/>
      <c r="F26" s="84"/>
      <c r="G26" s="84"/>
      <c r="H26" s="84"/>
      <c r="I26" s="133"/>
      <c r="J26" s="84"/>
      <c r="K26" s="134"/>
    </row>
    <row r="27" spans="2:11" s="1" customFormat="1" ht="25.35" customHeight="1">
      <c r="B27" s="40"/>
      <c r="C27" s="41"/>
      <c r="D27" s="135" t="s">
        <v>39</v>
      </c>
      <c r="E27" s="41"/>
      <c r="F27" s="41"/>
      <c r="G27" s="41"/>
      <c r="H27" s="41"/>
      <c r="I27" s="126"/>
      <c r="J27" s="136">
        <f>ROUND(J79,2)</f>
        <v>0</v>
      </c>
      <c r="K27" s="44"/>
    </row>
    <row r="28" spans="2:11" s="1" customFormat="1" ht="6.95" customHeight="1">
      <c r="B28" s="40"/>
      <c r="C28" s="41"/>
      <c r="D28" s="84"/>
      <c r="E28" s="84"/>
      <c r="F28" s="84"/>
      <c r="G28" s="84"/>
      <c r="H28" s="84"/>
      <c r="I28" s="133"/>
      <c r="J28" s="84"/>
      <c r="K28" s="134"/>
    </row>
    <row r="29" spans="2:11" s="1" customFormat="1" ht="14.45" customHeight="1">
      <c r="B29" s="40"/>
      <c r="C29" s="41"/>
      <c r="D29" s="41"/>
      <c r="E29" s="41"/>
      <c r="F29" s="45" t="s">
        <v>41</v>
      </c>
      <c r="G29" s="41"/>
      <c r="H29" s="41"/>
      <c r="I29" s="137" t="s">
        <v>40</v>
      </c>
      <c r="J29" s="45" t="s">
        <v>42</v>
      </c>
      <c r="K29" s="44"/>
    </row>
    <row r="30" spans="2:11" s="1" customFormat="1" ht="14.45" customHeight="1">
      <c r="B30" s="40"/>
      <c r="C30" s="41"/>
      <c r="D30" s="48" t="s">
        <v>43</v>
      </c>
      <c r="E30" s="48" t="s">
        <v>44</v>
      </c>
      <c r="F30" s="138">
        <f>ROUND(SUM(BE79:BE89), 2)</f>
        <v>0</v>
      </c>
      <c r="G30" s="41"/>
      <c r="H30" s="41"/>
      <c r="I30" s="139">
        <v>0.21</v>
      </c>
      <c r="J30" s="138">
        <f>ROUND(ROUND((SUM(BE79:BE89)), 2)*I30, 2)</f>
        <v>0</v>
      </c>
      <c r="K30" s="44"/>
    </row>
    <row r="31" spans="2:11" s="1" customFormat="1" ht="14.45" customHeight="1">
      <c r="B31" s="40"/>
      <c r="C31" s="41"/>
      <c r="D31" s="41"/>
      <c r="E31" s="48" t="s">
        <v>45</v>
      </c>
      <c r="F31" s="138">
        <f>ROUND(SUM(BF79:BF89), 2)</f>
        <v>0</v>
      </c>
      <c r="G31" s="41"/>
      <c r="H31" s="41"/>
      <c r="I31" s="139">
        <v>0.15</v>
      </c>
      <c r="J31" s="138">
        <f>ROUND(ROUND((SUM(BF79:BF89)), 2)*I31, 2)</f>
        <v>0</v>
      </c>
      <c r="K31" s="44"/>
    </row>
    <row r="32" spans="2:11" s="1" customFormat="1" ht="14.45" hidden="1" customHeight="1">
      <c r="B32" s="40"/>
      <c r="C32" s="41"/>
      <c r="D32" s="41"/>
      <c r="E32" s="48" t="s">
        <v>46</v>
      </c>
      <c r="F32" s="138">
        <f>ROUND(SUM(BG79:BG89), 2)</f>
        <v>0</v>
      </c>
      <c r="G32" s="41"/>
      <c r="H32" s="41"/>
      <c r="I32" s="139">
        <v>0.21</v>
      </c>
      <c r="J32" s="138">
        <v>0</v>
      </c>
      <c r="K32" s="44"/>
    </row>
    <row r="33" spans="2:11" s="1" customFormat="1" ht="14.45" hidden="1" customHeight="1">
      <c r="B33" s="40"/>
      <c r="C33" s="41"/>
      <c r="D33" s="41"/>
      <c r="E33" s="48" t="s">
        <v>47</v>
      </c>
      <c r="F33" s="138">
        <f>ROUND(SUM(BH79:BH89), 2)</f>
        <v>0</v>
      </c>
      <c r="G33" s="41"/>
      <c r="H33" s="41"/>
      <c r="I33" s="139">
        <v>0.15</v>
      </c>
      <c r="J33" s="138">
        <v>0</v>
      </c>
      <c r="K33" s="44"/>
    </row>
    <row r="34" spans="2:11" s="1" customFormat="1" ht="14.45" hidden="1" customHeight="1">
      <c r="B34" s="40"/>
      <c r="C34" s="41"/>
      <c r="D34" s="41"/>
      <c r="E34" s="48" t="s">
        <v>48</v>
      </c>
      <c r="F34" s="138">
        <f>ROUND(SUM(BI79:BI89), 2)</f>
        <v>0</v>
      </c>
      <c r="G34" s="41"/>
      <c r="H34" s="41"/>
      <c r="I34" s="139">
        <v>0</v>
      </c>
      <c r="J34" s="138">
        <v>0</v>
      </c>
      <c r="K34" s="44"/>
    </row>
    <row r="35" spans="2:11" s="1" customFormat="1" ht="6.95" customHeight="1">
      <c r="B35" s="40"/>
      <c r="C35" s="41"/>
      <c r="D35" s="41"/>
      <c r="E35" s="41"/>
      <c r="F35" s="41"/>
      <c r="G35" s="41"/>
      <c r="H35" s="41"/>
      <c r="I35" s="126"/>
      <c r="J35" s="41"/>
      <c r="K35" s="44"/>
    </row>
    <row r="36" spans="2:11" s="1" customFormat="1" ht="25.35" customHeight="1">
      <c r="B36" s="40"/>
      <c r="C36" s="140"/>
      <c r="D36" s="141" t="s">
        <v>49</v>
      </c>
      <c r="E36" s="78"/>
      <c r="F36" s="78"/>
      <c r="G36" s="142" t="s">
        <v>50</v>
      </c>
      <c r="H36" s="143" t="s">
        <v>51</v>
      </c>
      <c r="I36" s="144"/>
      <c r="J36" s="145">
        <f>SUM(J27:J34)</f>
        <v>0</v>
      </c>
      <c r="K36" s="146"/>
    </row>
    <row r="37" spans="2:11" s="1" customFormat="1" ht="14.45" customHeight="1">
      <c r="B37" s="55"/>
      <c r="C37" s="56"/>
      <c r="D37" s="56"/>
      <c r="E37" s="56"/>
      <c r="F37" s="56"/>
      <c r="G37" s="56"/>
      <c r="H37" s="56"/>
      <c r="I37" s="147"/>
      <c r="J37" s="56"/>
      <c r="K37" s="57"/>
    </row>
    <row r="41" spans="2:11" s="1" customFormat="1" ht="6.95" customHeight="1">
      <c r="B41" s="148"/>
      <c r="C41" s="149"/>
      <c r="D41" s="149"/>
      <c r="E41" s="149"/>
      <c r="F41" s="149"/>
      <c r="G41" s="149"/>
      <c r="H41" s="149"/>
      <c r="I41" s="150"/>
      <c r="J41" s="149"/>
      <c r="K41" s="151"/>
    </row>
    <row r="42" spans="2:11" s="1" customFormat="1" ht="36.950000000000003" customHeight="1">
      <c r="B42" s="40"/>
      <c r="C42" s="29" t="s">
        <v>130</v>
      </c>
      <c r="D42" s="41"/>
      <c r="E42" s="41"/>
      <c r="F42" s="41"/>
      <c r="G42" s="41"/>
      <c r="H42" s="41"/>
      <c r="I42" s="126"/>
      <c r="J42" s="41"/>
      <c r="K42" s="44"/>
    </row>
    <row r="43" spans="2:11" s="1" customFormat="1" ht="6.95" customHeight="1">
      <c r="B43" s="40"/>
      <c r="C43" s="41"/>
      <c r="D43" s="41"/>
      <c r="E43" s="41"/>
      <c r="F43" s="41"/>
      <c r="G43" s="41"/>
      <c r="H43" s="41"/>
      <c r="I43" s="126"/>
      <c r="J43" s="41"/>
      <c r="K43" s="44"/>
    </row>
    <row r="44" spans="2:11" s="1" customFormat="1" ht="14.45" customHeight="1">
      <c r="B44" s="40"/>
      <c r="C44" s="36" t="s">
        <v>18</v>
      </c>
      <c r="D44" s="41"/>
      <c r="E44" s="41"/>
      <c r="F44" s="41"/>
      <c r="G44" s="41"/>
      <c r="H44" s="41"/>
      <c r="I44" s="126"/>
      <c r="J44" s="41"/>
      <c r="K44" s="44"/>
    </row>
    <row r="45" spans="2:11" s="1" customFormat="1" ht="16.5" customHeight="1">
      <c r="B45" s="40"/>
      <c r="C45" s="41"/>
      <c r="D45" s="41"/>
      <c r="E45" s="376" t="str">
        <f>E7</f>
        <v>Oprava hráze rybníka Velký Pařezitý - DPS</v>
      </c>
      <c r="F45" s="377"/>
      <c r="G45" s="377"/>
      <c r="H45" s="377"/>
      <c r="I45" s="126"/>
      <c r="J45" s="41"/>
      <c r="K45" s="44"/>
    </row>
    <row r="46" spans="2:11" s="1" customFormat="1" ht="14.45" customHeight="1">
      <c r="B46" s="40"/>
      <c r="C46" s="36" t="s">
        <v>127</v>
      </c>
      <c r="D46" s="41"/>
      <c r="E46" s="41"/>
      <c r="F46" s="41"/>
      <c r="G46" s="41"/>
      <c r="H46" s="41"/>
      <c r="I46" s="126"/>
      <c r="J46" s="41"/>
      <c r="K46" s="44"/>
    </row>
    <row r="47" spans="2:11" s="1" customFormat="1" ht="17.25" customHeight="1">
      <c r="B47" s="40"/>
      <c r="C47" s="41"/>
      <c r="D47" s="41"/>
      <c r="E47" s="378" t="str">
        <f>E9</f>
        <v>SO 08 - Vyčištění odtokových koryt, úpravy litorálu</v>
      </c>
      <c r="F47" s="379"/>
      <c r="G47" s="379"/>
      <c r="H47" s="379"/>
      <c r="I47" s="126"/>
      <c r="J47" s="41"/>
      <c r="K47" s="44"/>
    </row>
    <row r="48" spans="2:11" s="1" customFormat="1" ht="6.95" customHeight="1">
      <c r="B48" s="40"/>
      <c r="C48" s="41"/>
      <c r="D48" s="41"/>
      <c r="E48" s="41"/>
      <c r="F48" s="41"/>
      <c r="G48" s="41"/>
      <c r="H48" s="41"/>
      <c r="I48" s="126"/>
      <c r="J48" s="41"/>
      <c r="K48" s="44"/>
    </row>
    <row r="49" spans="2:47" s="1" customFormat="1" ht="18" customHeight="1">
      <c r="B49" s="40"/>
      <c r="C49" s="36" t="s">
        <v>24</v>
      </c>
      <c r="D49" s="41"/>
      <c r="E49" s="41"/>
      <c r="F49" s="34" t="str">
        <f>F12</f>
        <v xml:space="preserve"> </v>
      </c>
      <c r="G49" s="41"/>
      <c r="H49" s="41"/>
      <c r="I49" s="127" t="s">
        <v>26</v>
      </c>
      <c r="J49" s="128" t="str">
        <f>IF(J12="","",J12)</f>
        <v>17. 5. 2017</v>
      </c>
      <c r="K49" s="44"/>
    </row>
    <row r="50" spans="2:47" s="1" customFormat="1" ht="6.95" customHeight="1">
      <c r="B50" s="40"/>
      <c r="C50" s="41"/>
      <c r="D50" s="41"/>
      <c r="E50" s="41"/>
      <c r="F50" s="41"/>
      <c r="G50" s="41"/>
      <c r="H50" s="41"/>
      <c r="I50" s="126"/>
      <c r="J50" s="41"/>
      <c r="K50" s="44"/>
    </row>
    <row r="51" spans="2:47" s="1" customFormat="1">
      <c r="B51" s="40"/>
      <c r="C51" s="36" t="s">
        <v>28</v>
      </c>
      <c r="D51" s="41"/>
      <c r="E51" s="41"/>
      <c r="F51" s="34" t="str">
        <f>E15</f>
        <v>AOPK ČR, Kaplanova 1931/1, 148 00 Praha 11</v>
      </c>
      <c r="G51" s="41"/>
      <c r="H51" s="41"/>
      <c r="I51" s="127" t="s">
        <v>34</v>
      </c>
      <c r="J51" s="341" t="str">
        <f>E21</f>
        <v>HG partner s.r.o.</v>
      </c>
      <c r="K51" s="44"/>
    </row>
    <row r="52" spans="2:47" s="1" customFormat="1" ht="14.45" customHeight="1">
      <c r="B52" s="40"/>
      <c r="C52" s="36" t="s">
        <v>32</v>
      </c>
      <c r="D52" s="41"/>
      <c r="E52" s="41"/>
      <c r="F52" s="34" t="str">
        <f>IF(E18="","",E18)</f>
        <v/>
      </c>
      <c r="G52" s="41"/>
      <c r="H52" s="41"/>
      <c r="I52" s="126"/>
      <c r="J52" s="380"/>
      <c r="K52" s="44"/>
    </row>
    <row r="53" spans="2:47" s="1" customFormat="1" ht="10.35" customHeight="1">
      <c r="B53" s="40"/>
      <c r="C53" s="41"/>
      <c r="D53" s="41"/>
      <c r="E53" s="41"/>
      <c r="F53" s="41"/>
      <c r="G53" s="41"/>
      <c r="H53" s="41"/>
      <c r="I53" s="126"/>
      <c r="J53" s="41"/>
      <c r="K53" s="44"/>
    </row>
    <row r="54" spans="2:47" s="1" customFormat="1" ht="29.25" customHeight="1">
      <c r="B54" s="40"/>
      <c r="C54" s="152" t="s">
        <v>131</v>
      </c>
      <c r="D54" s="140"/>
      <c r="E54" s="140"/>
      <c r="F54" s="140"/>
      <c r="G54" s="140"/>
      <c r="H54" s="140"/>
      <c r="I54" s="153"/>
      <c r="J54" s="154" t="s">
        <v>132</v>
      </c>
      <c r="K54" s="155"/>
    </row>
    <row r="55" spans="2:47" s="1" customFormat="1" ht="10.35" customHeight="1">
      <c r="B55" s="40"/>
      <c r="C55" s="41"/>
      <c r="D55" s="41"/>
      <c r="E55" s="41"/>
      <c r="F55" s="41"/>
      <c r="G55" s="41"/>
      <c r="H55" s="41"/>
      <c r="I55" s="126"/>
      <c r="J55" s="41"/>
      <c r="K55" s="44"/>
    </row>
    <row r="56" spans="2:47" s="1" customFormat="1" ht="29.25" customHeight="1">
      <c r="B56" s="40"/>
      <c r="C56" s="156" t="s">
        <v>133</v>
      </c>
      <c r="D56" s="41"/>
      <c r="E56" s="41"/>
      <c r="F56" s="41"/>
      <c r="G56" s="41"/>
      <c r="H56" s="41"/>
      <c r="I56" s="126"/>
      <c r="J56" s="136">
        <f>J79</f>
        <v>0</v>
      </c>
      <c r="K56" s="44"/>
      <c r="AU56" s="23" t="s">
        <v>134</v>
      </c>
    </row>
    <row r="57" spans="2:47" s="8" customFormat="1" ht="24.95" customHeight="1">
      <c r="B57" s="157"/>
      <c r="C57" s="158"/>
      <c r="D57" s="159" t="s">
        <v>135</v>
      </c>
      <c r="E57" s="160"/>
      <c r="F57" s="160"/>
      <c r="G57" s="160"/>
      <c r="H57" s="160"/>
      <c r="I57" s="161"/>
      <c r="J57" s="162">
        <f>J80</f>
        <v>0</v>
      </c>
      <c r="K57" s="163"/>
    </row>
    <row r="58" spans="2:47" s="9" customFormat="1" ht="19.899999999999999" customHeight="1">
      <c r="B58" s="164"/>
      <c r="C58" s="165"/>
      <c r="D58" s="166" t="s">
        <v>136</v>
      </c>
      <c r="E58" s="167"/>
      <c r="F58" s="167"/>
      <c r="G58" s="167"/>
      <c r="H58" s="167"/>
      <c r="I58" s="168"/>
      <c r="J58" s="169">
        <f>J81</f>
        <v>0</v>
      </c>
      <c r="K58" s="170"/>
    </row>
    <row r="59" spans="2:47" s="9" customFormat="1" ht="19.899999999999999" customHeight="1">
      <c r="B59" s="164"/>
      <c r="C59" s="165"/>
      <c r="D59" s="166" t="s">
        <v>137</v>
      </c>
      <c r="E59" s="167"/>
      <c r="F59" s="167"/>
      <c r="G59" s="167"/>
      <c r="H59" s="167"/>
      <c r="I59" s="168"/>
      <c r="J59" s="169">
        <f>J86</f>
        <v>0</v>
      </c>
      <c r="K59" s="170"/>
    </row>
    <row r="60" spans="2:47" s="1" customFormat="1" ht="21.75" customHeight="1">
      <c r="B60" s="40"/>
      <c r="C60" s="41"/>
      <c r="D60" s="41"/>
      <c r="E60" s="41"/>
      <c r="F60" s="41"/>
      <c r="G60" s="41"/>
      <c r="H60" s="41"/>
      <c r="I60" s="126"/>
      <c r="J60" s="41"/>
      <c r="K60" s="44"/>
    </row>
    <row r="61" spans="2:47" s="1" customFormat="1" ht="6.95" customHeight="1">
      <c r="B61" s="55"/>
      <c r="C61" s="56"/>
      <c r="D61" s="56"/>
      <c r="E61" s="56"/>
      <c r="F61" s="56"/>
      <c r="G61" s="56"/>
      <c r="H61" s="56"/>
      <c r="I61" s="147"/>
      <c r="J61" s="56"/>
      <c r="K61" s="57"/>
    </row>
    <row r="65" spans="2:63" s="1" customFormat="1" ht="6.95" customHeight="1">
      <c r="B65" s="58"/>
      <c r="C65" s="59"/>
      <c r="D65" s="59"/>
      <c r="E65" s="59"/>
      <c r="F65" s="59"/>
      <c r="G65" s="59"/>
      <c r="H65" s="59"/>
      <c r="I65" s="150"/>
      <c r="J65" s="59"/>
      <c r="K65" s="59"/>
      <c r="L65" s="60"/>
    </row>
    <row r="66" spans="2:63" s="1" customFormat="1" ht="36.950000000000003" customHeight="1">
      <c r="B66" s="40"/>
      <c r="C66" s="61" t="s">
        <v>141</v>
      </c>
      <c r="D66" s="62"/>
      <c r="E66" s="62"/>
      <c r="F66" s="62"/>
      <c r="G66" s="62"/>
      <c r="H66" s="62"/>
      <c r="I66" s="171"/>
      <c r="J66" s="62"/>
      <c r="K66" s="62"/>
      <c r="L66" s="60"/>
    </row>
    <row r="67" spans="2:63" s="1" customFormat="1" ht="6.95" customHeight="1">
      <c r="B67" s="40"/>
      <c r="C67" s="62"/>
      <c r="D67" s="62"/>
      <c r="E67" s="62"/>
      <c r="F67" s="62"/>
      <c r="G67" s="62"/>
      <c r="H67" s="62"/>
      <c r="I67" s="171"/>
      <c r="J67" s="62"/>
      <c r="K67" s="62"/>
      <c r="L67" s="60"/>
    </row>
    <row r="68" spans="2:63" s="1" customFormat="1" ht="14.45" customHeight="1">
      <c r="B68" s="40"/>
      <c r="C68" s="64" t="s">
        <v>18</v>
      </c>
      <c r="D68" s="62"/>
      <c r="E68" s="62"/>
      <c r="F68" s="62"/>
      <c r="G68" s="62"/>
      <c r="H68" s="62"/>
      <c r="I68" s="171"/>
      <c r="J68" s="62"/>
      <c r="K68" s="62"/>
      <c r="L68" s="60"/>
    </row>
    <row r="69" spans="2:63" s="1" customFormat="1" ht="16.5" customHeight="1">
      <c r="B69" s="40"/>
      <c r="C69" s="62"/>
      <c r="D69" s="62"/>
      <c r="E69" s="381" t="str">
        <f>E7</f>
        <v>Oprava hráze rybníka Velký Pařezitý - DPS</v>
      </c>
      <c r="F69" s="382"/>
      <c r="G69" s="382"/>
      <c r="H69" s="382"/>
      <c r="I69" s="171"/>
      <c r="J69" s="62"/>
      <c r="K69" s="62"/>
      <c r="L69" s="60"/>
    </row>
    <row r="70" spans="2:63" s="1" customFormat="1" ht="14.45" customHeight="1">
      <c r="B70" s="40"/>
      <c r="C70" s="64" t="s">
        <v>127</v>
      </c>
      <c r="D70" s="62"/>
      <c r="E70" s="62"/>
      <c r="F70" s="62"/>
      <c r="G70" s="62"/>
      <c r="H70" s="62"/>
      <c r="I70" s="171"/>
      <c r="J70" s="62"/>
      <c r="K70" s="62"/>
      <c r="L70" s="60"/>
    </row>
    <row r="71" spans="2:63" s="1" customFormat="1" ht="17.25" customHeight="1">
      <c r="B71" s="40"/>
      <c r="C71" s="62"/>
      <c r="D71" s="62"/>
      <c r="E71" s="352" t="str">
        <f>E9</f>
        <v>SO 08 - Vyčištění odtokových koryt, úpravy litorálu</v>
      </c>
      <c r="F71" s="383"/>
      <c r="G71" s="383"/>
      <c r="H71" s="383"/>
      <c r="I71" s="171"/>
      <c r="J71" s="62"/>
      <c r="K71" s="62"/>
      <c r="L71" s="60"/>
    </row>
    <row r="72" spans="2:63" s="1" customFormat="1" ht="6.95" customHeight="1">
      <c r="B72" s="40"/>
      <c r="C72" s="62"/>
      <c r="D72" s="62"/>
      <c r="E72" s="62"/>
      <c r="F72" s="62"/>
      <c r="G72" s="62"/>
      <c r="H72" s="62"/>
      <c r="I72" s="171"/>
      <c r="J72" s="62"/>
      <c r="K72" s="62"/>
      <c r="L72" s="60"/>
    </row>
    <row r="73" spans="2:63" s="1" customFormat="1" ht="18" customHeight="1">
      <c r="B73" s="40"/>
      <c r="C73" s="64" t="s">
        <v>24</v>
      </c>
      <c r="D73" s="62"/>
      <c r="E73" s="62"/>
      <c r="F73" s="172" t="str">
        <f>F12</f>
        <v xml:space="preserve"> </v>
      </c>
      <c r="G73" s="62"/>
      <c r="H73" s="62"/>
      <c r="I73" s="173" t="s">
        <v>26</v>
      </c>
      <c r="J73" s="72" t="str">
        <f>IF(J12="","",J12)</f>
        <v>17. 5. 2017</v>
      </c>
      <c r="K73" s="62"/>
      <c r="L73" s="60"/>
    </row>
    <row r="74" spans="2:63" s="1" customFormat="1" ht="6.95" customHeight="1">
      <c r="B74" s="40"/>
      <c r="C74" s="62"/>
      <c r="D74" s="62"/>
      <c r="E74" s="62"/>
      <c r="F74" s="62"/>
      <c r="G74" s="62"/>
      <c r="H74" s="62"/>
      <c r="I74" s="171"/>
      <c r="J74" s="62"/>
      <c r="K74" s="62"/>
      <c r="L74" s="60"/>
    </row>
    <row r="75" spans="2:63" s="1" customFormat="1">
      <c r="B75" s="40"/>
      <c r="C75" s="64" t="s">
        <v>28</v>
      </c>
      <c r="D75" s="62"/>
      <c r="E75" s="62"/>
      <c r="F75" s="172" t="str">
        <f>E15</f>
        <v>AOPK ČR, Kaplanova 1931/1, 148 00 Praha 11</v>
      </c>
      <c r="G75" s="62"/>
      <c r="H75" s="62"/>
      <c r="I75" s="173" t="s">
        <v>34</v>
      </c>
      <c r="J75" s="172" t="str">
        <f>E21</f>
        <v>HG partner s.r.o.</v>
      </c>
      <c r="K75" s="62"/>
      <c r="L75" s="60"/>
    </row>
    <row r="76" spans="2:63" s="1" customFormat="1" ht="14.45" customHeight="1">
      <c r="B76" s="40"/>
      <c r="C76" s="64" t="s">
        <v>32</v>
      </c>
      <c r="D76" s="62"/>
      <c r="E76" s="62"/>
      <c r="F76" s="172" t="str">
        <f>IF(E18="","",E18)</f>
        <v/>
      </c>
      <c r="G76" s="62"/>
      <c r="H76" s="62"/>
      <c r="I76" s="171"/>
      <c r="J76" s="62"/>
      <c r="K76" s="62"/>
      <c r="L76" s="60"/>
    </row>
    <row r="77" spans="2:63" s="1" customFormat="1" ht="10.35" customHeight="1">
      <c r="B77" s="40"/>
      <c r="C77" s="62"/>
      <c r="D77" s="62"/>
      <c r="E77" s="62"/>
      <c r="F77" s="62"/>
      <c r="G77" s="62"/>
      <c r="H77" s="62"/>
      <c r="I77" s="171"/>
      <c r="J77" s="62"/>
      <c r="K77" s="62"/>
      <c r="L77" s="60"/>
    </row>
    <row r="78" spans="2:63" s="10" customFormat="1" ht="29.25" customHeight="1">
      <c r="B78" s="174"/>
      <c r="C78" s="175" t="s">
        <v>142</v>
      </c>
      <c r="D78" s="176" t="s">
        <v>58</v>
      </c>
      <c r="E78" s="176" t="s">
        <v>54</v>
      </c>
      <c r="F78" s="176" t="s">
        <v>143</v>
      </c>
      <c r="G78" s="176" t="s">
        <v>144</v>
      </c>
      <c r="H78" s="176" t="s">
        <v>145</v>
      </c>
      <c r="I78" s="177" t="s">
        <v>146</v>
      </c>
      <c r="J78" s="176" t="s">
        <v>132</v>
      </c>
      <c r="K78" s="178" t="s">
        <v>147</v>
      </c>
      <c r="L78" s="179"/>
      <c r="M78" s="80" t="s">
        <v>148</v>
      </c>
      <c r="N78" s="81" t="s">
        <v>43</v>
      </c>
      <c r="O78" s="81" t="s">
        <v>149</v>
      </c>
      <c r="P78" s="81" t="s">
        <v>150</v>
      </c>
      <c r="Q78" s="81" t="s">
        <v>151</v>
      </c>
      <c r="R78" s="81" t="s">
        <v>152</v>
      </c>
      <c r="S78" s="81" t="s">
        <v>153</v>
      </c>
      <c r="T78" s="82" t="s">
        <v>154</v>
      </c>
    </row>
    <row r="79" spans="2:63" s="1" customFormat="1" ht="29.25" customHeight="1">
      <c r="B79" s="40"/>
      <c r="C79" s="86" t="s">
        <v>133</v>
      </c>
      <c r="D79" s="62"/>
      <c r="E79" s="62"/>
      <c r="F79" s="62"/>
      <c r="G79" s="62"/>
      <c r="H79" s="62"/>
      <c r="I79" s="171"/>
      <c r="J79" s="180">
        <f>BK79</f>
        <v>0</v>
      </c>
      <c r="K79" s="62"/>
      <c r="L79" s="60"/>
      <c r="M79" s="83"/>
      <c r="N79" s="84"/>
      <c r="O79" s="84"/>
      <c r="P79" s="181">
        <f>P80</f>
        <v>0</v>
      </c>
      <c r="Q79" s="84"/>
      <c r="R79" s="181">
        <f>R80</f>
        <v>0.39</v>
      </c>
      <c r="S79" s="84"/>
      <c r="T79" s="182">
        <f>T80</f>
        <v>0</v>
      </c>
      <c r="AT79" s="23" t="s">
        <v>72</v>
      </c>
      <c r="AU79" s="23" t="s">
        <v>134</v>
      </c>
      <c r="BK79" s="183">
        <f>BK80</f>
        <v>0</v>
      </c>
    </row>
    <row r="80" spans="2:63" s="11" customFormat="1" ht="37.35" customHeight="1">
      <c r="B80" s="184"/>
      <c r="C80" s="185"/>
      <c r="D80" s="186" t="s">
        <v>72</v>
      </c>
      <c r="E80" s="187" t="s">
        <v>155</v>
      </c>
      <c r="F80" s="187" t="s">
        <v>156</v>
      </c>
      <c r="G80" s="185"/>
      <c r="H80" s="185"/>
      <c r="I80" s="188"/>
      <c r="J80" s="189">
        <f>BK80</f>
        <v>0</v>
      </c>
      <c r="K80" s="185"/>
      <c r="L80" s="190"/>
      <c r="M80" s="191"/>
      <c r="N80" s="192"/>
      <c r="O80" s="192"/>
      <c r="P80" s="193">
        <f>P81+P86</f>
        <v>0</v>
      </c>
      <c r="Q80" s="192"/>
      <c r="R80" s="193">
        <f>R81+R86</f>
        <v>0.39</v>
      </c>
      <c r="S80" s="192"/>
      <c r="T80" s="194">
        <f>T81+T86</f>
        <v>0</v>
      </c>
      <c r="AR80" s="195" t="s">
        <v>81</v>
      </c>
      <c r="AT80" s="196" t="s">
        <v>72</v>
      </c>
      <c r="AU80" s="196" t="s">
        <v>73</v>
      </c>
      <c r="AY80" s="195" t="s">
        <v>157</v>
      </c>
      <c r="BK80" s="197">
        <f>BK81+BK86</f>
        <v>0</v>
      </c>
    </row>
    <row r="81" spans="2:65" s="11" customFormat="1" ht="19.899999999999999" customHeight="1">
      <c r="B81" s="184"/>
      <c r="C81" s="185"/>
      <c r="D81" s="186" t="s">
        <v>72</v>
      </c>
      <c r="E81" s="198" t="s">
        <v>81</v>
      </c>
      <c r="F81" s="198" t="s">
        <v>158</v>
      </c>
      <c r="G81" s="185"/>
      <c r="H81" s="185"/>
      <c r="I81" s="188"/>
      <c r="J81" s="199">
        <f>BK81</f>
        <v>0</v>
      </c>
      <c r="K81" s="185"/>
      <c r="L81" s="190"/>
      <c r="M81" s="191"/>
      <c r="N81" s="192"/>
      <c r="O81" s="192"/>
      <c r="P81" s="193">
        <f>SUM(P82:P85)</f>
        <v>0</v>
      </c>
      <c r="Q81" s="192"/>
      <c r="R81" s="193">
        <f>SUM(R82:R85)</f>
        <v>0</v>
      </c>
      <c r="S81" s="192"/>
      <c r="T81" s="194">
        <f>SUM(T82:T85)</f>
        <v>0</v>
      </c>
      <c r="AR81" s="195" t="s">
        <v>81</v>
      </c>
      <c r="AT81" s="196" t="s">
        <v>72</v>
      </c>
      <c r="AU81" s="196" t="s">
        <v>81</v>
      </c>
      <c r="AY81" s="195" t="s">
        <v>157</v>
      </c>
      <c r="BK81" s="197">
        <f>SUM(BK82:BK85)</f>
        <v>0</v>
      </c>
    </row>
    <row r="82" spans="2:65" s="1" customFormat="1" ht="16.5" customHeight="1">
      <c r="B82" s="40"/>
      <c r="C82" s="200" t="s">
        <v>81</v>
      </c>
      <c r="D82" s="200" t="s">
        <v>159</v>
      </c>
      <c r="E82" s="201" t="s">
        <v>1054</v>
      </c>
      <c r="F82" s="202" t="s">
        <v>1055</v>
      </c>
      <c r="G82" s="203" t="s">
        <v>243</v>
      </c>
      <c r="H82" s="204">
        <v>300</v>
      </c>
      <c r="I82" s="205"/>
      <c r="J82" s="206">
        <f>ROUND(I82*H82,2)</f>
        <v>0</v>
      </c>
      <c r="K82" s="202" t="s">
        <v>163</v>
      </c>
      <c r="L82" s="60"/>
      <c r="M82" s="207" t="s">
        <v>23</v>
      </c>
      <c r="N82" s="208" t="s">
        <v>44</v>
      </c>
      <c r="O82" s="41"/>
      <c r="P82" s="209">
        <f>O82*H82</f>
        <v>0</v>
      </c>
      <c r="Q82" s="209">
        <v>0</v>
      </c>
      <c r="R82" s="209">
        <f>Q82*H82</f>
        <v>0</v>
      </c>
      <c r="S82" s="209">
        <v>0</v>
      </c>
      <c r="T82" s="210">
        <f>S82*H82</f>
        <v>0</v>
      </c>
      <c r="AR82" s="23" t="s">
        <v>164</v>
      </c>
      <c r="AT82" s="23" t="s">
        <v>159</v>
      </c>
      <c r="AU82" s="23" t="s">
        <v>83</v>
      </c>
      <c r="AY82" s="23" t="s">
        <v>157</v>
      </c>
      <c r="BE82" s="211">
        <f>IF(N82="základní",J82,0)</f>
        <v>0</v>
      </c>
      <c r="BF82" s="211">
        <f>IF(N82="snížená",J82,0)</f>
        <v>0</v>
      </c>
      <c r="BG82" s="211">
        <f>IF(N82="zákl. přenesená",J82,0)</f>
        <v>0</v>
      </c>
      <c r="BH82" s="211">
        <f>IF(N82="sníž. přenesená",J82,0)</f>
        <v>0</v>
      </c>
      <c r="BI82" s="211">
        <f>IF(N82="nulová",J82,0)</f>
        <v>0</v>
      </c>
      <c r="BJ82" s="23" t="s">
        <v>81</v>
      </c>
      <c r="BK82" s="211">
        <f>ROUND(I82*H82,2)</f>
        <v>0</v>
      </c>
      <c r="BL82" s="23" t="s">
        <v>164</v>
      </c>
      <c r="BM82" s="23" t="s">
        <v>1056</v>
      </c>
    </row>
    <row r="83" spans="2:65" s="1" customFormat="1" ht="27">
      <c r="B83" s="40"/>
      <c r="C83" s="62"/>
      <c r="D83" s="212" t="s">
        <v>166</v>
      </c>
      <c r="E83" s="62"/>
      <c r="F83" s="213" t="s">
        <v>1057</v>
      </c>
      <c r="G83" s="62"/>
      <c r="H83" s="62"/>
      <c r="I83" s="171"/>
      <c r="J83" s="62"/>
      <c r="K83" s="62"/>
      <c r="L83" s="60"/>
      <c r="M83" s="214"/>
      <c r="N83" s="41"/>
      <c r="O83" s="41"/>
      <c r="P83" s="41"/>
      <c r="Q83" s="41"/>
      <c r="R83" s="41"/>
      <c r="S83" s="41"/>
      <c r="T83" s="77"/>
      <c r="AT83" s="23" t="s">
        <v>166</v>
      </c>
      <c r="AU83" s="23" t="s">
        <v>83</v>
      </c>
    </row>
    <row r="84" spans="2:65" s="1" customFormat="1" ht="135">
      <c r="B84" s="40"/>
      <c r="C84" s="62"/>
      <c r="D84" s="212" t="s">
        <v>168</v>
      </c>
      <c r="E84" s="62"/>
      <c r="F84" s="215" t="s">
        <v>1058</v>
      </c>
      <c r="G84" s="62"/>
      <c r="H84" s="62"/>
      <c r="I84" s="171"/>
      <c r="J84" s="62"/>
      <c r="K84" s="62"/>
      <c r="L84" s="60"/>
      <c r="M84" s="214"/>
      <c r="N84" s="41"/>
      <c r="O84" s="41"/>
      <c r="P84" s="41"/>
      <c r="Q84" s="41"/>
      <c r="R84" s="41"/>
      <c r="S84" s="41"/>
      <c r="T84" s="77"/>
      <c r="AT84" s="23" t="s">
        <v>168</v>
      </c>
      <c r="AU84" s="23" t="s">
        <v>83</v>
      </c>
    </row>
    <row r="85" spans="2:65" s="12" customFormat="1" ht="13.5">
      <c r="B85" s="216"/>
      <c r="C85" s="217"/>
      <c r="D85" s="212" t="s">
        <v>170</v>
      </c>
      <c r="E85" s="218" t="s">
        <v>23</v>
      </c>
      <c r="F85" s="219" t="s">
        <v>1059</v>
      </c>
      <c r="G85" s="217"/>
      <c r="H85" s="220">
        <v>300</v>
      </c>
      <c r="I85" s="221"/>
      <c r="J85" s="217"/>
      <c r="K85" s="217"/>
      <c r="L85" s="222"/>
      <c r="M85" s="223"/>
      <c r="N85" s="224"/>
      <c r="O85" s="224"/>
      <c r="P85" s="224"/>
      <c r="Q85" s="224"/>
      <c r="R85" s="224"/>
      <c r="S85" s="224"/>
      <c r="T85" s="225"/>
      <c r="AT85" s="226" t="s">
        <v>170</v>
      </c>
      <c r="AU85" s="226" t="s">
        <v>83</v>
      </c>
      <c r="AV85" s="12" t="s">
        <v>83</v>
      </c>
      <c r="AW85" s="12" t="s">
        <v>36</v>
      </c>
      <c r="AX85" s="12" t="s">
        <v>81</v>
      </c>
      <c r="AY85" s="226" t="s">
        <v>157</v>
      </c>
    </row>
    <row r="86" spans="2:65" s="11" customFormat="1" ht="29.85" customHeight="1">
      <c r="B86" s="184"/>
      <c r="C86" s="185"/>
      <c r="D86" s="186" t="s">
        <v>72</v>
      </c>
      <c r="E86" s="198" t="s">
        <v>164</v>
      </c>
      <c r="F86" s="198" t="s">
        <v>256</v>
      </c>
      <c r="G86" s="185"/>
      <c r="H86" s="185"/>
      <c r="I86" s="188"/>
      <c r="J86" s="199">
        <f>BK86</f>
        <v>0</v>
      </c>
      <c r="K86" s="185"/>
      <c r="L86" s="190"/>
      <c r="M86" s="191"/>
      <c r="N86" s="192"/>
      <c r="O86" s="192"/>
      <c r="P86" s="193">
        <f>SUM(P87:P89)</f>
        <v>0</v>
      </c>
      <c r="Q86" s="192"/>
      <c r="R86" s="193">
        <f>SUM(R87:R89)</f>
        <v>0.39</v>
      </c>
      <c r="S86" s="192"/>
      <c r="T86" s="194">
        <f>SUM(T87:T89)</f>
        <v>0</v>
      </c>
      <c r="AR86" s="195" t="s">
        <v>81</v>
      </c>
      <c r="AT86" s="196" t="s">
        <v>72</v>
      </c>
      <c r="AU86" s="196" t="s">
        <v>81</v>
      </c>
      <c r="AY86" s="195" t="s">
        <v>157</v>
      </c>
      <c r="BK86" s="197">
        <f>SUM(BK87:BK89)</f>
        <v>0</v>
      </c>
    </row>
    <row r="87" spans="2:65" s="1" customFormat="1" ht="25.5" customHeight="1">
      <c r="B87" s="40"/>
      <c r="C87" s="200" t="s">
        <v>164</v>
      </c>
      <c r="D87" s="200" t="s">
        <v>159</v>
      </c>
      <c r="E87" s="201" t="s">
        <v>1060</v>
      </c>
      <c r="F87" s="202" t="s">
        <v>1061</v>
      </c>
      <c r="G87" s="203" t="s">
        <v>288</v>
      </c>
      <c r="H87" s="204">
        <v>1</v>
      </c>
      <c r="I87" s="205"/>
      <c r="J87" s="206">
        <f>ROUND(I87*H87,2)</f>
        <v>0</v>
      </c>
      <c r="K87" s="202" t="s">
        <v>23</v>
      </c>
      <c r="L87" s="60"/>
      <c r="M87" s="207" t="s">
        <v>23</v>
      </c>
      <c r="N87" s="208" t="s">
        <v>44</v>
      </c>
      <c r="O87" s="41"/>
      <c r="P87" s="209">
        <f>O87*H87</f>
        <v>0</v>
      </c>
      <c r="Q87" s="209">
        <v>0.39</v>
      </c>
      <c r="R87" s="209">
        <f>Q87*H87</f>
        <v>0.39</v>
      </c>
      <c r="S87" s="209">
        <v>0</v>
      </c>
      <c r="T87" s="210">
        <f>S87*H87</f>
        <v>0</v>
      </c>
      <c r="AR87" s="23" t="s">
        <v>164</v>
      </c>
      <c r="AT87" s="23" t="s">
        <v>159</v>
      </c>
      <c r="AU87" s="23" t="s">
        <v>83</v>
      </c>
      <c r="AY87" s="23" t="s">
        <v>157</v>
      </c>
      <c r="BE87" s="211">
        <f>IF(N87="základní",J87,0)</f>
        <v>0</v>
      </c>
      <c r="BF87" s="211">
        <f>IF(N87="snížená",J87,0)</f>
        <v>0</v>
      </c>
      <c r="BG87" s="211">
        <f>IF(N87="zákl. přenesená",J87,0)</f>
        <v>0</v>
      </c>
      <c r="BH87" s="211">
        <f>IF(N87="sníž. přenesená",J87,0)</f>
        <v>0</v>
      </c>
      <c r="BI87" s="211">
        <f>IF(N87="nulová",J87,0)</f>
        <v>0</v>
      </c>
      <c r="BJ87" s="23" t="s">
        <v>81</v>
      </c>
      <c r="BK87" s="211">
        <f>ROUND(I87*H87,2)</f>
        <v>0</v>
      </c>
      <c r="BL87" s="23" t="s">
        <v>164</v>
      </c>
      <c r="BM87" s="23" t="s">
        <v>1062</v>
      </c>
    </row>
    <row r="88" spans="2:65" s="1" customFormat="1" ht="13.5">
      <c r="B88" s="40"/>
      <c r="C88" s="62"/>
      <c r="D88" s="212" t="s">
        <v>166</v>
      </c>
      <c r="E88" s="62"/>
      <c r="F88" s="213" t="s">
        <v>1063</v>
      </c>
      <c r="G88" s="62"/>
      <c r="H88" s="62"/>
      <c r="I88" s="171"/>
      <c r="J88" s="62"/>
      <c r="K88" s="62"/>
      <c r="L88" s="60"/>
      <c r="M88" s="214"/>
      <c r="N88" s="41"/>
      <c r="O88" s="41"/>
      <c r="P88" s="41"/>
      <c r="Q88" s="41"/>
      <c r="R88" s="41"/>
      <c r="S88" s="41"/>
      <c r="T88" s="77"/>
      <c r="AT88" s="23" t="s">
        <v>166</v>
      </c>
      <c r="AU88" s="23" t="s">
        <v>83</v>
      </c>
    </row>
    <row r="89" spans="2:65" s="12" customFormat="1" ht="13.5">
      <c r="B89" s="216"/>
      <c r="C89" s="217"/>
      <c r="D89" s="212" t="s">
        <v>170</v>
      </c>
      <c r="E89" s="218" t="s">
        <v>23</v>
      </c>
      <c r="F89" s="219" t="s">
        <v>81</v>
      </c>
      <c r="G89" s="217"/>
      <c r="H89" s="220">
        <v>1</v>
      </c>
      <c r="I89" s="221"/>
      <c r="J89" s="217"/>
      <c r="K89" s="217"/>
      <c r="L89" s="222"/>
      <c r="M89" s="253"/>
      <c r="N89" s="254"/>
      <c r="O89" s="254"/>
      <c r="P89" s="254"/>
      <c r="Q89" s="254"/>
      <c r="R89" s="254"/>
      <c r="S89" s="254"/>
      <c r="T89" s="255"/>
      <c r="AT89" s="226" t="s">
        <v>170</v>
      </c>
      <c r="AU89" s="226" t="s">
        <v>83</v>
      </c>
      <c r="AV89" s="12" t="s">
        <v>83</v>
      </c>
      <c r="AW89" s="12" t="s">
        <v>36</v>
      </c>
      <c r="AX89" s="12" t="s">
        <v>81</v>
      </c>
      <c r="AY89" s="226" t="s">
        <v>157</v>
      </c>
    </row>
    <row r="90" spans="2:65" s="1" customFormat="1" ht="6.95" customHeight="1">
      <c r="B90" s="55"/>
      <c r="C90" s="56"/>
      <c r="D90" s="56"/>
      <c r="E90" s="56"/>
      <c r="F90" s="56"/>
      <c r="G90" s="56"/>
      <c r="H90" s="56"/>
      <c r="I90" s="147"/>
      <c r="J90" s="56"/>
      <c r="K90" s="56"/>
      <c r="L90" s="60"/>
    </row>
  </sheetData>
  <sheetProtection algorithmName="SHA-512" hashValue="n4qMpX3gIXW3PFBPyL7ojeF43o/HHH/atWiw4IhoYd6Xn1a+mmkHJncood4AtnljxZrdKwMO6kFS8iHKACA5QA==" saltValue="vpw3zFxNJZxWZ1+sH2yDKdoOVIu+oshnO1aX1VLyXYVX1atjNwHkyTQYYkoRb+69zpuAx3uzuVLVrryK6hb3tg==" spinCount="100000" sheet="1" objects="1" scenarios="1" formatColumns="0" formatRows="0" autoFilter="0"/>
  <autoFilter ref="C78:K89"/>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1:BR20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20"/>
      <c r="C1" s="120"/>
      <c r="D1" s="121" t="s">
        <v>1</v>
      </c>
      <c r="E1" s="120"/>
      <c r="F1" s="122" t="s">
        <v>121</v>
      </c>
      <c r="G1" s="384" t="s">
        <v>122</v>
      </c>
      <c r="H1" s="384"/>
      <c r="I1" s="123"/>
      <c r="J1" s="122" t="s">
        <v>123</v>
      </c>
      <c r="K1" s="121" t="s">
        <v>124</v>
      </c>
      <c r="L1" s="122" t="s">
        <v>125</v>
      </c>
      <c r="M1" s="122"/>
      <c r="N1" s="122"/>
      <c r="O1" s="122"/>
      <c r="P1" s="122"/>
      <c r="Q1" s="122"/>
      <c r="R1" s="122"/>
      <c r="S1" s="122"/>
      <c r="T1" s="12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5"/>
      <c r="M2" s="375"/>
      <c r="N2" s="375"/>
      <c r="O2" s="375"/>
      <c r="P2" s="375"/>
      <c r="Q2" s="375"/>
      <c r="R2" s="375"/>
      <c r="S2" s="375"/>
      <c r="T2" s="375"/>
      <c r="U2" s="375"/>
      <c r="V2" s="375"/>
      <c r="AT2" s="23" t="s">
        <v>114</v>
      </c>
    </row>
    <row r="3" spans="1:70" ht="6.95" customHeight="1">
      <c r="B3" s="24"/>
      <c r="C3" s="25"/>
      <c r="D3" s="25"/>
      <c r="E3" s="25"/>
      <c r="F3" s="25"/>
      <c r="G3" s="25"/>
      <c r="H3" s="25"/>
      <c r="I3" s="124"/>
      <c r="J3" s="25"/>
      <c r="K3" s="26"/>
      <c r="AT3" s="23" t="s">
        <v>83</v>
      </c>
    </row>
    <row r="4" spans="1:70" ht="36.950000000000003" customHeight="1">
      <c r="B4" s="27"/>
      <c r="C4" s="28"/>
      <c r="D4" s="29" t="s">
        <v>126</v>
      </c>
      <c r="E4" s="28"/>
      <c r="F4" s="28"/>
      <c r="G4" s="28"/>
      <c r="H4" s="28"/>
      <c r="I4" s="125"/>
      <c r="J4" s="28"/>
      <c r="K4" s="30"/>
      <c r="M4" s="31" t="s">
        <v>12</v>
      </c>
      <c r="AT4" s="23" t="s">
        <v>6</v>
      </c>
    </row>
    <row r="5" spans="1:70" ht="6.95" customHeight="1">
      <c r="B5" s="27"/>
      <c r="C5" s="28"/>
      <c r="D5" s="28"/>
      <c r="E5" s="28"/>
      <c r="F5" s="28"/>
      <c r="G5" s="28"/>
      <c r="H5" s="28"/>
      <c r="I5" s="125"/>
      <c r="J5" s="28"/>
      <c r="K5" s="30"/>
    </row>
    <row r="6" spans="1:70">
      <c r="B6" s="27"/>
      <c r="C6" s="28"/>
      <c r="D6" s="36" t="s">
        <v>18</v>
      </c>
      <c r="E6" s="28"/>
      <c r="F6" s="28"/>
      <c r="G6" s="28"/>
      <c r="H6" s="28"/>
      <c r="I6" s="125"/>
      <c r="J6" s="28"/>
      <c r="K6" s="30"/>
    </row>
    <row r="7" spans="1:70" ht="16.5" customHeight="1">
      <c r="B7" s="27"/>
      <c r="C7" s="28"/>
      <c r="D7" s="28"/>
      <c r="E7" s="376" t="str">
        <f>'Rekapitulace stavby'!K6</f>
        <v>Oprava hráze rybníka Velký Pařezitý - DPS</v>
      </c>
      <c r="F7" s="377"/>
      <c r="G7" s="377"/>
      <c r="H7" s="377"/>
      <c r="I7" s="125"/>
      <c r="J7" s="28"/>
      <c r="K7" s="30"/>
    </row>
    <row r="8" spans="1:70" s="1" customFormat="1">
      <c r="B8" s="40"/>
      <c r="C8" s="41"/>
      <c r="D8" s="36" t="s">
        <v>127</v>
      </c>
      <c r="E8" s="41"/>
      <c r="F8" s="41"/>
      <c r="G8" s="41"/>
      <c r="H8" s="41"/>
      <c r="I8" s="126"/>
      <c r="J8" s="41"/>
      <c r="K8" s="44"/>
    </row>
    <row r="9" spans="1:70" s="1" customFormat="1" ht="36.950000000000003" customHeight="1">
      <c r="B9" s="40"/>
      <c r="C9" s="41"/>
      <c r="D9" s="41"/>
      <c r="E9" s="378" t="s">
        <v>1064</v>
      </c>
      <c r="F9" s="379"/>
      <c r="G9" s="379"/>
      <c r="H9" s="379"/>
      <c r="I9" s="126"/>
      <c r="J9" s="41"/>
      <c r="K9" s="44"/>
    </row>
    <row r="10" spans="1:70" s="1" customFormat="1" ht="13.5">
      <c r="B10" s="40"/>
      <c r="C10" s="41"/>
      <c r="D10" s="41"/>
      <c r="E10" s="41"/>
      <c r="F10" s="41"/>
      <c r="G10" s="41"/>
      <c r="H10" s="41"/>
      <c r="I10" s="126"/>
      <c r="J10" s="41"/>
      <c r="K10" s="44"/>
    </row>
    <row r="11" spans="1:70" s="1" customFormat="1" ht="14.45" customHeight="1">
      <c r="B11" s="40"/>
      <c r="C11" s="41"/>
      <c r="D11" s="36" t="s">
        <v>20</v>
      </c>
      <c r="E11" s="41"/>
      <c r="F11" s="34" t="s">
        <v>21</v>
      </c>
      <c r="G11" s="41"/>
      <c r="H11" s="41"/>
      <c r="I11" s="127" t="s">
        <v>22</v>
      </c>
      <c r="J11" s="34" t="s">
        <v>23</v>
      </c>
      <c r="K11" s="44"/>
    </row>
    <row r="12" spans="1:70" s="1" customFormat="1" ht="14.45" customHeight="1">
      <c r="B12" s="40"/>
      <c r="C12" s="41"/>
      <c r="D12" s="36" t="s">
        <v>24</v>
      </c>
      <c r="E12" s="41"/>
      <c r="F12" s="34" t="s">
        <v>129</v>
      </c>
      <c r="G12" s="41"/>
      <c r="H12" s="41"/>
      <c r="I12" s="127" t="s">
        <v>26</v>
      </c>
      <c r="J12" s="128" t="str">
        <f>'Rekapitulace stavby'!AN8</f>
        <v>17. 5. 2017</v>
      </c>
      <c r="K12" s="44"/>
    </row>
    <row r="13" spans="1:70" s="1" customFormat="1" ht="10.9" customHeight="1">
      <c r="B13" s="40"/>
      <c r="C13" s="41"/>
      <c r="D13" s="41"/>
      <c r="E13" s="41"/>
      <c r="F13" s="41"/>
      <c r="G13" s="41"/>
      <c r="H13" s="41"/>
      <c r="I13" s="126"/>
      <c r="J13" s="41"/>
      <c r="K13" s="44"/>
    </row>
    <row r="14" spans="1:70" s="1" customFormat="1" ht="14.45" customHeight="1">
      <c r="B14" s="40"/>
      <c r="C14" s="41"/>
      <c r="D14" s="36" t="s">
        <v>28</v>
      </c>
      <c r="E14" s="41"/>
      <c r="F14" s="41"/>
      <c r="G14" s="41"/>
      <c r="H14" s="41"/>
      <c r="I14" s="127" t="s">
        <v>29</v>
      </c>
      <c r="J14" s="34" t="s">
        <v>23</v>
      </c>
      <c r="K14" s="44"/>
    </row>
    <row r="15" spans="1:70" s="1" customFormat="1" ht="18" customHeight="1">
      <c r="B15" s="40"/>
      <c r="C15" s="41"/>
      <c r="D15" s="41"/>
      <c r="E15" s="34" t="s">
        <v>30</v>
      </c>
      <c r="F15" s="41"/>
      <c r="G15" s="41"/>
      <c r="H15" s="41"/>
      <c r="I15" s="127" t="s">
        <v>31</v>
      </c>
      <c r="J15" s="34" t="s">
        <v>23</v>
      </c>
      <c r="K15" s="44"/>
    </row>
    <row r="16" spans="1:70" s="1" customFormat="1" ht="6.95" customHeight="1">
      <c r="B16" s="40"/>
      <c r="C16" s="41"/>
      <c r="D16" s="41"/>
      <c r="E16" s="41"/>
      <c r="F16" s="41"/>
      <c r="G16" s="41"/>
      <c r="H16" s="41"/>
      <c r="I16" s="126"/>
      <c r="J16" s="41"/>
      <c r="K16" s="44"/>
    </row>
    <row r="17" spans="2:11" s="1" customFormat="1" ht="14.45" customHeight="1">
      <c r="B17" s="40"/>
      <c r="C17" s="41"/>
      <c r="D17" s="36" t="s">
        <v>32</v>
      </c>
      <c r="E17" s="41"/>
      <c r="F17" s="41"/>
      <c r="G17" s="41"/>
      <c r="H17" s="41"/>
      <c r="I17" s="127"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27" t="s">
        <v>31</v>
      </c>
      <c r="J18" s="34" t="str">
        <f>IF('Rekapitulace stavby'!AN14="Vyplň údaj","",IF('Rekapitulace stavby'!AN14="","",'Rekapitulace stavby'!AN14))</f>
        <v/>
      </c>
      <c r="K18" s="44"/>
    </row>
    <row r="19" spans="2:11" s="1" customFormat="1" ht="6.95" customHeight="1">
      <c r="B19" s="40"/>
      <c r="C19" s="41"/>
      <c r="D19" s="41"/>
      <c r="E19" s="41"/>
      <c r="F19" s="41"/>
      <c r="G19" s="41"/>
      <c r="H19" s="41"/>
      <c r="I19" s="126"/>
      <c r="J19" s="41"/>
      <c r="K19" s="44"/>
    </row>
    <row r="20" spans="2:11" s="1" customFormat="1" ht="14.45" customHeight="1">
      <c r="B20" s="40"/>
      <c r="C20" s="41"/>
      <c r="D20" s="36" t="s">
        <v>34</v>
      </c>
      <c r="E20" s="41"/>
      <c r="F20" s="41"/>
      <c r="G20" s="41"/>
      <c r="H20" s="41"/>
      <c r="I20" s="127" t="s">
        <v>29</v>
      </c>
      <c r="J20" s="34" t="s">
        <v>23</v>
      </c>
      <c r="K20" s="44"/>
    </row>
    <row r="21" spans="2:11" s="1" customFormat="1" ht="18" customHeight="1">
      <c r="B21" s="40"/>
      <c r="C21" s="41"/>
      <c r="D21" s="41"/>
      <c r="E21" s="34" t="s">
        <v>35</v>
      </c>
      <c r="F21" s="41"/>
      <c r="G21" s="41"/>
      <c r="H21" s="41"/>
      <c r="I21" s="127" t="s">
        <v>31</v>
      </c>
      <c r="J21" s="34" t="s">
        <v>23</v>
      </c>
      <c r="K21" s="44"/>
    </row>
    <row r="22" spans="2:11" s="1" customFormat="1" ht="6.95" customHeight="1">
      <c r="B22" s="40"/>
      <c r="C22" s="41"/>
      <c r="D22" s="41"/>
      <c r="E22" s="41"/>
      <c r="F22" s="41"/>
      <c r="G22" s="41"/>
      <c r="H22" s="41"/>
      <c r="I22" s="126"/>
      <c r="J22" s="41"/>
      <c r="K22" s="44"/>
    </row>
    <row r="23" spans="2:11" s="1" customFormat="1" ht="14.45" customHeight="1">
      <c r="B23" s="40"/>
      <c r="C23" s="41"/>
      <c r="D23" s="36" t="s">
        <v>37</v>
      </c>
      <c r="E23" s="41"/>
      <c r="F23" s="41"/>
      <c r="G23" s="41"/>
      <c r="H23" s="41"/>
      <c r="I23" s="126"/>
      <c r="J23" s="41"/>
      <c r="K23" s="44"/>
    </row>
    <row r="24" spans="2:11" s="7" customFormat="1" ht="16.5" customHeight="1">
      <c r="B24" s="129"/>
      <c r="C24" s="130"/>
      <c r="D24" s="130"/>
      <c r="E24" s="341" t="s">
        <v>23</v>
      </c>
      <c r="F24" s="341"/>
      <c r="G24" s="341"/>
      <c r="H24" s="341"/>
      <c r="I24" s="131"/>
      <c r="J24" s="130"/>
      <c r="K24" s="132"/>
    </row>
    <row r="25" spans="2:11" s="1" customFormat="1" ht="6.95" customHeight="1">
      <c r="B25" s="40"/>
      <c r="C25" s="41"/>
      <c r="D25" s="41"/>
      <c r="E25" s="41"/>
      <c r="F25" s="41"/>
      <c r="G25" s="41"/>
      <c r="H25" s="41"/>
      <c r="I25" s="126"/>
      <c r="J25" s="41"/>
      <c r="K25" s="44"/>
    </row>
    <row r="26" spans="2:11" s="1" customFormat="1" ht="6.95" customHeight="1">
      <c r="B26" s="40"/>
      <c r="C26" s="41"/>
      <c r="D26" s="84"/>
      <c r="E26" s="84"/>
      <c r="F26" s="84"/>
      <c r="G26" s="84"/>
      <c r="H26" s="84"/>
      <c r="I26" s="133"/>
      <c r="J26" s="84"/>
      <c r="K26" s="134"/>
    </row>
    <row r="27" spans="2:11" s="1" customFormat="1" ht="25.35" customHeight="1">
      <c r="B27" s="40"/>
      <c r="C27" s="41"/>
      <c r="D27" s="135" t="s">
        <v>39</v>
      </c>
      <c r="E27" s="41"/>
      <c r="F27" s="41"/>
      <c r="G27" s="41"/>
      <c r="H27" s="41"/>
      <c r="I27" s="126"/>
      <c r="J27" s="136">
        <f>ROUND(J84,2)</f>
        <v>0</v>
      </c>
      <c r="K27" s="44"/>
    </row>
    <row r="28" spans="2:11" s="1" customFormat="1" ht="6.95" customHeight="1">
      <c r="B28" s="40"/>
      <c r="C28" s="41"/>
      <c r="D28" s="84"/>
      <c r="E28" s="84"/>
      <c r="F28" s="84"/>
      <c r="G28" s="84"/>
      <c r="H28" s="84"/>
      <c r="I28" s="133"/>
      <c r="J28" s="84"/>
      <c r="K28" s="134"/>
    </row>
    <row r="29" spans="2:11" s="1" customFormat="1" ht="14.45" customHeight="1">
      <c r="B29" s="40"/>
      <c r="C29" s="41"/>
      <c r="D29" s="41"/>
      <c r="E29" s="41"/>
      <c r="F29" s="45" t="s">
        <v>41</v>
      </c>
      <c r="G29" s="41"/>
      <c r="H29" s="41"/>
      <c r="I29" s="137" t="s">
        <v>40</v>
      </c>
      <c r="J29" s="45" t="s">
        <v>42</v>
      </c>
      <c r="K29" s="44"/>
    </row>
    <row r="30" spans="2:11" s="1" customFormat="1" ht="14.45" customHeight="1">
      <c r="B30" s="40"/>
      <c r="C30" s="41"/>
      <c r="D30" s="48" t="s">
        <v>43</v>
      </c>
      <c r="E30" s="48" t="s">
        <v>44</v>
      </c>
      <c r="F30" s="138">
        <f>ROUND(SUM(BE84:BE200), 2)</f>
        <v>0</v>
      </c>
      <c r="G30" s="41"/>
      <c r="H30" s="41"/>
      <c r="I30" s="139">
        <v>0.21</v>
      </c>
      <c r="J30" s="138">
        <f>ROUND(ROUND((SUM(BE84:BE200)), 2)*I30, 2)</f>
        <v>0</v>
      </c>
      <c r="K30" s="44"/>
    </row>
    <row r="31" spans="2:11" s="1" customFormat="1" ht="14.45" customHeight="1">
      <c r="B31" s="40"/>
      <c r="C31" s="41"/>
      <c r="D31" s="41"/>
      <c r="E31" s="48" t="s">
        <v>45</v>
      </c>
      <c r="F31" s="138">
        <f>ROUND(SUM(BF84:BF200), 2)</f>
        <v>0</v>
      </c>
      <c r="G31" s="41"/>
      <c r="H31" s="41"/>
      <c r="I31" s="139">
        <v>0.15</v>
      </c>
      <c r="J31" s="138">
        <f>ROUND(ROUND((SUM(BF84:BF200)), 2)*I31, 2)</f>
        <v>0</v>
      </c>
      <c r="K31" s="44"/>
    </row>
    <row r="32" spans="2:11" s="1" customFormat="1" ht="14.45" hidden="1" customHeight="1">
      <c r="B32" s="40"/>
      <c r="C32" s="41"/>
      <c r="D32" s="41"/>
      <c r="E32" s="48" t="s">
        <v>46</v>
      </c>
      <c r="F32" s="138">
        <f>ROUND(SUM(BG84:BG200), 2)</f>
        <v>0</v>
      </c>
      <c r="G32" s="41"/>
      <c r="H32" s="41"/>
      <c r="I32" s="139">
        <v>0.21</v>
      </c>
      <c r="J32" s="138">
        <v>0</v>
      </c>
      <c r="K32" s="44"/>
    </row>
    <row r="33" spans="2:11" s="1" customFormat="1" ht="14.45" hidden="1" customHeight="1">
      <c r="B33" s="40"/>
      <c r="C33" s="41"/>
      <c r="D33" s="41"/>
      <c r="E33" s="48" t="s">
        <v>47</v>
      </c>
      <c r="F33" s="138">
        <f>ROUND(SUM(BH84:BH200), 2)</f>
        <v>0</v>
      </c>
      <c r="G33" s="41"/>
      <c r="H33" s="41"/>
      <c r="I33" s="139">
        <v>0.15</v>
      </c>
      <c r="J33" s="138">
        <v>0</v>
      </c>
      <c r="K33" s="44"/>
    </row>
    <row r="34" spans="2:11" s="1" customFormat="1" ht="14.45" hidden="1" customHeight="1">
      <c r="B34" s="40"/>
      <c r="C34" s="41"/>
      <c r="D34" s="41"/>
      <c r="E34" s="48" t="s">
        <v>48</v>
      </c>
      <c r="F34" s="138">
        <f>ROUND(SUM(BI84:BI200), 2)</f>
        <v>0</v>
      </c>
      <c r="G34" s="41"/>
      <c r="H34" s="41"/>
      <c r="I34" s="139">
        <v>0</v>
      </c>
      <c r="J34" s="138">
        <v>0</v>
      </c>
      <c r="K34" s="44"/>
    </row>
    <row r="35" spans="2:11" s="1" customFormat="1" ht="6.95" customHeight="1">
      <c r="B35" s="40"/>
      <c r="C35" s="41"/>
      <c r="D35" s="41"/>
      <c r="E35" s="41"/>
      <c r="F35" s="41"/>
      <c r="G35" s="41"/>
      <c r="H35" s="41"/>
      <c r="I35" s="126"/>
      <c r="J35" s="41"/>
      <c r="K35" s="44"/>
    </row>
    <row r="36" spans="2:11" s="1" customFormat="1" ht="25.35" customHeight="1">
      <c r="B36" s="40"/>
      <c r="C36" s="140"/>
      <c r="D36" s="141" t="s">
        <v>49</v>
      </c>
      <c r="E36" s="78"/>
      <c r="F36" s="78"/>
      <c r="G36" s="142" t="s">
        <v>50</v>
      </c>
      <c r="H36" s="143" t="s">
        <v>51</v>
      </c>
      <c r="I36" s="144"/>
      <c r="J36" s="145">
        <f>SUM(J27:J34)</f>
        <v>0</v>
      </c>
      <c r="K36" s="146"/>
    </row>
    <row r="37" spans="2:11" s="1" customFormat="1" ht="14.45" customHeight="1">
      <c r="B37" s="55"/>
      <c r="C37" s="56"/>
      <c r="D37" s="56"/>
      <c r="E37" s="56"/>
      <c r="F37" s="56"/>
      <c r="G37" s="56"/>
      <c r="H37" s="56"/>
      <c r="I37" s="147"/>
      <c r="J37" s="56"/>
      <c r="K37" s="57"/>
    </row>
    <row r="41" spans="2:11" s="1" customFormat="1" ht="6.95" customHeight="1">
      <c r="B41" s="148"/>
      <c r="C41" s="149"/>
      <c r="D41" s="149"/>
      <c r="E41" s="149"/>
      <c r="F41" s="149"/>
      <c r="G41" s="149"/>
      <c r="H41" s="149"/>
      <c r="I41" s="150"/>
      <c r="J41" s="149"/>
      <c r="K41" s="151"/>
    </row>
    <row r="42" spans="2:11" s="1" customFormat="1" ht="36.950000000000003" customHeight="1">
      <c r="B42" s="40"/>
      <c r="C42" s="29" t="s">
        <v>130</v>
      </c>
      <c r="D42" s="41"/>
      <c r="E42" s="41"/>
      <c r="F42" s="41"/>
      <c r="G42" s="41"/>
      <c r="H42" s="41"/>
      <c r="I42" s="126"/>
      <c r="J42" s="41"/>
      <c r="K42" s="44"/>
    </row>
    <row r="43" spans="2:11" s="1" customFormat="1" ht="6.95" customHeight="1">
      <c r="B43" s="40"/>
      <c r="C43" s="41"/>
      <c r="D43" s="41"/>
      <c r="E43" s="41"/>
      <c r="F43" s="41"/>
      <c r="G43" s="41"/>
      <c r="H43" s="41"/>
      <c r="I43" s="126"/>
      <c r="J43" s="41"/>
      <c r="K43" s="44"/>
    </row>
    <row r="44" spans="2:11" s="1" customFormat="1" ht="14.45" customHeight="1">
      <c r="B44" s="40"/>
      <c r="C44" s="36" t="s">
        <v>18</v>
      </c>
      <c r="D44" s="41"/>
      <c r="E44" s="41"/>
      <c r="F44" s="41"/>
      <c r="G44" s="41"/>
      <c r="H44" s="41"/>
      <c r="I44" s="126"/>
      <c r="J44" s="41"/>
      <c r="K44" s="44"/>
    </row>
    <row r="45" spans="2:11" s="1" customFormat="1" ht="16.5" customHeight="1">
      <c r="B45" s="40"/>
      <c r="C45" s="41"/>
      <c r="D45" s="41"/>
      <c r="E45" s="376" t="str">
        <f>E7</f>
        <v>Oprava hráze rybníka Velký Pařezitý - DPS</v>
      </c>
      <c r="F45" s="377"/>
      <c r="G45" s="377"/>
      <c r="H45" s="377"/>
      <c r="I45" s="126"/>
      <c r="J45" s="41"/>
      <c r="K45" s="44"/>
    </row>
    <row r="46" spans="2:11" s="1" customFormat="1" ht="14.45" customHeight="1">
      <c r="B46" s="40"/>
      <c r="C46" s="36" t="s">
        <v>127</v>
      </c>
      <c r="D46" s="41"/>
      <c r="E46" s="41"/>
      <c r="F46" s="41"/>
      <c r="G46" s="41"/>
      <c r="H46" s="41"/>
      <c r="I46" s="126"/>
      <c r="J46" s="41"/>
      <c r="K46" s="44"/>
    </row>
    <row r="47" spans="2:11" s="1" customFormat="1" ht="17.25" customHeight="1">
      <c r="B47" s="40"/>
      <c r="C47" s="41"/>
      <c r="D47" s="41"/>
      <c r="E47" s="378" t="str">
        <f>E9</f>
        <v>SO 09 - Oprava boční hráze a pravého bezpečnostního přelivu</v>
      </c>
      <c r="F47" s="379"/>
      <c r="G47" s="379"/>
      <c r="H47" s="379"/>
      <c r="I47" s="126"/>
      <c r="J47" s="41"/>
      <c r="K47" s="44"/>
    </row>
    <row r="48" spans="2:11" s="1" customFormat="1" ht="6.95" customHeight="1">
      <c r="B48" s="40"/>
      <c r="C48" s="41"/>
      <c r="D48" s="41"/>
      <c r="E48" s="41"/>
      <c r="F48" s="41"/>
      <c r="G48" s="41"/>
      <c r="H48" s="41"/>
      <c r="I48" s="126"/>
      <c r="J48" s="41"/>
      <c r="K48" s="44"/>
    </row>
    <row r="49" spans="2:47" s="1" customFormat="1" ht="18" customHeight="1">
      <c r="B49" s="40"/>
      <c r="C49" s="36" t="s">
        <v>24</v>
      </c>
      <c r="D49" s="41"/>
      <c r="E49" s="41"/>
      <c r="F49" s="34" t="str">
        <f>F12</f>
        <v xml:space="preserve"> </v>
      </c>
      <c r="G49" s="41"/>
      <c r="H49" s="41"/>
      <c r="I49" s="127" t="s">
        <v>26</v>
      </c>
      <c r="J49" s="128" t="str">
        <f>IF(J12="","",J12)</f>
        <v>17. 5. 2017</v>
      </c>
      <c r="K49" s="44"/>
    </row>
    <row r="50" spans="2:47" s="1" customFormat="1" ht="6.95" customHeight="1">
      <c r="B50" s="40"/>
      <c r="C50" s="41"/>
      <c r="D50" s="41"/>
      <c r="E50" s="41"/>
      <c r="F50" s="41"/>
      <c r="G50" s="41"/>
      <c r="H50" s="41"/>
      <c r="I50" s="126"/>
      <c r="J50" s="41"/>
      <c r="K50" s="44"/>
    </row>
    <row r="51" spans="2:47" s="1" customFormat="1">
      <c r="B51" s="40"/>
      <c r="C51" s="36" t="s">
        <v>28</v>
      </c>
      <c r="D51" s="41"/>
      <c r="E51" s="41"/>
      <c r="F51" s="34" t="str">
        <f>E15</f>
        <v>AOPK ČR, Kaplanova 1931/1, 148 00 Praha 11</v>
      </c>
      <c r="G51" s="41"/>
      <c r="H51" s="41"/>
      <c r="I51" s="127" t="s">
        <v>34</v>
      </c>
      <c r="J51" s="341" t="str">
        <f>E21</f>
        <v>HG partner s.r.o.</v>
      </c>
      <c r="K51" s="44"/>
    </row>
    <row r="52" spans="2:47" s="1" customFormat="1" ht="14.45" customHeight="1">
      <c r="B52" s="40"/>
      <c r="C52" s="36" t="s">
        <v>32</v>
      </c>
      <c r="D52" s="41"/>
      <c r="E52" s="41"/>
      <c r="F52" s="34" t="str">
        <f>IF(E18="","",E18)</f>
        <v/>
      </c>
      <c r="G52" s="41"/>
      <c r="H52" s="41"/>
      <c r="I52" s="126"/>
      <c r="J52" s="380"/>
      <c r="K52" s="44"/>
    </row>
    <row r="53" spans="2:47" s="1" customFormat="1" ht="10.35" customHeight="1">
      <c r="B53" s="40"/>
      <c r="C53" s="41"/>
      <c r="D53" s="41"/>
      <c r="E53" s="41"/>
      <c r="F53" s="41"/>
      <c r="G53" s="41"/>
      <c r="H53" s="41"/>
      <c r="I53" s="126"/>
      <c r="J53" s="41"/>
      <c r="K53" s="44"/>
    </row>
    <row r="54" spans="2:47" s="1" customFormat="1" ht="29.25" customHeight="1">
      <c r="B54" s="40"/>
      <c r="C54" s="152" t="s">
        <v>131</v>
      </c>
      <c r="D54" s="140"/>
      <c r="E54" s="140"/>
      <c r="F54" s="140"/>
      <c r="G54" s="140"/>
      <c r="H54" s="140"/>
      <c r="I54" s="153"/>
      <c r="J54" s="154" t="s">
        <v>132</v>
      </c>
      <c r="K54" s="155"/>
    </row>
    <row r="55" spans="2:47" s="1" customFormat="1" ht="10.35" customHeight="1">
      <c r="B55" s="40"/>
      <c r="C55" s="41"/>
      <c r="D55" s="41"/>
      <c r="E55" s="41"/>
      <c r="F55" s="41"/>
      <c r="G55" s="41"/>
      <c r="H55" s="41"/>
      <c r="I55" s="126"/>
      <c r="J55" s="41"/>
      <c r="K55" s="44"/>
    </row>
    <row r="56" spans="2:47" s="1" customFormat="1" ht="29.25" customHeight="1">
      <c r="B56" s="40"/>
      <c r="C56" s="156" t="s">
        <v>133</v>
      </c>
      <c r="D56" s="41"/>
      <c r="E56" s="41"/>
      <c r="F56" s="41"/>
      <c r="G56" s="41"/>
      <c r="H56" s="41"/>
      <c r="I56" s="126"/>
      <c r="J56" s="136">
        <f>J84</f>
        <v>0</v>
      </c>
      <c r="K56" s="44"/>
      <c r="AU56" s="23" t="s">
        <v>134</v>
      </c>
    </row>
    <row r="57" spans="2:47" s="8" customFormat="1" ht="24.95" customHeight="1">
      <c r="B57" s="157"/>
      <c r="C57" s="158"/>
      <c r="D57" s="159" t="s">
        <v>135</v>
      </c>
      <c r="E57" s="160"/>
      <c r="F57" s="160"/>
      <c r="G57" s="160"/>
      <c r="H57" s="160"/>
      <c r="I57" s="161"/>
      <c r="J57" s="162">
        <f>J85</f>
        <v>0</v>
      </c>
      <c r="K57" s="163"/>
    </row>
    <row r="58" spans="2:47" s="9" customFormat="1" ht="19.899999999999999" customHeight="1">
      <c r="B58" s="164"/>
      <c r="C58" s="165"/>
      <c r="D58" s="166" t="s">
        <v>136</v>
      </c>
      <c r="E58" s="167"/>
      <c r="F58" s="167"/>
      <c r="G58" s="167"/>
      <c r="H58" s="167"/>
      <c r="I58" s="168"/>
      <c r="J58" s="169">
        <f>J86</f>
        <v>0</v>
      </c>
      <c r="K58" s="170"/>
    </row>
    <row r="59" spans="2:47" s="9" customFormat="1" ht="19.899999999999999" customHeight="1">
      <c r="B59" s="164"/>
      <c r="C59" s="165"/>
      <c r="D59" s="166" t="s">
        <v>363</v>
      </c>
      <c r="E59" s="167"/>
      <c r="F59" s="167"/>
      <c r="G59" s="167"/>
      <c r="H59" s="167"/>
      <c r="I59" s="168"/>
      <c r="J59" s="169">
        <f>J143</f>
        <v>0</v>
      </c>
      <c r="K59" s="170"/>
    </row>
    <row r="60" spans="2:47" s="9" customFormat="1" ht="19.899999999999999" customHeight="1">
      <c r="B60" s="164"/>
      <c r="C60" s="165"/>
      <c r="D60" s="166" t="s">
        <v>421</v>
      </c>
      <c r="E60" s="167"/>
      <c r="F60" s="167"/>
      <c r="G60" s="167"/>
      <c r="H60" s="167"/>
      <c r="I60" s="168"/>
      <c r="J60" s="169">
        <f>J148</f>
        <v>0</v>
      </c>
      <c r="K60" s="170"/>
    </row>
    <row r="61" spans="2:47" s="9" customFormat="1" ht="19.899999999999999" customHeight="1">
      <c r="B61" s="164"/>
      <c r="C61" s="165"/>
      <c r="D61" s="166" t="s">
        <v>137</v>
      </c>
      <c r="E61" s="167"/>
      <c r="F61" s="167"/>
      <c r="G61" s="167"/>
      <c r="H61" s="167"/>
      <c r="I61" s="168"/>
      <c r="J61" s="169">
        <f>J154</f>
        <v>0</v>
      </c>
      <c r="K61" s="170"/>
    </row>
    <row r="62" spans="2:47" s="9" customFormat="1" ht="19.899999999999999" customHeight="1">
      <c r="B62" s="164"/>
      <c r="C62" s="165"/>
      <c r="D62" s="166" t="s">
        <v>139</v>
      </c>
      <c r="E62" s="167"/>
      <c r="F62" s="167"/>
      <c r="G62" s="167"/>
      <c r="H62" s="167"/>
      <c r="I62" s="168"/>
      <c r="J62" s="169">
        <f>J188</f>
        <v>0</v>
      </c>
      <c r="K62" s="170"/>
    </row>
    <row r="63" spans="2:47" s="9" customFormat="1" ht="19.899999999999999" customHeight="1">
      <c r="B63" s="164"/>
      <c r="C63" s="165"/>
      <c r="D63" s="166" t="s">
        <v>423</v>
      </c>
      <c r="E63" s="167"/>
      <c r="F63" s="167"/>
      <c r="G63" s="167"/>
      <c r="H63" s="167"/>
      <c r="I63" s="168"/>
      <c r="J63" s="169">
        <f>J193</f>
        <v>0</v>
      </c>
      <c r="K63" s="170"/>
    </row>
    <row r="64" spans="2:47" s="9" customFormat="1" ht="19.899999999999999" customHeight="1">
      <c r="B64" s="164"/>
      <c r="C64" s="165"/>
      <c r="D64" s="166" t="s">
        <v>140</v>
      </c>
      <c r="E64" s="167"/>
      <c r="F64" s="167"/>
      <c r="G64" s="167"/>
      <c r="H64" s="167"/>
      <c r="I64" s="168"/>
      <c r="J64" s="169">
        <f>J196</f>
        <v>0</v>
      </c>
      <c r="K64" s="170"/>
    </row>
    <row r="65" spans="2:12" s="1" customFormat="1" ht="21.75" customHeight="1">
      <c r="B65" s="40"/>
      <c r="C65" s="41"/>
      <c r="D65" s="41"/>
      <c r="E65" s="41"/>
      <c r="F65" s="41"/>
      <c r="G65" s="41"/>
      <c r="H65" s="41"/>
      <c r="I65" s="126"/>
      <c r="J65" s="41"/>
      <c r="K65" s="44"/>
    </row>
    <row r="66" spans="2:12" s="1" customFormat="1" ht="6.95" customHeight="1">
      <c r="B66" s="55"/>
      <c r="C66" s="56"/>
      <c r="D66" s="56"/>
      <c r="E66" s="56"/>
      <c r="F66" s="56"/>
      <c r="G66" s="56"/>
      <c r="H66" s="56"/>
      <c r="I66" s="147"/>
      <c r="J66" s="56"/>
      <c r="K66" s="57"/>
    </row>
    <row r="70" spans="2:12" s="1" customFormat="1" ht="6.95" customHeight="1">
      <c r="B70" s="58"/>
      <c r="C70" s="59"/>
      <c r="D70" s="59"/>
      <c r="E70" s="59"/>
      <c r="F70" s="59"/>
      <c r="G70" s="59"/>
      <c r="H70" s="59"/>
      <c r="I70" s="150"/>
      <c r="J70" s="59"/>
      <c r="K70" s="59"/>
      <c r="L70" s="60"/>
    </row>
    <row r="71" spans="2:12" s="1" customFormat="1" ht="36.950000000000003" customHeight="1">
      <c r="B71" s="40"/>
      <c r="C71" s="61" t="s">
        <v>141</v>
      </c>
      <c r="D71" s="62"/>
      <c r="E71" s="62"/>
      <c r="F71" s="62"/>
      <c r="G71" s="62"/>
      <c r="H71" s="62"/>
      <c r="I71" s="171"/>
      <c r="J71" s="62"/>
      <c r="K71" s="62"/>
      <c r="L71" s="60"/>
    </row>
    <row r="72" spans="2:12" s="1" customFormat="1" ht="6.95" customHeight="1">
      <c r="B72" s="40"/>
      <c r="C72" s="62"/>
      <c r="D72" s="62"/>
      <c r="E72" s="62"/>
      <c r="F72" s="62"/>
      <c r="G72" s="62"/>
      <c r="H72" s="62"/>
      <c r="I72" s="171"/>
      <c r="J72" s="62"/>
      <c r="K72" s="62"/>
      <c r="L72" s="60"/>
    </row>
    <row r="73" spans="2:12" s="1" customFormat="1" ht="14.45" customHeight="1">
      <c r="B73" s="40"/>
      <c r="C73" s="64" t="s">
        <v>18</v>
      </c>
      <c r="D73" s="62"/>
      <c r="E73" s="62"/>
      <c r="F73" s="62"/>
      <c r="G73" s="62"/>
      <c r="H73" s="62"/>
      <c r="I73" s="171"/>
      <c r="J73" s="62"/>
      <c r="K73" s="62"/>
      <c r="L73" s="60"/>
    </row>
    <row r="74" spans="2:12" s="1" customFormat="1" ht="16.5" customHeight="1">
      <c r="B74" s="40"/>
      <c r="C74" s="62"/>
      <c r="D74" s="62"/>
      <c r="E74" s="381" t="str">
        <f>E7</f>
        <v>Oprava hráze rybníka Velký Pařezitý - DPS</v>
      </c>
      <c r="F74" s="382"/>
      <c r="G74" s="382"/>
      <c r="H74" s="382"/>
      <c r="I74" s="171"/>
      <c r="J74" s="62"/>
      <c r="K74" s="62"/>
      <c r="L74" s="60"/>
    </row>
    <row r="75" spans="2:12" s="1" customFormat="1" ht="14.45" customHeight="1">
      <c r="B75" s="40"/>
      <c r="C75" s="64" t="s">
        <v>127</v>
      </c>
      <c r="D75" s="62"/>
      <c r="E75" s="62"/>
      <c r="F75" s="62"/>
      <c r="G75" s="62"/>
      <c r="H75" s="62"/>
      <c r="I75" s="171"/>
      <c r="J75" s="62"/>
      <c r="K75" s="62"/>
      <c r="L75" s="60"/>
    </row>
    <row r="76" spans="2:12" s="1" customFormat="1" ht="17.25" customHeight="1">
      <c r="B76" s="40"/>
      <c r="C76" s="62"/>
      <c r="D76" s="62"/>
      <c r="E76" s="352" t="str">
        <f>E9</f>
        <v>SO 09 - Oprava boční hráze a pravého bezpečnostního přelivu</v>
      </c>
      <c r="F76" s="383"/>
      <c r="G76" s="383"/>
      <c r="H76" s="383"/>
      <c r="I76" s="171"/>
      <c r="J76" s="62"/>
      <c r="K76" s="62"/>
      <c r="L76" s="60"/>
    </row>
    <row r="77" spans="2:12" s="1" customFormat="1" ht="6.95" customHeight="1">
      <c r="B77" s="40"/>
      <c r="C77" s="62"/>
      <c r="D77" s="62"/>
      <c r="E77" s="62"/>
      <c r="F77" s="62"/>
      <c r="G77" s="62"/>
      <c r="H77" s="62"/>
      <c r="I77" s="171"/>
      <c r="J77" s="62"/>
      <c r="K77" s="62"/>
      <c r="L77" s="60"/>
    </row>
    <row r="78" spans="2:12" s="1" customFormat="1" ht="18" customHeight="1">
      <c r="B78" s="40"/>
      <c r="C78" s="64" t="s">
        <v>24</v>
      </c>
      <c r="D78" s="62"/>
      <c r="E78" s="62"/>
      <c r="F78" s="172" t="str">
        <f>F12</f>
        <v xml:space="preserve"> </v>
      </c>
      <c r="G78" s="62"/>
      <c r="H78" s="62"/>
      <c r="I78" s="173" t="s">
        <v>26</v>
      </c>
      <c r="J78" s="72" t="str">
        <f>IF(J12="","",J12)</f>
        <v>17. 5. 2017</v>
      </c>
      <c r="K78" s="62"/>
      <c r="L78" s="60"/>
    </row>
    <row r="79" spans="2:12" s="1" customFormat="1" ht="6.95" customHeight="1">
      <c r="B79" s="40"/>
      <c r="C79" s="62"/>
      <c r="D79" s="62"/>
      <c r="E79" s="62"/>
      <c r="F79" s="62"/>
      <c r="G79" s="62"/>
      <c r="H79" s="62"/>
      <c r="I79" s="171"/>
      <c r="J79" s="62"/>
      <c r="K79" s="62"/>
      <c r="L79" s="60"/>
    </row>
    <row r="80" spans="2:12" s="1" customFormat="1">
      <c r="B80" s="40"/>
      <c r="C80" s="64" t="s">
        <v>28</v>
      </c>
      <c r="D80" s="62"/>
      <c r="E80" s="62"/>
      <c r="F80" s="172" t="str">
        <f>E15</f>
        <v>AOPK ČR, Kaplanova 1931/1, 148 00 Praha 11</v>
      </c>
      <c r="G80" s="62"/>
      <c r="H80" s="62"/>
      <c r="I80" s="173" t="s">
        <v>34</v>
      </c>
      <c r="J80" s="172" t="str">
        <f>E21</f>
        <v>HG partner s.r.o.</v>
      </c>
      <c r="K80" s="62"/>
      <c r="L80" s="60"/>
    </row>
    <row r="81" spans="2:65" s="1" customFormat="1" ht="14.45" customHeight="1">
      <c r="B81" s="40"/>
      <c r="C81" s="64" t="s">
        <v>32</v>
      </c>
      <c r="D81" s="62"/>
      <c r="E81" s="62"/>
      <c r="F81" s="172" t="str">
        <f>IF(E18="","",E18)</f>
        <v/>
      </c>
      <c r="G81" s="62"/>
      <c r="H81" s="62"/>
      <c r="I81" s="171"/>
      <c r="J81" s="62"/>
      <c r="K81" s="62"/>
      <c r="L81" s="60"/>
    </row>
    <row r="82" spans="2:65" s="1" customFormat="1" ht="10.35" customHeight="1">
      <c r="B82" s="40"/>
      <c r="C82" s="62"/>
      <c r="D82" s="62"/>
      <c r="E82" s="62"/>
      <c r="F82" s="62"/>
      <c r="G82" s="62"/>
      <c r="H82" s="62"/>
      <c r="I82" s="171"/>
      <c r="J82" s="62"/>
      <c r="K82" s="62"/>
      <c r="L82" s="60"/>
    </row>
    <row r="83" spans="2:65" s="10" customFormat="1" ht="29.25" customHeight="1">
      <c r="B83" s="174"/>
      <c r="C83" s="175" t="s">
        <v>142</v>
      </c>
      <c r="D83" s="176" t="s">
        <v>58</v>
      </c>
      <c r="E83" s="176" t="s">
        <v>54</v>
      </c>
      <c r="F83" s="176" t="s">
        <v>143</v>
      </c>
      <c r="G83" s="176" t="s">
        <v>144</v>
      </c>
      <c r="H83" s="176" t="s">
        <v>145</v>
      </c>
      <c r="I83" s="177" t="s">
        <v>146</v>
      </c>
      <c r="J83" s="176" t="s">
        <v>132</v>
      </c>
      <c r="K83" s="178" t="s">
        <v>147</v>
      </c>
      <c r="L83" s="179"/>
      <c r="M83" s="80" t="s">
        <v>148</v>
      </c>
      <c r="N83" s="81" t="s">
        <v>43</v>
      </c>
      <c r="O83" s="81" t="s">
        <v>149</v>
      </c>
      <c r="P83" s="81" t="s">
        <v>150</v>
      </c>
      <c r="Q83" s="81" t="s">
        <v>151</v>
      </c>
      <c r="R83" s="81" t="s">
        <v>152</v>
      </c>
      <c r="S83" s="81" t="s">
        <v>153</v>
      </c>
      <c r="T83" s="82" t="s">
        <v>154</v>
      </c>
    </row>
    <row r="84" spans="2:65" s="1" customFormat="1" ht="29.25" customHeight="1">
      <c r="B84" s="40"/>
      <c r="C84" s="86" t="s">
        <v>133</v>
      </c>
      <c r="D84" s="62"/>
      <c r="E84" s="62"/>
      <c r="F84" s="62"/>
      <c r="G84" s="62"/>
      <c r="H84" s="62"/>
      <c r="I84" s="171"/>
      <c r="J84" s="180">
        <f>BK84</f>
        <v>0</v>
      </c>
      <c r="K84" s="62"/>
      <c r="L84" s="60"/>
      <c r="M84" s="83"/>
      <c r="N84" s="84"/>
      <c r="O84" s="84"/>
      <c r="P84" s="181">
        <f>P85</f>
        <v>0</v>
      </c>
      <c r="Q84" s="84"/>
      <c r="R84" s="181">
        <f>R85</f>
        <v>85.712267999999995</v>
      </c>
      <c r="S84" s="84"/>
      <c r="T84" s="182">
        <f>T85</f>
        <v>18.399999999999999</v>
      </c>
      <c r="AT84" s="23" t="s">
        <v>72</v>
      </c>
      <c r="AU84" s="23" t="s">
        <v>134</v>
      </c>
      <c r="BK84" s="183">
        <f>BK85</f>
        <v>0</v>
      </c>
    </row>
    <row r="85" spans="2:65" s="11" customFormat="1" ht="37.35" customHeight="1">
      <c r="B85" s="184"/>
      <c r="C85" s="185"/>
      <c r="D85" s="186" t="s">
        <v>72</v>
      </c>
      <c r="E85" s="187" t="s">
        <v>155</v>
      </c>
      <c r="F85" s="187" t="s">
        <v>156</v>
      </c>
      <c r="G85" s="185"/>
      <c r="H85" s="185"/>
      <c r="I85" s="188"/>
      <c r="J85" s="189">
        <f>BK85</f>
        <v>0</v>
      </c>
      <c r="K85" s="185"/>
      <c r="L85" s="190"/>
      <c r="M85" s="191"/>
      <c r="N85" s="192"/>
      <c r="O85" s="192"/>
      <c r="P85" s="193">
        <f>P86+P143+P148+P154+P188+P193+P196</f>
        <v>0</v>
      </c>
      <c r="Q85" s="192"/>
      <c r="R85" s="193">
        <f>R86+R143+R148+R154+R188+R193+R196</f>
        <v>85.712267999999995</v>
      </c>
      <c r="S85" s="192"/>
      <c r="T85" s="194">
        <f>T86+T143+T148+T154+T188+T193+T196</f>
        <v>18.399999999999999</v>
      </c>
      <c r="AR85" s="195" t="s">
        <v>81</v>
      </c>
      <c r="AT85" s="196" t="s">
        <v>72</v>
      </c>
      <c r="AU85" s="196" t="s">
        <v>73</v>
      </c>
      <c r="AY85" s="195" t="s">
        <v>157</v>
      </c>
      <c r="BK85" s="197">
        <f>BK86+BK143+BK148+BK154+BK188+BK193+BK196</f>
        <v>0</v>
      </c>
    </row>
    <row r="86" spans="2:65" s="11" customFormat="1" ht="19.899999999999999" customHeight="1">
      <c r="B86" s="184"/>
      <c r="C86" s="185"/>
      <c r="D86" s="186" t="s">
        <v>72</v>
      </c>
      <c r="E86" s="198" t="s">
        <v>81</v>
      </c>
      <c r="F86" s="198" t="s">
        <v>158</v>
      </c>
      <c r="G86" s="185"/>
      <c r="H86" s="185"/>
      <c r="I86" s="188"/>
      <c r="J86" s="199">
        <f>BK86</f>
        <v>0</v>
      </c>
      <c r="K86" s="185"/>
      <c r="L86" s="190"/>
      <c r="M86" s="191"/>
      <c r="N86" s="192"/>
      <c r="O86" s="192"/>
      <c r="P86" s="193">
        <f>SUM(P87:P142)</f>
        <v>0</v>
      </c>
      <c r="Q86" s="192"/>
      <c r="R86" s="193">
        <f>SUM(R87:R142)</f>
        <v>1.4800000000000002</v>
      </c>
      <c r="S86" s="192"/>
      <c r="T86" s="194">
        <f>SUM(T87:T142)</f>
        <v>18.399999999999999</v>
      </c>
      <c r="AR86" s="195" t="s">
        <v>81</v>
      </c>
      <c r="AT86" s="196" t="s">
        <v>72</v>
      </c>
      <c r="AU86" s="196" t="s">
        <v>81</v>
      </c>
      <c r="AY86" s="195" t="s">
        <v>157</v>
      </c>
      <c r="BK86" s="197">
        <f>SUM(BK87:BK142)</f>
        <v>0</v>
      </c>
    </row>
    <row r="87" spans="2:65" s="1" customFormat="1" ht="16.5" customHeight="1">
      <c r="B87" s="40"/>
      <c r="C87" s="200" t="s">
        <v>81</v>
      </c>
      <c r="D87" s="200" t="s">
        <v>159</v>
      </c>
      <c r="E87" s="201" t="s">
        <v>1065</v>
      </c>
      <c r="F87" s="202" t="s">
        <v>1066</v>
      </c>
      <c r="G87" s="203" t="s">
        <v>1067</v>
      </c>
      <c r="H87" s="204">
        <v>5.0000000000000001E-3</v>
      </c>
      <c r="I87" s="205"/>
      <c r="J87" s="206">
        <f>ROUND(I87*H87,2)</f>
        <v>0</v>
      </c>
      <c r="K87" s="202" t="s">
        <v>163</v>
      </c>
      <c r="L87" s="60"/>
      <c r="M87" s="207" t="s">
        <v>23</v>
      </c>
      <c r="N87" s="208" t="s">
        <v>44</v>
      </c>
      <c r="O87" s="41"/>
      <c r="P87" s="209">
        <f>O87*H87</f>
        <v>0</v>
      </c>
      <c r="Q87" s="209">
        <v>0</v>
      </c>
      <c r="R87" s="209">
        <f>Q87*H87</f>
        <v>0</v>
      </c>
      <c r="S87" s="209">
        <v>0</v>
      </c>
      <c r="T87" s="210">
        <f>S87*H87</f>
        <v>0</v>
      </c>
      <c r="AR87" s="23" t="s">
        <v>164</v>
      </c>
      <c r="AT87" s="23" t="s">
        <v>159</v>
      </c>
      <c r="AU87" s="23" t="s">
        <v>83</v>
      </c>
      <c r="AY87" s="23" t="s">
        <v>157</v>
      </c>
      <c r="BE87" s="211">
        <f>IF(N87="základní",J87,0)</f>
        <v>0</v>
      </c>
      <c r="BF87" s="211">
        <f>IF(N87="snížená",J87,0)</f>
        <v>0</v>
      </c>
      <c r="BG87" s="211">
        <f>IF(N87="zákl. přenesená",J87,0)</f>
        <v>0</v>
      </c>
      <c r="BH87" s="211">
        <f>IF(N87="sníž. přenesená",J87,0)</f>
        <v>0</v>
      </c>
      <c r="BI87" s="211">
        <f>IF(N87="nulová",J87,0)</f>
        <v>0</v>
      </c>
      <c r="BJ87" s="23" t="s">
        <v>81</v>
      </c>
      <c r="BK87" s="211">
        <f>ROUND(I87*H87,2)</f>
        <v>0</v>
      </c>
      <c r="BL87" s="23" t="s">
        <v>164</v>
      </c>
      <c r="BM87" s="23" t="s">
        <v>1068</v>
      </c>
    </row>
    <row r="88" spans="2:65" s="1" customFormat="1" ht="13.5">
      <c r="B88" s="40"/>
      <c r="C88" s="62"/>
      <c r="D88" s="212" t="s">
        <v>166</v>
      </c>
      <c r="E88" s="62"/>
      <c r="F88" s="213" t="s">
        <v>1069</v>
      </c>
      <c r="G88" s="62"/>
      <c r="H88" s="62"/>
      <c r="I88" s="171"/>
      <c r="J88" s="62"/>
      <c r="K88" s="62"/>
      <c r="L88" s="60"/>
      <c r="M88" s="214"/>
      <c r="N88" s="41"/>
      <c r="O88" s="41"/>
      <c r="P88" s="41"/>
      <c r="Q88" s="41"/>
      <c r="R88" s="41"/>
      <c r="S88" s="41"/>
      <c r="T88" s="77"/>
      <c r="AT88" s="23" t="s">
        <v>166</v>
      </c>
      <c r="AU88" s="23" t="s">
        <v>83</v>
      </c>
    </row>
    <row r="89" spans="2:65" s="1" customFormat="1" ht="94.5">
      <c r="B89" s="40"/>
      <c r="C89" s="62"/>
      <c r="D89" s="212" t="s">
        <v>168</v>
      </c>
      <c r="E89" s="62"/>
      <c r="F89" s="215" t="s">
        <v>1070</v>
      </c>
      <c r="G89" s="62"/>
      <c r="H89" s="62"/>
      <c r="I89" s="171"/>
      <c r="J89" s="62"/>
      <c r="K89" s="62"/>
      <c r="L89" s="60"/>
      <c r="M89" s="214"/>
      <c r="N89" s="41"/>
      <c r="O89" s="41"/>
      <c r="P89" s="41"/>
      <c r="Q89" s="41"/>
      <c r="R89" s="41"/>
      <c r="S89" s="41"/>
      <c r="T89" s="77"/>
      <c r="AT89" s="23" t="s">
        <v>168</v>
      </c>
      <c r="AU89" s="23" t="s">
        <v>83</v>
      </c>
    </row>
    <row r="90" spans="2:65" s="12" customFormat="1" ht="13.5">
      <c r="B90" s="216"/>
      <c r="C90" s="217"/>
      <c r="D90" s="212" t="s">
        <v>170</v>
      </c>
      <c r="E90" s="218" t="s">
        <v>23</v>
      </c>
      <c r="F90" s="219" t="s">
        <v>1071</v>
      </c>
      <c r="G90" s="217"/>
      <c r="H90" s="220">
        <v>5.0000000000000001E-3</v>
      </c>
      <c r="I90" s="221"/>
      <c r="J90" s="217"/>
      <c r="K90" s="217"/>
      <c r="L90" s="222"/>
      <c r="M90" s="223"/>
      <c r="N90" s="224"/>
      <c r="O90" s="224"/>
      <c r="P90" s="224"/>
      <c r="Q90" s="224"/>
      <c r="R90" s="224"/>
      <c r="S90" s="224"/>
      <c r="T90" s="225"/>
      <c r="AT90" s="226" t="s">
        <v>170</v>
      </c>
      <c r="AU90" s="226" t="s">
        <v>83</v>
      </c>
      <c r="AV90" s="12" t="s">
        <v>83</v>
      </c>
      <c r="AW90" s="12" t="s">
        <v>36</v>
      </c>
      <c r="AX90" s="12" t="s">
        <v>81</v>
      </c>
      <c r="AY90" s="226" t="s">
        <v>157</v>
      </c>
    </row>
    <row r="91" spans="2:65" s="1" customFormat="1" ht="16.5" customHeight="1">
      <c r="B91" s="40"/>
      <c r="C91" s="200" t="s">
        <v>83</v>
      </c>
      <c r="D91" s="200" t="s">
        <v>159</v>
      </c>
      <c r="E91" s="201" t="s">
        <v>160</v>
      </c>
      <c r="F91" s="202" t="s">
        <v>161</v>
      </c>
      <c r="G91" s="203" t="s">
        <v>162</v>
      </c>
      <c r="H91" s="204">
        <v>3.7</v>
      </c>
      <c r="I91" s="205"/>
      <c r="J91" s="206">
        <f>ROUND(I91*H91,2)</f>
        <v>0</v>
      </c>
      <c r="K91" s="202" t="s">
        <v>163</v>
      </c>
      <c r="L91" s="60"/>
      <c r="M91" s="207" t="s">
        <v>23</v>
      </c>
      <c r="N91" s="208" t="s">
        <v>44</v>
      </c>
      <c r="O91" s="41"/>
      <c r="P91" s="209">
        <f>O91*H91</f>
        <v>0</v>
      </c>
      <c r="Q91" s="209">
        <v>0</v>
      </c>
      <c r="R91" s="209">
        <f>Q91*H91</f>
        <v>0</v>
      </c>
      <c r="S91" s="209">
        <v>0</v>
      </c>
      <c r="T91" s="210">
        <f>S91*H91</f>
        <v>0</v>
      </c>
      <c r="AR91" s="23" t="s">
        <v>164</v>
      </c>
      <c r="AT91" s="23" t="s">
        <v>159</v>
      </c>
      <c r="AU91" s="23" t="s">
        <v>83</v>
      </c>
      <c r="AY91" s="23" t="s">
        <v>157</v>
      </c>
      <c r="BE91" s="211">
        <f>IF(N91="základní",J91,0)</f>
        <v>0</v>
      </c>
      <c r="BF91" s="211">
        <f>IF(N91="snížená",J91,0)</f>
        <v>0</v>
      </c>
      <c r="BG91" s="211">
        <f>IF(N91="zákl. přenesená",J91,0)</f>
        <v>0</v>
      </c>
      <c r="BH91" s="211">
        <f>IF(N91="sníž. přenesená",J91,0)</f>
        <v>0</v>
      </c>
      <c r="BI91" s="211">
        <f>IF(N91="nulová",J91,0)</f>
        <v>0</v>
      </c>
      <c r="BJ91" s="23" t="s">
        <v>81</v>
      </c>
      <c r="BK91" s="211">
        <f>ROUND(I91*H91,2)</f>
        <v>0</v>
      </c>
      <c r="BL91" s="23" t="s">
        <v>164</v>
      </c>
      <c r="BM91" s="23" t="s">
        <v>1072</v>
      </c>
    </row>
    <row r="92" spans="2:65" s="1" customFormat="1" ht="27">
      <c r="B92" s="40"/>
      <c r="C92" s="62"/>
      <c r="D92" s="212" t="s">
        <v>166</v>
      </c>
      <c r="E92" s="62"/>
      <c r="F92" s="213" t="s">
        <v>167</v>
      </c>
      <c r="G92" s="62"/>
      <c r="H92" s="62"/>
      <c r="I92" s="171"/>
      <c r="J92" s="62"/>
      <c r="K92" s="62"/>
      <c r="L92" s="60"/>
      <c r="M92" s="214"/>
      <c r="N92" s="41"/>
      <c r="O92" s="41"/>
      <c r="P92" s="41"/>
      <c r="Q92" s="41"/>
      <c r="R92" s="41"/>
      <c r="S92" s="41"/>
      <c r="T92" s="77"/>
      <c r="AT92" s="23" t="s">
        <v>166</v>
      </c>
      <c r="AU92" s="23" t="s">
        <v>83</v>
      </c>
    </row>
    <row r="93" spans="2:65" s="1" customFormat="1" ht="175.5">
      <c r="B93" s="40"/>
      <c r="C93" s="62"/>
      <c r="D93" s="212" t="s">
        <v>168</v>
      </c>
      <c r="E93" s="62"/>
      <c r="F93" s="215" t="s">
        <v>169</v>
      </c>
      <c r="G93" s="62"/>
      <c r="H93" s="62"/>
      <c r="I93" s="171"/>
      <c r="J93" s="62"/>
      <c r="K93" s="62"/>
      <c r="L93" s="60"/>
      <c r="M93" s="214"/>
      <c r="N93" s="41"/>
      <c r="O93" s="41"/>
      <c r="P93" s="41"/>
      <c r="Q93" s="41"/>
      <c r="R93" s="41"/>
      <c r="S93" s="41"/>
      <c r="T93" s="77"/>
      <c r="AT93" s="23" t="s">
        <v>168</v>
      </c>
      <c r="AU93" s="23" t="s">
        <v>83</v>
      </c>
    </row>
    <row r="94" spans="2:65" s="1" customFormat="1" ht="27">
      <c r="B94" s="40"/>
      <c r="C94" s="62"/>
      <c r="D94" s="212" t="s">
        <v>177</v>
      </c>
      <c r="E94" s="62"/>
      <c r="F94" s="215" t="s">
        <v>1073</v>
      </c>
      <c r="G94" s="62"/>
      <c r="H94" s="62"/>
      <c r="I94" s="171"/>
      <c r="J94" s="62"/>
      <c r="K94" s="62"/>
      <c r="L94" s="60"/>
      <c r="M94" s="214"/>
      <c r="N94" s="41"/>
      <c r="O94" s="41"/>
      <c r="P94" s="41"/>
      <c r="Q94" s="41"/>
      <c r="R94" s="41"/>
      <c r="S94" s="41"/>
      <c r="T94" s="77"/>
      <c r="AT94" s="23" t="s">
        <v>177</v>
      </c>
      <c r="AU94" s="23" t="s">
        <v>83</v>
      </c>
    </row>
    <row r="95" spans="2:65" s="12" customFormat="1" ht="13.5">
      <c r="B95" s="216"/>
      <c r="C95" s="217"/>
      <c r="D95" s="212" t="s">
        <v>170</v>
      </c>
      <c r="E95" s="218" t="s">
        <v>23</v>
      </c>
      <c r="F95" s="219" t="s">
        <v>1074</v>
      </c>
      <c r="G95" s="217"/>
      <c r="H95" s="220">
        <v>3.7</v>
      </c>
      <c r="I95" s="221"/>
      <c r="J95" s="217"/>
      <c r="K95" s="217"/>
      <c r="L95" s="222"/>
      <c r="M95" s="223"/>
      <c r="N95" s="224"/>
      <c r="O95" s="224"/>
      <c r="P95" s="224"/>
      <c r="Q95" s="224"/>
      <c r="R95" s="224"/>
      <c r="S95" s="224"/>
      <c r="T95" s="225"/>
      <c r="AT95" s="226" t="s">
        <v>170</v>
      </c>
      <c r="AU95" s="226" t="s">
        <v>83</v>
      </c>
      <c r="AV95" s="12" t="s">
        <v>83</v>
      </c>
      <c r="AW95" s="12" t="s">
        <v>36</v>
      </c>
      <c r="AX95" s="12" t="s">
        <v>81</v>
      </c>
      <c r="AY95" s="226" t="s">
        <v>157</v>
      </c>
    </row>
    <row r="96" spans="2:65" s="1" customFormat="1" ht="16.5" customHeight="1">
      <c r="B96" s="40"/>
      <c r="C96" s="200" t="s">
        <v>183</v>
      </c>
      <c r="D96" s="200" t="s">
        <v>159</v>
      </c>
      <c r="E96" s="201" t="s">
        <v>172</v>
      </c>
      <c r="F96" s="202" t="s">
        <v>173</v>
      </c>
      <c r="G96" s="203" t="s">
        <v>162</v>
      </c>
      <c r="H96" s="204">
        <v>3.7</v>
      </c>
      <c r="I96" s="205"/>
      <c r="J96" s="206">
        <f>ROUND(I96*H96,2)</f>
        <v>0</v>
      </c>
      <c r="K96" s="202" t="s">
        <v>163</v>
      </c>
      <c r="L96" s="60"/>
      <c r="M96" s="207" t="s">
        <v>23</v>
      </c>
      <c r="N96" s="208" t="s">
        <v>44</v>
      </c>
      <c r="O96" s="41"/>
      <c r="P96" s="209">
        <f>O96*H96</f>
        <v>0</v>
      </c>
      <c r="Q96" s="209">
        <v>0.4</v>
      </c>
      <c r="R96" s="209">
        <f>Q96*H96</f>
        <v>1.4800000000000002</v>
      </c>
      <c r="S96" s="209">
        <v>0</v>
      </c>
      <c r="T96" s="210">
        <f>S96*H96</f>
        <v>0</v>
      </c>
      <c r="AR96" s="23" t="s">
        <v>164</v>
      </c>
      <c r="AT96" s="23" t="s">
        <v>159</v>
      </c>
      <c r="AU96" s="23" t="s">
        <v>83</v>
      </c>
      <c r="AY96" s="23" t="s">
        <v>157</v>
      </c>
      <c r="BE96" s="211">
        <f>IF(N96="základní",J96,0)</f>
        <v>0</v>
      </c>
      <c r="BF96" s="211">
        <f>IF(N96="snížená",J96,0)</f>
        <v>0</v>
      </c>
      <c r="BG96" s="211">
        <f>IF(N96="zákl. přenesená",J96,0)</f>
        <v>0</v>
      </c>
      <c r="BH96" s="211">
        <f>IF(N96="sníž. přenesená",J96,0)</f>
        <v>0</v>
      </c>
      <c r="BI96" s="211">
        <f>IF(N96="nulová",J96,0)</f>
        <v>0</v>
      </c>
      <c r="BJ96" s="23" t="s">
        <v>81</v>
      </c>
      <c r="BK96" s="211">
        <f>ROUND(I96*H96,2)</f>
        <v>0</v>
      </c>
      <c r="BL96" s="23" t="s">
        <v>164</v>
      </c>
      <c r="BM96" s="23" t="s">
        <v>1075</v>
      </c>
    </row>
    <row r="97" spans="2:65" s="1" customFormat="1" ht="27">
      <c r="B97" s="40"/>
      <c r="C97" s="62"/>
      <c r="D97" s="212" t="s">
        <v>166</v>
      </c>
      <c r="E97" s="62"/>
      <c r="F97" s="213" t="s">
        <v>175</v>
      </c>
      <c r="G97" s="62"/>
      <c r="H97" s="62"/>
      <c r="I97" s="171"/>
      <c r="J97" s="62"/>
      <c r="K97" s="62"/>
      <c r="L97" s="60"/>
      <c r="M97" s="214"/>
      <c r="N97" s="41"/>
      <c r="O97" s="41"/>
      <c r="P97" s="41"/>
      <c r="Q97" s="41"/>
      <c r="R97" s="41"/>
      <c r="S97" s="41"/>
      <c r="T97" s="77"/>
      <c r="AT97" s="23" t="s">
        <v>166</v>
      </c>
      <c r="AU97" s="23" t="s">
        <v>83</v>
      </c>
    </row>
    <row r="98" spans="2:65" s="1" customFormat="1" ht="121.5">
      <c r="B98" s="40"/>
      <c r="C98" s="62"/>
      <c r="D98" s="212" t="s">
        <v>168</v>
      </c>
      <c r="E98" s="62"/>
      <c r="F98" s="215" t="s">
        <v>176</v>
      </c>
      <c r="G98" s="62"/>
      <c r="H98" s="62"/>
      <c r="I98" s="171"/>
      <c r="J98" s="62"/>
      <c r="K98" s="62"/>
      <c r="L98" s="60"/>
      <c r="M98" s="214"/>
      <c r="N98" s="41"/>
      <c r="O98" s="41"/>
      <c r="P98" s="41"/>
      <c r="Q98" s="41"/>
      <c r="R98" s="41"/>
      <c r="S98" s="41"/>
      <c r="T98" s="77"/>
      <c r="AT98" s="23" t="s">
        <v>168</v>
      </c>
      <c r="AU98" s="23" t="s">
        <v>83</v>
      </c>
    </row>
    <row r="99" spans="2:65" s="1" customFormat="1" ht="16.5" customHeight="1">
      <c r="B99" s="40"/>
      <c r="C99" s="200" t="s">
        <v>164</v>
      </c>
      <c r="D99" s="200" t="s">
        <v>159</v>
      </c>
      <c r="E99" s="201" t="s">
        <v>184</v>
      </c>
      <c r="F99" s="202" t="s">
        <v>185</v>
      </c>
      <c r="G99" s="203" t="s">
        <v>162</v>
      </c>
      <c r="H99" s="204">
        <v>7.4</v>
      </c>
      <c r="I99" s="205"/>
      <c r="J99" s="206">
        <f>ROUND(I99*H99,2)</f>
        <v>0</v>
      </c>
      <c r="K99" s="202" t="s">
        <v>163</v>
      </c>
      <c r="L99" s="60"/>
      <c r="M99" s="207" t="s">
        <v>23</v>
      </c>
      <c r="N99" s="208" t="s">
        <v>44</v>
      </c>
      <c r="O99" s="41"/>
      <c r="P99" s="209">
        <f>O99*H99</f>
        <v>0</v>
      </c>
      <c r="Q99" s="209">
        <v>0</v>
      </c>
      <c r="R99" s="209">
        <f>Q99*H99</f>
        <v>0</v>
      </c>
      <c r="S99" s="209">
        <v>0</v>
      </c>
      <c r="T99" s="210">
        <f>S99*H99</f>
        <v>0</v>
      </c>
      <c r="AR99" s="23" t="s">
        <v>164</v>
      </c>
      <c r="AT99" s="23" t="s">
        <v>159</v>
      </c>
      <c r="AU99" s="23" t="s">
        <v>83</v>
      </c>
      <c r="AY99" s="23" t="s">
        <v>157</v>
      </c>
      <c r="BE99" s="211">
        <f>IF(N99="základní",J99,0)</f>
        <v>0</v>
      </c>
      <c r="BF99" s="211">
        <f>IF(N99="snížená",J99,0)</f>
        <v>0</v>
      </c>
      <c r="BG99" s="211">
        <f>IF(N99="zákl. přenesená",J99,0)</f>
        <v>0</v>
      </c>
      <c r="BH99" s="211">
        <f>IF(N99="sníž. přenesená",J99,0)</f>
        <v>0</v>
      </c>
      <c r="BI99" s="211">
        <f>IF(N99="nulová",J99,0)</f>
        <v>0</v>
      </c>
      <c r="BJ99" s="23" t="s">
        <v>81</v>
      </c>
      <c r="BK99" s="211">
        <f>ROUND(I99*H99,2)</f>
        <v>0</v>
      </c>
      <c r="BL99" s="23" t="s">
        <v>164</v>
      </c>
      <c r="BM99" s="23" t="s">
        <v>1076</v>
      </c>
    </row>
    <row r="100" spans="2:65" s="1" customFormat="1" ht="40.5">
      <c r="B100" s="40"/>
      <c r="C100" s="62"/>
      <c r="D100" s="212" t="s">
        <v>166</v>
      </c>
      <c r="E100" s="62"/>
      <c r="F100" s="213" t="s">
        <v>187</v>
      </c>
      <c r="G100" s="62"/>
      <c r="H100" s="62"/>
      <c r="I100" s="171"/>
      <c r="J100" s="62"/>
      <c r="K100" s="62"/>
      <c r="L100" s="60"/>
      <c r="M100" s="214"/>
      <c r="N100" s="41"/>
      <c r="O100" s="41"/>
      <c r="P100" s="41"/>
      <c r="Q100" s="41"/>
      <c r="R100" s="41"/>
      <c r="S100" s="41"/>
      <c r="T100" s="77"/>
      <c r="AT100" s="23" t="s">
        <v>166</v>
      </c>
      <c r="AU100" s="23" t="s">
        <v>83</v>
      </c>
    </row>
    <row r="101" spans="2:65" s="1" customFormat="1" ht="175.5">
      <c r="B101" s="40"/>
      <c r="C101" s="62"/>
      <c r="D101" s="212" t="s">
        <v>168</v>
      </c>
      <c r="E101" s="62"/>
      <c r="F101" s="215" t="s">
        <v>188</v>
      </c>
      <c r="G101" s="62"/>
      <c r="H101" s="62"/>
      <c r="I101" s="171"/>
      <c r="J101" s="62"/>
      <c r="K101" s="62"/>
      <c r="L101" s="60"/>
      <c r="M101" s="214"/>
      <c r="N101" s="41"/>
      <c r="O101" s="41"/>
      <c r="P101" s="41"/>
      <c r="Q101" s="41"/>
      <c r="R101" s="41"/>
      <c r="S101" s="41"/>
      <c r="T101" s="77"/>
      <c r="AT101" s="23" t="s">
        <v>168</v>
      </c>
      <c r="AU101" s="23" t="s">
        <v>83</v>
      </c>
    </row>
    <row r="102" spans="2:65" s="12" customFormat="1" ht="13.5">
      <c r="B102" s="216"/>
      <c r="C102" s="217"/>
      <c r="D102" s="212" t="s">
        <v>170</v>
      </c>
      <c r="E102" s="218" t="s">
        <v>23</v>
      </c>
      <c r="F102" s="219" t="s">
        <v>1077</v>
      </c>
      <c r="G102" s="217"/>
      <c r="H102" s="220">
        <v>7.4</v>
      </c>
      <c r="I102" s="221"/>
      <c r="J102" s="217"/>
      <c r="K102" s="217"/>
      <c r="L102" s="222"/>
      <c r="M102" s="223"/>
      <c r="N102" s="224"/>
      <c r="O102" s="224"/>
      <c r="P102" s="224"/>
      <c r="Q102" s="224"/>
      <c r="R102" s="224"/>
      <c r="S102" s="224"/>
      <c r="T102" s="225"/>
      <c r="AT102" s="226" t="s">
        <v>170</v>
      </c>
      <c r="AU102" s="226" t="s">
        <v>83</v>
      </c>
      <c r="AV102" s="12" t="s">
        <v>83</v>
      </c>
      <c r="AW102" s="12" t="s">
        <v>36</v>
      </c>
      <c r="AX102" s="12" t="s">
        <v>81</v>
      </c>
      <c r="AY102" s="226" t="s">
        <v>157</v>
      </c>
    </row>
    <row r="103" spans="2:65" s="1" customFormat="1" ht="25.5" customHeight="1">
      <c r="B103" s="40"/>
      <c r="C103" s="200" t="s">
        <v>191</v>
      </c>
      <c r="D103" s="200" t="s">
        <v>159</v>
      </c>
      <c r="E103" s="201" t="s">
        <v>450</v>
      </c>
      <c r="F103" s="202" t="s">
        <v>451</v>
      </c>
      <c r="G103" s="203" t="s">
        <v>162</v>
      </c>
      <c r="H103" s="204">
        <v>8</v>
      </c>
      <c r="I103" s="205"/>
      <c r="J103" s="206">
        <f>ROUND(I103*H103,2)</f>
        <v>0</v>
      </c>
      <c r="K103" s="202" t="s">
        <v>163</v>
      </c>
      <c r="L103" s="60"/>
      <c r="M103" s="207" t="s">
        <v>23</v>
      </c>
      <c r="N103" s="208" t="s">
        <v>44</v>
      </c>
      <c r="O103" s="41"/>
      <c r="P103" s="209">
        <f>O103*H103</f>
        <v>0</v>
      </c>
      <c r="Q103" s="209">
        <v>0</v>
      </c>
      <c r="R103" s="209">
        <f>Q103*H103</f>
        <v>0</v>
      </c>
      <c r="S103" s="209">
        <v>2.2999999999999998</v>
      </c>
      <c r="T103" s="210">
        <f>S103*H103</f>
        <v>18.399999999999999</v>
      </c>
      <c r="AR103" s="23" t="s">
        <v>164</v>
      </c>
      <c r="AT103" s="23" t="s">
        <v>159</v>
      </c>
      <c r="AU103" s="23" t="s">
        <v>83</v>
      </c>
      <c r="AY103" s="23" t="s">
        <v>157</v>
      </c>
      <c r="BE103" s="211">
        <f>IF(N103="základní",J103,0)</f>
        <v>0</v>
      </c>
      <c r="BF103" s="211">
        <f>IF(N103="snížená",J103,0)</f>
        <v>0</v>
      </c>
      <c r="BG103" s="211">
        <f>IF(N103="zákl. přenesená",J103,0)</f>
        <v>0</v>
      </c>
      <c r="BH103" s="211">
        <f>IF(N103="sníž. přenesená",J103,0)</f>
        <v>0</v>
      </c>
      <c r="BI103" s="211">
        <f>IF(N103="nulová",J103,0)</f>
        <v>0</v>
      </c>
      <c r="BJ103" s="23" t="s">
        <v>81</v>
      </c>
      <c r="BK103" s="211">
        <f>ROUND(I103*H103,2)</f>
        <v>0</v>
      </c>
      <c r="BL103" s="23" t="s">
        <v>164</v>
      </c>
      <c r="BM103" s="23" t="s">
        <v>1078</v>
      </c>
    </row>
    <row r="104" spans="2:65" s="1" customFormat="1" ht="40.5">
      <c r="B104" s="40"/>
      <c r="C104" s="62"/>
      <c r="D104" s="212" t="s">
        <v>166</v>
      </c>
      <c r="E104" s="62"/>
      <c r="F104" s="213" t="s">
        <v>453</v>
      </c>
      <c r="G104" s="62"/>
      <c r="H104" s="62"/>
      <c r="I104" s="171"/>
      <c r="J104" s="62"/>
      <c r="K104" s="62"/>
      <c r="L104" s="60"/>
      <c r="M104" s="214"/>
      <c r="N104" s="41"/>
      <c r="O104" s="41"/>
      <c r="P104" s="41"/>
      <c r="Q104" s="41"/>
      <c r="R104" s="41"/>
      <c r="S104" s="41"/>
      <c r="T104" s="77"/>
      <c r="AT104" s="23" t="s">
        <v>166</v>
      </c>
      <c r="AU104" s="23" t="s">
        <v>83</v>
      </c>
    </row>
    <row r="105" spans="2:65" s="1" customFormat="1" ht="175.5">
      <c r="B105" s="40"/>
      <c r="C105" s="62"/>
      <c r="D105" s="212" t="s">
        <v>168</v>
      </c>
      <c r="E105" s="62"/>
      <c r="F105" s="215" t="s">
        <v>447</v>
      </c>
      <c r="G105" s="62"/>
      <c r="H105" s="62"/>
      <c r="I105" s="171"/>
      <c r="J105" s="62"/>
      <c r="K105" s="62"/>
      <c r="L105" s="60"/>
      <c r="M105" s="214"/>
      <c r="N105" s="41"/>
      <c r="O105" s="41"/>
      <c r="P105" s="41"/>
      <c r="Q105" s="41"/>
      <c r="R105" s="41"/>
      <c r="S105" s="41"/>
      <c r="T105" s="77"/>
      <c r="AT105" s="23" t="s">
        <v>168</v>
      </c>
      <c r="AU105" s="23" t="s">
        <v>83</v>
      </c>
    </row>
    <row r="106" spans="2:65" s="1" customFormat="1" ht="27">
      <c r="B106" s="40"/>
      <c r="C106" s="62"/>
      <c r="D106" s="212" t="s">
        <v>177</v>
      </c>
      <c r="E106" s="62"/>
      <c r="F106" s="215" t="s">
        <v>1079</v>
      </c>
      <c r="G106" s="62"/>
      <c r="H106" s="62"/>
      <c r="I106" s="171"/>
      <c r="J106" s="62"/>
      <c r="K106" s="62"/>
      <c r="L106" s="60"/>
      <c r="M106" s="214"/>
      <c r="N106" s="41"/>
      <c r="O106" s="41"/>
      <c r="P106" s="41"/>
      <c r="Q106" s="41"/>
      <c r="R106" s="41"/>
      <c r="S106" s="41"/>
      <c r="T106" s="77"/>
      <c r="AT106" s="23" t="s">
        <v>177</v>
      </c>
      <c r="AU106" s="23" t="s">
        <v>83</v>
      </c>
    </row>
    <row r="107" spans="2:65" s="12" customFormat="1" ht="13.5">
      <c r="B107" s="216"/>
      <c r="C107" s="217"/>
      <c r="D107" s="212" t="s">
        <v>170</v>
      </c>
      <c r="E107" s="218" t="s">
        <v>23</v>
      </c>
      <c r="F107" s="219" t="s">
        <v>1080</v>
      </c>
      <c r="G107" s="217"/>
      <c r="H107" s="220">
        <v>1.9</v>
      </c>
      <c r="I107" s="221"/>
      <c r="J107" s="217"/>
      <c r="K107" s="217"/>
      <c r="L107" s="222"/>
      <c r="M107" s="223"/>
      <c r="N107" s="224"/>
      <c r="O107" s="224"/>
      <c r="P107" s="224"/>
      <c r="Q107" s="224"/>
      <c r="R107" s="224"/>
      <c r="S107" s="224"/>
      <c r="T107" s="225"/>
      <c r="AT107" s="226" t="s">
        <v>170</v>
      </c>
      <c r="AU107" s="226" t="s">
        <v>83</v>
      </c>
      <c r="AV107" s="12" t="s">
        <v>83</v>
      </c>
      <c r="AW107" s="12" t="s">
        <v>36</v>
      </c>
      <c r="AX107" s="12" t="s">
        <v>73</v>
      </c>
      <c r="AY107" s="226" t="s">
        <v>157</v>
      </c>
    </row>
    <row r="108" spans="2:65" s="12" customFormat="1" ht="13.5">
      <c r="B108" s="216"/>
      <c r="C108" s="217"/>
      <c r="D108" s="212" t="s">
        <v>170</v>
      </c>
      <c r="E108" s="218" t="s">
        <v>23</v>
      </c>
      <c r="F108" s="219" t="s">
        <v>1081</v>
      </c>
      <c r="G108" s="217"/>
      <c r="H108" s="220">
        <v>6.1</v>
      </c>
      <c r="I108" s="221"/>
      <c r="J108" s="217"/>
      <c r="K108" s="217"/>
      <c r="L108" s="222"/>
      <c r="M108" s="223"/>
      <c r="N108" s="224"/>
      <c r="O108" s="224"/>
      <c r="P108" s="224"/>
      <c r="Q108" s="224"/>
      <c r="R108" s="224"/>
      <c r="S108" s="224"/>
      <c r="T108" s="225"/>
      <c r="AT108" s="226" t="s">
        <v>170</v>
      </c>
      <c r="AU108" s="226" t="s">
        <v>83</v>
      </c>
      <c r="AV108" s="12" t="s">
        <v>83</v>
      </c>
      <c r="AW108" s="12" t="s">
        <v>36</v>
      </c>
      <c r="AX108" s="12" t="s">
        <v>73</v>
      </c>
      <c r="AY108" s="226" t="s">
        <v>157</v>
      </c>
    </row>
    <row r="109" spans="2:65" s="13" customFormat="1" ht="13.5">
      <c r="B109" s="227"/>
      <c r="C109" s="228"/>
      <c r="D109" s="212" t="s">
        <v>170</v>
      </c>
      <c r="E109" s="229" t="s">
        <v>23</v>
      </c>
      <c r="F109" s="230" t="s">
        <v>182</v>
      </c>
      <c r="G109" s="228"/>
      <c r="H109" s="231">
        <v>8</v>
      </c>
      <c r="I109" s="232"/>
      <c r="J109" s="228"/>
      <c r="K109" s="228"/>
      <c r="L109" s="233"/>
      <c r="M109" s="234"/>
      <c r="N109" s="235"/>
      <c r="O109" s="235"/>
      <c r="P109" s="235"/>
      <c r="Q109" s="235"/>
      <c r="R109" s="235"/>
      <c r="S109" s="235"/>
      <c r="T109" s="236"/>
      <c r="AT109" s="237" t="s">
        <v>170</v>
      </c>
      <c r="AU109" s="237" t="s">
        <v>83</v>
      </c>
      <c r="AV109" s="13" t="s">
        <v>164</v>
      </c>
      <c r="AW109" s="13" t="s">
        <v>36</v>
      </c>
      <c r="AX109" s="13" t="s">
        <v>81</v>
      </c>
      <c r="AY109" s="237" t="s">
        <v>157</v>
      </c>
    </row>
    <row r="110" spans="2:65" s="1" customFormat="1" ht="16.5" customHeight="1">
      <c r="B110" s="40"/>
      <c r="C110" s="200" t="s">
        <v>198</v>
      </c>
      <c r="D110" s="200" t="s">
        <v>159</v>
      </c>
      <c r="E110" s="201" t="s">
        <v>465</v>
      </c>
      <c r="F110" s="202" t="s">
        <v>466</v>
      </c>
      <c r="G110" s="203" t="s">
        <v>162</v>
      </c>
      <c r="H110" s="204">
        <v>31.1</v>
      </c>
      <c r="I110" s="205"/>
      <c r="J110" s="206">
        <f>ROUND(I110*H110,2)</f>
        <v>0</v>
      </c>
      <c r="K110" s="202" t="s">
        <v>163</v>
      </c>
      <c r="L110" s="60"/>
      <c r="M110" s="207" t="s">
        <v>23</v>
      </c>
      <c r="N110" s="208" t="s">
        <v>44</v>
      </c>
      <c r="O110" s="41"/>
      <c r="P110" s="209">
        <f>O110*H110</f>
        <v>0</v>
      </c>
      <c r="Q110" s="209">
        <v>0</v>
      </c>
      <c r="R110" s="209">
        <f>Q110*H110</f>
        <v>0</v>
      </c>
      <c r="S110" s="209">
        <v>0</v>
      </c>
      <c r="T110" s="210">
        <f>S110*H110</f>
        <v>0</v>
      </c>
      <c r="AR110" s="23" t="s">
        <v>164</v>
      </c>
      <c r="AT110" s="23" t="s">
        <v>159</v>
      </c>
      <c r="AU110" s="23" t="s">
        <v>83</v>
      </c>
      <c r="AY110" s="23" t="s">
        <v>157</v>
      </c>
      <c r="BE110" s="211">
        <f>IF(N110="základní",J110,0)</f>
        <v>0</v>
      </c>
      <c r="BF110" s="211">
        <f>IF(N110="snížená",J110,0)</f>
        <v>0</v>
      </c>
      <c r="BG110" s="211">
        <f>IF(N110="zákl. přenesená",J110,0)</f>
        <v>0</v>
      </c>
      <c r="BH110" s="211">
        <f>IF(N110="sníž. přenesená",J110,0)</f>
        <v>0</v>
      </c>
      <c r="BI110" s="211">
        <f>IF(N110="nulová",J110,0)</f>
        <v>0</v>
      </c>
      <c r="BJ110" s="23" t="s">
        <v>81</v>
      </c>
      <c r="BK110" s="211">
        <f>ROUND(I110*H110,2)</f>
        <v>0</v>
      </c>
      <c r="BL110" s="23" t="s">
        <v>164</v>
      </c>
      <c r="BM110" s="23" t="s">
        <v>1082</v>
      </c>
    </row>
    <row r="111" spans="2:65" s="1" customFormat="1" ht="27">
      <c r="B111" s="40"/>
      <c r="C111" s="62"/>
      <c r="D111" s="212" t="s">
        <v>166</v>
      </c>
      <c r="E111" s="62"/>
      <c r="F111" s="213" t="s">
        <v>468</v>
      </c>
      <c r="G111" s="62"/>
      <c r="H111" s="62"/>
      <c r="I111" s="171"/>
      <c r="J111" s="62"/>
      <c r="K111" s="62"/>
      <c r="L111" s="60"/>
      <c r="M111" s="214"/>
      <c r="N111" s="41"/>
      <c r="O111" s="41"/>
      <c r="P111" s="41"/>
      <c r="Q111" s="41"/>
      <c r="R111" s="41"/>
      <c r="S111" s="41"/>
      <c r="T111" s="77"/>
      <c r="AT111" s="23" t="s">
        <v>166</v>
      </c>
      <c r="AU111" s="23" t="s">
        <v>83</v>
      </c>
    </row>
    <row r="112" spans="2:65" s="1" customFormat="1" ht="175.5">
      <c r="B112" s="40"/>
      <c r="C112" s="62"/>
      <c r="D112" s="212" t="s">
        <v>168</v>
      </c>
      <c r="E112" s="62"/>
      <c r="F112" s="215" t="s">
        <v>196</v>
      </c>
      <c r="G112" s="62"/>
      <c r="H112" s="62"/>
      <c r="I112" s="171"/>
      <c r="J112" s="62"/>
      <c r="K112" s="62"/>
      <c r="L112" s="60"/>
      <c r="M112" s="214"/>
      <c r="N112" s="41"/>
      <c r="O112" s="41"/>
      <c r="P112" s="41"/>
      <c r="Q112" s="41"/>
      <c r="R112" s="41"/>
      <c r="S112" s="41"/>
      <c r="T112" s="77"/>
      <c r="AT112" s="23" t="s">
        <v>168</v>
      </c>
      <c r="AU112" s="23" t="s">
        <v>83</v>
      </c>
    </row>
    <row r="113" spans="2:65" s="12" customFormat="1" ht="13.5">
      <c r="B113" s="216"/>
      <c r="C113" s="217"/>
      <c r="D113" s="212" t="s">
        <v>170</v>
      </c>
      <c r="E113" s="218" t="s">
        <v>23</v>
      </c>
      <c r="F113" s="219" t="s">
        <v>1083</v>
      </c>
      <c r="G113" s="217"/>
      <c r="H113" s="220">
        <v>31.1</v>
      </c>
      <c r="I113" s="221"/>
      <c r="J113" s="217"/>
      <c r="K113" s="217"/>
      <c r="L113" s="222"/>
      <c r="M113" s="223"/>
      <c r="N113" s="224"/>
      <c r="O113" s="224"/>
      <c r="P113" s="224"/>
      <c r="Q113" s="224"/>
      <c r="R113" s="224"/>
      <c r="S113" s="224"/>
      <c r="T113" s="225"/>
      <c r="AT113" s="226" t="s">
        <v>170</v>
      </c>
      <c r="AU113" s="226" t="s">
        <v>83</v>
      </c>
      <c r="AV113" s="12" t="s">
        <v>83</v>
      </c>
      <c r="AW113" s="12" t="s">
        <v>36</v>
      </c>
      <c r="AX113" s="12" t="s">
        <v>81</v>
      </c>
      <c r="AY113" s="226" t="s">
        <v>157</v>
      </c>
    </row>
    <row r="114" spans="2:65" s="1" customFormat="1" ht="16.5" customHeight="1">
      <c r="B114" s="40"/>
      <c r="C114" s="200" t="s">
        <v>203</v>
      </c>
      <c r="D114" s="200" t="s">
        <v>159</v>
      </c>
      <c r="E114" s="201" t="s">
        <v>199</v>
      </c>
      <c r="F114" s="202" t="s">
        <v>200</v>
      </c>
      <c r="G114" s="203" t="s">
        <v>162</v>
      </c>
      <c r="H114" s="204">
        <v>31.1</v>
      </c>
      <c r="I114" s="205"/>
      <c r="J114" s="206">
        <f>ROUND(I114*H114,2)</f>
        <v>0</v>
      </c>
      <c r="K114" s="202" t="s">
        <v>163</v>
      </c>
      <c r="L114" s="60"/>
      <c r="M114" s="207" t="s">
        <v>23</v>
      </c>
      <c r="N114" s="208" t="s">
        <v>44</v>
      </c>
      <c r="O114" s="41"/>
      <c r="P114" s="209">
        <f>O114*H114</f>
        <v>0</v>
      </c>
      <c r="Q114" s="209">
        <v>0</v>
      </c>
      <c r="R114" s="209">
        <f>Q114*H114</f>
        <v>0</v>
      </c>
      <c r="S114" s="209">
        <v>0</v>
      </c>
      <c r="T114" s="210">
        <f>S114*H114</f>
        <v>0</v>
      </c>
      <c r="AR114" s="23" t="s">
        <v>164</v>
      </c>
      <c r="AT114" s="23" t="s">
        <v>159</v>
      </c>
      <c r="AU114" s="23" t="s">
        <v>83</v>
      </c>
      <c r="AY114" s="23" t="s">
        <v>157</v>
      </c>
      <c r="BE114" s="211">
        <f>IF(N114="základní",J114,0)</f>
        <v>0</v>
      </c>
      <c r="BF114" s="211">
        <f>IF(N114="snížená",J114,0)</f>
        <v>0</v>
      </c>
      <c r="BG114" s="211">
        <f>IF(N114="zákl. přenesená",J114,0)</f>
        <v>0</v>
      </c>
      <c r="BH114" s="211">
        <f>IF(N114="sníž. přenesená",J114,0)</f>
        <v>0</v>
      </c>
      <c r="BI114" s="211">
        <f>IF(N114="nulová",J114,0)</f>
        <v>0</v>
      </c>
      <c r="BJ114" s="23" t="s">
        <v>81</v>
      </c>
      <c r="BK114" s="211">
        <f>ROUND(I114*H114,2)</f>
        <v>0</v>
      </c>
      <c r="BL114" s="23" t="s">
        <v>164</v>
      </c>
      <c r="BM114" s="23" t="s">
        <v>1084</v>
      </c>
    </row>
    <row r="115" spans="2:65" s="1" customFormat="1" ht="27">
      <c r="B115" s="40"/>
      <c r="C115" s="62"/>
      <c r="D115" s="212" t="s">
        <v>166</v>
      </c>
      <c r="E115" s="62"/>
      <c r="F115" s="213" t="s">
        <v>202</v>
      </c>
      <c r="G115" s="62"/>
      <c r="H115" s="62"/>
      <c r="I115" s="171"/>
      <c r="J115" s="62"/>
      <c r="K115" s="62"/>
      <c r="L115" s="60"/>
      <c r="M115" s="214"/>
      <c r="N115" s="41"/>
      <c r="O115" s="41"/>
      <c r="P115" s="41"/>
      <c r="Q115" s="41"/>
      <c r="R115" s="41"/>
      <c r="S115" s="41"/>
      <c r="T115" s="77"/>
      <c r="AT115" s="23" t="s">
        <v>166</v>
      </c>
      <c r="AU115" s="23" t="s">
        <v>83</v>
      </c>
    </row>
    <row r="116" spans="2:65" s="1" customFormat="1" ht="175.5">
      <c r="B116" s="40"/>
      <c r="C116" s="62"/>
      <c r="D116" s="212" t="s">
        <v>168</v>
      </c>
      <c r="E116" s="62"/>
      <c r="F116" s="215" t="s">
        <v>196</v>
      </c>
      <c r="G116" s="62"/>
      <c r="H116" s="62"/>
      <c r="I116" s="171"/>
      <c r="J116" s="62"/>
      <c r="K116" s="62"/>
      <c r="L116" s="60"/>
      <c r="M116" s="214"/>
      <c r="N116" s="41"/>
      <c r="O116" s="41"/>
      <c r="P116" s="41"/>
      <c r="Q116" s="41"/>
      <c r="R116" s="41"/>
      <c r="S116" s="41"/>
      <c r="T116" s="77"/>
      <c r="AT116" s="23" t="s">
        <v>168</v>
      </c>
      <c r="AU116" s="23" t="s">
        <v>83</v>
      </c>
    </row>
    <row r="117" spans="2:65" s="1" customFormat="1" ht="16.5" customHeight="1">
      <c r="B117" s="40"/>
      <c r="C117" s="200" t="s">
        <v>211</v>
      </c>
      <c r="D117" s="200" t="s">
        <v>159</v>
      </c>
      <c r="E117" s="201" t="s">
        <v>204</v>
      </c>
      <c r="F117" s="202" t="s">
        <v>205</v>
      </c>
      <c r="G117" s="203" t="s">
        <v>162</v>
      </c>
      <c r="H117" s="204">
        <v>136.19999999999999</v>
      </c>
      <c r="I117" s="205"/>
      <c r="J117" s="206">
        <f>ROUND(I117*H117,2)</f>
        <v>0</v>
      </c>
      <c r="K117" s="202" t="s">
        <v>163</v>
      </c>
      <c r="L117" s="60"/>
      <c r="M117" s="207" t="s">
        <v>23</v>
      </c>
      <c r="N117" s="208" t="s">
        <v>44</v>
      </c>
      <c r="O117" s="41"/>
      <c r="P117" s="209">
        <f>O117*H117</f>
        <v>0</v>
      </c>
      <c r="Q117" s="209">
        <v>0</v>
      </c>
      <c r="R117" s="209">
        <f>Q117*H117</f>
        <v>0</v>
      </c>
      <c r="S117" s="209">
        <v>0</v>
      </c>
      <c r="T117" s="210">
        <f>S117*H117</f>
        <v>0</v>
      </c>
      <c r="AR117" s="23" t="s">
        <v>164</v>
      </c>
      <c r="AT117" s="23" t="s">
        <v>159</v>
      </c>
      <c r="AU117" s="23" t="s">
        <v>83</v>
      </c>
      <c r="AY117" s="23" t="s">
        <v>157</v>
      </c>
      <c r="BE117" s="211">
        <f>IF(N117="základní",J117,0)</f>
        <v>0</v>
      </c>
      <c r="BF117" s="211">
        <f>IF(N117="snížená",J117,0)</f>
        <v>0</v>
      </c>
      <c r="BG117" s="211">
        <f>IF(N117="zákl. přenesená",J117,0)</f>
        <v>0</v>
      </c>
      <c r="BH117" s="211">
        <f>IF(N117="sníž. přenesená",J117,0)</f>
        <v>0</v>
      </c>
      <c r="BI117" s="211">
        <f>IF(N117="nulová",J117,0)</f>
        <v>0</v>
      </c>
      <c r="BJ117" s="23" t="s">
        <v>81</v>
      </c>
      <c r="BK117" s="211">
        <f>ROUND(I117*H117,2)</f>
        <v>0</v>
      </c>
      <c r="BL117" s="23" t="s">
        <v>164</v>
      </c>
      <c r="BM117" s="23" t="s">
        <v>1085</v>
      </c>
    </row>
    <row r="118" spans="2:65" s="1" customFormat="1" ht="40.5">
      <c r="B118" s="40"/>
      <c r="C118" s="62"/>
      <c r="D118" s="212" t="s">
        <v>166</v>
      </c>
      <c r="E118" s="62"/>
      <c r="F118" s="213" t="s">
        <v>207</v>
      </c>
      <c r="G118" s="62"/>
      <c r="H118" s="62"/>
      <c r="I118" s="171"/>
      <c r="J118" s="62"/>
      <c r="K118" s="62"/>
      <c r="L118" s="60"/>
      <c r="M118" s="214"/>
      <c r="N118" s="41"/>
      <c r="O118" s="41"/>
      <c r="P118" s="41"/>
      <c r="Q118" s="41"/>
      <c r="R118" s="41"/>
      <c r="S118" s="41"/>
      <c r="T118" s="77"/>
      <c r="AT118" s="23" t="s">
        <v>166</v>
      </c>
      <c r="AU118" s="23" t="s">
        <v>83</v>
      </c>
    </row>
    <row r="119" spans="2:65" s="1" customFormat="1" ht="175.5">
      <c r="B119" s="40"/>
      <c r="C119" s="62"/>
      <c r="D119" s="212" t="s">
        <v>168</v>
      </c>
      <c r="E119" s="62"/>
      <c r="F119" s="215" t="s">
        <v>188</v>
      </c>
      <c r="G119" s="62"/>
      <c r="H119" s="62"/>
      <c r="I119" s="171"/>
      <c r="J119" s="62"/>
      <c r="K119" s="62"/>
      <c r="L119" s="60"/>
      <c r="M119" s="214"/>
      <c r="N119" s="41"/>
      <c r="O119" s="41"/>
      <c r="P119" s="41"/>
      <c r="Q119" s="41"/>
      <c r="R119" s="41"/>
      <c r="S119" s="41"/>
      <c r="T119" s="77"/>
      <c r="AT119" s="23" t="s">
        <v>168</v>
      </c>
      <c r="AU119" s="23" t="s">
        <v>83</v>
      </c>
    </row>
    <row r="120" spans="2:65" s="1" customFormat="1" ht="27">
      <c r="B120" s="40"/>
      <c r="C120" s="62"/>
      <c r="D120" s="212" t="s">
        <v>177</v>
      </c>
      <c r="E120" s="62"/>
      <c r="F120" s="215" t="s">
        <v>1086</v>
      </c>
      <c r="G120" s="62"/>
      <c r="H120" s="62"/>
      <c r="I120" s="171"/>
      <c r="J120" s="62"/>
      <c r="K120" s="62"/>
      <c r="L120" s="60"/>
      <c r="M120" s="214"/>
      <c r="N120" s="41"/>
      <c r="O120" s="41"/>
      <c r="P120" s="41"/>
      <c r="Q120" s="41"/>
      <c r="R120" s="41"/>
      <c r="S120" s="41"/>
      <c r="T120" s="77"/>
      <c r="AT120" s="23" t="s">
        <v>177</v>
      </c>
      <c r="AU120" s="23" t="s">
        <v>83</v>
      </c>
    </row>
    <row r="121" spans="2:65" s="12" customFormat="1" ht="13.5">
      <c r="B121" s="216"/>
      <c r="C121" s="217"/>
      <c r="D121" s="212" t="s">
        <v>170</v>
      </c>
      <c r="E121" s="218" t="s">
        <v>23</v>
      </c>
      <c r="F121" s="219" t="s">
        <v>1087</v>
      </c>
      <c r="G121" s="217"/>
      <c r="H121" s="220">
        <v>31.1</v>
      </c>
      <c r="I121" s="221"/>
      <c r="J121" s="217"/>
      <c r="K121" s="217"/>
      <c r="L121" s="222"/>
      <c r="M121" s="223"/>
      <c r="N121" s="224"/>
      <c r="O121" s="224"/>
      <c r="P121" s="224"/>
      <c r="Q121" s="224"/>
      <c r="R121" s="224"/>
      <c r="S121" s="224"/>
      <c r="T121" s="225"/>
      <c r="AT121" s="226" t="s">
        <v>170</v>
      </c>
      <c r="AU121" s="226" t="s">
        <v>83</v>
      </c>
      <c r="AV121" s="12" t="s">
        <v>83</v>
      </c>
      <c r="AW121" s="12" t="s">
        <v>36</v>
      </c>
      <c r="AX121" s="12" t="s">
        <v>73</v>
      </c>
      <c r="AY121" s="226" t="s">
        <v>157</v>
      </c>
    </row>
    <row r="122" spans="2:65" s="12" customFormat="1" ht="13.5">
      <c r="B122" s="216"/>
      <c r="C122" s="217"/>
      <c r="D122" s="212" t="s">
        <v>170</v>
      </c>
      <c r="E122" s="218" t="s">
        <v>23</v>
      </c>
      <c r="F122" s="219" t="s">
        <v>1088</v>
      </c>
      <c r="G122" s="217"/>
      <c r="H122" s="220">
        <v>96.1</v>
      </c>
      <c r="I122" s="221"/>
      <c r="J122" s="217"/>
      <c r="K122" s="217"/>
      <c r="L122" s="222"/>
      <c r="M122" s="223"/>
      <c r="N122" s="224"/>
      <c r="O122" s="224"/>
      <c r="P122" s="224"/>
      <c r="Q122" s="224"/>
      <c r="R122" s="224"/>
      <c r="S122" s="224"/>
      <c r="T122" s="225"/>
      <c r="AT122" s="226" t="s">
        <v>170</v>
      </c>
      <c r="AU122" s="226" t="s">
        <v>83</v>
      </c>
      <c r="AV122" s="12" t="s">
        <v>83</v>
      </c>
      <c r="AW122" s="12" t="s">
        <v>36</v>
      </c>
      <c r="AX122" s="12" t="s">
        <v>73</v>
      </c>
      <c r="AY122" s="226" t="s">
        <v>157</v>
      </c>
    </row>
    <row r="123" spans="2:65" s="12" customFormat="1" ht="13.5">
      <c r="B123" s="216"/>
      <c r="C123" s="217"/>
      <c r="D123" s="212" t="s">
        <v>170</v>
      </c>
      <c r="E123" s="218" t="s">
        <v>23</v>
      </c>
      <c r="F123" s="219" t="s">
        <v>1089</v>
      </c>
      <c r="G123" s="217"/>
      <c r="H123" s="220">
        <v>9</v>
      </c>
      <c r="I123" s="221"/>
      <c r="J123" s="217"/>
      <c r="K123" s="217"/>
      <c r="L123" s="222"/>
      <c r="M123" s="223"/>
      <c r="N123" s="224"/>
      <c r="O123" s="224"/>
      <c r="P123" s="224"/>
      <c r="Q123" s="224"/>
      <c r="R123" s="224"/>
      <c r="S123" s="224"/>
      <c r="T123" s="225"/>
      <c r="AT123" s="226" t="s">
        <v>170</v>
      </c>
      <c r="AU123" s="226" t="s">
        <v>83</v>
      </c>
      <c r="AV123" s="12" t="s">
        <v>83</v>
      </c>
      <c r="AW123" s="12" t="s">
        <v>36</v>
      </c>
      <c r="AX123" s="12" t="s">
        <v>73</v>
      </c>
      <c r="AY123" s="226" t="s">
        <v>157</v>
      </c>
    </row>
    <row r="124" spans="2:65" s="13" customFormat="1" ht="13.5">
      <c r="B124" s="227"/>
      <c r="C124" s="228"/>
      <c r="D124" s="212" t="s">
        <v>170</v>
      </c>
      <c r="E124" s="229" t="s">
        <v>23</v>
      </c>
      <c r="F124" s="230" t="s">
        <v>182</v>
      </c>
      <c r="G124" s="228"/>
      <c r="H124" s="231">
        <v>136.19999999999999</v>
      </c>
      <c r="I124" s="232"/>
      <c r="J124" s="228"/>
      <c r="K124" s="228"/>
      <c r="L124" s="233"/>
      <c r="M124" s="234"/>
      <c r="N124" s="235"/>
      <c r="O124" s="235"/>
      <c r="P124" s="235"/>
      <c r="Q124" s="235"/>
      <c r="R124" s="235"/>
      <c r="S124" s="235"/>
      <c r="T124" s="236"/>
      <c r="AT124" s="237" t="s">
        <v>170</v>
      </c>
      <c r="AU124" s="237" t="s">
        <v>83</v>
      </c>
      <c r="AV124" s="13" t="s">
        <v>164</v>
      </c>
      <c r="AW124" s="13" t="s">
        <v>36</v>
      </c>
      <c r="AX124" s="13" t="s">
        <v>81</v>
      </c>
      <c r="AY124" s="237" t="s">
        <v>157</v>
      </c>
    </row>
    <row r="125" spans="2:65" s="1" customFormat="1" ht="16.5" customHeight="1">
      <c r="B125" s="40"/>
      <c r="C125" s="200" t="s">
        <v>219</v>
      </c>
      <c r="D125" s="200" t="s">
        <v>159</v>
      </c>
      <c r="E125" s="201" t="s">
        <v>212</v>
      </c>
      <c r="F125" s="202" t="s">
        <v>213</v>
      </c>
      <c r="G125" s="203" t="s">
        <v>162</v>
      </c>
      <c r="H125" s="204">
        <v>105.1</v>
      </c>
      <c r="I125" s="205"/>
      <c r="J125" s="206">
        <f>ROUND(I125*H125,2)</f>
        <v>0</v>
      </c>
      <c r="K125" s="202" t="s">
        <v>163</v>
      </c>
      <c r="L125" s="60"/>
      <c r="M125" s="207" t="s">
        <v>23</v>
      </c>
      <c r="N125" s="208" t="s">
        <v>44</v>
      </c>
      <c r="O125" s="41"/>
      <c r="P125" s="209">
        <f>O125*H125</f>
        <v>0</v>
      </c>
      <c r="Q125" s="209">
        <v>0</v>
      </c>
      <c r="R125" s="209">
        <f>Q125*H125</f>
        <v>0</v>
      </c>
      <c r="S125" s="209">
        <v>0</v>
      </c>
      <c r="T125" s="210">
        <f>S125*H125</f>
        <v>0</v>
      </c>
      <c r="AR125" s="23" t="s">
        <v>164</v>
      </c>
      <c r="AT125" s="23" t="s">
        <v>159</v>
      </c>
      <c r="AU125" s="23" t="s">
        <v>83</v>
      </c>
      <c r="AY125" s="23" t="s">
        <v>157</v>
      </c>
      <c r="BE125" s="211">
        <f>IF(N125="základní",J125,0)</f>
        <v>0</v>
      </c>
      <c r="BF125" s="211">
        <f>IF(N125="snížená",J125,0)</f>
        <v>0</v>
      </c>
      <c r="BG125" s="211">
        <f>IF(N125="zákl. přenesená",J125,0)</f>
        <v>0</v>
      </c>
      <c r="BH125" s="211">
        <f>IF(N125="sníž. přenesená",J125,0)</f>
        <v>0</v>
      </c>
      <c r="BI125" s="211">
        <f>IF(N125="nulová",J125,0)</f>
        <v>0</v>
      </c>
      <c r="BJ125" s="23" t="s">
        <v>81</v>
      </c>
      <c r="BK125" s="211">
        <f>ROUND(I125*H125,2)</f>
        <v>0</v>
      </c>
      <c r="BL125" s="23" t="s">
        <v>164</v>
      </c>
      <c r="BM125" s="23" t="s">
        <v>1090</v>
      </c>
    </row>
    <row r="126" spans="2:65" s="1" customFormat="1" ht="27">
      <c r="B126" s="40"/>
      <c r="C126" s="62"/>
      <c r="D126" s="212" t="s">
        <v>166</v>
      </c>
      <c r="E126" s="62"/>
      <c r="F126" s="213" t="s">
        <v>215</v>
      </c>
      <c r="G126" s="62"/>
      <c r="H126" s="62"/>
      <c r="I126" s="171"/>
      <c r="J126" s="62"/>
      <c r="K126" s="62"/>
      <c r="L126" s="60"/>
      <c r="M126" s="214"/>
      <c r="N126" s="41"/>
      <c r="O126" s="41"/>
      <c r="P126" s="41"/>
      <c r="Q126" s="41"/>
      <c r="R126" s="41"/>
      <c r="S126" s="41"/>
      <c r="T126" s="77"/>
      <c r="AT126" s="23" t="s">
        <v>166</v>
      </c>
      <c r="AU126" s="23" t="s">
        <v>83</v>
      </c>
    </row>
    <row r="127" spans="2:65" s="1" customFormat="1" ht="148.5">
      <c r="B127" s="40"/>
      <c r="C127" s="62"/>
      <c r="D127" s="212" t="s">
        <v>168</v>
      </c>
      <c r="E127" s="62"/>
      <c r="F127" s="215" t="s">
        <v>216</v>
      </c>
      <c r="G127" s="62"/>
      <c r="H127" s="62"/>
      <c r="I127" s="171"/>
      <c r="J127" s="62"/>
      <c r="K127" s="62"/>
      <c r="L127" s="60"/>
      <c r="M127" s="214"/>
      <c r="N127" s="41"/>
      <c r="O127" s="41"/>
      <c r="P127" s="41"/>
      <c r="Q127" s="41"/>
      <c r="R127" s="41"/>
      <c r="S127" s="41"/>
      <c r="T127" s="77"/>
      <c r="AT127" s="23" t="s">
        <v>168</v>
      </c>
      <c r="AU127" s="23" t="s">
        <v>83</v>
      </c>
    </row>
    <row r="128" spans="2:65" s="1" customFormat="1" ht="27">
      <c r="B128" s="40"/>
      <c r="C128" s="62"/>
      <c r="D128" s="212" t="s">
        <v>177</v>
      </c>
      <c r="E128" s="62"/>
      <c r="F128" s="215" t="s">
        <v>477</v>
      </c>
      <c r="G128" s="62"/>
      <c r="H128" s="62"/>
      <c r="I128" s="171"/>
      <c r="J128" s="62"/>
      <c r="K128" s="62"/>
      <c r="L128" s="60"/>
      <c r="M128" s="214"/>
      <c r="N128" s="41"/>
      <c r="O128" s="41"/>
      <c r="P128" s="41"/>
      <c r="Q128" s="41"/>
      <c r="R128" s="41"/>
      <c r="S128" s="41"/>
      <c r="T128" s="77"/>
      <c r="AT128" s="23" t="s">
        <v>177</v>
      </c>
      <c r="AU128" s="23" t="s">
        <v>83</v>
      </c>
    </row>
    <row r="129" spans="2:65" s="12" customFormat="1" ht="13.5">
      <c r="B129" s="216"/>
      <c r="C129" s="217"/>
      <c r="D129" s="212" t="s">
        <v>170</v>
      </c>
      <c r="E129" s="218" t="s">
        <v>23</v>
      </c>
      <c r="F129" s="219" t="s">
        <v>1091</v>
      </c>
      <c r="G129" s="217"/>
      <c r="H129" s="220">
        <v>96.1</v>
      </c>
      <c r="I129" s="221"/>
      <c r="J129" s="217"/>
      <c r="K129" s="217"/>
      <c r="L129" s="222"/>
      <c r="M129" s="223"/>
      <c r="N129" s="224"/>
      <c r="O129" s="224"/>
      <c r="P129" s="224"/>
      <c r="Q129" s="224"/>
      <c r="R129" s="224"/>
      <c r="S129" s="224"/>
      <c r="T129" s="225"/>
      <c r="AT129" s="226" t="s">
        <v>170</v>
      </c>
      <c r="AU129" s="226" t="s">
        <v>83</v>
      </c>
      <c r="AV129" s="12" t="s">
        <v>83</v>
      </c>
      <c r="AW129" s="12" t="s">
        <v>36</v>
      </c>
      <c r="AX129" s="12" t="s">
        <v>73</v>
      </c>
      <c r="AY129" s="226" t="s">
        <v>157</v>
      </c>
    </row>
    <row r="130" spans="2:65" s="12" customFormat="1" ht="13.5">
      <c r="B130" s="216"/>
      <c r="C130" s="217"/>
      <c r="D130" s="212" t="s">
        <v>170</v>
      </c>
      <c r="E130" s="218" t="s">
        <v>23</v>
      </c>
      <c r="F130" s="219" t="s">
        <v>1092</v>
      </c>
      <c r="G130" s="217"/>
      <c r="H130" s="220">
        <v>9</v>
      </c>
      <c r="I130" s="221"/>
      <c r="J130" s="217"/>
      <c r="K130" s="217"/>
      <c r="L130" s="222"/>
      <c r="M130" s="223"/>
      <c r="N130" s="224"/>
      <c r="O130" s="224"/>
      <c r="P130" s="224"/>
      <c r="Q130" s="224"/>
      <c r="R130" s="224"/>
      <c r="S130" s="224"/>
      <c r="T130" s="225"/>
      <c r="AT130" s="226" t="s">
        <v>170</v>
      </c>
      <c r="AU130" s="226" t="s">
        <v>83</v>
      </c>
      <c r="AV130" s="12" t="s">
        <v>83</v>
      </c>
      <c r="AW130" s="12" t="s">
        <v>36</v>
      </c>
      <c r="AX130" s="12" t="s">
        <v>73</v>
      </c>
      <c r="AY130" s="226" t="s">
        <v>157</v>
      </c>
    </row>
    <row r="131" spans="2:65" s="13" customFormat="1" ht="13.5">
      <c r="B131" s="227"/>
      <c r="C131" s="228"/>
      <c r="D131" s="212" t="s">
        <v>170</v>
      </c>
      <c r="E131" s="229" t="s">
        <v>23</v>
      </c>
      <c r="F131" s="230" t="s">
        <v>182</v>
      </c>
      <c r="G131" s="228"/>
      <c r="H131" s="231">
        <v>105.1</v>
      </c>
      <c r="I131" s="232"/>
      <c r="J131" s="228"/>
      <c r="K131" s="228"/>
      <c r="L131" s="233"/>
      <c r="M131" s="234"/>
      <c r="N131" s="235"/>
      <c r="O131" s="235"/>
      <c r="P131" s="235"/>
      <c r="Q131" s="235"/>
      <c r="R131" s="235"/>
      <c r="S131" s="235"/>
      <c r="T131" s="236"/>
      <c r="AT131" s="237" t="s">
        <v>170</v>
      </c>
      <c r="AU131" s="237" t="s">
        <v>83</v>
      </c>
      <c r="AV131" s="13" t="s">
        <v>164</v>
      </c>
      <c r="AW131" s="13" t="s">
        <v>36</v>
      </c>
      <c r="AX131" s="13" t="s">
        <v>81</v>
      </c>
      <c r="AY131" s="237" t="s">
        <v>157</v>
      </c>
    </row>
    <row r="132" spans="2:65" s="1" customFormat="1" ht="25.5" customHeight="1">
      <c r="B132" s="40"/>
      <c r="C132" s="200" t="s">
        <v>226</v>
      </c>
      <c r="D132" s="200" t="s">
        <v>159</v>
      </c>
      <c r="E132" s="201" t="s">
        <v>220</v>
      </c>
      <c r="F132" s="202" t="s">
        <v>221</v>
      </c>
      <c r="G132" s="203" t="s">
        <v>162</v>
      </c>
      <c r="H132" s="204">
        <v>105.1</v>
      </c>
      <c r="I132" s="205"/>
      <c r="J132" s="206">
        <f>ROUND(I132*H132,2)</f>
        <v>0</v>
      </c>
      <c r="K132" s="202" t="s">
        <v>163</v>
      </c>
      <c r="L132" s="60"/>
      <c r="M132" s="207" t="s">
        <v>23</v>
      </c>
      <c r="N132" s="208" t="s">
        <v>44</v>
      </c>
      <c r="O132" s="41"/>
      <c r="P132" s="209">
        <f>O132*H132</f>
        <v>0</v>
      </c>
      <c r="Q132" s="209">
        <v>0</v>
      </c>
      <c r="R132" s="209">
        <f>Q132*H132</f>
        <v>0</v>
      </c>
      <c r="S132" s="209">
        <v>0</v>
      </c>
      <c r="T132" s="210">
        <f>S132*H132</f>
        <v>0</v>
      </c>
      <c r="AR132" s="23" t="s">
        <v>164</v>
      </c>
      <c r="AT132" s="23" t="s">
        <v>159</v>
      </c>
      <c r="AU132" s="23" t="s">
        <v>83</v>
      </c>
      <c r="AY132" s="23" t="s">
        <v>157</v>
      </c>
      <c r="BE132" s="211">
        <f>IF(N132="základní",J132,0)</f>
        <v>0</v>
      </c>
      <c r="BF132" s="211">
        <f>IF(N132="snížená",J132,0)</f>
        <v>0</v>
      </c>
      <c r="BG132" s="211">
        <f>IF(N132="zákl. přenesená",J132,0)</f>
        <v>0</v>
      </c>
      <c r="BH132" s="211">
        <f>IF(N132="sníž. přenesená",J132,0)</f>
        <v>0</v>
      </c>
      <c r="BI132" s="211">
        <f>IF(N132="nulová",J132,0)</f>
        <v>0</v>
      </c>
      <c r="BJ132" s="23" t="s">
        <v>81</v>
      </c>
      <c r="BK132" s="211">
        <f>ROUND(I132*H132,2)</f>
        <v>0</v>
      </c>
      <c r="BL132" s="23" t="s">
        <v>164</v>
      </c>
      <c r="BM132" s="23" t="s">
        <v>1093</v>
      </c>
    </row>
    <row r="133" spans="2:65" s="1" customFormat="1" ht="40.5">
      <c r="B133" s="40"/>
      <c r="C133" s="62"/>
      <c r="D133" s="212" t="s">
        <v>166</v>
      </c>
      <c r="E133" s="62"/>
      <c r="F133" s="213" t="s">
        <v>223</v>
      </c>
      <c r="G133" s="62"/>
      <c r="H133" s="62"/>
      <c r="I133" s="171"/>
      <c r="J133" s="62"/>
      <c r="K133" s="62"/>
      <c r="L133" s="60"/>
      <c r="M133" s="214"/>
      <c r="N133" s="41"/>
      <c r="O133" s="41"/>
      <c r="P133" s="41"/>
      <c r="Q133" s="41"/>
      <c r="R133" s="41"/>
      <c r="S133" s="41"/>
      <c r="T133" s="77"/>
      <c r="AT133" s="23" t="s">
        <v>166</v>
      </c>
      <c r="AU133" s="23" t="s">
        <v>83</v>
      </c>
    </row>
    <row r="134" spans="2:65" s="1" customFormat="1" ht="94.5">
      <c r="B134" s="40"/>
      <c r="C134" s="62"/>
      <c r="D134" s="212" t="s">
        <v>168</v>
      </c>
      <c r="E134" s="62"/>
      <c r="F134" s="215" t="s">
        <v>224</v>
      </c>
      <c r="G134" s="62"/>
      <c r="H134" s="62"/>
      <c r="I134" s="171"/>
      <c r="J134" s="62"/>
      <c r="K134" s="62"/>
      <c r="L134" s="60"/>
      <c r="M134" s="214"/>
      <c r="N134" s="41"/>
      <c r="O134" s="41"/>
      <c r="P134" s="41"/>
      <c r="Q134" s="41"/>
      <c r="R134" s="41"/>
      <c r="S134" s="41"/>
      <c r="T134" s="77"/>
      <c r="AT134" s="23" t="s">
        <v>168</v>
      </c>
      <c r="AU134" s="23" t="s">
        <v>83</v>
      </c>
    </row>
    <row r="135" spans="2:65" s="1" customFormat="1" ht="27">
      <c r="B135" s="40"/>
      <c r="C135" s="62"/>
      <c r="D135" s="212" t="s">
        <v>177</v>
      </c>
      <c r="E135" s="62"/>
      <c r="F135" s="215" t="s">
        <v>1094</v>
      </c>
      <c r="G135" s="62"/>
      <c r="H135" s="62"/>
      <c r="I135" s="171"/>
      <c r="J135" s="62"/>
      <c r="K135" s="62"/>
      <c r="L135" s="60"/>
      <c r="M135" s="214"/>
      <c r="N135" s="41"/>
      <c r="O135" s="41"/>
      <c r="P135" s="41"/>
      <c r="Q135" s="41"/>
      <c r="R135" s="41"/>
      <c r="S135" s="41"/>
      <c r="T135" s="77"/>
      <c r="AT135" s="23" t="s">
        <v>177</v>
      </c>
      <c r="AU135" s="23" t="s">
        <v>83</v>
      </c>
    </row>
    <row r="136" spans="2:65" s="12" customFormat="1" ht="13.5">
      <c r="B136" s="216"/>
      <c r="C136" s="217"/>
      <c r="D136" s="212" t="s">
        <v>170</v>
      </c>
      <c r="E136" s="218" t="s">
        <v>23</v>
      </c>
      <c r="F136" s="219" t="s">
        <v>1095</v>
      </c>
      <c r="G136" s="217"/>
      <c r="H136" s="220">
        <v>9</v>
      </c>
      <c r="I136" s="221"/>
      <c r="J136" s="217"/>
      <c r="K136" s="217"/>
      <c r="L136" s="222"/>
      <c r="M136" s="223"/>
      <c r="N136" s="224"/>
      <c r="O136" s="224"/>
      <c r="P136" s="224"/>
      <c r="Q136" s="224"/>
      <c r="R136" s="224"/>
      <c r="S136" s="224"/>
      <c r="T136" s="225"/>
      <c r="AT136" s="226" t="s">
        <v>170</v>
      </c>
      <c r="AU136" s="226" t="s">
        <v>83</v>
      </c>
      <c r="AV136" s="12" t="s">
        <v>83</v>
      </c>
      <c r="AW136" s="12" t="s">
        <v>36</v>
      </c>
      <c r="AX136" s="12" t="s">
        <v>73</v>
      </c>
      <c r="AY136" s="226" t="s">
        <v>157</v>
      </c>
    </row>
    <row r="137" spans="2:65" s="12" customFormat="1" ht="13.5">
      <c r="B137" s="216"/>
      <c r="C137" s="217"/>
      <c r="D137" s="212" t="s">
        <v>170</v>
      </c>
      <c r="E137" s="218" t="s">
        <v>23</v>
      </c>
      <c r="F137" s="219" t="s">
        <v>1096</v>
      </c>
      <c r="G137" s="217"/>
      <c r="H137" s="220">
        <v>96.1</v>
      </c>
      <c r="I137" s="221"/>
      <c r="J137" s="217"/>
      <c r="K137" s="217"/>
      <c r="L137" s="222"/>
      <c r="M137" s="223"/>
      <c r="N137" s="224"/>
      <c r="O137" s="224"/>
      <c r="P137" s="224"/>
      <c r="Q137" s="224"/>
      <c r="R137" s="224"/>
      <c r="S137" s="224"/>
      <c r="T137" s="225"/>
      <c r="AT137" s="226" t="s">
        <v>170</v>
      </c>
      <c r="AU137" s="226" t="s">
        <v>83</v>
      </c>
      <c r="AV137" s="12" t="s">
        <v>83</v>
      </c>
      <c r="AW137" s="12" t="s">
        <v>36</v>
      </c>
      <c r="AX137" s="12" t="s">
        <v>73</v>
      </c>
      <c r="AY137" s="226" t="s">
        <v>157</v>
      </c>
    </row>
    <row r="138" spans="2:65" s="13" customFormat="1" ht="13.5">
      <c r="B138" s="227"/>
      <c r="C138" s="228"/>
      <c r="D138" s="212" t="s">
        <v>170</v>
      </c>
      <c r="E138" s="229" t="s">
        <v>23</v>
      </c>
      <c r="F138" s="230" t="s">
        <v>182</v>
      </c>
      <c r="G138" s="228"/>
      <c r="H138" s="231">
        <v>105.1</v>
      </c>
      <c r="I138" s="232"/>
      <c r="J138" s="228"/>
      <c r="K138" s="228"/>
      <c r="L138" s="233"/>
      <c r="M138" s="234"/>
      <c r="N138" s="235"/>
      <c r="O138" s="235"/>
      <c r="P138" s="235"/>
      <c r="Q138" s="235"/>
      <c r="R138" s="235"/>
      <c r="S138" s="235"/>
      <c r="T138" s="236"/>
      <c r="AT138" s="237" t="s">
        <v>170</v>
      </c>
      <c r="AU138" s="237" t="s">
        <v>83</v>
      </c>
      <c r="AV138" s="13" t="s">
        <v>164</v>
      </c>
      <c r="AW138" s="13" t="s">
        <v>36</v>
      </c>
      <c r="AX138" s="13" t="s">
        <v>81</v>
      </c>
      <c r="AY138" s="237" t="s">
        <v>157</v>
      </c>
    </row>
    <row r="139" spans="2:65" s="1" customFormat="1" ht="16.5" customHeight="1">
      <c r="B139" s="40"/>
      <c r="C139" s="200" t="s">
        <v>233</v>
      </c>
      <c r="D139" s="200" t="s">
        <v>159</v>
      </c>
      <c r="E139" s="201" t="s">
        <v>241</v>
      </c>
      <c r="F139" s="202" t="s">
        <v>242</v>
      </c>
      <c r="G139" s="203" t="s">
        <v>243</v>
      </c>
      <c r="H139" s="204">
        <v>208.27</v>
      </c>
      <c r="I139" s="205"/>
      <c r="J139" s="206">
        <f>ROUND(I139*H139,2)</f>
        <v>0</v>
      </c>
      <c r="K139" s="202" t="s">
        <v>163</v>
      </c>
      <c r="L139" s="60"/>
      <c r="M139" s="207" t="s">
        <v>23</v>
      </c>
      <c r="N139" s="208" t="s">
        <v>44</v>
      </c>
      <c r="O139" s="41"/>
      <c r="P139" s="209">
        <f>O139*H139</f>
        <v>0</v>
      </c>
      <c r="Q139" s="209">
        <v>0</v>
      </c>
      <c r="R139" s="209">
        <f>Q139*H139</f>
        <v>0</v>
      </c>
      <c r="S139" s="209">
        <v>0</v>
      </c>
      <c r="T139" s="210">
        <f>S139*H139</f>
        <v>0</v>
      </c>
      <c r="AR139" s="23" t="s">
        <v>164</v>
      </c>
      <c r="AT139" s="23" t="s">
        <v>159</v>
      </c>
      <c r="AU139" s="23" t="s">
        <v>83</v>
      </c>
      <c r="AY139" s="23" t="s">
        <v>157</v>
      </c>
      <c r="BE139" s="211">
        <f>IF(N139="základní",J139,0)</f>
        <v>0</v>
      </c>
      <c r="BF139" s="211">
        <f>IF(N139="snížená",J139,0)</f>
        <v>0</v>
      </c>
      <c r="BG139" s="211">
        <f>IF(N139="zákl. přenesená",J139,0)</f>
        <v>0</v>
      </c>
      <c r="BH139" s="211">
        <f>IF(N139="sníž. přenesená",J139,0)</f>
        <v>0</v>
      </c>
      <c r="BI139" s="211">
        <f>IF(N139="nulová",J139,0)</f>
        <v>0</v>
      </c>
      <c r="BJ139" s="23" t="s">
        <v>81</v>
      </c>
      <c r="BK139" s="211">
        <f>ROUND(I139*H139,2)</f>
        <v>0</v>
      </c>
      <c r="BL139" s="23" t="s">
        <v>164</v>
      </c>
      <c r="BM139" s="23" t="s">
        <v>1097</v>
      </c>
    </row>
    <row r="140" spans="2:65" s="1" customFormat="1" ht="27">
      <c r="B140" s="40"/>
      <c r="C140" s="62"/>
      <c r="D140" s="212" t="s">
        <v>166</v>
      </c>
      <c r="E140" s="62"/>
      <c r="F140" s="213" t="s">
        <v>245</v>
      </c>
      <c r="G140" s="62"/>
      <c r="H140" s="62"/>
      <c r="I140" s="171"/>
      <c r="J140" s="62"/>
      <c r="K140" s="62"/>
      <c r="L140" s="60"/>
      <c r="M140" s="214"/>
      <c r="N140" s="41"/>
      <c r="O140" s="41"/>
      <c r="P140" s="41"/>
      <c r="Q140" s="41"/>
      <c r="R140" s="41"/>
      <c r="S140" s="41"/>
      <c r="T140" s="77"/>
      <c r="AT140" s="23" t="s">
        <v>166</v>
      </c>
      <c r="AU140" s="23" t="s">
        <v>83</v>
      </c>
    </row>
    <row r="141" spans="2:65" s="1" customFormat="1" ht="121.5">
      <c r="B141" s="40"/>
      <c r="C141" s="62"/>
      <c r="D141" s="212" t="s">
        <v>168</v>
      </c>
      <c r="E141" s="62"/>
      <c r="F141" s="215" t="s">
        <v>246</v>
      </c>
      <c r="G141" s="62"/>
      <c r="H141" s="62"/>
      <c r="I141" s="171"/>
      <c r="J141" s="62"/>
      <c r="K141" s="62"/>
      <c r="L141" s="60"/>
      <c r="M141" s="214"/>
      <c r="N141" s="41"/>
      <c r="O141" s="41"/>
      <c r="P141" s="41"/>
      <c r="Q141" s="41"/>
      <c r="R141" s="41"/>
      <c r="S141" s="41"/>
      <c r="T141" s="77"/>
      <c r="AT141" s="23" t="s">
        <v>168</v>
      </c>
      <c r="AU141" s="23" t="s">
        <v>83</v>
      </c>
    </row>
    <row r="142" spans="2:65" s="12" customFormat="1" ht="13.5">
      <c r="B142" s="216"/>
      <c r="C142" s="217"/>
      <c r="D142" s="212" t="s">
        <v>170</v>
      </c>
      <c r="E142" s="218" t="s">
        <v>23</v>
      </c>
      <c r="F142" s="219" t="s">
        <v>1098</v>
      </c>
      <c r="G142" s="217"/>
      <c r="H142" s="220">
        <v>208.27</v>
      </c>
      <c r="I142" s="221"/>
      <c r="J142" s="217"/>
      <c r="K142" s="217"/>
      <c r="L142" s="222"/>
      <c r="M142" s="223"/>
      <c r="N142" s="224"/>
      <c r="O142" s="224"/>
      <c r="P142" s="224"/>
      <c r="Q142" s="224"/>
      <c r="R142" s="224"/>
      <c r="S142" s="224"/>
      <c r="T142" s="225"/>
      <c r="AT142" s="226" t="s">
        <v>170</v>
      </c>
      <c r="AU142" s="226" t="s">
        <v>83</v>
      </c>
      <c r="AV142" s="12" t="s">
        <v>83</v>
      </c>
      <c r="AW142" s="12" t="s">
        <v>36</v>
      </c>
      <c r="AX142" s="12" t="s">
        <v>81</v>
      </c>
      <c r="AY142" s="226" t="s">
        <v>157</v>
      </c>
    </row>
    <row r="143" spans="2:65" s="11" customFormat="1" ht="29.85" customHeight="1">
      <c r="B143" s="184"/>
      <c r="C143" s="185"/>
      <c r="D143" s="186" t="s">
        <v>72</v>
      </c>
      <c r="E143" s="198" t="s">
        <v>83</v>
      </c>
      <c r="F143" s="198" t="s">
        <v>388</v>
      </c>
      <c r="G143" s="185"/>
      <c r="H143" s="185"/>
      <c r="I143" s="188"/>
      <c r="J143" s="199">
        <f>BK143</f>
        <v>0</v>
      </c>
      <c r="K143" s="185"/>
      <c r="L143" s="190"/>
      <c r="M143" s="191"/>
      <c r="N143" s="192"/>
      <c r="O143" s="192"/>
      <c r="P143" s="193">
        <f>SUM(P144:P147)</f>
        <v>0</v>
      </c>
      <c r="Q143" s="192"/>
      <c r="R143" s="193">
        <f>SUM(R144:R147)</f>
        <v>26.394017999999999</v>
      </c>
      <c r="S143" s="192"/>
      <c r="T143" s="194">
        <f>SUM(T144:T147)</f>
        <v>0</v>
      </c>
      <c r="AR143" s="195" t="s">
        <v>81</v>
      </c>
      <c r="AT143" s="196" t="s">
        <v>72</v>
      </c>
      <c r="AU143" s="196" t="s">
        <v>81</v>
      </c>
      <c r="AY143" s="195" t="s">
        <v>157</v>
      </c>
      <c r="BK143" s="197">
        <f>SUM(BK144:BK147)</f>
        <v>0</v>
      </c>
    </row>
    <row r="144" spans="2:65" s="1" customFormat="1" ht="25.5" customHeight="1">
      <c r="B144" s="40"/>
      <c r="C144" s="200" t="s">
        <v>240</v>
      </c>
      <c r="D144" s="200" t="s">
        <v>159</v>
      </c>
      <c r="E144" s="201" t="s">
        <v>492</v>
      </c>
      <c r="F144" s="202" t="s">
        <v>493</v>
      </c>
      <c r="G144" s="203" t="s">
        <v>162</v>
      </c>
      <c r="H144" s="204">
        <v>8.9</v>
      </c>
      <c r="I144" s="205"/>
      <c r="J144" s="206">
        <f>ROUND(I144*H144,2)</f>
        <v>0</v>
      </c>
      <c r="K144" s="202" t="s">
        <v>163</v>
      </c>
      <c r="L144" s="60"/>
      <c r="M144" s="207" t="s">
        <v>23</v>
      </c>
      <c r="N144" s="208" t="s">
        <v>44</v>
      </c>
      <c r="O144" s="41"/>
      <c r="P144" s="209">
        <f>O144*H144</f>
        <v>0</v>
      </c>
      <c r="Q144" s="209">
        <v>2.9656199999999999</v>
      </c>
      <c r="R144" s="209">
        <f>Q144*H144</f>
        <v>26.394017999999999</v>
      </c>
      <c r="S144" s="209">
        <v>0</v>
      </c>
      <c r="T144" s="210">
        <f>S144*H144</f>
        <v>0</v>
      </c>
      <c r="AR144" s="23" t="s">
        <v>164</v>
      </c>
      <c r="AT144" s="23" t="s">
        <v>159</v>
      </c>
      <c r="AU144" s="23" t="s">
        <v>83</v>
      </c>
      <c r="AY144" s="23" t="s">
        <v>157</v>
      </c>
      <c r="BE144" s="211">
        <f>IF(N144="základní",J144,0)</f>
        <v>0</v>
      </c>
      <c r="BF144" s="211">
        <f>IF(N144="snížená",J144,0)</f>
        <v>0</v>
      </c>
      <c r="BG144" s="211">
        <f>IF(N144="zákl. přenesená",J144,0)</f>
        <v>0</v>
      </c>
      <c r="BH144" s="211">
        <f>IF(N144="sníž. přenesená",J144,0)</f>
        <v>0</v>
      </c>
      <c r="BI144" s="211">
        <f>IF(N144="nulová",J144,0)</f>
        <v>0</v>
      </c>
      <c r="BJ144" s="23" t="s">
        <v>81</v>
      </c>
      <c r="BK144" s="211">
        <f>ROUND(I144*H144,2)</f>
        <v>0</v>
      </c>
      <c r="BL144" s="23" t="s">
        <v>164</v>
      </c>
      <c r="BM144" s="23" t="s">
        <v>1099</v>
      </c>
    </row>
    <row r="145" spans="2:65" s="1" customFormat="1" ht="54">
      <c r="B145" s="40"/>
      <c r="C145" s="62"/>
      <c r="D145" s="212" t="s">
        <v>166</v>
      </c>
      <c r="E145" s="62"/>
      <c r="F145" s="213" t="s">
        <v>495</v>
      </c>
      <c r="G145" s="62"/>
      <c r="H145" s="62"/>
      <c r="I145" s="171"/>
      <c r="J145" s="62"/>
      <c r="K145" s="62"/>
      <c r="L145" s="60"/>
      <c r="M145" s="214"/>
      <c r="N145" s="41"/>
      <c r="O145" s="41"/>
      <c r="P145" s="41"/>
      <c r="Q145" s="41"/>
      <c r="R145" s="41"/>
      <c r="S145" s="41"/>
      <c r="T145" s="77"/>
      <c r="AT145" s="23" t="s">
        <v>166</v>
      </c>
      <c r="AU145" s="23" t="s">
        <v>83</v>
      </c>
    </row>
    <row r="146" spans="2:65" s="1" customFormat="1" ht="40.5">
      <c r="B146" s="40"/>
      <c r="C146" s="62"/>
      <c r="D146" s="212" t="s">
        <v>168</v>
      </c>
      <c r="E146" s="62"/>
      <c r="F146" s="215" t="s">
        <v>496</v>
      </c>
      <c r="G146" s="62"/>
      <c r="H146" s="62"/>
      <c r="I146" s="171"/>
      <c r="J146" s="62"/>
      <c r="K146" s="62"/>
      <c r="L146" s="60"/>
      <c r="M146" s="214"/>
      <c r="N146" s="41"/>
      <c r="O146" s="41"/>
      <c r="P146" s="41"/>
      <c r="Q146" s="41"/>
      <c r="R146" s="41"/>
      <c r="S146" s="41"/>
      <c r="T146" s="77"/>
      <c r="AT146" s="23" t="s">
        <v>168</v>
      </c>
      <c r="AU146" s="23" t="s">
        <v>83</v>
      </c>
    </row>
    <row r="147" spans="2:65" s="12" customFormat="1" ht="13.5">
      <c r="B147" s="216"/>
      <c r="C147" s="217"/>
      <c r="D147" s="212" t="s">
        <v>170</v>
      </c>
      <c r="E147" s="218" t="s">
        <v>23</v>
      </c>
      <c r="F147" s="219" t="s">
        <v>1100</v>
      </c>
      <c r="G147" s="217"/>
      <c r="H147" s="220">
        <v>8.9</v>
      </c>
      <c r="I147" s="221"/>
      <c r="J147" s="217"/>
      <c r="K147" s="217"/>
      <c r="L147" s="222"/>
      <c r="M147" s="223"/>
      <c r="N147" s="224"/>
      <c r="O147" s="224"/>
      <c r="P147" s="224"/>
      <c r="Q147" s="224"/>
      <c r="R147" s="224"/>
      <c r="S147" s="224"/>
      <c r="T147" s="225"/>
      <c r="AT147" s="226" t="s">
        <v>170</v>
      </c>
      <c r="AU147" s="226" t="s">
        <v>83</v>
      </c>
      <c r="AV147" s="12" t="s">
        <v>83</v>
      </c>
      <c r="AW147" s="12" t="s">
        <v>36</v>
      </c>
      <c r="AX147" s="12" t="s">
        <v>81</v>
      </c>
      <c r="AY147" s="226" t="s">
        <v>157</v>
      </c>
    </row>
    <row r="148" spans="2:65" s="11" customFormat="1" ht="29.85" customHeight="1">
      <c r="B148" s="184"/>
      <c r="C148" s="185"/>
      <c r="D148" s="186" t="s">
        <v>72</v>
      </c>
      <c r="E148" s="198" t="s">
        <v>183</v>
      </c>
      <c r="F148" s="198" t="s">
        <v>505</v>
      </c>
      <c r="G148" s="185"/>
      <c r="H148" s="185"/>
      <c r="I148" s="188"/>
      <c r="J148" s="199">
        <f>BK148</f>
        <v>0</v>
      </c>
      <c r="K148" s="185"/>
      <c r="L148" s="190"/>
      <c r="M148" s="191"/>
      <c r="N148" s="192"/>
      <c r="O148" s="192"/>
      <c r="P148" s="193">
        <f>SUM(P149:P153)</f>
        <v>0</v>
      </c>
      <c r="Q148" s="192"/>
      <c r="R148" s="193">
        <f>SUM(R149:R153)</f>
        <v>19.408559999999998</v>
      </c>
      <c r="S148" s="192"/>
      <c r="T148" s="194">
        <f>SUM(T149:T153)</f>
        <v>0</v>
      </c>
      <c r="AR148" s="195" t="s">
        <v>81</v>
      </c>
      <c r="AT148" s="196" t="s">
        <v>72</v>
      </c>
      <c r="AU148" s="196" t="s">
        <v>81</v>
      </c>
      <c r="AY148" s="195" t="s">
        <v>157</v>
      </c>
      <c r="BK148" s="197">
        <f>SUM(BK149:BK153)</f>
        <v>0</v>
      </c>
    </row>
    <row r="149" spans="2:65" s="1" customFormat="1" ht="25.5" customHeight="1">
      <c r="B149" s="40"/>
      <c r="C149" s="200" t="s">
        <v>249</v>
      </c>
      <c r="D149" s="200" t="s">
        <v>159</v>
      </c>
      <c r="E149" s="201" t="s">
        <v>506</v>
      </c>
      <c r="F149" s="202" t="s">
        <v>507</v>
      </c>
      <c r="G149" s="203" t="s">
        <v>162</v>
      </c>
      <c r="H149" s="204">
        <v>6.7</v>
      </c>
      <c r="I149" s="205"/>
      <c r="J149" s="206">
        <f>ROUND(I149*H149,2)</f>
        <v>0</v>
      </c>
      <c r="K149" s="202" t="s">
        <v>163</v>
      </c>
      <c r="L149" s="60"/>
      <c r="M149" s="207" t="s">
        <v>23</v>
      </c>
      <c r="N149" s="208" t="s">
        <v>44</v>
      </c>
      <c r="O149" s="41"/>
      <c r="P149" s="209">
        <f>O149*H149</f>
        <v>0</v>
      </c>
      <c r="Q149" s="209">
        <v>2.8967999999999998</v>
      </c>
      <c r="R149" s="209">
        <f>Q149*H149</f>
        <v>19.408559999999998</v>
      </c>
      <c r="S149" s="209">
        <v>0</v>
      </c>
      <c r="T149" s="210">
        <f>S149*H149</f>
        <v>0</v>
      </c>
      <c r="AR149" s="23" t="s">
        <v>164</v>
      </c>
      <c r="AT149" s="23" t="s">
        <v>159</v>
      </c>
      <c r="AU149" s="23" t="s">
        <v>83</v>
      </c>
      <c r="AY149" s="23" t="s">
        <v>157</v>
      </c>
      <c r="BE149" s="211">
        <f>IF(N149="základní",J149,0)</f>
        <v>0</v>
      </c>
      <c r="BF149" s="211">
        <f>IF(N149="snížená",J149,0)</f>
        <v>0</v>
      </c>
      <c r="BG149" s="211">
        <f>IF(N149="zákl. přenesená",J149,0)</f>
        <v>0</v>
      </c>
      <c r="BH149" s="211">
        <f>IF(N149="sníž. přenesená",J149,0)</f>
        <v>0</v>
      </c>
      <c r="BI149" s="211">
        <f>IF(N149="nulová",J149,0)</f>
        <v>0</v>
      </c>
      <c r="BJ149" s="23" t="s">
        <v>81</v>
      </c>
      <c r="BK149" s="211">
        <f>ROUND(I149*H149,2)</f>
        <v>0</v>
      </c>
      <c r="BL149" s="23" t="s">
        <v>164</v>
      </c>
      <c r="BM149" s="23" t="s">
        <v>1101</v>
      </c>
    </row>
    <row r="150" spans="2:65" s="1" customFormat="1" ht="54">
      <c r="B150" s="40"/>
      <c r="C150" s="62"/>
      <c r="D150" s="212" t="s">
        <v>166</v>
      </c>
      <c r="E150" s="62"/>
      <c r="F150" s="213" t="s">
        <v>509</v>
      </c>
      <c r="G150" s="62"/>
      <c r="H150" s="62"/>
      <c r="I150" s="171"/>
      <c r="J150" s="62"/>
      <c r="K150" s="62"/>
      <c r="L150" s="60"/>
      <c r="M150" s="214"/>
      <c r="N150" s="41"/>
      <c r="O150" s="41"/>
      <c r="P150" s="41"/>
      <c r="Q150" s="41"/>
      <c r="R150" s="41"/>
      <c r="S150" s="41"/>
      <c r="T150" s="77"/>
      <c r="AT150" s="23" t="s">
        <v>166</v>
      </c>
      <c r="AU150" s="23" t="s">
        <v>83</v>
      </c>
    </row>
    <row r="151" spans="2:65" s="1" customFormat="1" ht="54">
      <c r="B151" s="40"/>
      <c r="C151" s="62"/>
      <c r="D151" s="212" t="s">
        <v>168</v>
      </c>
      <c r="E151" s="62"/>
      <c r="F151" s="215" t="s">
        <v>510</v>
      </c>
      <c r="G151" s="62"/>
      <c r="H151" s="62"/>
      <c r="I151" s="171"/>
      <c r="J151" s="62"/>
      <c r="K151" s="62"/>
      <c r="L151" s="60"/>
      <c r="M151" s="214"/>
      <c r="N151" s="41"/>
      <c r="O151" s="41"/>
      <c r="P151" s="41"/>
      <c r="Q151" s="41"/>
      <c r="R151" s="41"/>
      <c r="S151" s="41"/>
      <c r="T151" s="77"/>
      <c r="AT151" s="23" t="s">
        <v>168</v>
      </c>
      <c r="AU151" s="23" t="s">
        <v>83</v>
      </c>
    </row>
    <row r="152" spans="2:65" s="1" customFormat="1" ht="27">
      <c r="B152" s="40"/>
      <c r="C152" s="62"/>
      <c r="D152" s="212" t="s">
        <v>177</v>
      </c>
      <c r="E152" s="62"/>
      <c r="F152" s="215" t="s">
        <v>1102</v>
      </c>
      <c r="G152" s="62"/>
      <c r="H152" s="62"/>
      <c r="I152" s="171"/>
      <c r="J152" s="62"/>
      <c r="K152" s="62"/>
      <c r="L152" s="60"/>
      <c r="M152" s="214"/>
      <c r="N152" s="41"/>
      <c r="O152" s="41"/>
      <c r="P152" s="41"/>
      <c r="Q152" s="41"/>
      <c r="R152" s="41"/>
      <c r="S152" s="41"/>
      <c r="T152" s="77"/>
      <c r="AT152" s="23" t="s">
        <v>177</v>
      </c>
      <c r="AU152" s="23" t="s">
        <v>83</v>
      </c>
    </row>
    <row r="153" spans="2:65" s="12" customFormat="1" ht="13.5">
      <c r="B153" s="216"/>
      <c r="C153" s="217"/>
      <c r="D153" s="212" t="s">
        <v>170</v>
      </c>
      <c r="E153" s="218" t="s">
        <v>23</v>
      </c>
      <c r="F153" s="219" t="s">
        <v>1103</v>
      </c>
      <c r="G153" s="217"/>
      <c r="H153" s="220">
        <v>6.7</v>
      </c>
      <c r="I153" s="221"/>
      <c r="J153" s="217"/>
      <c r="K153" s="217"/>
      <c r="L153" s="222"/>
      <c r="M153" s="223"/>
      <c r="N153" s="224"/>
      <c r="O153" s="224"/>
      <c r="P153" s="224"/>
      <c r="Q153" s="224"/>
      <c r="R153" s="224"/>
      <c r="S153" s="224"/>
      <c r="T153" s="225"/>
      <c r="AT153" s="226" t="s">
        <v>170</v>
      </c>
      <c r="AU153" s="226" t="s">
        <v>83</v>
      </c>
      <c r="AV153" s="12" t="s">
        <v>83</v>
      </c>
      <c r="AW153" s="12" t="s">
        <v>36</v>
      </c>
      <c r="AX153" s="12" t="s">
        <v>81</v>
      </c>
      <c r="AY153" s="226" t="s">
        <v>157</v>
      </c>
    </row>
    <row r="154" spans="2:65" s="11" customFormat="1" ht="29.85" customHeight="1">
      <c r="B154" s="184"/>
      <c r="C154" s="185"/>
      <c r="D154" s="186" t="s">
        <v>72</v>
      </c>
      <c r="E154" s="198" t="s">
        <v>164</v>
      </c>
      <c r="F154" s="198" t="s">
        <v>256</v>
      </c>
      <c r="G154" s="185"/>
      <c r="H154" s="185"/>
      <c r="I154" s="188"/>
      <c r="J154" s="199">
        <f>BK154</f>
        <v>0</v>
      </c>
      <c r="K154" s="185"/>
      <c r="L154" s="190"/>
      <c r="M154" s="191"/>
      <c r="N154" s="192"/>
      <c r="O154" s="192"/>
      <c r="P154" s="193">
        <f>SUM(P155:P187)</f>
        <v>0</v>
      </c>
      <c r="Q154" s="192"/>
      <c r="R154" s="193">
        <f>SUM(R155:R187)</f>
        <v>38.429690000000001</v>
      </c>
      <c r="S154" s="192"/>
      <c r="T154" s="194">
        <f>SUM(T155:T187)</f>
        <v>0</v>
      </c>
      <c r="AR154" s="195" t="s">
        <v>81</v>
      </c>
      <c r="AT154" s="196" t="s">
        <v>72</v>
      </c>
      <c r="AU154" s="196" t="s">
        <v>81</v>
      </c>
      <c r="AY154" s="195" t="s">
        <v>157</v>
      </c>
      <c r="BK154" s="197">
        <f>SUM(BK155:BK187)</f>
        <v>0</v>
      </c>
    </row>
    <row r="155" spans="2:65" s="1" customFormat="1" ht="25.5" customHeight="1">
      <c r="B155" s="40"/>
      <c r="C155" s="200" t="s">
        <v>257</v>
      </c>
      <c r="D155" s="200" t="s">
        <v>159</v>
      </c>
      <c r="E155" s="201" t="s">
        <v>1104</v>
      </c>
      <c r="F155" s="202" t="s">
        <v>1105</v>
      </c>
      <c r="G155" s="203" t="s">
        <v>243</v>
      </c>
      <c r="H155" s="204">
        <v>6</v>
      </c>
      <c r="I155" s="205"/>
      <c r="J155" s="206">
        <f>ROUND(I155*H155,2)</f>
        <v>0</v>
      </c>
      <c r="K155" s="202" t="s">
        <v>163</v>
      </c>
      <c r="L155" s="60"/>
      <c r="M155" s="207" t="s">
        <v>23</v>
      </c>
      <c r="N155" s="208" t="s">
        <v>44</v>
      </c>
      <c r="O155" s="41"/>
      <c r="P155" s="209">
        <f>O155*H155</f>
        <v>0</v>
      </c>
      <c r="Q155" s="209">
        <v>0</v>
      </c>
      <c r="R155" s="209">
        <f>Q155*H155</f>
        <v>0</v>
      </c>
      <c r="S155" s="209">
        <v>0</v>
      </c>
      <c r="T155" s="210">
        <f>S155*H155</f>
        <v>0</v>
      </c>
      <c r="AR155" s="23" t="s">
        <v>164</v>
      </c>
      <c r="AT155" s="23" t="s">
        <v>159</v>
      </c>
      <c r="AU155" s="23" t="s">
        <v>83</v>
      </c>
      <c r="AY155" s="23" t="s">
        <v>157</v>
      </c>
      <c r="BE155" s="211">
        <f>IF(N155="základní",J155,0)</f>
        <v>0</v>
      </c>
      <c r="BF155" s="211">
        <f>IF(N155="snížená",J155,0)</f>
        <v>0</v>
      </c>
      <c r="BG155" s="211">
        <f>IF(N155="zákl. přenesená",J155,0)</f>
        <v>0</v>
      </c>
      <c r="BH155" s="211">
        <f>IF(N155="sníž. přenesená",J155,0)</f>
        <v>0</v>
      </c>
      <c r="BI155" s="211">
        <f>IF(N155="nulová",J155,0)</f>
        <v>0</v>
      </c>
      <c r="BJ155" s="23" t="s">
        <v>81</v>
      </c>
      <c r="BK155" s="211">
        <f>ROUND(I155*H155,2)</f>
        <v>0</v>
      </c>
      <c r="BL155" s="23" t="s">
        <v>164</v>
      </c>
      <c r="BM155" s="23" t="s">
        <v>1106</v>
      </c>
    </row>
    <row r="156" spans="2:65" s="1" customFormat="1" ht="27">
      <c r="B156" s="40"/>
      <c r="C156" s="62"/>
      <c r="D156" s="212" t="s">
        <v>166</v>
      </c>
      <c r="E156" s="62"/>
      <c r="F156" s="213" t="s">
        <v>1107</v>
      </c>
      <c r="G156" s="62"/>
      <c r="H156" s="62"/>
      <c r="I156" s="171"/>
      <c r="J156" s="62"/>
      <c r="K156" s="62"/>
      <c r="L156" s="60"/>
      <c r="M156" s="214"/>
      <c r="N156" s="41"/>
      <c r="O156" s="41"/>
      <c r="P156" s="41"/>
      <c r="Q156" s="41"/>
      <c r="R156" s="41"/>
      <c r="S156" s="41"/>
      <c r="T156" s="77"/>
      <c r="AT156" s="23" t="s">
        <v>166</v>
      </c>
      <c r="AU156" s="23" t="s">
        <v>83</v>
      </c>
    </row>
    <row r="157" spans="2:65" s="1" customFormat="1" ht="108">
      <c r="B157" s="40"/>
      <c r="C157" s="62"/>
      <c r="D157" s="212" t="s">
        <v>168</v>
      </c>
      <c r="E157" s="62"/>
      <c r="F157" s="215" t="s">
        <v>1108</v>
      </c>
      <c r="G157" s="62"/>
      <c r="H157" s="62"/>
      <c r="I157" s="171"/>
      <c r="J157" s="62"/>
      <c r="K157" s="62"/>
      <c r="L157" s="60"/>
      <c r="M157" s="214"/>
      <c r="N157" s="41"/>
      <c r="O157" s="41"/>
      <c r="P157" s="41"/>
      <c r="Q157" s="41"/>
      <c r="R157" s="41"/>
      <c r="S157" s="41"/>
      <c r="T157" s="77"/>
      <c r="AT157" s="23" t="s">
        <v>168</v>
      </c>
      <c r="AU157" s="23" t="s">
        <v>83</v>
      </c>
    </row>
    <row r="158" spans="2:65" s="1" customFormat="1" ht="27">
      <c r="B158" s="40"/>
      <c r="C158" s="62"/>
      <c r="D158" s="212" t="s">
        <v>177</v>
      </c>
      <c r="E158" s="62"/>
      <c r="F158" s="215" t="s">
        <v>1109</v>
      </c>
      <c r="G158" s="62"/>
      <c r="H158" s="62"/>
      <c r="I158" s="171"/>
      <c r="J158" s="62"/>
      <c r="K158" s="62"/>
      <c r="L158" s="60"/>
      <c r="M158" s="214"/>
      <c r="N158" s="41"/>
      <c r="O158" s="41"/>
      <c r="P158" s="41"/>
      <c r="Q158" s="41"/>
      <c r="R158" s="41"/>
      <c r="S158" s="41"/>
      <c r="T158" s="77"/>
      <c r="AT158" s="23" t="s">
        <v>177</v>
      </c>
      <c r="AU158" s="23" t="s">
        <v>83</v>
      </c>
    </row>
    <row r="159" spans="2:65" s="12" customFormat="1" ht="13.5">
      <c r="B159" s="216"/>
      <c r="C159" s="217"/>
      <c r="D159" s="212" t="s">
        <v>170</v>
      </c>
      <c r="E159" s="218" t="s">
        <v>23</v>
      </c>
      <c r="F159" s="219" t="s">
        <v>1110</v>
      </c>
      <c r="G159" s="217"/>
      <c r="H159" s="220">
        <v>6</v>
      </c>
      <c r="I159" s="221"/>
      <c r="J159" s="217"/>
      <c r="K159" s="217"/>
      <c r="L159" s="222"/>
      <c r="M159" s="223"/>
      <c r="N159" s="224"/>
      <c r="O159" s="224"/>
      <c r="P159" s="224"/>
      <c r="Q159" s="224"/>
      <c r="R159" s="224"/>
      <c r="S159" s="224"/>
      <c r="T159" s="225"/>
      <c r="AT159" s="226" t="s">
        <v>170</v>
      </c>
      <c r="AU159" s="226" t="s">
        <v>83</v>
      </c>
      <c r="AV159" s="12" t="s">
        <v>83</v>
      </c>
      <c r="AW159" s="12" t="s">
        <v>36</v>
      </c>
      <c r="AX159" s="12" t="s">
        <v>81</v>
      </c>
      <c r="AY159" s="226" t="s">
        <v>157</v>
      </c>
    </row>
    <row r="160" spans="2:65" s="1" customFormat="1" ht="16.5" customHeight="1">
      <c r="B160" s="40"/>
      <c r="C160" s="200" t="s">
        <v>10</v>
      </c>
      <c r="D160" s="200" t="s">
        <v>159</v>
      </c>
      <c r="E160" s="201" t="s">
        <v>544</v>
      </c>
      <c r="F160" s="202" t="s">
        <v>545</v>
      </c>
      <c r="G160" s="203" t="s">
        <v>243</v>
      </c>
      <c r="H160" s="204">
        <v>14.6</v>
      </c>
      <c r="I160" s="205"/>
      <c r="J160" s="206">
        <f>ROUND(I160*H160,2)</f>
        <v>0</v>
      </c>
      <c r="K160" s="202" t="s">
        <v>163</v>
      </c>
      <c r="L160" s="60"/>
      <c r="M160" s="207" t="s">
        <v>23</v>
      </c>
      <c r="N160" s="208" t="s">
        <v>44</v>
      </c>
      <c r="O160" s="41"/>
      <c r="P160" s="209">
        <f>O160*H160</f>
        <v>0</v>
      </c>
      <c r="Q160" s="209">
        <v>0</v>
      </c>
      <c r="R160" s="209">
        <f>Q160*H160</f>
        <v>0</v>
      </c>
      <c r="S160" s="209">
        <v>0</v>
      </c>
      <c r="T160" s="210">
        <f>S160*H160</f>
        <v>0</v>
      </c>
      <c r="AR160" s="23" t="s">
        <v>164</v>
      </c>
      <c r="AT160" s="23" t="s">
        <v>159</v>
      </c>
      <c r="AU160" s="23" t="s">
        <v>83</v>
      </c>
      <c r="AY160" s="23" t="s">
        <v>157</v>
      </c>
      <c r="BE160" s="211">
        <f>IF(N160="základní",J160,0)</f>
        <v>0</v>
      </c>
      <c r="BF160" s="211">
        <f>IF(N160="snížená",J160,0)</f>
        <v>0</v>
      </c>
      <c r="BG160" s="211">
        <f>IF(N160="zákl. přenesená",J160,0)</f>
        <v>0</v>
      </c>
      <c r="BH160" s="211">
        <f>IF(N160="sníž. přenesená",J160,0)</f>
        <v>0</v>
      </c>
      <c r="BI160" s="211">
        <f>IF(N160="nulová",J160,0)</f>
        <v>0</v>
      </c>
      <c r="BJ160" s="23" t="s">
        <v>81</v>
      </c>
      <c r="BK160" s="211">
        <f>ROUND(I160*H160,2)</f>
        <v>0</v>
      </c>
      <c r="BL160" s="23" t="s">
        <v>164</v>
      </c>
      <c r="BM160" s="23" t="s">
        <v>1111</v>
      </c>
    </row>
    <row r="161" spans="2:65" s="1" customFormat="1" ht="13.5">
      <c r="B161" s="40"/>
      <c r="C161" s="62"/>
      <c r="D161" s="212" t="s">
        <v>166</v>
      </c>
      <c r="E161" s="62"/>
      <c r="F161" s="213" t="s">
        <v>547</v>
      </c>
      <c r="G161" s="62"/>
      <c r="H161" s="62"/>
      <c r="I161" s="171"/>
      <c r="J161" s="62"/>
      <c r="K161" s="62"/>
      <c r="L161" s="60"/>
      <c r="M161" s="214"/>
      <c r="N161" s="41"/>
      <c r="O161" s="41"/>
      <c r="P161" s="41"/>
      <c r="Q161" s="41"/>
      <c r="R161" s="41"/>
      <c r="S161" s="41"/>
      <c r="T161" s="77"/>
      <c r="AT161" s="23" t="s">
        <v>166</v>
      </c>
      <c r="AU161" s="23" t="s">
        <v>83</v>
      </c>
    </row>
    <row r="162" spans="2:65" s="1" customFormat="1" ht="135">
      <c r="B162" s="40"/>
      <c r="C162" s="62"/>
      <c r="D162" s="212" t="s">
        <v>168</v>
      </c>
      <c r="E162" s="62"/>
      <c r="F162" s="215" t="s">
        <v>548</v>
      </c>
      <c r="G162" s="62"/>
      <c r="H162" s="62"/>
      <c r="I162" s="171"/>
      <c r="J162" s="62"/>
      <c r="K162" s="62"/>
      <c r="L162" s="60"/>
      <c r="M162" s="214"/>
      <c r="N162" s="41"/>
      <c r="O162" s="41"/>
      <c r="P162" s="41"/>
      <c r="Q162" s="41"/>
      <c r="R162" s="41"/>
      <c r="S162" s="41"/>
      <c r="T162" s="77"/>
      <c r="AT162" s="23" t="s">
        <v>168</v>
      </c>
      <c r="AU162" s="23" t="s">
        <v>83</v>
      </c>
    </row>
    <row r="163" spans="2:65" s="12" customFormat="1" ht="13.5">
      <c r="B163" s="216"/>
      <c r="C163" s="217"/>
      <c r="D163" s="212" t="s">
        <v>170</v>
      </c>
      <c r="E163" s="218" t="s">
        <v>23</v>
      </c>
      <c r="F163" s="219" t="s">
        <v>1112</v>
      </c>
      <c r="G163" s="217"/>
      <c r="H163" s="220">
        <v>14.6</v>
      </c>
      <c r="I163" s="221"/>
      <c r="J163" s="217"/>
      <c r="K163" s="217"/>
      <c r="L163" s="222"/>
      <c r="M163" s="223"/>
      <c r="N163" s="224"/>
      <c r="O163" s="224"/>
      <c r="P163" s="224"/>
      <c r="Q163" s="224"/>
      <c r="R163" s="224"/>
      <c r="S163" s="224"/>
      <c r="T163" s="225"/>
      <c r="AT163" s="226" t="s">
        <v>170</v>
      </c>
      <c r="AU163" s="226" t="s">
        <v>83</v>
      </c>
      <c r="AV163" s="12" t="s">
        <v>83</v>
      </c>
      <c r="AW163" s="12" t="s">
        <v>36</v>
      </c>
      <c r="AX163" s="12" t="s">
        <v>81</v>
      </c>
      <c r="AY163" s="226" t="s">
        <v>157</v>
      </c>
    </row>
    <row r="164" spans="2:65" s="1" customFormat="1" ht="25.5" customHeight="1">
      <c r="B164" s="40"/>
      <c r="C164" s="200" t="s">
        <v>271</v>
      </c>
      <c r="D164" s="200" t="s">
        <v>159</v>
      </c>
      <c r="E164" s="201" t="s">
        <v>1113</v>
      </c>
      <c r="F164" s="202" t="s">
        <v>1114</v>
      </c>
      <c r="G164" s="203" t="s">
        <v>243</v>
      </c>
      <c r="H164" s="204">
        <v>9.4</v>
      </c>
      <c r="I164" s="205"/>
      <c r="J164" s="206">
        <f>ROUND(I164*H164,2)</f>
        <v>0</v>
      </c>
      <c r="K164" s="202" t="s">
        <v>163</v>
      </c>
      <c r="L164" s="60"/>
      <c r="M164" s="207" t="s">
        <v>23</v>
      </c>
      <c r="N164" s="208" t="s">
        <v>44</v>
      </c>
      <c r="O164" s="41"/>
      <c r="P164" s="209">
        <f>O164*H164</f>
        <v>0</v>
      </c>
      <c r="Q164" s="209">
        <v>0.93779000000000001</v>
      </c>
      <c r="R164" s="209">
        <f>Q164*H164</f>
        <v>8.8152260000000009</v>
      </c>
      <c r="S164" s="209">
        <v>0</v>
      </c>
      <c r="T164" s="210">
        <f>S164*H164</f>
        <v>0</v>
      </c>
      <c r="AR164" s="23" t="s">
        <v>164</v>
      </c>
      <c r="AT164" s="23" t="s">
        <v>159</v>
      </c>
      <c r="AU164" s="23" t="s">
        <v>83</v>
      </c>
      <c r="AY164" s="23" t="s">
        <v>157</v>
      </c>
      <c r="BE164" s="211">
        <f>IF(N164="základní",J164,0)</f>
        <v>0</v>
      </c>
      <c r="BF164" s="211">
        <f>IF(N164="snížená",J164,0)</f>
        <v>0</v>
      </c>
      <c r="BG164" s="211">
        <f>IF(N164="zákl. přenesená",J164,0)</f>
        <v>0</v>
      </c>
      <c r="BH164" s="211">
        <f>IF(N164="sníž. přenesená",J164,0)</f>
        <v>0</v>
      </c>
      <c r="BI164" s="211">
        <f>IF(N164="nulová",J164,0)</f>
        <v>0</v>
      </c>
      <c r="BJ164" s="23" t="s">
        <v>81</v>
      </c>
      <c r="BK164" s="211">
        <f>ROUND(I164*H164,2)</f>
        <v>0</v>
      </c>
      <c r="BL164" s="23" t="s">
        <v>164</v>
      </c>
      <c r="BM164" s="23" t="s">
        <v>1115</v>
      </c>
    </row>
    <row r="165" spans="2:65" s="1" customFormat="1" ht="27">
      <c r="B165" s="40"/>
      <c r="C165" s="62"/>
      <c r="D165" s="212" t="s">
        <v>166</v>
      </c>
      <c r="E165" s="62"/>
      <c r="F165" s="213" t="s">
        <v>1116</v>
      </c>
      <c r="G165" s="62"/>
      <c r="H165" s="62"/>
      <c r="I165" s="171"/>
      <c r="J165" s="62"/>
      <c r="K165" s="62"/>
      <c r="L165" s="60"/>
      <c r="M165" s="214"/>
      <c r="N165" s="41"/>
      <c r="O165" s="41"/>
      <c r="P165" s="41"/>
      <c r="Q165" s="41"/>
      <c r="R165" s="41"/>
      <c r="S165" s="41"/>
      <c r="T165" s="77"/>
      <c r="AT165" s="23" t="s">
        <v>166</v>
      </c>
      <c r="AU165" s="23" t="s">
        <v>83</v>
      </c>
    </row>
    <row r="166" spans="2:65" s="1" customFormat="1" ht="81">
      <c r="B166" s="40"/>
      <c r="C166" s="62"/>
      <c r="D166" s="212" t="s">
        <v>168</v>
      </c>
      <c r="E166" s="62"/>
      <c r="F166" s="215" t="s">
        <v>1117</v>
      </c>
      <c r="G166" s="62"/>
      <c r="H166" s="62"/>
      <c r="I166" s="171"/>
      <c r="J166" s="62"/>
      <c r="K166" s="62"/>
      <c r="L166" s="60"/>
      <c r="M166" s="214"/>
      <c r="N166" s="41"/>
      <c r="O166" s="41"/>
      <c r="P166" s="41"/>
      <c r="Q166" s="41"/>
      <c r="R166" s="41"/>
      <c r="S166" s="41"/>
      <c r="T166" s="77"/>
      <c r="AT166" s="23" t="s">
        <v>168</v>
      </c>
      <c r="AU166" s="23" t="s">
        <v>83</v>
      </c>
    </row>
    <row r="167" spans="2:65" s="12" customFormat="1" ht="13.5">
      <c r="B167" s="216"/>
      <c r="C167" s="217"/>
      <c r="D167" s="212" t="s">
        <v>170</v>
      </c>
      <c r="E167" s="218" t="s">
        <v>23</v>
      </c>
      <c r="F167" s="219" t="s">
        <v>1118</v>
      </c>
      <c r="G167" s="217"/>
      <c r="H167" s="220">
        <v>9.4</v>
      </c>
      <c r="I167" s="221"/>
      <c r="J167" s="217"/>
      <c r="K167" s="217"/>
      <c r="L167" s="222"/>
      <c r="M167" s="223"/>
      <c r="N167" s="224"/>
      <c r="O167" s="224"/>
      <c r="P167" s="224"/>
      <c r="Q167" s="224"/>
      <c r="R167" s="224"/>
      <c r="S167" s="224"/>
      <c r="T167" s="225"/>
      <c r="AT167" s="226" t="s">
        <v>170</v>
      </c>
      <c r="AU167" s="226" t="s">
        <v>83</v>
      </c>
      <c r="AV167" s="12" t="s">
        <v>83</v>
      </c>
      <c r="AW167" s="12" t="s">
        <v>36</v>
      </c>
      <c r="AX167" s="12" t="s">
        <v>81</v>
      </c>
      <c r="AY167" s="226" t="s">
        <v>157</v>
      </c>
    </row>
    <row r="168" spans="2:65" s="1" customFormat="1" ht="16.5" customHeight="1">
      <c r="B168" s="40"/>
      <c r="C168" s="200" t="s">
        <v>278</v>
      </c>
      <c r="D168" s="200" t="s">
        <v>159</v>
      </c>
      <c r="E168" s="201" t="s">
        <v>264</v>
      </c>
      <c r="F168" s="202" t="s">
        <v>265</v>
      </c>
      <c r="G168" s="203" t="s">
        <v>162</v>
      </c>
      <c r="H168" s="204">
        <v>3.7</v>
      </c>
      <c r="I168" s="205"/>
      <c r="J168" s="206">
        <f>ROUND(I168*H168,2)</f>
        <v>0</v>
      </c>
      <c r="K168" s="202" t="s">
        <v>23</v>
      </c>
      <c r="L168" s="60"/>
      <c r="M168" s="207" t="s">
        <v>23</v>
      </c>
      <c r="N168" s="208" t="s">
        <v>44</v>
      </c>
      <c r="O168" s="41"/>
      <c r="P168" s="209">
        <f>O168*H168</f>
        <v>0</v>
      </c>
      <c r="Q168" s="209">
        <v>0</v>
      </c>
      <c r="R168" s="209">
        <f>Q168*H168</f>
        <v>0</v>
      </c>
      <c r="S168" s="209">
        <v>0</v>
      </c>
      <c r="T168" s="210">
        <f>S168*H168</f>
        <v>0</v>
      </c>
      <c r="AR168" s="23" t="s">
        <v>164</v>
      </c>
      <c r="AT168" s="23" t="s">
        <v>159</v>
      </c>
      <c r="AU168" s="23" t="s">
        <v>83</v>
      </c>
      <c r="AY168" s="23" t="s">
        <v>157</v>
      </c>
      <c r="BE168" s="211">
        <f>IF(N168="základní",J168,0)</f>
        <v>0</v>
      </c>
      <c r="BF168" s="211">
        <f>IF(N168="snížená",J168,0)</f>
        <v>0</v>
      </c>
      <c r="BG168" s="211">
        <f>IF(N168="zákl. přenesená",J168,0)</f>
        <v>0</v>
      </c>
      <c r="BH168" s="211">
        <f>IF(N168="sníž. přenesená",J168,0)</f>
        <v>0</v>
      </c>
      <c r="BI168" s="211">
        <f>IF(N168="nulová",J168,0)</f>
        <v>0</v>
      </c>
      <c r="BJ168" s="23" t="s">
        <v>81</v>
      </c>
      <c r="BK168" s="211">
        <f>ROUND(I168*H168,2)</f>
        <v>0</v>
      </c>
      <c r="BL168" s="23" t="s">
        <v>164</v>
      </c>
      <c r="BM168" s="23" t="s">
        <v>1119</v>
      </c>
    </row>
    <row r="169" spans="2:65" s="1" customFormat="1" ht="13.5">
      <c r="B169" s="40"/>
      <c r="C169" s="62"/>
      <c r="D169" s="212" t="s">
        <v>166</v>
      </c>
      <c r="E169" s="62"/>
      <c r="F169" s="213" t="s">
        <v>265</v>
      </c>
      <c r="G169" s="62"/>
      <c r="H169" s="62"/>
      <c r="I169" s="171"/>
      <c r="J169" s="62"/>
      <c r="K169" s="62"/>
      <c r="L169" s="60"/>
      <c r="M169" s="214"/>
      <c r="N169" s="41"/>
      <c r="O169" s="41"/>
      <c r="P169" s="41"/>
      <c r="Q169" s="41"/>
      <c r="R169" s="41"/>
      <c r="S169" s="41"/>
      <c r="T169" s="77"/>
      <c r="AT169" s="23" t="s">
        <v>166</v>
      </c>
      <c r="AU169" s="23" t="s">
        <v>83</v>
      </c>
    </row>
    <row r="170" spans="2:65" s="1" customFormat="1" ht="81">
      <c r="B170" s="40"/>
      <c r="C170" s="62"/>
      <c r="D170" s="212" t="s">
        <v>168</v>
      </c>
      <c r="E170" s="62"/>
      <c r="F170" s="215" t="s">
        <v>276</v>
      </c>
      <c r="G170" s="62"/>
      <c r="H170" s="62"/>
      <c r="I170" s="171"/>
      <c r="J170" s="62"/>
      <c r="K170" s="62"/>
      <c r="L170" s="60"/>
      <c r="M170" s="214"/>
      <c r="N170" s="41"/>
      <c r="O170" s="41"/>
      <c r="P170" s="41"/>
      <c r="Q170" s="41"/>
      <c r="R170" s="41"/>
      <c r="S170" s="41"/>
      <c r="T170" s="77"/>
      <c r="AT170" s="23" t="s">
        <v>168</v>
      </c>
      <c r="AU170" s="23" t="s">
        <v>83</v>
      </c>
    </row>
    <row r="171" spans="2:65" s="1" customFormat="1" ht="40.5">
      <c r="B171" s="40"/>
      <c r="C171" s="62"/>
      <c r="D171" s="212" t="s">
        <v>177</v>
      </c>
      <c r="E171" s="62"/>
      <c r="F171" s="215" t="s">
        <v>1002</v>
      </c>
      <c r="G171" s="62"/>
      <c r="H171" s="62"/>
      <c r="I171" s="171"/>
      <c r="J171" s="62"/>
      <c r="K171" s="62"/>
      <c r="L171" s="60"/>
      <c r="M171" s="214"/>
      <c r="N171" s="41"/>
      <c r="O171" s="41"/>
      <c r="P171" s="41"/>
      <c r="Q171" s="41"/>
      <c r="R171" s="41"/>
      <c r="S171" s="41"/>
      <c r="T171" s="77"/>
      <c r="AT171" s="23" t="s">
        <v>177</v>
      </c>
      <c r="AU171" s="23" t="s">
        <v>83</v>
      </c>
    </row>
    <row r="172" spans="2:65" s="12" customFormat="1" ht="13.5">
      <c r="B172" s="216"/>
      <c r="C172" s="217"/>
      <c r="D172" s="212" t="s">
        <v>170</v>
      </c>
      <c r="E172" s="218" t="s">
        <v>23</v>
      </c>
      <c r="F172" s="219" t="s">
        <v>1120</v>
      </c>
      <c r="G172" s="217"/>
      <c r="H172" s="220">
        <v>3.7</v>
      </c>
      <c r="I172" s="221"/>
      <c r="J172" s="217"/>
      <c r="K172" s="217"/>
      <c r="L172" s="222"/>
      <c r="M172" s="223"/>
      <c r="N172" s="224"/>
      <c r="O172" s="224"/>
      <c r="P172" s="224"/>
      <c r="Q172" s="224"/>
      <c r="R172" s="224"/>
      <c r="S172" s="224"/>
      <c r="T172" s="225"/>
      <c r="AT172" s="226" t="s">
        <v>170</v>
      </c>
      <c r="AU172" s="226" t="s">
        <v>83</v>
      </c>
      <c r="AV172" s="12" t="s">
        <v>83</v>
      </c>
      <c r="AW172" s="12" t="s">
        <v>36</v>
      </c>
      <c r="AX172" s="12" t="s">
        <v>81</v>
      </c>
      <c r="AY172" s="226" t="s">
        <v>157</v>
      </c>
    </row>
    <row r="173" spans="2:65" s="1" customFormat="1" ht="16.5" customHeight="1">
      <c r="B173" s="40"/>
      <c r="C173" s="200" t="s">
        <v>285</v>
      </c>
      <c r="D173" s="200" t="s">
        <v>159</v>
      </c>
      <c r="E173" s="201" t="s">
        <v>272</v>
      </c>
      <c r="F173" s="202" t="s">
        <v>273</v>
      </c>
      <c r="G173" s="203" t="s">
        <v>162</v>
      </c>
      <c r="H173" s="204">
        <v>4.8</v>
      </c>
      <c r="I173" s="205"/>
      <c r="J173" s="206">
        <f>ROUND(I173*H173,2)</f>
        <v>0</v>
      </c>
      <c r="K173" s="202" t="s">
        <v>163</v>
      </c>
      <c r="L173" s="60"/>
      <c r="M173" s="207" t="s">
        <v>23</v>
      </c>
      <c r="N173" s="208" t="s">
        <v>44</v>
      </c>
      <c r="O173" s="41"/>
      <c r="P173" s="209">
        <f>O173*H173</f>
        <v>0</v>
      </c>
      <c r="Q173" s="209">
        <v>2.4340799999999998</v>
      </c>
      <c r="R173" s="209">
        <f>Q173*H173</f>
        <v>11.683583999999998</v>
      </c>
      <c r="S173" s="209">
        <v>0</v>
      </c>
      <c r="T173" s="210">
        <f>S173*H173</f>
        <v>0</v>
      </c>
      <c r="AR173" s="23" t="s">
        <v>164</v>
      </c>
      <c r="AT173" s="23" t="s">
        <v>159</v>
      </c>
      <c r="AU173" s="23" t="s">
        <v>83</v>
      </c>
      <c r="AY173" s="23" t="s">
        <v>157</v>
      </c>
      <c r="BE173" s="211">
        <f>IF(N173="základní",J173,0)</f>
        <v>0</v>
      </c>
      <c r="BF173" s="211">
        <f>IF(N173="snížená",J173,0)</f>
        <v>0</v>
      </c>
      <c r="BG173" s="211">
        <f>IF(N173="zákl. přenesená",J173,0)</f>
        <v>0</v>
      </c>
      <c r="BH173" s="211">
        <f>IF(N173="sníž. přenesená",J173,0)</f>
        <v>0</v>
      </c>
      <c r="BI173" s="211">
        <f>IF(N173="nulová",J173,0)</f>
        <v>0</v>
      </c>
      <c r="BJ173" s="23" t="s">
        <v>81</v>
      </c>
      <c r="BK173" s="211">
        <f>ROUND(I173*H173,2)</f>
        <v>0</v>
      </c>
      <c r="BL173" s="23" t="s">
        <v>164</v>
      </c>
      <c r="BM173" s="23" t="s">
        <v>1121</v>
      </c>
    </row>
    <row r="174" spans="2:65" s="1" customFormat="1" ht="27">
      <c r="B174" s="40"/>
      <c r="C174" s="62"/>
      <c r="D174" s="212" t="s">
        <v>166</v>
      </c>
      <c r="E174" s="62"/>
      <c r="F174" s="213" t="s">
        <v>275</v>
      </c>
      <c r="G174" s="62"/>
      <c r="H174" s="62"/>
      <c r="I174" s="171"/>
      <c r="J174" s="62"/>
      <c r="K174" s="62"/>
      <c r="L174" s="60"/>
      <c r="M174" s="214"/>
      <c r="N174" s="41"/>
      <c r="O174" s="41"/>
      <c r="P174" s="41"/>
      <c r="Q174" s="41"/>
      <c r="R174" s="41"/>
      <c r="S174" s="41"/>
      <c r="T174" s="77"/>
      <c r="AT174" s="23" t="s">
        <v>166</v>
      </c>
      <c r="AU174" s="23" t="s">
        <v>83</v>
      </c>
    </row>
    <row r="175" spans="2:65" s="1" customFormat="1" ht="81">
      <c r="B175" s="40"/>
      <c r="C175" s="62"/>
      <c r="D175" s="212" t="s">
        <v>168</v>
      </c>
      <c r="E175" s="62"/>
      <c r="F175" s="215" t="s">
        <v>276</v>
      </c>
      <c r="G175" s="62"/>
      <c r="H175" s="62"/>
      <c r="I175" s="171"/>
      <c r="J175" s="62"/>
      <c r="K175" s="62"/>
      <c r="L175" s="60"/>
      <c r="M175" s="214"/>
      <c r="N175" s="41"/>
      <c r="O175" s="41"/>
      <c r="P175" s="41"/>
      <c r="Q175" s="41"/>
      <c r="R175" s="41"/>
      <c r="S175" s="41"/>
      <c r="T175" s="77"/>
      <c r="AT175" s="23" t="s">
        <v>168</v>
      </c>
      <c r="AU175" s="23" t="s">
        <v>83</v>
      </c>
    </row>
    <row r="176" spans="2:65" s="12" customFormat="1" ht="13.5">
      <c r="B176" s="216"/>
      <c r="C176" s="217"/>
      <c r="D176" s="212" t="s">
        <v>170</v>
      </c>
      <c r="E176" s="218" t="s">
        <v>23</v>
      </c>
      <c r="F176" s="219" t="s">
        <v>1122</v>
      </c>
      <c r="G176" s="217"/>
      <c r="H176" s="220">
        <v>4.3</v>
      </c>
      <c r="I176" s="221"/>
      <c r="J176" s="217"/>
      <c r="K176" s="217"/>
      <c r="L176" s="222"/>
      <c r="M176" s="223"/>
      <c r="N176" s="224"/>
      <c r="O176" s="224"/>
      <c r="P176" s="224"/>
      <c r="Q176" s="224"/>
      <c r="R176" s="224"/>
      <c r="S176" s="224"/>
      <c r="T176" s="225"/>
      <c r="AT176" s="226" t="s">
        <v>170</v>
      </c>
      <c r="AU176" s="226" t="s">
        <v>83</v>
      </c>
      <c r="AV176" s="12" t="s">
        <v>83</v>
      </c>
      <c r="AW176" s="12" t="s">
        <v>36</v>
      </c>
      <c r="AX176" s="12" t="s">
        <v>73</v>
      </c>
      <c r="AY176" s="226" t="s">
        <v>157</v>
      </c>
    </row>
    <row r="177" spans="2:65" s="12" customFormat="1" ht="13.5">
      <c r="B177" s="216"/>
      <c r="C177" s="217"/>
      <c r="D177" s="212" t="s">
        <v>170</v>
      </c>
      <c r="E177" s="218" t="s">
        <v>23</v>
      </c>
      <c r="F177" s="219" t="s">
        <v>1123</v>
      </c>
      <c r="G177" s="217"/>
      <c r="H177" s="220">
        <v>0.5</v>
      </c>
      <c r="I177" s="221"/>
      <c r="J177" s="217"/>
      <c r="K177" s="217"/>
      <c r="L177" s="222"/>
      <c r="M177" s="223"/>
      <c r="N177" s="224"/>
      <c r="O177" s="224"/>
      <c r="P177" s="224"/>
      <c r="Q177" s="224"/>
      <c r="R177" s="224"/>
      <c r="S177" s="224"/>
      <c r="T177" s="225"/>
      <c r="AT177" s="226" t="s">
        <v>170</v>
      </c>
      <c r="AU177" s="226" t="s">
        <v>83</v>
      </c>
      <c r="AV177" s="12" t="s">
        <v>83</v>
      </c>
      <c r="AW177" s="12" t="s">
        <v>36</v>
      </c>
      <c r="AX177" s="12" t="s">
        <v>73</v>
      </c>
      <c r="AY177" s="226" t="s">
        <v>157</v>
      </c>
    </row>
    <row r="178" spans="2:65" s="13" customFormat="1" ht="13.5">
      <c r="B178" s="227"/>
      <c r="C178" s="228"/>
      <c r="D178" s="212" t="s">
        <v>170</v>
      </c>
      <c r="E178" s="229" t="s">
        <v>23</v>
      </c>
      <c r="F178" s="230" t="s">
        <v>182</v>
      </c>
      <c r="G178" s="228"/>
      <c r="H178" s="231">
        <v>4.8</v>
      </c>
      <c r="I178" s="232"/>
      <c r="J178" s="228"/>
      <c r="K178" s="228"/>
      <c r="L178" s="233"/>
      <c r="M178" s="234"/>
      <c r="N178" s="235"/>
      <c r="O178" s="235"/>
      <c r="P178" s="235"/>
      <c r="Q178" s="235"/>
      <c r="R178" s="235"/>
      <c r="S178" s="235"/>
      <c r="T178" s="236"/>
      <c r="AT178" s="237" t="s">
        <v>170</v>
      </c>
      <c r="AU178" s="237" t="s">
        <v>83</v>
      </c>
      <c r="AV178" s="13" t="s">
        <v>164</v>
      </c>
      <c r="AW178" s="13" t="s">
        <v>36</v>
      </c>
      <c r="AX178" s="13" t="s">
        <v>81</v>
      </c>
      <c r="AY178" s="237" t="s">
        <v>157</v>
      </c>
    </row>
    <row r="179" spans="2:65" s="1" customFormat="1" ht="16.5" customHeight="1">
      <c r="B179" s="40"/>
      <c r="C179" s="200" t="s">
        <v>291</v>
      </c>
      <c r="D179" s="200" t="s">
        <v>159</v>
      </c>
      <c r="E179" s="201" t="s">
        <v>1124</v>
      </c>
      <c r="F179" s="202" t="s">
        <v>1125</v>
      </c>
      <c r="G179" s="203" t="s">
        <v>162</v>
      </c>
      <c r="H179" s="204">
        <v>6.6</v>
      </c>
      <c r="I179" s="205"/>
      <c r="J179" s="206">
        <f>ROUND(I179*H179,2)</f>
        <v>0</v>
      </c>
      <c r="K179" s="202" t="s">
        <v>163</v>
      </c>
      <c r="L179" s="60"/>
      <c r="M179" s="207" t="s">
        <v>23</v>
      </c>
      <c r="N179" s="208" t="s">
        <v>44</v>
      </c>
      <c r="O179" s="41"/>
      <c r="P179" s="209">
        <f>O179*H179</f>
        <v>0</v>
      </c>
      <c r="Q179" s="209">
        <v>1.9967999999999999</v>
      </c>
      <c r="R179" s="209">
        <f>Q179*H179</f>
        <v>13.178879999999999</v>
      </c>
      <c r="S179" s="209">
        <v>0</v>
      </c>
      <c r="T179" s="210">
        <f>S179*H179</f>
        <v>0</v>
      </c>
      <c r="AR179" s="23" t="s">
        <v>164</v>
      </c>
      <c r="AT179" s="23" t="s">
        <v>159</v>
      </c>
      <c r="AU179" s="23" t="s">
        <v>83</v>
      </c>
      <c r="AY179" s="23" t="s">
        <v>157</v>
      </c>
      <c r="BE179" s="211">
        <f>IF(N179="základní",J179,0)</f>
        <v>0</v>
      </c>
      <c r="BF179" s="211">
        <f>IF(N179="snížená",J179,0)</f>
        <v>0</v>
      </c>
      <c r="BG179" s="211">
        <f>IF(N179="zákl. přenesená",J179,0)</f>
        <v>0</v>
      </c>
      <c r="BH179" s="211">
        <f>IF(N179="sníž. přenesená",J179,0)</f>
        <v>0</v>
      </c>
      <c r="BI179" s="211">
        <f>IF(N179="nulová",J179,0)</f>
        <v>0</v>
      </c>
      <c r="BJ179" s="23" t="s">
        <v>81</v>
      </c>
      <c r="BK179" s="211">
        <f>ROUND(I179*H179,2)</f>
        <v>0</v>
      </c>
      <c r="BL179" s="23" t="s">
        <v>164</v>
      </c>
      <c r="BM179" s="23" t="s">
        <v>1126</v>
      </c>
    </row>
    <row r="180" spans="2:65" s="1" customFormat="1" ht="27">
      <c r="B180" s="40"/>
      <c r="C180" s="62"/>
      <c r="D180" s="212" t="s">
        <v>166</v>
      </c>
      <c r="E180" s="62"/>
      <c r="F180" s="213" t="s">
        <v>1127</v>
      </c>
      <c r="G180" s="62"/>
      <c r="H180" s="62"/>
      <c r="I180" s="171"/>
      <c r="J180" s="62"/>
      <c r="K180" s="62"/>
      <c r="L180" s="60"/>
      <c r="M180" s="214"/>
      <c r="N180" s="41"/>
      <c r="O180" s="41"/>
      <c r="P180" s="41"/>
      <c r="Q180" s="41"/>
      <c r="R180" s="41"/>
      <c r="S180" s="41"/>
      <c r="T180" s="77"/>
      <c r="AT180" s="23" t="s">
        <v>166</v>
      </c>
      <c r="AU180" s="23" t="s">
        <v>83</v>
      </c>
    </row>
    <row r="181" spans="2:65" s="1" customFormat="1" ht="94.5">
      <c r="B181" s="40"/>
      <c r="C181" s="62"/>
      <c r="D181" s="212" t="s">
        <v>168</v>
      </c>
      <c r="E181" s="62"/>
      <c r="F181" s="215" t="s">
        <v>1128</v>
      </c>
      <c r="G181" s="62"/>
      <c r="H181" s="62"/>
      <c r="I181" s="171"/>
      <c r="J181" s="62"/>
      <c r="K181" s="62"/>
      <c r="L181" s="60"/>
      <c r="M181" s="214"/>
      <c r="N181" s="41"/>
      <c r="O181" s="41"/>
      <c r="P181" s="41"/>
      <c r="Q181" s="41"/>
      <c r="R181" s="41"/>
      <c r="S181" s="41"/>
      <c r="T181" s="77"/>
      <c r="AT181" s="23" t="s">
        <v>168</v>
      </c>
      <c r="AU181" s="23" t="s">
        <v>83</v>
      </c>
    </row>
    <row r="182" spans="2:65" s="12" customFormat="1" ht="13.5">
      <c r="B182" s="216"/>
      <c r="C182" s="217"/>
      <c r="D182" s="212" t="s">
        <v>170</v>
      </c>
      <c r="E182" s="218" t="s">
        <v>23</v>
      </c>
      <c r="F182" s="219" t="s">
        <v>1129</v>
      </c>
      <c r="G182" s="217"/>
      <c r="H182" s="220">
        <v>6.6</v>
      </c>
      <c r="I182" s="221"/>
      <c r="J182" s="217"/>
      <c r="K182" s="217"/>
      <c r="L182" s="222"/>
      <c r="M182" s="223"/>
      <c r="N182" s="224"/>
      <c r="O182" s="224"/>
      <c r="P182" s="224"/>
      <c r="Q182" s="224"/>
      <c r="R182" s="224"/>
      <c r="S182" s="224"/>
      <c r="T182" s="225"/>
      <c r="AT182" s="226" t="s">
        <v>170</v>
      </c>
      <c r="AU182" s="226" t="s">
        <v>83</v>
      </c>
      <c r="AV182" s="12" t="s">
        <v>83</v>
      </c>
      <c r="AW182" s="12" t="s">
        <v>36</v>
      </c>
      <c r="AX182" s="12" t="s">
        <v>81</v>
      </c>
      <c r="AY182" s="226" t="s">
        <v>157</v>
      </c>
    </row>
    <row r="183" spans="2:65" s="1" customFormat="1" ht="16.5" customHeight="1">
      <c r="B183" s="40"/>
      <c r="C183" s="200" t="s">
        <v>296</v>
      </c>
      <c r="D183" s="200" t="s">
        <v>159</v>
      </c>
      <c r="E183" s="201" t="s">
        <v>1130</v>
      </c>
      <c r="F183" s="202" t="s">
        <v>1131</v>
      </c>
      <c r="G183" s="203" t="s">
        <v>162</v>
      </c>
      <c r="H183" s="204">
        <v>2.2000000000000002</v>
      </c>
      <c r="I183" s="205"/>
      <c r="J183" s="206">
        <f>ROUND(I183*H183,2)</f>
        <v>0</v>
      </c>
      <c r="K183" s="202" t="s">
        <v>163</v>
      </c>
      <c r="L183" s="60"/>
      <c r="M183" s="207" t="s">
        <v>23</v>
      </c>
      <c r="N183" s="208" t="s">
        <v>44</v>
      </c>
      <c r="O183" s="41"/>
      <c r="P183" s="209">
        <f>O183*H183</f>
        <v>0</v>
      </c>
      <c r="Q183" s="209">
        <v>2.16</v>
      </c>
      <c r="R183" s="209">
        <f>Q183*H183</f>
        <v>4.7520000000000007</v>
      </c>
      <c r="S183" s="209">
        <v>0</v>
      </c>
      <c r="T183" s="210">
        <f>S183*H183</f>
        <v>0</v>
      </c>
      <c r="AR183" s="23" t="s">
        <v>164</v>
      </c>
      <c r="AT183" s="23" t="s">
        <v>159</v>
      </c>
      <c r="AU183" s="23" t="s">
        <v>83</v>
      </c>
      <c r="AY183" s="23" t="s">
        <v>157</v>
      </c>
      <c r="BE183" s="211">
        <f>IF(N183="základní",J183,0)</f>
        <v>0</v>
      </c>
      <c r="BF183" s="211">
        <f>IF(N183="snížená",J183,0)</f>
        <v>0</v>
      </c>
      <c r="BG183" s="211">
        <f>IF(N183="zákl. přenesená",J183,0)</f>
        <v>0</v>
      </c>
      <c r="BH183" s="211">
        <f>IF(N183="sníž. přenesená",J183,0)</f>
        <v>0</v>
      </c>
      <c r="BI183" s="211">
        <f>IF(N183="nulová",J183,0)</f>
        <v>0</v>
      </c>
      <c r="BJ183" s="23" t="s">
        <v>81</v>
      </c>
      <c r="BK183" s="211">
        <f>ROUND(I183*H183,2)</f>
        <v>0</v>
      </c>
      <c r="BL183" s="23" t="s">
        <v>164</v>
      </c>
      <c r="BM183" s="23" t="s">
        <v>1132</v>
      </c>
    </row>
    <row r="184" spans="2:65" s="1" customFormat="1" ht="13.5">
      <c r="B184" s="40"/>
      <c r="C184" s="62"/>
      <c r="D184" s="212" t="s">
        <v>166</v>
      </c>
      <c r="E184" s="62"/>
      <c r="F184" s="213" t="s">
        <v>1133</v>
      </c>
      <c r="G184" s="62"/>
      <c r="H184" s="62"/>
      <c r="I184" s="171"/>
      <c r="J184" s="62"/>
      <c r="K184" s="62"/>
      <c r="L184" s="60"/>
      <c r="M184" s="214"/>
      <c r="N184" s="41"/>
      <c r="O184" s="41"/>
      <c r="P184" s="41"/>
      <c r="Q184" s="41"/>
      <c r="R184" s="41"/>
      <c r="S184" s="41"/>
      <c r="T184" s="77"/>
      <c r="AT184" s="23" t="s">
        <v>166</v>
      </c>
      <c r="AU184" s="23" t="s">
        <v>83</v>
      </c>
    </row>
    <row r="185" spans="2:65" s="1" customFormat="1" ht="94.5">
      <c r="B185" s="40"/>
      <c r="C185" s="62"/>
      <c r="D185" s="212" t="s">
        <v>168</v>
      </c>
      <c r="E185" s="62"/>
      <c r="F185" s="215" t="s">
        <v>1134</v>
      </c>
      <c r="G185" s="62"/>
      <c r="H185" s="62"/>
      <c r="I185" s="171"/>
      <c r="J185" s="62"/>
      <c r="K185" s="62"/>
      <c r="L185" s="60"/>
      <c r="M185" s="214"/>
      <c r="N185" s="41"/>
      <c r="O185" s="41"/>
      <c r="P185" s="41"/>
      <c r="Q185" s="41"/>
      <c r="R185" s="41"/>
      <c r="S185" s="41"/>
      <c r="T185" s="77"/>
      <c r="AT185" s="23" t="s">
        <v>168</v>
      </c>
      <c r="AU185" s="23" t="s">
        <v>83</v>
      </c>
    </row>
    <row r="186" spans="2:65" s="1" customFormat="1" ht="27">
      <c r="B186" s="40"/>
      <c r="C186" s="62"/>
      <c r="D186" s="212" t="s">
        <v>177</v>
      </c>
      <c r="E186" s="62"/>
      <c r="F186" s="215" t="s">
        <v>1135</v>
      </c>
      <c r="G186" s="62"/>
      <c r="H186" s="62"/>
      <c r="I186" s="171"/>
      <c r="J186" s="62"/>
      <c r="K186" s="62"/>
      <c r="L186" s="60"/>
      <c r="M186" s="214"/>
      <c r="N186" s="41"/>
      <c r="O186" s="41"/>
      <c r="P186" s="41"/>
      <c r="Q186" s="41"/>
      <c r="R186" s="41"/>
      <c r="S186" s="41"/>
      <c r="T186" s="77"/>
      <c r="AT186" s="23" t="s">
        <v>177</v>
      </c>
      <c r="AU186" s="23" t="s">
        <v>83</v>
      </c>
    </row>
    <row r="187" spans="2:65" s="12" customFormat="1" ht="13.5">
      <c r="B187" s="216"/>
      <c r="C187" s="217"/>
      <c r="D187" s="212" t="s">
        <v>170</v>
      </c>
      <c r="E187" s="218" t="s">
        <v>23</v>
      </c>
      <c r="F187" s="219" t="s">
        <v>1136</v>
      </c>
      <c r="G187" s="217"/>
      <c r="H187" s="220">
        <v>2.2000000000000002</v>
      </c>
      <c r="I187" s="221"/>
      <c r="J187" s="217"/>
      <c r="K187" s="217"/>
      <c r="L187" s="222"/>
      <c r="M187" s="223"/>
      <c r="N187" s="224"/>
      <c r="O187" s="224"/>
      <c r="P187" s="224"/>
      <c r="Q187" s="224"/>
      <c r="R187" s="224"/>
      <c r="S187" s="224"/>
      <c r="T187" s="225"/>
      <c r="AT187" s="226" t="s">
        <v>170</v>
      </c>
      <c r="AU187" s="226" t="s">
        <v>83</v>
      </c>
      <c r="AV187" s="12" t="s">
        <v>83</v>
      </c>
      <c r="AW187" s="12" t="s">
        <v>36</v>
      </c>
      <c r="AX187" s="12" t="s">
        <v>81</v>
      </c>
      <c r="AY187" s="226" t="s">
        <v>157</v>
      </c>
    </row>
    <row r="188" spans="2:65" s="11" customFormat="1" ht="29.85" customHeight="1">
      <c r="B188" s="184"/>
      <c r="C188" s="185"/>
      <c r="D188" s="186" t="s">
        <v>72</v>
      </c>
      <c r="E188" s="198" t="s">
        <v>219</v>
      </c>
      <c r="F188" s="198" t="s">
        <v>295</v>
      </c>
      <c r="G188" s="185"/>
      <c r="H188" s="185"/>
      <c r="I188" s="188"/>
      <c r="J188" s="199">
        <f>BK188</f>
        <v>0</v>
      </c>
      <c r="K188" s="185"/>
      <c r="L188" s="190"/>
      <c r="M188" s="191"/>
      <c r="N188" s="192"/>
      <c r="O188" s="192"/>
      <c r="P188" s="193">
        <f>SUM(P189:P192)</f>
        <v>0</v>
      </c>
      <c r="Q188" s="192"/>
      <c r="R188" s="193">
        <f>SUM(R189:R192)</f>
        <v>0</v>
      </c>
      <c r="S188" s="192"/>
      <c r="T188" s="194">
        <f>SUM(T189:T192)</f>
        <v>0</v>
      </c>
      <c r="AR188" s="195" t="s">
        <v>81</v>
      </c>
      <c r="AT188" s="196" t="s">
        <v>72</v>
      </c>
      <c r="AU188" s="196" t="s">
        <v>81</v>
      </c>
      <c r="AY188" s="195" t="s">
        <v>157</v>
      </c>
      <c r="BK188" s="197">
        <f>SUM(BK189:BK192)</f>
        <v>0</v>
      </c>
    </row>
    <row r="189" spans="2:65" s="1" customFormat="1" ht="25.5" customHeight="1">
      <c r="B189" s="40"/>
      <c r="C189" s="200" t="s">
        <v>9</v>
      </c>
      <c r="D189" s="200" t="s">
        <v>159</v>
      </c>
      <c r="E189" s="201" t="s">
        <v>1137</v>
      </c>
      <c r="F189" s="202" t="s">
        <v>663</v>
      </c>
      <c r="G189" s="203" t="s">
        <v>288</v>
      </c>
      <c r="H189" s="204">
        <v>1</v>
      </c>
      <c r="I189" s="205"/>
      <c r="J189" s="206">
        <f>ROUND(I189*H189,2)</f>
        <v>0</v>
      </c>
      <c r="K189" s="202" t="s">
        <v>23</v>
      </c>
      <c r="L189" s="60"/>
      <c r="M189" s="207" t="s">
        <v>23</v>
      </c>
      <c r="N189" s="208" t="s">
        <v>44</v>
      </c>
      <c r="O189" s="41"/>
      <c r="P189" s="209">
        <f>O189*H189</f>
        <v>0</v>
      </c>
      <c r="Q189" s="209">
        <v>0</v>
      </c>
      <c r="R189" s="209">
        <f>Q189*H189</f>
        <v>0</v>
      </c>
      <c r="S189" s="209">
        <v>0</v>
      </c>
      <c r="T189" s="210">
        <f>S189*H189</f>
        <v>0</v>
      </c>
      <c r="AR189" s="23" t="s">
        <v>271</v>
      </c>
      <c r="AT189" s="23" t="s">
        <v>159</v>
      </c>
      <c r="AU189" s="23" t="s">
        <v>83</v>
      </c>
      <c r="AY189" s="23" t="s">
        <v>157</v>
      </c>
      <c r="BE189" s="211">
        <f>IF(N189="základní",J189,0)</f>
        <v>0</v>
      </c>
      <c r="BF189" s="211">
        <f>IF(N189="snížená",J189,0)</f>
        <v>0</v>
      </c>
      <c r="BG189" s="211">
        <f>IF(N189="zákl. přenesená",J189,0)</f>
        <v>0</v>
      </c>
      <c r="BH189" s="211">
        <f>IF(N189="sníž. přenesená",J189,0)</f>
        <v>0</v>
      </c>
      <c r="BI189" s="211">
        <f>IF(N189="nulová",J189,0)</f>
        <v>0</v>
      </c>
      <c r="BJ189" s="23" t="s">
        <v>81</v>
      </c>
      <c r="BK189" s="211">
        <f>ROUND(I189*H189,2)</f>
        <v>0</v>
      </c>
      <c r="BL189" s="23" t="s">
        <v>271</v>
      </c>
      <c r="BM189" s="23" t="s">
        <v>1138</v>
      </c>
    </row>
    <row r="190" spans="2:65" s="1" customFormat="1" ht="27">
      <c r="B190" s="40"/>
      <c r="C190" s="62"/>
      <c r="D190" s="212" t="s">
        <v>166</v>
      </c>
      <c r="E190" s="62"/>
      <c r="F190" s="213" t="s">
        <v>663</v>
      </c>
      <c r="G190" s="62"/>
      <c r="H190" s="62"/>
      <c r="I190" s="171"/>
      <c r="J190" s="62"/>
      <c r="K190" s="62"/>
      <c r="L190" s="60"/>
      <c r="M190" s="214"/>
      <c r="N190" s="41"/>
      <c r="O190" s="41"/>
      <c r="P190" s="41"/>
      <c r="Q190" s="41"/>
      <c r="R190" s="41"/>
      <c r="S190" s="41"/>
      <c r="T190" s="77"/>
      <c r="AT190" s="23" t="s">
        <v>166</v>
      </c>
      <c r="AU190" s="23" t="s">
        <v>83</v>
      </c>
    </row>
    <row r="191" spans="2:65" s="1" customFormat="1" ht="27">
      <c r="B191" s="40"/>
      <c r="C191" s="62"/>
      <c r="D191" s="212" t="s">
        <v>177</v>
      </c>
      <c r="E191" s="62"/>
      <c r="F191" s="215" t="s">
        <v>1139</v>
      </c>
      <c r="G191" s="62"/>
      <c r="H191" s="62"/>
      <c r="I191" s="171"/>
      <c r="J191" s="62"/>
      <c r="K191" s="62"/>
      <c r="L191" s="60"/>
      <c r="M191" s="214"/>
      <c r="N191" s="41"/>
      <c r="O191" s="41"/>
      <c r="P191" s="41"/>
      <c r="Q191" s="41"/>
      <c r="R191" s="41"/>
      <c r="S191" s="41"/>
      <c r="T191" s="77"/>
      <c r="AT191" s="23" t="s">
        <v>177</v>
      </c>
      <c r="AU191" s="23" t="s">
        <v>83</v>
      </c>
    </row>
    <row r="192" spans="2:65" s="12" customFormat="1" ht="13.5">
      <c r="B192" s="216"/>
      <c r="C192" s="217"/>
      <c r="D192" s="212" t="s">
        <v>170</v>
      </c>
      <c r="E192" s="218" t="s">
        <v>23</v>
      </c>
      <c r="F192" s="219" t="s">
        <v>81</v>
      </c>
      <c r="G192" s="217"/>
      <c r="H192" s="220">
        <v>1</v>
      </c>
      <c r="I192" s="221"/>
      <c r="J192" s="217"/>
      <c r="K192" s="217"/>
      <c r="L192" s="222"/>
      <c r="M192" s="223"/>
      <c r="N192" s="224"/>
      <c r="O192" s="224"/>
      <c r="P192" s="224"/>
      <c r="Q192" s="224"/>
      <c r="R192" s="224"/>
      <c r="S192" s="224"/>
      <c r="T192" s="225"/>
      <c r="AT192" s="226" t="s">
        <v>170</v>
      </c>
      <c r="AU192" s="226" t="s">
        <v>83</v>
      </c>
      <c r="AV192" s="12" t="s">
        <v>83</v>
      </c>
      <c r="AW192" s="12" t="s">
        <v>36</v>
      </c>
      <c r="AX192" s="12" t="s">
        <v>81</v>
      </c>
      <c r="AY192" s="226" t="s">
        <v>157</v>
      </c>
    </row>
    <row r="193" spans="2:65" s="11" customFormat="1" ht="29.85" customHeight="1">
      <c r="B193" s="184"/>
      <c r="C193" s="185"/>
      <c r="D193" s="186" t="s">
        <v>72</v>
      </c>
      <c r="E193" s="198" t="s">
        <v>666</v>
      </c>
      <c r="F193" s="198" t="s">
        <v>667</v>
      </c>
      <c r="G193" s="185"/>
      <c r="H193" s="185"/>
      <c r="I193" s="188"/>
      <c r="J193" s="199">
        <f>BK193</f>
        <v>0</v>
      </c>
      <c r="K193" s="185"/>
      <c r="L193" s="190"/>
      <c r="M193" s="191"/>
      <c r="N193" s="192"/>
      <c r="O193" s="192"/>
      <c r="P193" s="193">
        <f>SUM(P194:P195)</f>
        <v>0</v>
      </c>
      <c r="Q193" s="192"/>
      <c r="R193" s="193">
        <f>SUM(R194:R195)</f>
        <v>0</v>
      </c>
      <c r="S193" s="192"/>
      <c r="T193" s="194">
        <f>SUM(T194:T195)</f>
        <v>0</v>
      </c>
      <c r="AR193" s="195" t="s">
        <v>81</v>
      </c>
      <c r="AT193" s="196" t="s">
        <v>72</v>
      </c>
      <c r="AU193" s="196" t="s">
        <v>81</v>
      </c>
      <c r="AY193" s="195" t="s">
        <v>157</v>
      </c>
      <c r="BK193" s="197">
        <f>SUM(BK194:BK195)</f>
        <v>0</v>
      </c>
    </row>
    <row r="194" spans="2:65" s="1" customFormat="1" ht="25.5" customHeight="1">
      <c r="B194" s="40"/>
      <c r="C194" s="200" t="s">
        <v>310</v>
      </c>
      <c r="D194" s="200" t="s">
        <v>159</v>
      </c>
      <c r="E194" s="201" t="s">
        <v>1140</v>
      </c>
      <c r="F194" s="202" t="s">
        <v>670</v>
      </c>
      <c r="G194" s="203" t="s">
        <v>237</v>
      </c>
      <c r="H194" s="204">
        <v>18.399999999999999</v>
      </c>
      <c r="I194" s="205"/>
      <c r="J194" s="206">
        <f>ROUND(I194*H194,2)</f>
        <v>0</v>
      </c>
      <c r="K194" s="202" t="s">
        <v>23</v>
      </c>
      <c r="L194" s="60"/>
      <c r="M194" s="207" t="s">
        <v>23</v>
      </c>
      <c r="N194" s="208" t="s">
        <v>44</v>
      </c>
      <c r="O194" s="41"/>
      <c r="P194" s="209">
        <f>O194*H194</f>
        <v>0</v>
      </c>
      <c r="Q194" s="209">
        <v>0</v>
      </c>
      <c r="R194" s="209">
        <f>Q194*H194</f>
        <v>0</v>
      </c>
      <c r="S194" s="209">
        <v>0</v>
      </c>
      <c r="T194" s="210">
        <f>S194*H194</f>
        <v>0</v>
      </c>
      <c r="AR194" s="23" t="s">
        <v>164</v>
      </c>
      <c r="AT194" s="23" t="s">
        <v>159</v>
      </c>
      <c r="AU194" s="23" t="s">
        <v>83</v>
      </c>
      <c r="AY194" s="23" t="s">
        <v>157</v>
      </c>
      <c r="BE194" s="211">
        <f>IF(N194="základní",J194,0)</f>
        <v>0</v>
      </c>
      <c r="BF194" s="211">
        <f>IF(N194="snížená",J194,0)</f>
        <v>0</v>
      </c>
      <c r="BG194" s="211">
        <f>IF(N194="zákl. přenesená",J194,0)</f>
        <v>0</v>
      </c>
      <c r="BH194" s="211">
        <f>IF(N194="sníž. přenesená",J194,0)</f>
        <v>0</v>
      </c>
      <c r="BI194" s="211">
        <f>IF(N194="nulová",J194,0)</f>
        <v>0</v>
      </c>
      <c r="BJ194" s="23" t="s">
        <v>81</v>
      </c>
      <c r="BK194" s="211">
        <f>ROUND(I194*H194,2)</f>
        <v>0</v>
      </c>
      <c r="BL194" s="23" t="s">
        <v>164</v>
      </c>
      <c r="BM194" s="23" t="s">
        <v>1141</v>
      </c>
    </row>
    <row r="195" spans="2:65" s="1" customFormat="1" ht="13.5">
      <c r="B195" s="40"/>
      <c r="C195" s="62"/>
      <c r="D195" s="212" t="s">
        <v>166</v>
      </c>
      <c r="E195" s="62"/>
      <c r="F195" s="213" t="s">
        <v>670</v>
      </c>
      <c r="G195" s="62"/>
      <c r="H195" s="62"/>
      <c r="I195" s="171"/>
      <c r="J195" s="62"/>
      <c r="K195" s="62"/>
      <c r="L195" s="60"/>
      <c r="M195" s="214"/>
      <c r="N195" s="41"/>
      <c r="O195" s="41"/>
      <c r="P195" s="41"/>
      <c r="Q195" s="41"/>
      <c r="R195" s="41"/>
      <c r="S195" s="41"/>
      <c r="T195" s="77"/>
      <c r="AT195" s="23" t="s">
        <v>166</v>
      </c>
      <c r="AU195" s="23" t="s">
        <v>83</v>
      </c>
    </row>
    <row r="196" spans="2:65" s="11" customFormat="1" ht="29.85" customHeight="1">
      <c r="B196" s="184"/>
      <c r="C196" s="185"/>
      <c r="D196" s="186" t="s">
        <v>72</v>
      </c>
      <c r="E196" s="198" t="s">
        <v>304</v>
      </c>
      <c r="F196" s="198" t="s">
        <v>305</v>
      </c>
      <c r="G196" s="185"/>
      <c r="H196" s="185"/>
      <c r="I196" s="188"/>
      <c r="J196" s="199">
        <f>BK196</f>
        <v>0</v>
      </c>
      <c r="K196" s="185"/>
      <c r="L196" s="190"/>
      <c r="M196" s="191"/>
      <c r="N196" s="192"/>
      <c r="O196" s="192"/>
      <c r="P196" s="193">
        <f>SUM(P197:P200)</f>
        <v>0</v>
      </c>
      <c r="Q196" s="192"/>
      <c r="R196" s="193">
        <f>SUM(R197:R200)</f>
        <v>0</v>
      </c>
      <c r="S196" s="192"/>
      <c r="T196" s="194">
        <f>SUM(T197:T200)</f>
        <v>0</v>
      </c>
      <c r="AR196" s="195" t="s">
        <v>81</v>
      </c>
      <c r="AT196" s="196" t="s">
        <v>72</v>
      </c>
      <c r="AU196" s="196" t="s">
        <v>81</v>
      </c>
      <c r="AY196" s="195" t="s">
        <v>157</v>
      </c>
      <c r="BK196" s="197">
        <f>SUM(BK197:BK200)</f>
        <v>0</v>
      </c>
    </row>
    <row r="197" spans="2:65" s="1" customFormat="1" ht="16.5" customHeight="1">
      <c r="B197" s="40"/>
      <c r="C197" s="200" t="s">
        <v>518</v>
      </c>
      <c r="D197" s="200" t="s">
        <v>159</v>
      </c>
      <c r="E197" s="201" t="s">
        <v>306</v>
      </c>
      <c r="F197" s="202" t="s">
        <v>307</v>
      </c>
      <c r="G197" s="203" t="s">
        <v>237</v>
      </c>
      <c r="H197" s="204">
        <v>85.712000000000003</v>
      </c>
      <c r="I197" s="205"/>
      <c r="J197" s="206">
        <f>ROUND(I197*H197,2)</f>
        <v>0</v>
      </c>
      <c r="K197" s="202" t="s">
        <v>163</v>
      </c>
      <c r="L197" s="60"/>
      <c r="M197" s="207" t="s">
        <v>23</v>
      </c>
      <c r="N197" s="208" t="s">
        <v>44</v>
      </c>
      <c r="O197" s="41"/>
      <c r="P197" s="209">
        <f>O197*H197</f>
        <v>0</v>
      </c>
      <c r="Q197" s="209">
        <v>0</v>
      </c>
      <c r="R197" s="209">
        <f>Q197*H197</f>
        <v>0</v>
      </c>
      <c r="S197" s="209">
        <v>0</v>
      </c>
      <c r="T197" s="210">
        <f>S197*H197</f>
        <v>0</v>
      </c>
      <c r="AR197" s="23" t="s">
        <v>164</v>
      </c>
      <c r="AT197" s="23" t="s">
        <v>159</v>
      </c>
      <c r="AU197" s="23" t="s">
        <v>83</v>
      </c>
      <c r="AY197" s="23" t="s">
        <v>157</v>
      </c>
      <c r="BE197" s="211">
        <f>IF(N197="základní",J197,0)</f>
        <v>0</v>
      </c>
      <c r="BF197" s="211">
        <f>IF(N197="snížená",J197,0)</f>
        <v>0</v>
      </c>
      <c r="BG197" s="211">
        <f>IF(N197="zákl. přenesená",J197,0)</f>
        <v>0</v>
      </c>
      <c r="BH197" s="211">
        <f>IF(N197="sníž. přenesená",J197,0)</f>
        <v>0</v>
      </c>
      <c r="BI197" s="211">
        <f>IF(N197="nulová",J197,0)</f>
        <v>0</v>
      </c>
      <c r="BJ197" s="23" t="s">
        <v>81</v>
      </c>
      <c r="BK197" s="211">
        <f>ROUND(I197*H197,2)</f>
        <v>0</v>
      </c>
      <c r="BL197" s="23" t="s">
        <v>164</v>
      </c>
      <c r="BM197" s="23" t="s">
        <v>1142</v>
      </c>
    </row>
    <row r="198" spans="2:65" s="1" customFormat="1" ht="13.5">
      <c r="B198" s="40"/>
      <c r="C198" s="62"/>
      <c r="D198" s="212" t="s">
        <v>166</v>
      </c>
      <c r="E198" s="62"/>
      <c r="F198" s="213" t="s">
        <v>309</v>
      </c>
      <c r="G198" s="62"/>
      <c r="H198" s="62"/>
      <c r="I198" s="171"/>
      <c r="J198" s="62"/>
      <c r="K198" s="62"/>
      <c r="L198" s="60"/>
      <c r="M198" s="214"/>
      <c r="N198" s="41"/>
      <c r="O198" s="41"/>
      <c r="P198" s="41"/>
      <c r="Q198" s="41"/>
      <c r="R198" s="41"/>
      <c r="S198" s="41"/>
      <c r="T198" s="77"/>
      <c r="AT198" s="23" t="s">
        <v>166</v>
      </c>
      <c r="AU198" s="23" t="s">
        <v>83</v>
      </c>
    </row>
    <row r="199" spans="2:65" s="1" customFormat="1" ht="25.5" customHeight="1">
      <c r="B199" s="40"/>
      <c r="C199" s="200" t="s">
        <v>525</v>
      </c>
      <c r="D199" s="200" t="s">
        <v>159</v>
      </c>
      <c r="E199" s="201" t="s">
        <v>311</v>
      </c>
      <c r="F199" s="202" t="s">
        <v>312</v>
      </c>
      <c r="G199" s="203" t="s">
        <v>237</v>
      </c>
      <c r="H199" s="204">
        <v>85.712000000000003</v>
      </c>
      <c r="I199" s="205"/>
      <c r="J199" s="206">
        <f>ROUND(I199*H199,2)</f>
        <v>0</v>
      </c>
      <c r="K199" s="202" t="s">
        <v>163</v>
      </c>
      <c r="L199" s="60"/>
      <c r="M199" s="207" t="s">
        <v>23</v>
      </c>
      <c r="N199" s="208" t="s">
        <v>44</v>
      </c>
      <c r="O199" s="41"/>
      <c r="P199" s="209">
        <f>O199*H199</f>
        <v>0</v>
      </c>
      <c r="Q199" s="209">
        <v>0</v>
      </c>
      <c r="R199" s="209">
        <f>Q199*H199</f>
        <v>0</v>
      </c>
      <c r="S199" s="209">
        <v>0</v>
      </c>
      <c r="T199" s="210">
        <f>S199*H199</f>
        <v>0</v>
      </c>
      <c r="AR199" s="23" t="s">
        <v>164</v>
      </c>
      <c r="AT199" s="23" t="s">
        <v>159</v>
      </c>
      <c r="AU199" s="23" t="s">
        <v>83</v>
      </c>
      <c r="AY199" s="23" t="s">
        <v>157</v>
      </c>
      <c r="BE199" s="211">
        <f>IF(N199="základní",J199,0)</f>
        <v>0</v>
      </c>
      <c r="BF199" s="211">
        <f>IF(N199="snížená",J199,0)</f>
        <v>0</v>
      </c>
      <c r="BG199" s="211">
        <f>IF(N199="zákl. přenesená",J199,0)</f>
        <v>0</v>
      </c>
      <c r="BH199" s="211">
        <f>IF(N199="sníž. přenesená",J199,0)</f>
        <v>0</v>
      </c>
      <c r="BI199" s="211">
        <f>IF(N199="nulová",J199,0)</f>
        <v>0</v>
      </c>
      <c r="BJ199" s="23" t="s">
        <v>81</v>
      </c>
      <c r="BK199" s="211">
        <f>ROUND(I199*H199,2)</f>
        <v>0</v>
      </c>
      <c r="BL199" s="23" t="s">
        <v>164</v>
      </c>
      <c r="BM199" s="23" t="s">
        <v>1143</v>
      </c>
    </row>
    <row r="200" spans="2:65" s="1" customFormat="1" ht="27">
      <c r="B200" s="40"/>
      <c r="C200" s="62"/>
      <c r="D200" s="212" t="s">
        <v>166</v>
      </c>
      <c r="E200" s="62"/>
      <c r="F200" s="213" t="s">
        <v>314</v>
      </c>
      <c r="G200" s="62"/>
      <c r="H200" s="62"/>
      <c r="I200" s="171"/>
      <c r="J200" s="62"/>
      <c r="K200" s="62"/>
      <c r="L200" s="60"/>
      <c r="M200" s="248"/>
      <c r="N200" s="249"/>
      <c r="O200" s="249"/>
      <c r="P200" s="249"/>
      <c r="Q200" s="249"/>
      <c r="R200" s="249"/>
      <c r="S200" s="249"/>
      <c r="T200" s="250"/>
      <c r="AT200" s="23" t="s">
        <v>166</v>
      </c>
      <c r="AU200" s="23" t="s">
        <v>83</v>
      </c>
    </row>
    <row r="201" spans="2:65" s="1" customFormat="1" ht="6.95" customHeight="1">
      <c r="B201" s="55"/>
      <c r="C201" s="56"/>
      <c r="D201" s="56"/>
      <c r="E201" s="56"/>
      <c r="F201" s="56"/>
      <c r="G201" s="56"/>
      <c r="H201" s="56"/>
      <c r="I201" s="147"/>
      <c r="J201" s="56"/>
      <c r="K201" s="56"/>
      <c r="L201" s="60"/>
    </row>
  </sheetData>
  <sheetProtection algorithmName="SHA-512" hashValue="xU44Ad759ZVLjpxPeAl+o4Tk4yVXIq+0LLI+7s6YFs62CE+Zd49SG895pTcJI0A/My7yRaUy9KziHNkly7bYpw==" saltValue="lrCB7GlpL6ej5MLejJ5Cm1vLsZCHTE1M03OcxjnRsd7InHVHmp8hVrI63b7PLZwRPBIaIs8RUKB3b/cgILLJnQ==" spinCount="100000" sheet="1" objects="1" scenarios="1" formatColumns="0" formatRows="0" autoFilter="0"/>
  <autoFilter ref="C83:K2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1:BR27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20"/>
      <c r="C1" s="120"/>
      <c r="D1" s="121" t="s">
        <v>1</v>
      </c>
      <c r="E1" s="120"/>
      <c r="F1" s="122" t="s">
        <v>121</v>
      </c>
      <c r="G1" s="384" t="s">
        <v>122</v>
      </c>
      <c r="H1" s="384"/>
      <c r="I1" s="123"/>
      <c r="J1" s="122" t="s">
        <v>123</v>
      </c>
      <c r="K1" s="121" t="s">
        <v>124</v>
      </c>
      <c r="L1" s="122" t="s">
        <v>125</v>
      </c>
      <c r="M1" s="122"/>
      <c r="N1" s="122"/>
      <c r="O1" s="122"/>
      <c r="P1" s="122"/>
      <c r="Q1" s="122"/>
      <c r="R1" s="122"/>
      <c r="S1" s="122"/>
      <c r="T1" s="12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5"/>
      <c r="M2" s="375"/>
      <c r="N2" s="375"/>
      <c r="O2" s="375"/>
      <c r="P2" s="375"/>
      <c r="Q2" s="375"/>
      <c r="R2" s="375"/>
      <c r="S2" s="375"/>
      <c r="T2" s="375"/>
      <c r="U2" s="375"/>
      <c r="V2" s="375"/>
      <c r="AT2" s="23" t="s">
        <v>117</v>
      </c>
    </row>
    <row r="3" spans="1:70" ht="6.95" customHeight="1">
      <c r="B3" s="24"/>
      <c r="C3" s="25"/>
      <c r="D3" s="25"/>
      <c r="E3" s="25"/>
      <c r="F3" s="25"/>
      <c r="G3" s="25"/>
      <c r="H3" s="25"/>
      <c r="I3" s="124"/>
      <c r="J3" s="25"/>
      <c r="K3" s="26"/>
      <c r="AT3" s="23" t="s">
        <v>83</v>
      </c>
    </row>
    <row r="4" spans="1:70" ht="36.950000000000003" customHeight="1">
      <c r="B4" s="27"/>
      <c r="C4" s="28"/>
      <c r="D4" s="29" t="s">
        <v>126</v>
      </c>
      <c r="E4" s="28"/>
      <c r="F4" s="28"/>
      <c r="G4" s="28"/>
      <c r="H4" s="28"/>
      <c r="I4" s="125"/>
      <c r="J4" s="28"/>
      <c r="K4" s="30"/>
      <c r="M4" s="31" t="s">
        <v>12</v>
      </c>
      <c r="AT4" s="23" t="s">
        <v>6</v>
      </c>
    </row>
    <row r="5" spans="1:70" ht="6.95" customHeight="1">
      <c r="B5" s="27"/>
      <c r="C5" s="28"/>
      <c r="D5" s="28"/>
      <c r="E5" s="28"/>
      <c r="F5" s="28"/>
      <c r="G5" s="28"/>
      <c r="H5" s="28"/>
      <c r="I5" s="125"/>
      <c r="J5" s="28"/>
      <c r="K5" s="30"/>
    </row>
    <row r="6" spans="1:70">
      <c r="B6" s="27"/>
      <c r="C6" s="28"/>
      <c r="D6" s="36" t="s">
        <v>18</v>
      </c>
      <c r="E6" s="28"/>
      <c r="F6" s="28"/>
      <c r="G6" s="28"/>
      <c r="H6" s="28"/>
      <c r="I6" s="125"/>
      <c r="J6" s="28"/>
      <c r="K6" s="30"/>
    </row>
    <row r="7" spans="1:70" ht="16.5" customHeight="1">
      <c r="B7" s="27"/>
      <c r="C7" s="28"/>
      <c r="D7" s="28"/>
      <c r="E7" s="376" t="str">
        <f>'Rekapitulace stavby'!K6</f>
        <v>Oprava hráze rybníka Velký Pařezitý - DPS</v>
      </c>
      <c r="F7" s="377"/>
      <c r="G7" s="377"/>
      <c r="H7" s="377"/>
      <c r="I7" s="125"/>
      <c r="J7" s="28"/>
      <c r="K7" s="30"/>
    </row>
    <row r="8" spans="1:70" s="1" customFormat="1">
      <c r="B8" s="40"/>
      <c r="C8" s="41"/>
      <c r="D8" s="36" t="s">
        <v>127</v>
      </c>
      <c r="E8" s="41"/>
      <c r="F8" s="41"/>
      <c r="G8" s="41"/>
      <c r="H8" s="41"/>
      <c r="I8" s="126"/>
      <c r="J8" s="41"/>
      <c r="K8" s="44"/>
    </row>
    <row r="9" spans="1:70" s="1" customFormat="1" ht="36.950000000000003" customHeight="1">
      <c r="B9" s="40"/>
      <c r="C9" s="41"/>
      <c r="D9" s="41"/>
      <c r="E9" s="378" t="s">
        <v>1144</v>
      </c>
      <c r="F9" s="379"/>
      <c r="G9" s="379"/>
      <c r="H9" s="379"/>
      <c r="I9" s="126"/>
      <c r="J9" s="41"/>
      <c r="K9" s="44"/>
    </row>
    <row r="10" spans="1:70" s="1" customFormat="1" ht="13.5">
      <c r="B10" s="40"/>
      <c r="C10" s="41"/>
      <c r="D10" s="41"/>
      <c r="E10" s="41"/>
      <c r="F10" s="41"/>
      <c r="G10" s="41"/>
      <c r="H10" s="41"/>
      <c r="I10" s="126"/>
      <c r="J10" s="41"/>
      <c r="K10" s="44"/>
    </row>
    <row r="11" spans="1:70" s="1" customFormat="1" ht="14.45" customHeight="1">
      <c r="B11" s="40"/>
      <c r="C11" s="41"/>
      <c r="D11" s="36" t="s">
        <v>20</v>
      </c>
      <c r="E11" s="41"/>
      <c r="F11" s="34" t="s">
        <v>21</v>
      </c>
      <c r="G11" s="41"/>
      <c r="H11" s="41"/>
      <c r="I11" s="127" t="s">
        <v>22</v>
      </c>
      <c r="J11" s="34" t="s">
        <v>23</v>
      </c>
      <c r="K11" s="44"/>
    </row>
    <row r="12" spans="1:70" s="1" customFormat="1" ht="14.45" customHeight="1">
      <c r="B12" s="40"/>
      <c r="C12" s="41"/>
      <c r="D12" s="36" t="s">
        <v>24</v>
      </c>
      <c r="E12" s="41"/>
      <c r="F12" s="34" t="s">
        <v>129</v>
      </c>
      <c r="G12" s="41"/>
      <c r="H12" s="41"/>
      <c r="I12" s="127" t="s">
        <v>26</v>
      </c>
      <c r="J12" s="128" t="str">
        <f>'Rekapitulace stavby'!AN8</f>
        <v>17. 5. 2017</v>
      </c>
      <c r="K12" s="44"/>
    </row>
    <row r="13" spans="1:70" s="1" customFormat="1" ht="10.9" customHeight="1">
      <c r="B13" s="40"/>
      <c r="C13" s="41"/>
      <c r="D13" s="41"/>
      <c r="E13" s="41"/>
      <c r="F13" s="41"/>
      <c r="G13" s="41"/>
      <c r="H13" s="41"/>
      <c r="I13" s="126"/>
      <c r="J13" s="41"/>
      <c r="K13" s="44"/>
    </row>
    <row r="14" spans="1:70" s="1" customFormat="1" ht="14.45" customHeight="1">
      <c r="B14" s="40"/>
      <c r="C14" s="41"/>
      <c r="D14" s="36" t="s">
        <v>28</v>
      </c>
      <c r="E14" s="41"/>
      <c r="F14" s="41"/>
      <c r="G14" s="41"/>
      <c r="H14" s="41"/>
      <c r="I14" s="127" t="s">
        <v>29</v>
      </c>
      <c r="J14" s="34" t="s">
        <v>23</v>
      </c>
      <c r="K14" s="44"/>
    </row>
    <row r="15" spans="1:70" s="1" customFormat="1" ht="18" customHeight="1">
      <c r="B15" s="40"/>
      <c r="C15" s="41"/>
      <c r="D15" s="41"/>
      <c r="E15" s="34" t="s">
        <v>30</v>
      </c>
      <c r="F15" s="41"/>
      <c r="G15" s="41"/>
      <c r="H15" s="41"/>
      <c r="I15" s="127" t="s">
        <v>31</v>
      </c>
      <c r="J15" s="34" t="s">
        <v>23</v>
      </c>
      <c r="K15" s="44"/>
    </row>
    <row r="16" spans="1:70" s="1" customFormat="1" ht="6.95" customHeight="1">
      <c r="B16" s="40"/>
      <c r="C16" s="41"/>
      <c r="D16" s="41"/>
      <c r="E16" s="41"/>
      <c r="F16" s="41"/>
      <c r="G16" s="41"/>
      <c r="H16" s="41"/>
      <c r="I16" s="126"/>
      <c r="J16" s="41"/>
      <c r="K16" s="44"/>
    </row>
    <row r="17" spans="2:11" s="1" customFormat="1" ht="14.45" customHeight="1">
      <c r="B17" s="40"/>
      <c r="C17" s="41"/>
      <c r="D17" s="36" t="s">
        <v>32</v>
      </c>
      <c r="E17" s="41"/>
      <c r="F17" s="41"/>
      <c r="G17" s="41"/>
      <c r="H17" s="41"/>
      <c r="I17" s="127"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27" t="s">
        <v>31</v>
      </c>
      <c r="J18" s="34" t="str">
        <f>IF('Rekapitulace stavby'!AN14="Vyplň údaj","",IF('Rekapitulace stavby'!AN14="","",'Rekapitulace stavby'!AN14))</f>
        <v/>
      </c>
      <c r="K18" s="44"/>
    </row>
    <row r="19" spans="2:11" s="1" customFormat="1" ht="6.95" customHeight="1">
      <c r="B19" s="40"/>
      <c r="C19" s="41"/>
      <c r="D19" s="41"/>
      <c r="E19" s="41"/>
      <c r="F19" s="41"/>
      <c r="G19" s="41"/>
      <c r="H19" s="41"/>
      <c r="I19" s="126"/>
      <c r="J19" s="41"/>
      <c r="K19" s="44"/>
    </row>
    <row r="20" spans="2:11" s="1" customFormat="1" ht="14.45" customHeight="1">
      <c r="B20" s="40"/>
      <c r="C20" s="41"/>
      <c r="D20" s="36" t="s">
        <v>34</v>
      </c>
      <c r="E20" s="41"/>
      <c r="F20" s="41"/>
      <c r="G20" s="41"/>
      <c r="H20" s="41"/>
      <c r="I20" s="127" t="s">
        <v>29</v>
      </c>
      <c r="J20" s="34" t="s">
        <v>23</v>
      </c>
      <c r="K20" s="44"/>
    </row>
    <row r="21" spans="2:11" s="1" customFormat="1" ht="18" customHeight="1">
      <c r="B21" s="40"/>
      <c r="C21" s="41"/>
      <c r="D21" s="41"/>
      <c r="E21" s="34" t="s">
        <v>35</v>
      </c>
      <c r="F21" s="41"/>
      <c r="G21" s="41"/>
      <c r="H21" s="41"/>
      <c r="I21" s="127" t="s">
        <v>31</v>
      </c>
      <c r="J21" s="34" t="s">
        <v>23</v>
      </c>
      <c r="K21" s="44"/>
    </row>
    <row r="22" spans="2:11" s="1" customFormat="1" ht="6.95" customHeight="1">
      <c r="B22" s="40"/>
      <c r="C22" s="41"/>
      <c r="D22" s="41"/>
      <c r="E22" s="41"/>
      <c r="F22" s="41"/>
      <c r="G22" s="41"/>
      <c r="H22" s="41"/>
      <c r="I22" s="126"/>
      <c r="J22" s="41"/>
      <c r="K22" s="44"/>
    </row>
    <row r="23" spans="2:11" s="1" customFormat="1" ht="14.45" customHeight="1">
      <c r="B23" s="40"/>
      <c r="C23" s="41"/>
      <c r="D23" s="36" t="s">
        <v>37</v>
      </c>
      <c r="E23" s="41"/>
      <c r="F23" s="41"/>
      <c r="G23" s="41"/>
      <c r="H23" s="41"/>
      <c r="I23" s="126"/>
      <c r="J23" s="41"/>
      <c r="K23" s="44"/>
    </row>
    <row r="24" spans="2:11" s="7" customFormat="1" ht="16.5" customHeight="1">
      <c r="B24" s="129"/>
      <c r="C24" s="130"/>
      <c r="D24" s="130"/>
      <c r="E24" s="341" t="s">
        <v>23</v>
      </c>
      <c r="F24" s="341"/>
      <c r="G24" s="341"/>
      <c r="H24" s="341"/>
      <c r="I24" s="131"/>
      <c r="J24" s="130"/>
      <c r="K24" s="132"/>
    </row>
    <row r="25" spans="2:11" s="1" customFormat="1" ht="6.95" customHeight="1">
      <c r="B25" s="40"/>
      <c r="C25" s="41"/>
      <c r="D25" s="41"/>
      <c r="E25" s="41"/>
      <c r="F25" s="41"/>
      <c r="G25" s="41"/>
      <c r="H25" s="41"/>
      <c r="I25" s="126"/>
      <c r="J25" s="41"/>
      <c r="K25" s="44"/>
    </row>
    <row r="26" spans="2:11" s="1" customFormat="1" ht="6.95" customHeight="1">
      <c r="B26" s="40"/>
      <c r="C26" s="41"/>
      <c r="D26" s="84"/>
      <c r="E26" s="84"/>
      <c r="F26" s="84"/>
      <c r="G26" s="84"/>
      <c r="H26" s="84"/>
      <c r="I26" s="133"/>
      <c r="J26" s="84"/>
      <c r="K26" s="134"/>
    </row>
    <row r="27" spans="2:11" s="1" customFormat="1" ht="25.35" customHeight="1">
      <c r="B27" s="40"/>
      <c r="C27" s="41"/>
      <c r="D27" s="135" t="s">
        <v>39</v>
      </c>
      <c r="E27" s="41"/>
      <c r="F27" s="41"/>
      <c r="G27" s="41"/>
      <c r="H27" s="41"/>
      <c r="I27" s="126"/>
      <c r="J27" s="136">
        <f>ROUND(J85,2)</f>
        <v>0</v>
      </c>
      <c r="K27" s="44"/>
    </row>
    <row r="28" spans="2:11" s="1" customFormat="1" ht="6.95" customHeight="1">
      <c r="B28" s="40"/>
      <c r="C28" s="41"/>
      <c r="D28" s="84"/>
      <c r="E28" s="84"/>
      <c r="F28" s="84"/>
      <c r="G28" s="84"/>
      <c r="H28" s="84"/>
      <c r="I28" s="133"/>
      <c r="J28" s="84"/>
      <c r="K28" s="134"/>
    </row>
    <row r="29" spans="2:11" s="1" customFormat="1" ht="14.45" customHeight="1">
      <c r="B29" s="40"/>
      <c r="C29" s="41"/>
      <c r="D29" s="41"/>
      <c r="E29" s="41"/>
      <c r="F29" s="45" t="s">
        <v>41</v>
      </c>
      <c r="G29" s="41"/>
      <c r="H29" s="41"/>
      <c r="I29" s="137" t="s">
        <v>40</v>
      </c>
      <c r="J29" s="45" t="s">
        <v>42</v>
      </c>
      <c r="K29" s="44"/>
    </row>
    <row r="30" spans="2:11" s="1" customFormat="1" ht="14.45" customHeight="1">
      <c r="B30" s="40"/>
      <c r="C30" s="41"/>
      <c r="D30" s="48" t="s">
        <v>43</v>
      </c>
      <c r="E30" s="48" t="s">
        <v>44</v>
      </c>
      <c r="F30" s="138">
        <f>ROUND(SUM(BE85:BE269), 2)</f>
        <v>0</v>
      </c>
      <c r="G30" s="41"/>
      <c r="H30" s="41"/>
      <c r="I30" s="139">
        <v>0.21</v>
      </c>
      <c r="J30" s="138">
        <f>ROUND(ROUND((SUM(BE85:BE269)), 2)*I30, 2)</f>
        <v>0</v>
      </c>
      <c r="K30" s="44"/>
    </row>
    <row r="31" spans="2:11" s="1" customFormat="1" ht="14.45" customHeight="1">
      <c r="B31" s="40"/>
      <c r="C31" s="41"/>
      <c r="D31" s="41"/>
      <c r="E31" s="48" t="s">
        <v>45</v>
      </c>
      <c r="F31" s="138">
        <f>ROUND(SUM(BF85:BF269), 2)</f>
        <v>0</v>
      </c>
      <c r="G31" s="41"/>
      <c r="H31" s="41"/>
      <c r="I31" s="139">
        <v>0.15</v>
      </c>
      <c r="J31" s="138">
        <f>ROUND(ROUND((SUM(BF85:BF269)), 2)*I31, 2)</f>
        <v>0</v>
      </c>
      <c r="K31" s="44"/>
    </row>
    <row r="32" spans="2:11" s="1" customFormat="1" ht="14.45" hidden="1" customHeight="1">
      <c r="B32" s="40"/>
      <c r="C32" s="41"/>
      <c r="D32" s="41"/>
      <c r="E32" s="48" t="s">
        <v>46</v>
      </c>
      <c r="F32" s="138">
        <f>ROUND(SUM(BG85:BG269), 2)</f>
        <v>0</v>
      </c>
      <c r="G32" s="41"/>
      <c r="H32" s="41"/>
      <c r="I32" s="139">
        <v>0.21</v>
      </c>
      <c r="J32" s="138">
        <v>0</v>
      </c>
      <c r="K32" s="44"/>
    </row>
    <row r="33" spans="2:11" s="1" customFormat="1" ht="14.45" hidden="1" customHeight="1">
      <c r="B33" s="40"/>
      <c r="C33" s="41"/>
      <c r="D33" s="41"/>
      <c r="E33" s="48" t="s">
        <v>47</v>
      </c>
      <c r="F33" s="138">
        <f>ROUND(SUM(BH85:BH269), 2)</f>
        <v>0</v>
      </c>
      <c r="G33" s="41"/>
      <c r="H33" s="41"/>
      <c r="I33" s="139">
        <v>0.15</v>
      </c>
      <c r="J33" s="138">
        <v>0</v>
      </c>
      <c r="K33" s="44"/>
    </row>
    <row r="34" spans="2:11" s="1" customFormat="1" ht="14.45" hidden="1" customHeight="1">
      <c r="B34" s="40"/>
      <c r="C34" s="41"/>
      <c r="D34" s="41"/>
      <c r="E34" s="48" t="s">
        <v>48</v>
      </c>
      <c r="F34" s="138">
        <f>ROUND(SUM(BI85:BI269), 2)</f>
        <v>0</v>
      </c>
      <c r="G34" s="41"/>
      <c r="H34" s="41"/>
      <c r="I34" s="139">
        <v>0</v>
      </c>
      <c r="J34" s="138">
        <v>0</v>
      </c>
      <c r="K34" s="44"/>
    </row>
    <row r="35" spans="2:11" s="1" customFormat="1" ht="6.95" customHeight="1">
      <c r="B35" s="40"/>
      <c r="C35" s="41"/>
      <c r="D35" s="41"/>
      <c r="E35" s="41"/>
      <c r="F35" s="41"/>
      <c r="G35" s="41"/>
      <c r="H35" s="41"/>
      <c r="I35" s="126"/>
      <c r="J35" s="41"/>
      <c r="K35" s="44"/>
    </row>
    <row r="36" spans="2:11" s="1" customFormat="1" ht="25.35" customHeight="1">
      <c r="B36" s="40"/>
      <c r="C36" s="140"/>
      <c r="D36" s="141" t="s">
        <v>49</v>
      </c>
      <c r="E36" s="78"/>
      <c r="F36" s="78"/>
      <c r="G36" s="142" t="s">
        <v>50</v>
      </c>
      <c r="H36" s="143" t="s">
        <v>51</v>
      </c>
      <c r="I36" s="144"/>
      <c r="J36" s="145">
        <f>SUM(J27:J34)</f>
        <v>0</v>
      </c>
      <c r="K36" s="146"/>
    </row>
    <row r="37" spans="2:11" s="1" customFormat="1" ht="14.45" customHeight="1">
      <c r="B37" s="55"/>
      <c r="C37" s="56"/>
      <c r="D37" s="56"/>
      <c r="E37" s="56"/>
      <c r="F37" s="56"/>
      <c r="G37" s="56"/>
      <c r="H37" s="56"/>
      <c r="I37" s="147"/>
      <c r="J37" s="56"/>
      <c r="K37" s="57"/>
    </row>
    <row r="41" spans="2:11" s="1" customFormat="1" ht="6.95" customHeight="1">
      <c r="B41" s="148"/>
      <c r="C41" s="149"/>
      <c r="D41" s="149"/>
      <c r="E41" s="149"/>
      <c r="F41" s="149"/>
      <c r="G41" s="149"/>
      <c r="H41" s="149"/>
      <c r="I41" s="150"/>
      <c r="J41" s="149"/>
      <c r="K41" s="151"/>
    </row>
    <row r="42" spans="2:11" s="1" customFormat="1" ht="36.950000000000003" customHeight="1">
      <c r="B42" s="40"/>
      <c r="C42" s="29" t="s">
        <v>130</v>
      </c>
      <c r="D42" s="41"/>
      <c r="E42" s="41"/>
      <c r="F42" s="41"/>
      <c r="G42" s="41"/>
      <c r="H42" s="41"/>
      <c r="I42" s="126"/>
      <c r="J42" s="41"/>
      <c r="K42" s="44"/>
    </row>
    <row r="43" spans="2:11" s="1" customFormat="1" ht="6.95" customHeight="1">
      <c r="B43" s="40"/>
      <c r="C43" s="41"/>
      <c r="D43" s="41"/>
      <c r="E43" s="41"/>
      <c r="F43" s="41"/>
      <c r="G43" s="41"/>
      <c r="H43" s="41"/>
      <c r="I43" s="126"/>
      <c r="J43" s="41"/>
      <c r="K43" s="44"/>
    </row>
    <row r="44" spans="2:11" s="1" customFormat="1" ht="14.45" customHeight="1">
      <c r="B44" s="40"/>
      <c r="C44" s="36" t="s">
        <v>18</v>
      </c>
      <c r="D44" s="41"/>
      <c r="E44" s="41"/>
      <c r="F44" s="41"/>
      <c r="G44" s="41"/>
      <c r="H44" s="41"/>
      <c r="I44" s="126"/>
      <c r="J44" s="41"/>
      <c r="K44" s="44"/>
    </row>
    <row r="45" spans="2:11" s="1" customFormat="1" ht="16.5" customHeight="1">
      <c r="B45" s="40"/>
      <c r="C45" s="41"/>
      <c r="D45" s="41"/>
      <c r="E45" s="376" t="str">
        <f>E7</f>
        <v>Oprava hráze rybníka Velký Pařezitý - DPS</v>
      </c>
      <c r="F45" s="377"/>
      <c r="G45" s="377"/>
      <c r="H45" s="377"/>
      <c r="I45" s="126"/>
      <c r="J45" s="41"/>
      <c r="K45" s="44"/>
    </row>
    <row r="46" spans="2:11" s="1" customFormat="1" ht="14.45" customHeight="1">
      <c r="B46" s="40"/>
      <c r="C46" s="36" t="s">
        <v>127</v>
      </c>
      <c r="D46" s="41"/>
      <c r="E46" s="41"/>
      <c r="F46" s="41"/>
      <c r="G46" s="41"/>
      <c r="H46" s="41"/>
      <c r="I46" s="126"/>
      <c r="J46" s="41"/>
      <c r="K46" s="44"/>
    </row>
    <row r="47" spans="2:11" s="1" customFormat="1" ht="17.25" customHeight="1">
      <c r="B47" s="40"/>
      <c r="C47" s="41"/>
      <c r="D47" s="41"/>
      <c r="E47" s="378" t="str">
        <f>E9</f>
        <v>SO 10 - Úprava levého bezpečnostního přelivu</v>
      </c>
      <c r="F47" s="379"/>
      <c r="G47" s="379"/>
      <c r="H47" s="379"/>
      <c r="I47" s="126"/>
      <c r="J47" s="41"/>
      <c r="K47" s="44"/>
    </row>
    <row r="48" spans="2:11" s="1" customFormat="1" ht="6.95" customHeight="1">
      <c r="B48" s="40"/>
      <c r="C48" s="41"/>
      <c r="D48" s="41"/>
      <c r="E48" s="41"/>
      <c r="F48" s="41"/>
      <c r="G48" s="41"/>
      <c r="H48" s="41"/>
      <c r="I48" s="126"/>
      <c r="J48" s="41"/>
      <c r="K48" s="44"/>
    </row>
    <row r="49" spans="2:47" s="1" customFormat="1" ht="18" customHeight="1">
      <c r="B49" s="40"/>
      <c r="C49" s="36" t="s">
        <v>24</v>
      </c>
      <c r="D49" s="41"/>
      <c r="E49" s="41"/>
      <c r="F49" s="34" t="str">
        <f>F12</f>
        <v xml:space="preserve"> </v>
      </c>
      <c r="G49" s="41"/>
      <c r="H49" s="41"/>
      <c r="I49" s="127" t="s">
        <v>26</v>
      </c>
      <c r="J49" s="128" t="str">
        <f>IF(J12="","",J12)</f>
        <v>17. 5. 2017</v>
      </c>
      <c r="K49" s="44"/>
    </row>
    <row r="50" spans="2:47" s="1" customFormat="1" ht="6.95" customHeight="1">
      <c r="B50" s="40"/>
      <c r="C50" s="41"/>
      <c r="D50" s="41"/>
      <c r="E50" s="41"/>
      <c r="F50" s="41"/>
      <c r="G50" s="41"/>
      <c r="H50" s="41"/>
      <c r="I50" s="126"/>
      <c r="J50" s="41"/>
      <c r="K50" s="44"/>
    </row>
    <row r="51" spans="2:47" s="1" customFormat="1">
      <c r="B51" s="40"/>
      <c r="C51" s="36" t="s">
        <v>28</v>
      </c>
      <c r="D51" s="41"/>
      <c r="E51" s="41"/>
      <c r="F51" s="34" t="str">
        <f>E15</f>
        <v>AOPK ČR, Kaplanova 1931/1, 148 00 Praha 11</v>
      </c>
      <c r="G51" s="41"/>
      <c r="H51" s="41"/>
      <c r="I51" s="127" t="s">
        <v>34</v>
      </c>
      <c r="J51" s="341" t="str">
        <f>E21</f>
        <v>HG partner s.r.o.</v>
      </c>
      <c r="K51" s="44"/>
    </row>
    <row r="52" spans="2:47" s="1" customFormat="1" ht="14.45" customHeight="1">
      <c r="B52" s="40"/>
      <c r="C52" s="36" t="s">
        <v>32</v>
      </c>
      <c r="D52" s="41"/>
      <c r="E52" s="41"/>
      <c r="F52" s="34" t="str">
        <f>IF(E18="","",E18)</f>
        <v/>
      </c>
      <c r="G52" s="41"/>
      <c r="H52" s="41"/>
      <c r="I52" s="126"/>
      <c r="J52" s="380"/>
      <c r="K52" s="44"/>
    </row>
    <row r="53" spans="2:47" s="1" customFormat="1" ht="10.35" customHeight="1">
      <c r="B53" s="40"/>
      <c r="C53" s="41"/>
      <c r="D53" s="41"/>
      <c r="E53" s="41"/>
      <c r="F53" s="41"/>
      <c r="G53" s="41"/>
      <c r="H53" s="41"/>
      <c r="I53" s="126"/>
      <c r="J53" s="41"/>
      <c r="K53" s="44"/>
    </row>
    <row r="54" spans="2:47" s="1" customFormat="1" ht="29.25" customHeight="1">
      <c r="B54" s="40"/>
      <c r="C54" s="152" t="s">
        <v>131</v>
      </c>
      <c r="D54" s="140"/>
      <c r="E54" s="140"/>
      <c r="F54" s="140"/>
      <c r="G54" s="140"/>
      <c r="H54" s="140"/>
      <c r="I54" s="153"/>
      <c r="J54" s="154" t="s">
        <v>132</v>
      </c>
      <c r="K54" s="155"/>
    </row>
    <row r="55" spans="2:47" s="1" customFormat="1" ht="10.35" customHeight="1">
      <c r="B55" s="40"/>
      <c r="C55" s="41"/>
      <c r="D55" s="41"/>
      <c r="E55" s="41"/>
      <c r="F55" s="41"/>
      <c r="G55" s="41"/>
      <c r="H55" s="41"/>
      <c r="I55" s="126"/>
      <c r="J55" s="41"/>
      <c r="K55" s="44"/>
    </row>
    <row r="56" spans="2:47" s="1" customFormat="1" ht="29.25" customHeight="1">
      <c r="B56" s="40"/>
      <c r="C56" s="156" t="s">
        <v>133</v>
      </c>
      <c r="D56" s="41"/>
      <c r="E56" s="41"/>
      <c r="F56" s="41"/>
      <c r="G56" s="41"/>
      <c r="H56" s="41"/>
      <c r="I56" s="126"/>
      <c r="J56" s="136">
        <f>J85</f>
        <v>0</v>
      </c>
      <c r="K56" s="44"/>
      <c r="AU56" s="23" t="s">
        <v>134</v>
      </c>
    </row>
    <row r="57" spans="2:47" s="8" customFormat="1" ht="24.95" customHeight="1">
      <c r="B57" s="157"/>
      <c r="C57" s="158"/>
      <c r="D57" s="159" t="s">
        <v>135</v>
      </c>
      <c r="E57" s="160"/>
      <c r="F57" s="160"/>
      <c r="G57" s="160"/>
      <c r="H57" s="160"/>
      <c r="I57" s="161"/>
      <c r="J57" s="162">
        <f>J86</f>
        <v>0</v>
      </c>
      <c r="K57" s="163"/>
    </row>
    <row r="58" spans="2:47" s="9" customFormat="1" ht="19.899999999999999" customHeight="1">
      <c r="B58" s="164"/>
      <c r="C58" s="165"/>
      <c r="D58" s="166" t="s">
        <v>136</v>
      </c>
      <c r="E58" s="167"/>
      <c r="F58" s="167"/>
      <c r="G58" s="167"/>
      <c r="H58" s="167"/>
      <c r="I58" s="168"/>
      <c r="J58" s="169">
        <f>J87</f>
        <v>0</v>
      </c>
      <c r="K58" s="170"/>
    </row>
    <row r="59" spans="2:47" s="9" customFormat="1" ht="19.899999999999999" customHeight="1">
      <c r="B59" s="164"/>
      <c r="C59" s="165"/>
      <c r="D59" s="166" t="s">
        <v>363</v>
      </c>
      <c r="E59" s="167"/>
      <c r="F59" s="167"/>
      <c r="G59" s="167"/>
      <c r="H59" s="167"/>
      <c r="I59" s="168"/>
      <c r="J59" s="169">
        <f>J159</f>
        <v>0</v>
      </c>
      <c r="K59" s="170"/>
    </row>
    <row r="60" spans="2:47" s="9" customFormat="1" ht="19.899999999999999" customHeight="1">
      <c r="B60" s="164"/>
      <c r="C60" s="165"/>
      <c r="D60" s="166" t="s">
        <v>421</v>
      </c>
      <c r="E60" s="167"/>
      <c r="F60" s="167"/>
      <c r="G60" s="167"/>
      <c r="H60" s="167"/>
      <c r="I60" s="168"/>
      <c r="J60" s="169">
        <f>J164</f>
        <v>0</v>
      </c>
      <c r="K60" s="170"/>
    </row>
    <row r="61" spans="2:47" s="9" customFormat="1" ht="19.899999999999999" customHeight="1">
      <c r="B61" s="164"/>
      <c r="C61" s="165"/>
      <c r="D61" s="166" t="s">
        <v>137</v>
      </c>
      <c r="E61" s="167"/>
      <c r="F61" s="167"/>
      <c r="G61" s="167"/>
      <c r="H61" s="167"/>
      <c r="I61" s="168"/>
      <c r="J61" s="169">
        <f>J208</f>
        <v>0</v>
      </c>
      <c r="K61" s="170"/>
    </row>
    <row r="62" spans="2:47" s="9" customFormat="1" ht="19.899999999999999" customHeight="1">
      <c r="B62" s="164"/>
      <c r="C62" s="165"/>
      <c r="D62" s="166" t="s">
        <v>422</v>
      </c>
      <c r="E62" s="167"/>
      <c r="F62" s="167"/>
      <c r="G62" s="167"/>
      <c r="H62" s="167"/>
      <c r="I62" s="168"/>
      <c r="J62" s="169">
        <f>J243</f>
        <v>0</v>
      </c>
      <c r="K62" s="170"/>
    </row>
    <row r="63" spans="2:47" s="9" customFormat="1" ht="19.899999999999999" customHeight="1">
      <c r="B63" s="164"/>
      <c r="C63" s="165"/>
      <c r="D63" s="166" t="s">
        <v>139</v>
      </c>
      <c r="E63" s="167"/>
      <c r="F63" s="167"/>
      <c r="G63" s="167"/>
      <c r="H63" s="167"/>
      <c r="I63" s="168"/>
      <c r="J63" s="169">
        <f>J248</f>
        <v>0</v>
      </c>
      <c r="K63" s="170"/>
    </row>
    <row r="64" spans="2:47" s="9" customFormat="1" ht="19.899999999999999" customHeight="1">
      <c r="B64" s="164"/>
      <c r="C64" s="165"/>
      <c r="D64" s="166" t="s">
        <v>423</v>
      </c>
      <c r="E64" s="167"/>
      <c r="F64" s="167"/>
      <c r="G64" s="167"/>
      <c r="H64" s="167"/>
      <c r="I64" s="168"/>
      <c r="J64" s="169">
        <f>J262</f>
        <v>0</v>
      </c>
      <c r="K64" s="170"/>
    </row>
    <row r="65" spans="2:12" s="9" customFormat="1" ht="19.899999999999999" customHeight="1">
      <c r="B65" s="164"/>
      <c r="C65" s="165"/>
      <c r="D65" s="166" t="s">
        <v>140</v>
      </c>
      <c r="E65" s="167"/>
      <c r="F65" s="167"/>
      <c r="G65" s="167"/>
      <c r="H65" s="167"/>
      <c r="I65" s="168"/>
      <c r="J65" s="169">
        <f>J265</f>
        <v>0</v>
      </c>
      <c r="K65" s="170"/>
    </row>
    <row r="66" spans="2:12" s="1" customFormat="1" ht="21.75" customHeight="1">
      <c r="B66" s="40"/>
      <c r="C66" s="41"/>
      <c r="D66" s="41"/>
      <c r="E66" s="41"/>
      <c r="F66" s="41"/>
      <c r="G66" s="41"/>
      <c r="H66" s="41"/>
      <c r="I66" s="126"/>
      <c r="J66" s="41"/>
      <c r="K66" s="44"/>
    </row>
    <row r="67" spans="2:12" s="1" customFormat="1" ht="6.95" customHeight="1">
      <c r="B67" s="55"/>
      <c r="C67" s="56"/>
      <c r="D67" s="56"/>
      <c r="E67" s="56"/>
      <c r="F67" s="56"/>
      <c r="G67" s="56"/>
      <c r="H67" s="56"/>
      <c r="I67" s="147"/>
      <c r="J67" s="56"/>
      <c r="K67" s="57"/>
    </row>
    <row r="71" spans="2:12" s="1" customFormat="1" ht="6.95" customHeight="1">
      <c r="B71" s="58"/>
      <c r="C71" s="59"/>
      <c r="D71" s="59"/>
      <c r="E71" s="59"/>
      <c r="F71" s="59"/>
      <c r="G71" s="59"/>
      <c r="H71" s="59"/>
      <c r="I71" s="150"/>
      <c r="J71" s="59"/>
      <c r="K71" s="59"/>
      <c r="L71" s="60"/>
    </row>
    <row r="72" spans="2:12" s="1" customFormat="1" ht="36.950000000000003" customHeight="1">
      <c r="B72" s="40"/>
      <c r="C72" s="61" t="s">
        <v>141</v>
      </c>
      <c r="D72" s="62"/>
      <c r="E72" s="62"/>
      <c r="F72" s="62"/>
      <c r="G72" s="62"/>
      <c r="H72" s="62"/>
      <c r="I72" s="171"/>
      <c r="J72" s="62"/>
      <c r="K72" s="62"/>
      <c r="L72" s="60"/>
    </row>
    <row r="73" spans="2:12" s="1" customFormat="1" ht="6.95" customHeight="1">
      <c r="B73" s="40"/>
      <c r="C73" s="62"/>
      <c r="D73" s="62"/>
      <c r="E73" s="62"/>
      <c r="F73" s="62"/>
      <c r="G73" s="62"/>
      <c r="H73" s="62"/>
      <c r="I73" s="171"/>
      <c r="J73" s="62"/>
      <c r="K73" s="62"/>
      <c r="L73" s="60"/>
    </row>
    <row r="74" spans="2:12" s="1" customFormat="1" ht="14.45" customHeight="1">
      <c r="B74" s="40"/>
      <c r="C74" s="64" t="s">
        <v>18</v>
      </c>
      <c r="D74" s="62"/>
      <c r="E74" s="62"/>
      <c r="F74" s="62"/>
      <c r="G74" s="62"/>
      <c r="H74" s="62"/>
      <c r="I74" s="171"/>
      <c r="J74" s="62"/>
      <c r="K74" s="62"/>
      <c r="L74" s="60"/>
    </row>
    <row r="75" spans="2:12" s="1" customFormat="1" ht="16.5" customHeight="1">
      <c r="B75" s="40"/>
      <c r="C75" s="62"/>
      <c r="D75" s="62"/>
      <c r="E75" s="381" t="str">
        <f>E7</f>
        <v>Oprava hráze rybníka Velký Pařezitý - DPS</v>
      </c>
      <c r="F75" s="382"/>
      <c r="G75" s="382"/>
      <c r="H75" s="382"/>
      <c r="I75" s="171"/>
      <c r="J75" s="62"/>
      <c r="K75" s="62"/>
      <c r="L75" s="60"/>
    </row>
    <row r="76" spans="2:12" s="1" customFormat="1" ht="14.45" customHeight="1">
      <c r="B76" s="40"/>
      <c r="C76" s="64" t="s">
        <v>127</v>
      </c>
      <c r="D76" s="62"/>
      <c r="E76" s="62"/>
      <c r="F76" s="62"/>
      <c r="G76" s="62"/>
      <c r="H76" s="62"/>
      <c r="I76" s="171"/>
      <c r="J76" s="62"/>
      <c r="K76" s="62"/>
      <c r="L76" s="60"/>
    </row>
    <row r="77" spans="2:12" s="1" customFormat="1" ht="17.25" customHeight="1">
      <c r="B77" s="40"/>
      <c r="C77" s="62"/>
      <c r="D77" s="62"/>
      <c r="E77" s="352" t="str">
        <f>E9</f>
        <v>SO 10 - Úprava levého bezpečnostního přelivu</v>
      </c>
      <c r="F77" s="383"/>
      <c r="G77" s="383"/>
      <c r="H77" s="383"/>
      <c r="I77" s="171"/>
      <c r="J77" s="62"/>
      <c r="K77" s="62"/>
      <c r="L77" s="60"/>
    </row>
    <row r="78" spans="2:12" s="1" customFormat="1" ht="6.95" customHeight="1">
      <c r="B78" s="40"/>
      <c r="C78" s="62"/>
      <c r="D78" s="62"/>
      <c r="E78" s="62"/>
      <c r="F78" s="62"/>
      <c r="G78" s="62"/>
      <c r="H78" s="62"/>
      <c r="I78" s="171"/>
      <c r="J78" s="62"/>
      <c r="K78" s="62"/>
      <c r="L78" s="60"/>
    </row>
    <row r="79" spans="2:12" s="1" customFormat="1" ht="18" customHeight="1">
      <c r="B79" s="40"/>
      <c r="C79" s="64" t="s">
        <v>24</v>
      </c>
      <c r="D79" s="62"/>
      <c r="E79" s="62"/>
      <c r="F79" s="172" t="str">
        <f>F12</f>
        <v xml:space="preserve"> </v>
      </c>
      <c r="G79" s="62"/>
      <c r="H79" s="62"/>
      <c r="I79" s="173" t="s">
        <v>26</v>
      </c>
      <c r="J79" s="72" t="str">
        <f>IF(J12="","",J12)</f>
        <v>17. 5. 2017</v>
      </c>
      <c r="K79" s="62"/>
      <c r="L79" s="60"/>
    </row>
    <row r="80" spans="2:12" s="1" customFormat="1" ht="6.95" customHeight="1">
      <c r="B80" s="40"/>
      <c r="C80" s="62"/>
      <c r="D80" s="62"/>
      <c r="E80" s="62"/>
      <c r="F80" s="62"/>
      <c r="G80" s="62"/>
      <c r="H80" s="62"/>
      <c r="I80" s="171"/>
      <c r="J80" s="62"/>
      <c r="K80" s="62"/>
      <c r="L80" s="60"/>
    </row>
    <row r="81" spans="2:65" s="1" customFormat="1">
      <c r="B81" s="40"/>
      <c r="C81" s="64" t="s">
        <v>28</v>
      </c>
      <c r="D81" s="62"/>
      <c r="E81" s="62"/>
      <c r="F81" s="172" t="str">
        <f>E15</f>
        <v>AOPK ČR, Kaplanova 1931/1, 148 00 Praha 11</v>
      </c>
      <c r="G81" s="62"/>
      <c r="H81" s="62"/>
      <c r="I81" s="173" t="s">
        <v>34</v>
      </c>
      <c r="J81" s="172" t="str">
        <f>E21</f>
        <v>HG partner s.r.o.</v>
      </c>
      <c r="K81" s="62"/>
      <c r="L81" s="60"/>
    </row>
    <row r="82" spans="2:65" s="1" customFormat="1" ht="14.45" customHeight="1">
      <c r="B82" s="40"/>
      <c r="C82" s="64" t="s">
        <v>32</v>
      </c>
      <c r="D82" s="62"/>
      <c r="E82" s="62"/>
      <c r="F82" s="172" t="str">
        <f>IF(E18="","",E18)</f>
        <v/>
      </c>
      <c r="G82" s="62"/>
      <c r="H82" s="62"/>
      <c r="I82" s="171"/>
      <c r="J82" s="62"/>
      <c r="K82" s="62"/>
      <c r="L82" s="60"/>
    </row>
    <row r="83" spans="2:65" s="1" customFormat="1" ht="10.35" customHeight="1">
      <c r="B83" s="40"/>
      <c r="C83" s="62"/>
      <c r="D83" s="62"/>
      <c r="E83" s="62"/>
      <c r="F83" s="62"/>
      <c r="G83" s="62"/>
      <c r="H83" s="62"/>
      <c r="I83" s="171"/>
      <c r="J83" s="62"/>
      <c r="K83" s="62"/>
      <c r="L83" s="60"/>
    </row>
    <row r="84" spans="2:65" s="10" customFormat="1" ht="29.25" customHeight="1">
      <c r="B84" s="174"/>
      <c r="C84" s="175" t="s">
        <v>142</v>
      </c>
      <c r="D84" s="176" t="s">
        <v>58</v>
      </c>
      <c r="E84" s="176" t="s">
        <v>54</v>
      </c>
      <c r="F84" s="176" t="s">
        <v>143</v>
      </c>
      <c r="G84" s="176" t="s">
        <v>144</v>
      </c>
      <c r="H84" s="176" t="s">
        <v>145</v>
      </c>
      <c r="I84" s="177" t="s">
        <v>146</v>
      </c>
      <c r="J84" s="176" t="s">
        <v>132</v>
      </c>
      <c r="K84" s="178" t="s">
        <v>147</v>
      </c>
      <c r="L84" s="179"/>
      <c r="M84" s="80" t="s">
        <v>148</v>
      </c>
      <c r="N84" s="81" t="s">
        <v>43</v>
      </c>
      <c r="O84" s="81" t="s">
        <v>149</v>
      </c>
      <c r="P84" s="81" t="s">
        <v>150</v>
      </c>
      <c r="Q84" s="81" t="s">
        <v>151</v>
      </c>
      <c r="R84" s="81" t="s">
        <v>152</v>
      </c>
      <c r="S84" s="81" t="s">
        <v>153</v>
      </c>
      <c r="T84" s="82" t="s">
        <v>154</v>
      </c>
    </row>
    <row r="85" spans="2:65" s="1" customFormat="1" ht="29.25" customHeight="1">
      <c r="B85" s="40"/>
      <c r="C85" s="86" t="s">
        <v>133</v>
      </c>
      <c r="D85" s="62"/>
      <c r="E85" s="62"/>
      <c r="F85" s="62"/>
      <c r="G85" s="62"/>
      <c r="H85" s="62"/>
      <c r="I85" s="171"/>
      <c r="J85" s="180">
        <f>BK85</f>
        <v>0</v>
      </c>
      <c r="K85" s="62"/>
      <c r="L85" s="60"/>
      <c r="M85" s="83"/>
      <c r="N85" s="84"/>
      <c r="O85" s="84"/>
      <c r="P85" s="181">
        <f>P86</f>
        <v>0</v>
      </c>
      <c r="Q85" s="84"/>
      <c r="R85" s="181">
        <f>R86</f>
        <v>210.80882438</v>
      </c>
      <c r="S85" s="84"/>
      <c r="T85" s="182">
        <f>T86</f>
        <v>50.329199999999993</v>
      </c>
      <c r="AT85" s="23" t="s">
        <v>72</v>
      </c>
      <c r="AU85" s="23" t="s">
        <v>134</v>
      </c>
      <c r="BK85" s="183">
        <f>BK86</f>
        <v>0</v>
      </c>
    </row>
    <row r="86" spans="2:65" s="11" customFormat="1" ht="37.35" customHeight="1">
      <c r="B86" s="184"/>
      <c r="C86" s="185"/>
      <c r="D86" s="186" t="s">
        <v>72</v>
      </c>
      <c r="E86" s="187" t="s">
        <v>155</v>
      </c>
      <c r="F86" s="187" t="s">
        <v>156</v>
      </c>
      <c r="G86" s="185"/>
      <c r="H86" s="185"/>
      <c r="I86" s="188"/>
      <c r="J86" s="189">
        <f>BK86</f>
        <v>0</v>
      </c>
      <c r="K86" s="185"/>
      <c r="L86" s="190"/>
      <c r="M86" s="191"/>
      <c r="N86" s="192"/>
      <c r="O86" s="192"/>
      <c r="P86" s="193">
        <f>P87+P159+P164+P208+P243+P248+P262+P265</f>
        <v>0</v>
      </c>
      <c r="Q86" s="192"/>
      <c r="R86" s="193">
        <f>R87+R159+R164+R208+R243+R248+R262+R265</f>
        <v>210.80882438</v>
      </c>
      <c r="S86" s="192"/>
      <c r="T86" s="194">
        <f>T87+T159+T164+T208+T243+T248+T262+T265</f>
        <v>50.329199999999993</v>
      </c>
      <c r="AR86" s="195" t="s">
        <v>81</v>
      </c>
      <c r="AT86" s="196" t="s">
        <v>72</v>
      </c>
      <c r="AU86" s="196" t="s">
        <v>73</v>
      </c>
      <c r="AY86" s="195" t="s">
        <v>157</v>
      </c>
      <c r="BK86" s="197">
        <f>BK87+BK159+BK164+BK208+BK243+BK248+BK262+BK265</f>
        <v>0</v>
      </c>
    </row>
    <row r="87" spans="2:65" s="11" customFormat="1" ht="19.899999999999999" customHeight="1">
      <c r="B87" s="184"/>
      <c r="C87" s="185"/>
      <c r="D87" s="186" t="s">
        <v>72</v>
      </c>
      <c r="E87" s="198" t="s">
        <v>81</v>
      </c>
      <c r="F87" s="198" t="s">
        <v>158</v>
      </c>
      <c r="G87" s="185"/>
      <c r="H87" s="185"/>
      <c r="I87" s="188"/>
      <c r="J87" s="199">
        <f>BK87</f>
        <v>0</v>
      </c>
      <c r="K87" s="185"/>
      <c r="L87" s="190"/>
      <c r="M87" s="191"/>
      <c r="N87" s="192"/>
      <c r="O87" s="192"/>
      <c r="P87" s="193">
        <f>SUM(P88:P158)</f>
        <v>0</v>
      </c>
      <c r="Q87" s="192"/>
      <c r="R87" s="193">
        <f>SUM(R88:R158)</f>
        <v>2.6760000000000002</v>
      </c>
      <c r="S87" s="192"/>
      <c r="T87" s="194">
        <f>SUM(T88:T158)</f>
        <v>50.329199999999993</v>
      </c>
      <c r="AR87" s="195" t="s">
        <v>81</v>
      </c>
      <c r="AT87" s="196" t="s">
        <v>72</v>
      </c>
      <c r="AU87" s="196" t="s">
        <v>81</v>
      </c>
      <c r="AY87" s="195" t="s">
        <v>157</v>
      </c>
      <c r="BK87" s="197">
        <f>SUM(BK88:BK158)</f>
        <v>0</v>
      </c>
    </row>
    <row r="88" spans="2:65" s="1" customFormat="1" ht="16.5" customHeight="1">
      <c r="B88" s="40"/>
      <c r="C88" s="200" t="s">
        <v>81</v>
      </c>
      <c r="D88" s="200" t="s">
        <v>159</v>
      </c>
      <c r="E88" s="201" t="s">
        <v>1065</v>
      </c>
      <c r="F88" s="202" t="s">
        <v>1066</v>
      </c>
      <c r="G88" s="203" t="s">
        <v>1067</v>
      </c>
      <c r="H88" s="204">
        <v>8.0000000000000002E-3</v>
      </c>
      <c r="I88" s="205"/>
      <c r="J88" s="206">
        <f>ROUND(I88*H88,2)</f>
        <v>0</v>
      </c>
      <c r="K88" s="202" t="s">
        <v>163</v>
      </c>
      <c r="L88" s="60"/>
      <c r="M88" s="207" t="s">
        <v>23</v>
      </c>
      <c r="N88" s="208" t="s">
        <v>44</v>
      </c>
      <c r="O88" s="41"/>
      <c r="P88" s="209">
        <f>O88*H88</f>
        <v>0</v>
      </c>
      <c r="Q88" s="209">
        <v>0</v>
      </c>
      <c r="R88" s="209">
        <f>Q88*H88</f>
        <v>0</v>
      </c>
      <c r="S88" s="209">
        <v>0</v>
      </c>
      <c r="T88" s="210">
        <f>S88*H88</f>
        <v>0</v>
      </c>
      <c r="AR88" s="23" t="s">
        <v>164</v>
      </c>
      <c r="AT88" s="23" t="s">
        <v>159</v>
      </c>
      <c r="AU88" s="23" t="s">
        <v>83</v>
      </c>
      <c r="AY88" s="23" t="s">
        <v>157</v>
      </c>
      <c r="BE88" s="211">
        <f>IF(N88="základní",J88,0)</f>
        <v>0</v>
      </c>
      <c r="BF88" s="211">
        <f>IF(N88="snížená",J88,0)</f>
        <v>0</v>
      </c>
      <c r="BG88" s="211">
        <f>IF(N88="zákl. přenesená",J88,0)</f>
        <v>0</v>
      </c>
      <c r="BH88" s="211">
        <f>IF(N88="sníž. přenesená",J88,0)</f>
        <v>0</v>
      </c>
      <c r="BI88" s="211">
        <f>IF(N88="nulová",J88,0)</f>
        <v>0</v>
      </c>
      <c r="BJ88" s="23" t="s">
        <v>81</v>
      </c>
      <c r="BK88" s="211">
        <f>ROUND(I88*H88,2)</f>
        <v>0</v>
      </c>
      <c r="BL88" s="23" t="s">
        <v>164</v>
      </c>
      <c r="BM88" s="23" t="s">
        <v>1145</v>
      </c>
    </row>
    <row r="89" spans="2:65" s="1" customFormat="1" ht="13.5">
      <c r="B89" s="40"/>
      <c r="C89" s="62"/>
      <c r="D89" s="212" t="s">
        <v>166</v>
      </c>
      <c r="E89" s="62"/>
      <c r="F89" s="213" t="s">
        <v>1069</v>
      </c>
      <c r="G89" s="62"/>
      <c r="H89" s="62"/>
      <c r="I89" s="171"/>
      <c r="J89" s="62"/>
      <c r="K89" s="62"/>
      <c r="L89" s="60"/>
      <c r="M89" s="214"/>
      <c r="N89" s="41"/>
      <c r="O89" s="41"/>
      <c r="P89" s="41"/>
      <c r="Q89" s="41"/>
      <c r="R89" s="41"/>
      <c r="S89" s="41"/>
      <c r="T89" s="77"/>
      <c r="AT89" s="23" t="s">
        <v>166</v>
      </c>
      <c r="AU89" s="23" t="s">
        <v>83</v>
      </c>
    </row>
    <row r="90" spans="2:65" s="1" customFormat="1" ht="94.5">
      <c r="B90" s="40"/>
      <c r="C90" s="62"/>
      <c r="D90" s="212" t="s">
        <v>168</v>
      </c>
      <c r="E90" s="62"/>
      <c r="F90" s="215" t="s">
        <v>1070</v>
      </c>
      <c r="G90" s="62"/>
      <c r="H90" s="62"/>
      <c r="I90" s="171"/>
      <c r="J90" s="62"/>
      <c r="K90" s="62"/>
      <c r="L90" s="60"/>
      <c r="M90" s="214"/>
      <c r="N90" s="41"/>
      <c r="O90" s="41"/>
      <c r="P90" s="41"/>
      <c r="Q90" s="41"/>
      <c r="R90" s="41"/>
      <c r="S90" s="41"/>
      <c r="T90" s="77"/>
      <c r="AT90" s="23" t="s">
        <v>168</v>
      </c>
      <c r="AU90" s="23" t="s">
        <v>83</v>
      </c>
    </row>
    <row r="91" spans="2:65" s="12" customFormat="1" ht="13.5">
      <c r="B91" s="216"/>
      <c r="C91" s="217"/>
      <c r="D91" s="212" t="s">
        <v>170</v>
      </c>
      <c r="E91" s="218" t="s">
        <v>23</v>
      </c>
      <c r="F91" s="219" t="s">
        <v>1146</v>
      </c>
      <c r="G91" s="217"/>
      <c r="H91" s="220">
        <v>8.0000000000000002E-3</v>
      </c>
      <c r="I91" s="221"/>
      <c r="J91" s="217"/>
      <c r="K91" s="217"/>
      <c r="L91" s="222"/>
      <c r="M91" s="223"/>
      <c r="N91" s="224"/>
      <c r="O91" s="224"/>
      <c r="P91" s="224"/>
      <c r="Q91" s="224"/>
      <c r="R91" s="224"/>
      <c r="S91" s="224"/>
      <c r="T91" s="225"/>
      <c r="AT91" s="226" t="s">
        <v>170</v>
      </c>
      <c r="AU91" s="226" t="s">
        <v>83</v>
      </c>
      <c r="AV91" s="12" t="s">
        <v>83</v>
      </c>
      <c r="AW91" s="12" t="s">
        <v>36</v>
      </c>
      <c r="AX91" s="12" t="s">
        <v>81</v>
      </c>
      <c r="AY91" s="226" t="s">
        <v>157</v>
      </c>
    </row>
    <row r="92" spans="2:65" s="1" customFormat="1" ht="25.5" customHeight="1">
      <c r="B92" s="40"/>
      <c r="C92" s="200" t="s">
        <v>83</v>
      </c>
      <c r="D92" s="200" t="s">
        <v>159</v>
      </c>
      <c r="E92" s="201" t="s">
        <v>450</v>
      </c>
      <c r="F92" s="202" t="s">
        <v>451</v>
      </c>
      <c r="G92" s="203" t="s">
        <v>162</v>
      </c>
      <c r="H92" s="204">
        <v>1.02</v>
      </c>
      <c r="I92" s="205"/>
      <c r="J92" s="206">
        <f>ROUND(I92*H92,2)</f>
        <v>0</v>
      </c>
      <c r="K92" s="202" t="s">
        <v>163</v>
      </c>
      <c r="L92" s="60"/>
      <c r="M92" s="207" t="s">
        <v>23</v>
      </c>
      <c r="N92" s="208" t="s">
        <v>44</v>
      </c>
      <c r="O92" s="41"/>
      <c r="P92" s="209">
        <f>O92*H92</f>
        <v>0</v>
      </c>
      <c r="Q92" s="209">
        <v>0</v>
      </c>
      <c r="R92" s="209">
        <f>Q92*H92</f>
        <v>0</v>
      </c>
      <c r="S92" s="209">
        <v>2.2999999999999998</v>
      </c>
      <c r="T92" s="210">
        <f>S92*H92</f>
        <v>2.3459999999999996</v>
      </c>
      <c r="AR92" s="23" t="s">
        <v>164</v>
      </c>
      <c r="AT92" s="23" t="s">
        <v>159</v>
      </c>
      <c r="AU92" s="23" t="s">
        <v>83</v>
      </c>
      <c r="AY92" s="23" t="s">
        <v>157</v>
      </c>
      <c r="BE92" s="211">
        <f>IF(N92="základní",J92,0)</f>
        <v>0</v>
      </c>
      <c r="BF92" s="211">
        <f>IF(N92="snížená",J92,0)</f>
        <v>0</v>
      </c>
      <c r="BG92" s="211">
        <f>IF(N92="zákl. přenesená",J92,0)</f>
        <v>0</v>
      </c>
      <c r="BH92" s="211">
        <f>IF(N92="sníž. přenesená",J92,0)</f>
        <v>0</v>
      </c>
      <c r="BI92" s="211">
        <f>IF(N92="nulová",J92,0)</f>
        <v>0</v>
      </c>
      <c r="BJ92" s="23" t="s">
        <v>81</v>
      </c>
      <c r="BK92" s="211">
        <f>ROUND(I92*H92,2)</f>
        <v>0</v>
      </c>
      <c r="BL92" s="23" t="s">
        <v>164</v>
      </c>
      <c r="BM92" s="23" t="s">
        <v>1147</v>
      </c>
    </row>
    <row r="93" spans="2:65" s="1" customFormat="1" ht="40.5">
      <c r="B93" s="40"/>
      <c r="C93" s="62"/>
      <c r="D93" s="212" t="s">
        <v>166</v>
      </c>
      <c r="E93" s="62"/>
      <c r="F93" s="213" t="s">
        <v>453</v>
      </c>
      <c r="G93" s="62"/>
      <c r="H93" s="62"/>
      <c r="I93" s="171"/>
      <c r="J93" s="62"/>
      <c r="K93" s="62"/>
      <c r="L93" s="60"/>
      <c r="M93" s="214"/>
      <c r="N93" s="41"/>
      <c r="O93" s="41"/>
      <c r="P93" s="41"/>
      <c r="Q93" s="41"/>
      <c r="R93" s="41"/>
      <c r="S93" s="41"/>
      <c r="T93" s="77"/>
      <c r="AT93" s="23" t="s">
        <v>166</v>
      </c>
      <c r="AU93" s="23" t="s">
        <v>83</v>
      </c>
    </row>
    <row r="94" spans="2:65" s="1" customFormat="1" ht="175.5">
      <c r="B94" s="40"/>
      <c r="C94" s="62"/>
      <c r="D94" s="212" t="s">
        <v>168</v>
      </c>
      <c r="E94" s="62"/>
      <c r="F94" s="215" t="s">
        <v>447</v>
      </c>
      <c r="G94" s="62"/>
      <c r="H94" s="62"/>
      <c r="I94" s="171"/>
      <c r="J94" s="62"/>
      <c r="K94" s="62"/>
      <c r="L94" s="60"/>
      <c r="M94" s="214"/>
      <c r="N94" s="41"/>
      <c r="O94" s="41"/>
      <c r="P94" s="41"/>
      <c r="Q94" s="41"/>
      <c r="R94" s="41"/>
      <c r="S94" s="41"/>
      <c r="T94" s="77"/>
      <c r="AT94" s="23" t="s">
        <v>168</v>
      </c>
      <c r="AU94" s="23" t="s">
        <v>83</v>
      </c>
    </row>
    <row r="95" spans="2:65" s="1" customFormat="1" ht="27">
      <c r="B95" s="40"/>
      <c r="C95" s="62"/>
      <c r="D95" s="212" t="s">
        <v>177</v>
      </c>
      <c r="E95" s="62"/>
      <c r="F95" s="215" t="s">
        <v>1148</v>
      </c>
      <c r="G95" s="62"/>
      <c r="H95" s="62"/>
      <c r="I95" s="171"/>
      <c r="J95" s="62"/>
      <c r="K95" s="62"/>
      <c r="L95" s="60"/>
      <c r="M95" s="214"/>
      <c r="N95" s="41"/>
      <c r="O95" s="41"/>
      <c r="P95" s="41"/>
      <c r="Q95" s="41"/>
      <c r="R95" s="41"/>
      <c r="S95" s="41"/>
      <c r="T95" s="77"/>
      <c r="AT95" s="23" t="s">
        <v>177</v>
      </c>
      <c r="AU95" s="23" t="s">
        <v>83</v>
      </c>
    </row>
    <row r="96" spans="2:65" s="12" customFormat="1" ht="13.5">
      <c r="B96" s="216"/>
      <c r="C96" s="217"/>
      <c r="D96" s="212" t="s">
        <v>170</v>
      </c>
      <c r="E96" s="218" t="s">
        <v>23</v>
      </c>
      <c r="F96" s="219" t="s">
        <v>1149</v>
      </c>
      <c r="G96" s="217"/>
      <c r="H96" s="220">
        <v>1.02</v>
      </c>
      <c r="I96" s="221"/>
      <c r="J96" s="217"/>
      <c r="K96" s="217"/>
      <c r="L96" s="222"/>
      <c r="M96" s="223"/>
      <c r="N96" s="224"/>
      <c r="O96" s="224"/>
      <c r="P96" s="224"/>
      <c r="Q96" s="224"/>
      <c r="R96" s="224"/>
      <c r="S96" s="224"/>
      <c r="T96" s="225"/>
      <c r="AT96" s="226" t="s">
        <v>170</v>
      </c>
      <c r="AU96" s="226" t="s">
        <v>83</v>
      </c>
      <c r="AV96" s="12" t="s">
        <v>83</v>
      </c>
      <c r="AW96" s="12" t="s">
        <v>36</v>
      </c>
      <c r="AX96" s="12" t="s">
        <v>81</v>
      </c>
      <c r="AY96" s="226" t="s">
        <v>157</v>
      </c>
    </row>
    <row r="97" spans="2:65" s="1" customFormat="1" ht="25.5" customHeight="1">
      <c r="B97" s="40"/>
      <c r="C97" s="200" t="s">
        <v>183</v>
      </c>
      <c r="D97" s="200" t="s">
        <v>159</v>
      </c>
      <c r="E97" s="201" t="s">
        <v>961</v>
      </c>
      <c r="F97" s="202" t="s">
        <v>962</v>
      </c>
      <c r="G97" s="203" t="s">
        <v>162</v>
      </c>
      <c r="H97" s="204">
        <v>14.754</v>
      </c>
      <c r="I97" s="205"/>
      <c r="J97" s="206">
        <f>ROUND(I97*H97,2)</f>
        <v>0</v>
      </c>
      <c r="K97" s="202" t="s">
        <v>163</v>
      </c>
      <c r="L97" s="60"/>
      <c r="M97" s="207" t="s">
        <v>23</v>
      </c>
      <c r="N97" s="208" t="s">
        <v>44</v>
      </c>
      <c r="O97" s="41"/>
      <c r="P97" s="209">
        <f>O97*H97</f>
        <v>0</v>
      </c>
      <c r="Q97" s="209">
        <v>0</v>
      </c>
      <c r="R97" s="209">
        <f>Q97*H97</f>
        <v>0</v>
      </c>
      <c r="S97" s="209">
        <v>2.2999999999999998</v>
      </c>
      <c r="T97" s="210">
        <f>S97*H97</f>
        <v>33.934199999999997</v>
      </c>
      <c r="AR97" s="23" t="s">
        <v>164</v>
      </c>
      <c r="AT97" s="23" t="s">
        <v>159</v>
      </c>
      <c r="AU97" s="23" t="s">
        <v>83</v>
      </c>
      <c r="AY97" s="23" t="s">
        <v>157</v>
      </c>
      <c r="BE97" s="211">
        <f>IF(N97="základní",J97,0)</f>
        <v>0</v>
      </c>
      <c r="BF97" s="211">
        <f>IF(N97="snížená",J97,0)</f>
        <v>0</v>
      </c>
      <c r="BG97" s="211">
        <f>IF(N97="zákl. přenesená",J97,0)</f>
        <v>0</v>
      </c>
      <c r="BH97" s="211">
        <f>IF(N97="sníž. přenesená",J97,0)</f>
        <v>0</v>
      </c>
      <c r="BI97" s="211">
        <f>IF(N97="nulová",J97,0)</f>
        <v>0</v>
      </c>
      <c r="BJ97" s="23" t="s">
        <v>81</v>
      </c>
      <c r="BK97" s="211">
        <f>ROUND(I97*H97,2)</f>
        <v>0</v>
      </c>
      <c r="BL97" s="23" t="s">
        <v>164</v>
      </c>
      <c r="BM97" s="23" t="s">
        <v>1150</v>
      </c>
    </row>
    <row r="98" spans="2:65" s="1" customFormat="1" ht="40.5">
      <c r="B98" s="40"/>
      <c r="C98" s="62"/>
      <c r="D98" s="212" t="s">
        <v>166</v>
      </c>
      <c r="E98" s="62"/>
      <c r="F98" s="213" t="s">
        <v>964</v>
      </c>
      <c r="G98" s="62"/>
      <c r="H98" s="62"/>
      <c r="I98" s="171"/>
      <c r="J98" s="62"/>
      <c r="K98" s="62"/>
      <c r="L98" s="60"/>
      <c r="M98" s="214"/>
      <c r="N98" s="41"/>
      <c r="O98" s="41"/>
      <c r="P98" s="41"/>
      <c r="Q98" s="41"/>
      <c r="R98" s="41"/>
      <c r="S98" s="41"/>
      <c r="T98" s="77"/>
      <c r="AT98" s="23" t="s">
        <v>166</v>
      </c>
      <c r="AU98" s="23" t="s">
        <v>83</v>
      </c>
    </row>
    <row r="99" spans="2:65" s="1" customFormat="1" ht="175.5">
      <c r="B99" s="40"/>
      <c r="C99" s="62"/>
      <c r="D99" s="212" t="s">
        <v>168</v>
      </c>
      <c r="E99" s="62"/>
      <c r="F99" s="215" t="s">
        <v>447</v>
      </c>
      <c r="G99" s="62"/>
      <c r="H99" s="62"/>
      <c r="I99" s="171"/>
      <c r="J99" s="62"/>
      <c r="K99" s="62"/>
      <c r="L99" s="60"/>
      <c r="M99" s="214"/>
      <c r="N99" s="41"/>
      <c r="O99" s="41"/>
      <c r="P99" s="41"/>
      <c r="Q99" s="41"/>
      <c r="R99" s="41"/>
      <c r="S99" s="41"/>
      <c r="T99" s="77"/>
      <c r="AT99" s="23" t="s">
        <v>168</v>
      </c>
      <c r="AU99" s="23" t="s">
        <v>83</v>
      </c>
    </row>
    <row r="100" spans="2:65" s="12" customFormat="1" ht="13.5">
      <c r="B100" s="216"/>
      <c r="C100" s="217"/>
      <c r="D100" s="212" t="s">
        <v>170</v>
      </c>
      <c r="E100" s="218" t="s">
        <v>23</v>
      </c>
      <c r="F100" s="219" t="s">
        <v>1151</v>
      </c>
      <c r="G100" s="217"/>
      <c r="H100" s="220">
        <v>14.754</v>
      </c>
      <c r="I100" s="221"/>
      <c r="J100" s="217"/>
      <c r="K100" s="217"/>
      <c r="L100" s="222"/>
      <c r="M100" s="223"/>
      <c r="N100" s="224"/>
      <c r="O100" s="224"/>
      <c r="P100" s="224"/>
      <c r="Q100" s="224"/>
      <c r="R100" s="224"/>
      <c r="S100" s="224"/>
      <c r="T100" s="225"/>
      <c r="AT100" s="226" t="s">
        <v>170</v>
      </c>
      <c r="AU100" s="226" t="s">
        <v>83</v>
      </c>
      <c r="AV100" s="12" t="s">
        <v>83</v>
      </c>
      <c r="AW100" s="12" t="s">
        <v>36</v>
      </c>
      <c r="AX100" s="12" t="s">
        <v>81</v>
      </c>
      <c r="AY100" s="226" t="s">
        <v>157</v>
      </c>
    </row>
    <row r="101" spans="2:65" s="1" customFormat="1" ht="16.5" customHeight="1">
      <c r="B101" s="40"/>
      <c r="C101" s="200" t="s">
        <v>164</v>
      </c>
      <c r="D101" s="200" t="s">
        <v>159</v>
      </c>
      <c r="E101" s="201" t="s">
        <v>955</v>
      </c>
      <c r="F101" s="202" t="s">
        <v>956</v>
      </c>
      <c r="G101" s="203" t="s">
        <v>162</v>
      </c>
      <c r="H101" s="204">
        <v>13.38</v>
      </c>
      <c r="I101" s="205"/>
      <c r="J101" s="206">
        <f>ROUND(I101*H101,2)</f>
        <v>0</v>
      </c>
      <c r="K101" s="202" t="s">
        <v>163</v>
      </c>
      <c r="L101" s="60"/>
      <c r="M101" s="207" t="s">
        <v>23</v>
      </c>
      <c r="N101" s="208" t="s">
        <v>44</v>
      </c>
      <c r="O101" s="41"/>
      <c r="P101" s="209">
        <f>O101*H101</f>
        <v>0</v>
      </c>
      <c r="Q101" s="209">
        <v>0</v>
      </c>
      <c r="R101" s="209">
        <f>Q101*H101</f>
        <v>0</v>
      </c>
      <c r="S101" s="209">
        <v>1.05</v>
      </c>
      <c r="T101" s="210">
        <f>S101*H101</f>
        <v>14.049000000000001</v>
      </c>
      <c r="AR101" s="23" t="s">
        <v>164</v>
      </c>
      <c r="AT101" s="23" t="s">
        <v>159</v>
      </c>
      <c r="AU101" s="23" t="s">
        <v>83</v>
      </c>
      <c r="AY101" s="23" t="s">
        <v>157</v>
      </c>
      <c r="BE101" s="211">
        <f>IF(N101="základní",J101,0)</f>
        <v>0</v>
      </c>
      <c r="BF101" s="211">
        <f>IF(N101="snížená",J101,0)</f>
        <v>0</v>
      </c>
      <c r="BG101" s="211">
        <f>IF(N101="zákl. přenesená",J101,0)</f>
        <v>0</v>
      </c>
      <c r="BH101" s="211">
        <f>IF(N101="sníž. přenesená",J101,0)</f>
        <v>0</v>
      </c>
      <c r="BI101" s="211">
        <f>IF(N101="nulová",J101,0)</f>
        <v>0</v>
      </c>
      <c r="BJ101" s="23" t="s">
        <v>81</v>
      </c>
      <c r="BK101" s="211">
        <f>ROUND(I101*H101,2)</f>
        <v>0</v>
      </c>
      <c r="BL101" s="23" t="s">
        <v>164</v>
      </c>
      <c r="BM101" s="23" t="s">
        <v>1152</v>
      </c>
    </row>
    <row r="102" spans="2:65" s="1" customFormat="1" ht="40.5">
      <c r="B102" s="40"/>
      <c r="C102" s="62"/>
      <c r="D102" s="212" t="s">
        <v>166</v>
      </c>
      <c r="E102" s="62"/>
      <c r="F102" s="213" t="s">
        <v>958</v>
      </c>
      <c r="G102" s="62"/>
      <c r="H102" s="62"/>
      <c r="I102" s="171"/>
      <c r="J102" s="62"/>
      <c r="K102" s="62"/>
      <c r="L102" s="60"/>
      <c r="M102" s="214"/>
      <c r="N102" s="41"/>
      <c r="O102" s="41"/>
      <c r="P102" s="41"/>
      <c r="Q102" s="41"/>
      <c r="R102" s="41"/>
      <c r="S102" s="41"/>
      <c r="T102" s="77"/>
      <c r="AT102" s="23" t="s">
        <v>166</v>
      </c>
      <c r="AU102" s="23" t="s">
        <v>83</v>
      </c>
    </row>
    <row r="103" spans="2:65" s="1" customFormat="1" ht="175.5">
      <c r="B103" s="40"/>
      <c r="C103" s="62"/>
      <c r="D103" s="212" t="s">
        <v>168</v>
      </c>
      <c r="E103" s="62"/>
      <c r="F103" s="215" t="s">
        <v>447</v>
      </c>
      <c r="G103" s="62"/>
      <c r="H103" s="62"/>
      <c r="I103" s="171"/>
      <c r="J103" s="62"/>
      <c r="K103" s="62"/>
      <c r="L103" s="60"/>
      <c r="M103" s="214"/>
      <c r="N103" s="41"/>
      <c r="O103" s="41"/>
      <c r="P103" s="41"/>
      <c r="Q103" s="41"/>
      <c r="R103" s="41"/>
      <c r="S103" s="41"/>
      <c r="T103" s="77"/>
      <c r="AT103" s="23" t="s">
        <v>168</v>
      </c>
      <c r="AU103" s="23" t="s">
        <v>83</v>
      </c>
    </row>
    <row r="104" spans="2:65" s="1" customFormat="1" ht="27">
      <c r="B104" s="40"/>
      <c r="C104" s="62"/>
      <c r="D104" s="212" t="s">
        <v>177</v>
      </c>
      <c r="E104" s="62"/>
      <c r="F104" s="215" t="s">
        <v>1153</v>
      </c>
      <c r="G104" s="62"/>
      <c r="H104" s="62"/>
      <c r="I104" s="171"/>
      <c r="J104" s="62"/>
      <c r="K104" s="62"/>
      <c r="L104" s="60"/>
      <c r="M104" s="214"/>
      <c r="N104" s="41"/>
      <c r="O104" s="41"/>
      <c r="P104" s="41"/>
      <c r="Q104" s="41"/>
      <c r="R104" s="41"/>
      <c r="S104" s="41"/>
      <c r="T104" s="77"/>
      <c r="AT104" s="23" t="s">
        <v>177</v>
      </c>
      <c r="AU104" s="23" t="s">
        <v>83</v>
      </c>
    </row>
    <row r="105" spans="2:65" s="12" customFormat="1" ht="13.5">
      <c r="B105" s="216"/>
      <c r="C105" s="217"/>
      <c r="D105" s="212" t="s">
        <v>170</v>
      </c>
      <c r="E105" s="218" t="s">
        <v>23</v>
      </c>
      <c r="F105" s="219" t="s">
        <v>1154</v>
      </c>
      <c r="G105" s="217"/>
      <c r="H105" s="220">
        <v>13.38</v>
      </c>
      <c r="I105" s="221"/>
      <c r="J105" s="217"/>
      <c r="K105" s="217"/>
      <c r="L105" s="222"/>
      <c r="M105" s="223"/>
      <c r="N105" s="224"/>
      <c r="O105" s="224"/>
      <c r="P105" s="224"/>
      <c r="Q105" s="224"/>
      <c r="R105" s="224"/>
      <c r="S105" s="224"/>
      <c r="T105" s="225"/>
      <c r="AT105" s="226" t="s">
        <v>170</v>
      </c>
      <c r="AU105" s="226" t="s">
        <v>83</v>
      </c>
      <c r="AV105" s="12" t="s">
        <v>83</v>
      </c>
      <c r="AW105" s="12" t="s">
        <v>36</v>
      </c>
      <c r="AX105" s="12" t="s">
        <v>81</v>
      </c>
      <c r="AY105" s="226" t="s">
        <v>157</v>
      </c>
    </row>
    <row r="106" spans="2:65" s="1" customFormat="1" ht="25.5" customHeight="1">
      <c r="B106" s="40"/>
      <c r="C106" s="200" t="s">
        <v>191</v>
      </c>
      <c r="D106" s="200" t="s">
        <v>159</v>
      </c>
      <c r="E106" s="201" t="s">
        <v>933</v>
      </c>
      <c r="F106" s="202" t="s">
        <v>934</v>
      </c>
      <c r="G106" s="203" t="s">
        <v>162</v>
      </c>
      <c r="H106" s="204">
        <v>13.38</v>
      </c>
      <c r="I106" s="205"/>
      <c r="J106" s="206">
        <f>ROUND(I106*H106,2)</f>
        <v>0</v>
      </c>
      <c r="K106" s="202" t="s">
        <v>163</v>
      </c>
      <c r="L106" s="60"/>
      <c r="M106" s="207" t="s">
        <v>23</v>
      </c>
      <c r="N106" s="208" t="s">
        <v>44</v>
      </c>
      <c r="O106" s="41"/>
      <c r="P106" s="209">
        <f>O106*H106</f>
        <v>0</v>
      </c>
      <c r="Q106" s="209">
        <v>0</v>
      </c>
      <c r="R106" s="209">
        <f>Q106*H106</f>
        <v>0</v>
      </c>
      <c r="S106" s="209">
        <v>0</v>
      </c>
      <c r="T106" s="210">
        <f>S106*H106</f>
        <v>0</v>
      </c>
      <c r="AR106" s="23" t="s">
        <v>164</v>
      </c>
      <c r="AT106" s="23" t="s">
        <v>159</v>
      </c>
      <c r="AU106" s="23" t="s">
        <v>83</v>
      </c>
      <c r="AY106" s="23" t="s">
        <v>157</v>
      </c>
      <c r="BE106" s="211">
        <f>IF(N106="základní",J106,0)</f>
        <v>0</v>
      </c>
      <c r="BF106" s="211">
        <f>IF(N106="snížená",J106,0)</f>
        <v>0</v>
      </c>
      <c r="BG106" s="211">
        <f>IF(N106="zákl. přenesená",J106,0)</f>
        <v>0</v>
      </c>
      <c r="BH106" s="211">
        <f>IF(N106="sníž. přenesená",J106,0)</f>
        <v>0</v>
      </c>
      <c r="BI106" s="211">
        <f>IF(N106="nulová",J106,0)</f>
        <v>0</v>
      </c>
      <c r="BJ106" s="23" t="s">
        <v>81</v>
      </c>
      <c r="BK106" s="211">
        <f>ROUND(I106*H106,2)</f>
        <v>0</v>
      </c>
      <c r="BL106" s="23" t="s">
        <v>164</v>
      </c>
      <c r="BM106" s="23" t="s">
        <v>1155</v>
      </c>
    </row>
    <row r="107" spans="2:65" s="1" customFormat="1" ht="27">
      <c r="B107" s="40"/>
      <c r="C107" s="62"/>
      <c r="D107" s="212" t="s">
        <v>166</v>
      </c>
      <c r="E107" s="62"/>
      <c r="F107" s="213" t="s">
        <v>936</v>
      </c>
      <c r="G107" s="62"/>
      <c r="H107" s="62"/>
      <c r="I107" s="171"/>
      <c r="J107" s="62"/>
      <c r="K107" s="62"/>
      <c r="L107" s="60"/>
      <c r="M107" s="214"/>
      <c r="N107" s="41"/>
      <c r="O107" s="41"/>
      <c r="P107" s="41"/>
      <c r="Q107" s="41"/>
      <c r="R107" s="41"/>
      <c r="S107" s="41"/>
      <c r="T107" s="77"/>
      <c r="AT107" s="23" t="s">
        <v>166</v>
      </c>
      <c r="AU107" s="23" t="s">
        <v>83</v>
      </c>
    </row>
    <row r="108" spans="2:65" s="1" customFormat="1" ht="121.5">
      <c r="B108" s="40"/>
      <c r="C108" s="62"/>
      <c r="D108" s="212" t="s">
        <v>168</v>
      </c>
      <c r="E108" s="62"/>
      <c r="F108" s="215" t="s">
        <v>937</v>
      </c>
      <c r="G108" s="62"/>
      <c r="H108" s="62"/>
      <c r="I108" s="171"/>
      <c r="J108" s="62"/>
      <c r="K108" s="62"/>
      <c r="L108" s="60"/>
      <c r="M108" s="214"/>
      <c r="N108" s="41"/>
      <c r="O108" s="41"/>
      <c r="P108" s="41"/>
      <c r="Q108" s="41"/>
      <c r="R108" s="41"/>
      <c r="S108" s="41"/>
      <c r="T108" s="77"/>
      <c r="AT108" s="23" t="s">
        <v>168</v>
      </c>
      <c r="AU108" s="23" t="s">
        <v>83</v>
      </c>
    </row>
    <row r="109" spans="2:65" s="1" customFormat="1" ht="27">
      <c r="B109" s="40"/>
      <c r="C109" s="62"/>
      <c r="D109" s="212" t="s">
        <v>177</v>
      </c>
      <c r="E109" s="62"/>
      <c r="F109" s="215" t="s">
        <v>1156</v>
      </c>
      <c r="G109" s="62"/>
      <c r="H109" s="62"/>
      <c r="I109" s="171"/>
      <c r="J109" s="62"/>
      <c r="K109" s="62"/>
      <c r="L109" s="60"/>
      <c r="M109" s="214"/>
      <c r="N109" s="41"/>
      <c r="O109" s="41"/>
      <c r="P109" s="41"/>
      <c r="Q109" s="41"/>
      <c r="R109" s="41"/>
      <c r="S109" s="41"/>
      <c r="T109" s="77"/>
      <c r="AT109" s="23" t="s">
        <v>177</v>
      </c>
      <c r="AU109" s="23" t="s">
        <v>83</v>
      </c>
    </row>
    <row r="110" spans="2:65" s="1" customFormat="1" ht="16.5" customHeight="1">
      <c r="B110" s="40"/>
      <c r="C110" s="200" t="s">
        <v>198</v>
      </c>
      <c r="D110" s="200" t="s">
        <v>159</v>
      </c>
      <c r="E110" s="201" t="s">
        <v>172</v>
      </c>
      <c r="F110" s="202" t="s">
        <v>173</v>
      </c>
      <c r="G110" s="203" t="s">
        <v>162</v>
      </c>
      <c r="H110" s="204">
        <v>6.69</v>
      </c>
      <c r="I110" s="205"/>
      <c r="J110" s="206">
        <f>ROUND(I110*H110,2)</f>
        <v>0</v>
      </c>
      <c r="K110" s="202" t="s">
        <v>163</v>
      </c>
      <c r="L110" s="60"/>
      <c r="M110" s="207" t="s">
        <v>23</v>
      </c>
      <c r="N110" s="208" t="s">
        <v>44</v>
      </c>
      <c r="O110" s="41"/>
      <c r="P110" s="209">
        <f>O110*H110</f>
        <v>0</v>
      </c>
      <c r="Q110" s="209">
        <v>0.4</v>
      </c>
      <c r="R110" s="209">
        <f>Q110*H110</f>
        <v>2.6760000000000002</v>
      </c>
      <c r="S110" s="209">
        <v>0</v>
      </c>
      <c r="T110" s="210">
        <f>S110*H110</f>
        <v>0</v>
      </c>
      <c r="AR110" s="23" t="s">
        <v>164</v>
      </c>
      <c r="AT110" s="23" t="s">
        <v>159</v>
      </c>
      <c r="AU110" s="23" t="s">
        <v>83</v>
      </c>
      <c r="AY110" s="23" t="s">
        <v>157</v>
      </c>
      <c r="BE110" s="211">
        <f>IF(N110="základní",J110,0)</f>
        <v>0</v>
      </c>
      <c r="BF110" s="211">
        <f>IF(N110="snížená",J110,0)</f>
        <v>0</v>
      </c>
      <c r="BG110" s="211">
        <f>IF(N110="zákl. přenesená",J110,0)</f>
        <v>0</v>
      </c>
      <c r="BH110" s="211">
        <f>IF(N110="sníž. přenesená",J110,0)</f>
        <v>0</v>
      </c>
      <c r="BI110" s="211">
        <f>IF(N110="nulová",J110,0)</f>
        <v>0</v>
      </c>
      <c r="BJ110" s="23" t="s">
        <v>81</v>
      </c>
      <c r="BK110" s="211">
        <f>ROUND(I110*H110,2)</f>
        <v>0</v>
      </c>
      <c r="BL110" s="23" t="s">
        <v>164</v>
      </c>
      <c r="BM110" s="23" t="s">
        <v>1157</v>
      </c>
    </row>
    <row r="111" spans="2:65" s="1" customFormat="1" ht="27">
      <c r="B111" s="40"/>
      <c r="C111" s="62"/>
      <c r="D111" s="212" t="s">
        <v>166</v>
      </c>
      <c r="E111" s="62"/>
      <c r="F111" s="213" t="s">
        <v>175</v>
      </c>
      <c r="G111" s="62"/>
      <c r="H111" s="62"/>
      <c r="I111" s="171"/>
      <c r="J111" s="62"/>
      <c r="K111" s="62"/>
      <c r="L111" s="60"/>
      <c r="M111" s="214"/>
      <c r="N111" s="41"/>
      <c r="O111" s="41"/>
      <c r="P111" s="41"/>
      <c r="Q111" s="41"/>
      <c r="R111" s="41"/>
      <c r="S111" s="41"/>
      <c r="T111" s="77"/>
      <c r="AT111" s="23" t="s">
        <v>166</v>
      </c>
      <c r="AU111" s="23" t="s">
        <v>83</v>
      </c>
    </row>
    <row r="112" spans="2:65" s="1" customFormat="1" ht="121.5">
      <c r="B112" s="40"/>
      <c r="C112" s="62"/>
      <c r="D112" s="212" t="s">
        <v>168</v>
      </c>
      <c r="E112" s="62"/>
      <c r="F112" s="215" t="s">
        <v>176</v>
      </c>
      <c r="G112" s="62"/>
      <c r="H112" s="62"/>
      <c r="I112" s="171"/>
      <c r="J112" s="62"/>
      <c r="K112" s="62"/>
      <c r="L112" s="60"/>
      <c r="M112" s="214"/>
      <c r="N112" s="41"/>
      <c r="O112" s="41"/>
      <c r="P112" s="41"/>
      <c r="Q112" s="41"/>
      <c r="R112" s="41"/>
      <c r="S112" s="41"/>
      <c r="T112" s="77"/>
      <c r="AT112" s="23" t="s">
        <v>168</v>
      </c>
      <c r="AU112" s="23" t="s">
        <v>83</v>
      </c>
    </row>
    <row r="113" spans="2:65" s="1" customFormat="1" ht="27">
      <c r="B113" s="40"/>
      <c r="C113" s="62"/>
      <c r="D113" s="212" t="s">
        <v>177</v>
      </c>
      <c r="E113" s="62"/>
      <c r="F113" s="215" t="s">
        <v>1158</v>
      </c>
      <c r="G113" s="62"/>
      <c r="H113" s="62"/>
      <c r="I113" s="171"/>
      <c r="J113" s="62"/>
      <c r="K113" s="62"/>
      <c r="L113" s="60"/>
      <c r="M113" s="214"/>
      <c r="N113" s="41"/>
      <c r="O113" s="41"/>
      <c r="P113" s="41"/>
      <c r="Q113" s="41"/>
      <c r="R113" s="41"/>
      <c r="S113" s="41"/>
      <c r="T113" s="77"/>
      <c r="AT113" s="23" t="s">
        <v>177</v>
      </c>
      <c r="AU113" s="23" t="s">
        <v>83</v>
      </c>
    </row>
    <row r="114" spans="2:65" s="12" customFormat="1" ht="13.5">
      <c r="B114" s="216"/>
      <c r="C114" s="217"/>
      <c r="D114" s="212" t="s">
        <v>170</v>
      </c>
      <c r="E114" s="218" t="s">
        <v>23</v>
      </c>
      <c r="F114" s="219" t="s">
        <v>1159</v>
      </c>
      <c r="G114" s="217"/>
      <c r="H114" s="220">
        <v>6.69</v>
      </c>
      <c r="I114" s="221"/>
      <c r="J114" s="217"/>
      <c r="K114" s="217"/>
      <c r="L114" s="222"/>
      <c r="M114" s="223"/>
      <c r="N114" s="224"/>
      <c r="O114" s="224"/>
      <c r="P114" s="224"/>
      <c r="Q114" s="224"/>
      <c r="R114" s="224"/>
      <c r="S114" s="224"/>
      <c r="T114" s="225"/>
      <c r="AT114" s="226" t="s">
        <v>170</v>
      </c>
      <c r="AU114" s="226" t="s">
        <v>83</v>
      </c>
      <c r="AV114" s="12" t="s">
        <v>83</v>
      </c>
      <c r="AW114" s="12" t="s">
        <v>36</v>
      </c>
      <c r="AX114" s="12" t="s">
        <v>81</v>
      </c>
      <c r="AY114" s="226" t="s">
        <v>157</v>
      </c>
    </row>
    <row r="115" spans="2:65" s="1" customFormat="1" ht="16.5" customHeight="1">
      <c r="B115" s="40"/>
      <c r="C115" s="200" t="s">
        <v>203</v>
      </c>
      <c r="D115" s="200" t="s">
        <v>159</v>
      </c>
      <c r="E115" s="201" t="s">
        <v>184</v>
      </c>
      <c r="F115" s="202" t="s">
        <v>185</v>
      </c>
      <c r="G115" s="203" t="s">
        <v>162</v>
      </c>
      <c r="H115" s="204">
        <v>20.07</v>
      </c>
      <c r="I115" s="205"/>
      <c r="J115" s="206">
        <f>ROUND(I115*H115,2)</f>
        <v>0</v>
      </c>
      <c r="K115" s="202" t="s">
        <v>163</v>
      </c>
      <c r="L115" s="60"/>
      <c r="M115" s="207" t="s">
        <v>23</v>
      </c>
      <c r="N115" s="208" t="s">
        <v>44</v>
      </c>
      <c r="O115" s="41"/>
      <c r="P115" s="209">
        <f>O115*H115</f>
        <v>0</v>
      </c>
      <c r="Q115" s="209">
        <v>0</v>
      </c>
      <c r="R115" s="209">
        <f>Q115*H115</f>
        <v>0</v>
      </c>
      <c r="S115" s="209">
        <v>0</v>
      </c>
      <c r="T115" s="210">
        <f>S115*H115</f>
        <v>0</v>
      </c>
      <c r="AR115" s="23" t="s">
        <v>164</v>
      </c>
      <c r="AT115" s="23" t="s">
        <v>159</v>
      </c>
      <c r="AU115" s="23" t="s">
        <v>83</v>
      </c>
      <c r="AY115" s="23" t="s">
        <v>157</v>
      </c>
      <c r="BE115" s="211">
        <f>IF(N115="základní",J115,0)</f>
        <v>0</v>
      </c>
      <c r="BF115" s="211">
        <f>IF(N115="snížená",J115,0)</f>
        <v>0</v>
      </c>
      <c r="BG115" s="211">
        <f>IF(N115="zákl. přenesená",J115,0)</f>
        <v>0</v>
      </c>
      <c r="BH115" s="211">
        <f>IF(N115="sníž. přenesená",J115,0)</f>
        <v>0</v>
      </c>
      <c r="BI115" s="211">
        <f>IF(N115="nulová",J115,0)</f>
        <v>0</v>
      </c>
      <c r="BJ115" s="23" t="s">
        <v>81</v>
      </c>
      <c r="BK115" s="211">
        <f>ROUND(I115*H115,2)</f>
        <v>0</v>
      </c>
      <c r="BL115" s="23" t="s">
        <v>164</v>
      </c>
      <c r="BM115" s="23" t="s">
        <v>1160</v>
      </c>
    </row>
    <row r="116" spans="2:65" s="1" customFormat="1" ht="40.5">
      <c r="B116" s="40"/>
      <c r="C116" s="62"/>
      <c r="D116" s="212" t="s">
        <v>166</v>
      </c>
      <c r="E116" s="62"/>
      <c r="F116" s="213" t="s">
        <v>187</v>
      </c>
      <c r="G116" s="62"/>
      <c r="H116" s="62"/>
      <c r="I116" s="171"/>
      <c r="J116" s="62"/>
      <c r="K116" s="62"/>
      <c r="L116" s="60"/>
      <c r="M116" s="214"/>
      <c r="N116" s="41"/>
      <c r="O116" s="41"/>
      <c r="P116" s="41"/>
      <c r="Q116" s="41"/>
      <c r="R116" s="41"/>
      <c r="S116" s="41"/>
      <c r="T116" s="77"/>
      <c r="AT116" s="23" t="s">
        <v>166</v>
      </c>
      <c r="AU116" s="23" t="s">
        <v>83</v>
      </c>
    </row>
    <row r="117" spans="2:65" s="1" customFormat="1" ht="175.5">
      <c r="B117" s="40"/>
      <c r="C117" s="62"/>
      <c r="D117" s="212" t="s">
        <v>168</v>
      </c>
      <c r="E117" s="62"/>
      <c r="F117" s="215" t="s">
        <v>188</v>
      </c>
      <c r="G117" s="62"/>
      <c r="H117" s="62"/>
      <c r="I117" s="171"/>
      <c r="J117" s="62"/>
      <c r="K117" s="62"/>
      <c r="L117" s="60"/>
      <c r="M117" s="214"/>
      <c r="N117" s="41"/>
      <c r="O117" s="41"/>
      <c r="P117" s="41"/>
      <c r="Q117" s="41"/>
      <c r="R117" s="41"/>
      <c r="S117" s="41"/>
      <c r="T117" s="77"/>
      <c r="AT117" s="23" t="s">
        <v>168</v>
      </c>
      <c r="AU117" s="23" t="s">
        <v>83</v>
      </c>
    </row>
    <row r="118" spans="2:65" s="1" customFormat="1" ht="27">
      <c r="B118" s="40"/>
      <c r="C118" s="62"/>
      <c r="D118" s="212" t="s">
        <v>177</v>
      </c>
      <c r="E118" s="62"/>
      <c r="F118" s="215" t="s">
        <v>946</v>
      </c>
      <c r="G118" s="62"/>
      <c r="H118" s="62"/>
      <c r="I118" s="171"/>
      <c r="J118" s="62"/>
      <c r="K118" s="62"/>
      <c r="L118" s="60"/>
      <c r="M118" s="214"/>
      <c r="N118" s="41"/>
      <c r="O118" s="41"/>
      <c r="P118" s="41"/>
      <c r="Q118" s="41"/>
      <c r="R118" s="41"/>
      <c r="S118" s="41"/>
      <c r="T118" s="77"/>
      <c r="AT118" s="23" t="s">
        <v>177</v>
      </c>
      <c r="AU118" s="23" t="s">
        <v>83</v>
      </c>
    </row>
    <row r="119" spans="2:65" s="12" customFormat="1" ht="13.5">
      <c r="B119" s="216"/>
      <c r="C119" s="217"/>
      <c r="D119" s="212" t="s">
        <v>170</v>
      </c>
      <c r="E119" s="218" t="s">
        <v>23</v>
      </c>
      <c r="F119" s="219" t="s">
        <v>1161</v>
      </c>
      <c r="G119" s="217"/>
      <c r="H119" s="220">
        <v>20.07</v>
      </c>
      <c r="I119" s="221"/>
      <c r="J119" s="217"/>
      <c r="K119" s="217"/>
      <c r="L119" s="222"/>
      <c r="M119" s="223"/>
      <c r="N119" s="224"/>
      <c r="O119" s="224"/>
      <c r="P119" s="224"/>
      <c r="Q119" s="224"/>
      <c r="R119" s="224"/>
      <c r="S119" s="224"/>
      <c r="T119" s="225"/>
      <c r="AT119" s="226" t="s">
        <v>170</v>
      </c>
      <c r="AU119" s="226" t="s">
        <v>83</v>
      </c>
      <c r="AV119" s="12" t="s">
        <v>83</v>
      </c>
      <c r="AW119" s="12" t="s">
        <v>36</v>
      </c>
      <c r="AX119" s="12" t="s">
        <v>81</v>
      </c>
      <c r="AY119" s="226" t="s">
        <v>157</v>
      </c>
    </row>
    <row r="120" spans="2:65" s="1" customFormat="1" ht="16.5" customHeight="1">
      <c r="B120" s="40"/>
      <c r="C120" s="200" t="s">
        <v>211</v>
      </c>
      <c r="D120" s="200" t="s">
        <v>159</v>
      </c>
      <c r="E120" s="201" t="s">
        <v>436</v>
      </c>
      <c r="F120" s="202" t="s">
        <v>437</v>
      </c>
      <c r="G120" s="203" t="s">
        <v>162</v>
      </c>
      <c r="H120" s="204">
        <v>6.69</v>
      </c>
      <c r="I120" s="205"/>
      <c r="J120" s="206">
        <f>ROUND(I120*H120,2)</f>
        <v>0</v>
      </c>
      <c r="K120" s="202" t="s">
        <v>163</v>
      </c>
      <c r="L120" s="60"/>
      <c r="M120" s="207" t="s">
        <v>23</v>
      </c>
      <c r="N120" s="208" t="s">
        <v>44</v>
      </c>
      <c r="O120" s="41"/>
      <c r="P120" s="209">
        <f>O120*H120</f>
        <v>0</v>
      </c>
      <c r="Q120" s="209">
        <v>0</v>
      </c>
      <c r="R120" s="209">
        <f>Q120*H120</f>
        <v>0</v>
      </c>
      <c r="S120" s="209">
        <v>0</v>
      </c>
      <c r="T120" s="210">
        <f>S120*H120</f>
        <v>0</v>
      </c>
      <c r="AR120" s="23" t="s">
        <v>164</v>
      </c>
      <c r="AT120" s="23" t="s">
        <v>159</v>
      </c>
      <c r="AU120" s="23" t="s">
        <v>83</v>
      </c>
      <c r="AY120" s="23" t="s">
        <v>157</v>
      </c>
      <c r="BE120" s="211">
        <f>IF(N120="základní",J120,0)</f>
        <v>0</v>
      </c>
      <c r="BF120" s="211">
        <f>IF(N120="snížená",J120,0)</f>
        <v>0</v>
      </c>
      <c r="BG120" s="211">
        <f>IF(N120="zákl. přenesená",J120,0)</f>
        <v>0</v>
      </c>
      <c r="BH120" s="211">
        <f>IF(N120="sníž. přenesená",J120,0)</f>
        <v>0</v>
      </c>
      <c r="BI120" s="211">
        <f>IF(N120="nulová",J120,0)</f>
        <v>0</v>
      </c>
      <c r="BJ120" s="23" t="s">
        <v>81</v>
      </c>
      <c r="BK120" s="211">
        <f>ROUND(I120*H120,2)</f>
        <v>0</v>
      </c>
      <c r="BL120" s="23" t="s">
        <v>164</v>
      </c>
      <c r="BM120" s="23" t="s">
        <v>1162</v>
      </c>
    </row>
    <row r="121" spans="2:65" s="1" customFormat="1" ht="27">
      <c r="B121" s="40"/>
      <c r="C121" s="62"/>
      <c r="D121" s="212" t="s">
        <v>166</v>
      </c>
      <c r="E121" s="62"/>
      <c r="F121" s="213" t="s">
        <v>439</v>
      </c>
      <c r="G121" s="62"/>
      <c r="H121" s="62"/>
      <c r="I121" s="171"/>
      <c r="J121" s="62"/>
      <c r="K121" s="62"/>
      <c r="L121" s="60"/>
      <c r="M121" s="214"/>
      <c r="N121" s="41"/>
      <c r="O121" s="41"/>
      <c r="P121" s="41"/>
      <c r="Q121" s="41"/>
      <c r="R121" s="41"/>
      <c r="S121" s="41"/>
      <c r="T121" s="77"/>
      <c r="AT121" s="23" t="s">
        <v>166</v>
      </c>
      <c r="AU121" s="23" t="s">
        <v>83</v>
      </c>
    </row>
    <row r="122" spans="2:65" s="1" customFormat="1" ht="148.5">
      <c r="B122" s="40"/>
      <c r="C122" s="62"/>
      <c r="D122" s="212" t="s">
        <v>168</v>
      </c>
      <c r="E122" s="62"/>
      <c r="F122" s="215" t="s">
        <v>216</v>
      </c>
      <c r="G122" s="62"/>
      <c r="H122" s="62"/>
      <c r="I122" s="171"/>
      <c r="J122" s="62"/>
      <c r="K122" s="62"/>
      <c r="L122" s="60"/>
      <c r="M122" s="214"/>
      <c r="N122" s="41"/>
      <c r="O122" s="41"/>
      <c r="P122" s="41"/>
      <c r="Q122" s="41"/>
      <c r="R122" s="41"/>
      <c r="S122" s="41"/>
      <c r="T122" s="77"/>
      <c r="AT122" s="23" t="s">
        <v>168</v>
      </c>
      <c r="AU122" s="23" t="s">
        <v>83</v>
      </c>
    </row>
    <row r="123" spans="2:65" s="1" customFormat="1" ht="27">
      <c r="B123" s="40"/>
      <c r="C123" s="62"/>
      <c r="D123" s="212" t="s">
        <v>177</v>
      </c>
      <c r="E123" s="62"/>
      <c r="F123" s="215" t="s">
        <v>950</v>
      </c>
      <c r="G123" s="62"/>
      <c r="H123" s="62"/>
      <c r="I123" s="171"/>
      <c r="J123" s="62"/>
      <c r="K123" s="62"/>
      <c r="L123" s="60"/>
      <c r="M123" s="214"/>
      <c r="N123" s="41"/>
      <c r="O123" s="41"/>
      <c r="P123" s="41"/>
      <c r="Q123" s="41"/>
      <c r="R123" s="41"/>
      <c r="S123" s="41"/>
      <c r="T123" s="77"/>
      <c r="AT123" s="23" t="s">
        <v>177</v>
      </c>
      <c r="AU123" s="23" t="s">
        <v>83</v>
      </c>
    </row>
    <row r="124" spans="2:65" s="12" customFormat="1" ht="13.5">
      <c r="B124" s="216"/>
      <c r="C124" s="217"/>
      <c r="D124" s="212" t="s">
        <v>170</v>
      </c>
      <c r="E124" s="218" t="s">
        <v>23</v>
      </c>
      <c r="F124" s="219" t="s">
        <v>1163</v>
      </c>
      <c r="G124" s="217"/>
      <c r="H124" s="220">
        <v>6.69</v>
      </c>
      <c r="I124" s="221"/>
      <c r="J124" s="217"/>
      <c r="K124" s="217"/>
      <c r="L124" s="222"/>
      <c r="M124" s="223"/>
      <c r="N124" s="224"/>
      <c r="O124" s="224"/>
      <c r="P124" s="224"/>
      <c r="Q124" s="224"/>
      <c r="R124" s="224"/>
      <c r="S124" s="224"/>
      <c r="T124" s="225"/>
      <c r="AT124" s="226" t="s">
        <v>170</v>
      </c>
      <c r="AU124" s="226" t="s">
        <v>83</v>
      </c>
      <c r="AV124" s="12" t="s">
        <v>83</v>
      </c>
      <c r="AW124" s="12" t="s">
        <v>36</v>
      </c>
      <c r="AX124" s="12" t="s">
        <v>81</v>
      </c>
      <c r="AY124" s="226" t="s">
        <v>157</v>
      </c>
    </row>
    <row r="125" spans="2:65" s="1" customFormat="1" ht="25.5" customHeight="1">
      <c r="B125" s="40"/>
      <c r="C125" s="200" t="s">
        <v>219</v>
      </c>
      <c r="D125" s="200" t="s">
        <v>159</v>
      </c>
      <c r="E125" s="201" t="s">
        <v>1164</v>
      </c>
      <c r="F125" s="202" t="s">
        <v>1165</v>
      </c>
      <c r="G125" s="203" t="s">
        <v>162</v>
      </c>
      <c r="H125" s="204">
        <v>4.8</v>
      </c>
      <c r="I125" s="205"/>
      <c r="J125" s="206">
        <f>ROUND(I125*H125,2)</f>
        <v>0</v>
      </c>
      <c r="K125" s="202" t="s">
        <v>163</v>
      </c>
      <c r="L125" s="60"/>
      <c r="M125" s="207" t="s">
        <v>23</v>
      </c>
      <c r="N125" s="208" t="s">
        <v>44</v>
      </c>
      <c r="O125" s="41"/>
      <c r="P125" s="209">
        <f>O125*H125</f>
        <v>0</v>
      </c>
      <c r="Q125" s="209">
        <v>0</v>
      </c>
      <c r="R125" s="209">
        <f>Q125*H125</f>
        <v>0</v>
      </c>
      <c r="S125" s="209">
        <v>0</v>
      </c>
      <c r="T125" s="210">
        <f>S125*H125</f>
        <v>0</v>
      </c>
      <c r="AR125" s="23" t="s">
        <v>164</v>
      </c>
      <c r="AT125" s="23" t="s">
        <v>159</v>
      </c>
      <c r="AU125" s="23" t="s">
        <v>83</v>
      </c>
      <c r="AY125" s="23" t="s">
        <v>157</v>
      </c>
      <c r="BE125" s="211">
        <f>IF(N125="základní",J125,0)</f>
        <v>0</v>
      </c>
      <c r="BF125" s="211">
        <f>IF(N125="snížená",J125,0)</f>
        <v>0</v>
      </c>
      <c r="BG125" s="211">
        <f>IF(N125="zákl. přenesená",J125,0)</f>
        <v>0</v>
      </c>
      <c r="BH125" s="211">
        <f>IF(N125="sníž. přenesená",J125,0)</f>
        <v>0</v>
      </c>
      <c r="BI125" s="211">
        <f>IF(N125="nulová",J125,0)</f>
        <v>0</v>
      </c>
      <c r="BJ125" s="23" t="s">
        <v>81</v>
      </c>
      <c r="BK125" s="211">
        <f>ROUND(I125*H125,2)</f>
        <v>0</v>
      </c>
      <c r="BL125" s="23" t="s">
        <v>164</v>
      </c>
      <c r="BM125" s="23" t="s">
        <v>1166</v>
      </c>
    </row>
    <row r="126" spans="2:65" s="1" customFormat="1" ht="27">
      <c r="B126" s="40"/>
      <c r="C126" s="62"/>
      <c r="D126" s="212" t="s">
        <v>166</v>
      </c>
      <c r="E126" s="62"/>
      <c r="F126" s="213" t="s">
        <v>1167</v>
      </c>
      <c r="G126" s="62"/>
      <c r="H126" s="62"/>
      <c r="I126" s="171"/>
      <c r="J126" s="62"/>
      <c r="K126" s="62"/>
      <c r="L126" s="60"/>
      <c r="M126" s="214"/>
      <c r="N126" s="41"/>
      <c r="O126" s="41"/>
      <c r="P126" s="41"/>
      <c r="Q126" s="41"/>
      <c r="R126" s="41"/>
      <c r="S126" s="41"/>
      <c r="T126" s="77"/>
      <c r="AT126" s="23" t="s">
        <v>166</v>
      </c>
      <c r="AU126" s="23" t="s">
        <v>83</v>
      </c>
    </row>
    <row r="127" spans="2:65" s="1" customFormat="1" ht="175.5">
      <c r="B127" s="40"/>
      <c r="C127" s="62"/>
      <c r="D127" s="212" t="s">
        <v>168</v>
      </c>
      <c r="E127" s="62"/>
      <c r="F127" s="215" t="s">
        <v>1168</v>
      </c>
      <c r="G127" s="62"/>
      <c r="H127" s="62"/>
      <c r="I127" s="171"/>
      <c r="J127" s="62"/>
      <c r="K127" s="62"/>
      <c r="L127" s="60"/>
      <c r="M127" s="214"/>
      <c r="N127" s="41"/>
      <c r="O127" s="41"/>
      <c r="P127" s="41"/>
      <c r="Q127" s="41"/>
      <c r="R127" s="41"/>
      <c r="S127" s="41"/>
      <c r="T127" s="77"/>
      <c r="AT127" s="23" t="s">
        <v>168</v>
      </c>
      <c r="AU127" s="23" t="s">
        <v>83</v>
      </c>
    </row>
    <row r="128" spans="2:65" s="12" customFormat="1" ht="13.5">
      <c r="B128" s="216"/>
      <c r="C128" s="217"/>
      <c r="D128" s="212" t="s">
        <v>170</v>
      </c>
      <c r="E128" s="218" t="s">
        <v>23</v>
      </c>
      <c r="F128" s="219" t="s">
        <v>1169</v>
      </c>
      <c r="G128" s="217"/>
      <c r="H128" s="220">
        <v>4.8</v>
      </c>
      <c r="I128" s="221"/>
      <c r="J128" s="217"/>
      <c r="K128" s="217"/>
      <c r="L128" s="222"/>
      <c r="M128" s="223"/>
      <c r="N128" s="224"/>
      <c r="O128" s="224"/>
      <c r="P128" s="224"/>
      <c r="Q128" s="224"/>
      <c r="R128" s="224"/>
      <c r="S128" s="224"/>
      <c r="T128" s="225"/>
      <c r="AT128" s="226" t="s">
        <v>170</v>
      </c>
      <c r="AU128" s="226" t="s">
        <v>83</v>
      </c>
      <c r="AV128" s="12" t="s">
        <v>83</v>
      </c>
      <c r="AW128" s="12" t="s">
        <v>36</v>
      </c>
      <c r="AX128" s="12" t="s">
        <v>81</v>
      </c>
      <c r="AY128" s="226" t="s">
        <v>157</v>
      </c>
    </row>
    <row r="129" spans="2:65" s="1" customFormat="1" ht="16.5" customHeight="1">
      <c r="B129" s="40"/>
      <c r="C129" s="200" t="s">
        <v>226</v>
      </c>
      <c r="D129" s="200" t="s">
        <v>159</v>
      </c>
      <c r="E129" s="201" t="s">
        <v>465</v>
      </c>
      <c r="F129" s="202" t="s">
        <v>466</v>
      </c>
      <c r="G129" s="203" t="s">
        <v>162</v>
      </c>
      <c r="H129" s="204">
        <v>208.57</v>
      </c>
      <c r="I129" s="205"/>
      <c r="J129" s="206">
        <f>ROUND(I129*H129,2)</f>
        <v>0</v>
      </c>
      <c r="K129" s="202" t="s">
        <v>163</v>
      </c>
      <c r="L129" s="60"/>
      <c r="M129" s="207" t="s">
        <v>23</v>
      </c>
      <c r="N129" s="208" t="s">
        <v>44</v>
      </c>
      <c r="O129" s="41"/>
      <c r="P129" s="209">
        <f>O129*H129</f>
        <v>0</v>
      </c>
      <c r="Q129" s="209">
        <v>0</v>
      </c>
      <c r="R129" s="209">
        <f>Q129*H129</f>
        <v>0</v>
      </c>
      <c r="S129" s="209">
        <v>0</v>
      </c>
      <c r="T129" s="210">
        <f>S129*H129</f>
        <v>0</v>
      </c>
      <c r="AR129" s="23" t="s">
        <v>164</v>
      </c>
      <c r="AT129" s="23" t="s">
        <v>159</v>
      </c>
      <c r="AU129" s="23" t="s">
        <v>83</v>
      </c>
      <c r="AY129" s="23" t="s">
        <v>157</v>
      </c>
      <c r="BE129" s="211">
        <f>IF(N129="základní",J129,0)</f>
        <v>0</v>
      </c>
      <c r="BF129" s="211">
        <f>IF(N129="snížená",J129,0)</f>
        <v>0</v>
      </c>
      <c r="BG129" s="211">
        <f>IF(N129="zákl. přenesená",J129,0)</f>
        <v>0</v>
      </c>
      <c r="BH129" s="211">
        <f>IF(N129="sníž. přenesená",J129,0)</f>
        <v>0</v>
      </c>
      <c r="BI129" s="211">
        <f>IF(N129="nulová",J129,0)</f>
        <v>0</v>
      </c>
      <c r="BJ129" s="23" t="s">
        <v>81</v>
      </c>
      <c r="BK129" s="211">
        <f>ROUND(I129*H129,2)</f>
        <v>0</v>
      </c>
      <c r="BL129" s="23" t="s">
        <v>164</v>
      </c>
      <c r="BM129" s="23" t="s">
        <v>1170</v>
      </c>
    </row>
    <row r="130" spans="2:65" s="1" customFormat="1" ht="27">
      <c r="B130" s="40"/>
      <c r="C130" s="62"/>
      <c r="D130" s="212" t="s">
        <v>166</v>
      </c>
      <c r="E130" s="62"/>
      <c r="F130" s="213" t="s">
        <v>468</v>
      </c>
      <c r="G130" s="62"/>
      <c r="H130" s="62"/>
      <c r="I130" s="171"/>
      <c r="J130" s="62"/>
      <c r="K130" s="62"/>
      <c r="L130" s="60"/>
      <c r="M130" s="214"/>
      <c r="N130" s="41"/>
      <c r="O130" s="41"/>
      <c r="P130" s="41"/>
      <c r="Q130" s="41"/>
      <c r="R130" s="41"/>
      <c r="S130" s="41"/>
      <c r="T130" s="77"/>
      <c r="AT130" s="23" t="s">
        <v>166</v>
      </c>
      <c r="AU130" s="23" t="s">
        <v>83</v>
      </c>
    </row>
    <row r="131" spans="2:65" s="1" customFormat="1" ht="175.5">
      <c r="B131" s="40"/>
      <c r="C131" s="62"/>
      <c r="D131" s="212" t="s">
        <v>168</v>
      </c>
      <c r="E131" s="62"/>
      <c r="F131" s="215" t="s">
        <v>196</v>
      </c>
      <c r="G131" s="62"/>
      <c r="H131" s="62"/>
      <c r="I131" s="171"/>
      <c r="J131" s="62"/>
      <c r="K131" s="62"/>
      <c r="L131" s="60"/>
      <c r="M131" s="214"/>
      <c r="N131" s="41"/>
      <c r="O131" s="41"/>
      <c r="P131" s="41"/>
      <c r="Q131" s="41"/>
      <c r="R131" s="41"/>
      <c r="S131" s="41"/>
      <c r="T131" s="77"/>
      <c r="AT131" s="23" t="s">
        <v>168</v>
      </c>
      <c r="AU131" s="23" t="s">
        <v>83</v>
      </c>
    </row>
    <row r="132" spans="2:65" s="12" customFormat="1" ht="13.5">
      <c r="B132" s="216"/>
      <c r="C132" s="217"/>
      <c r="D132" s="212" t="s">
        <v>170</v>
      </c>
      <c r="E132" s="218" t="s">
        <v>23</v>
      </c>
      <c r="F132" s="219" t="s">
        <v>1171</v>
      </c>
      <c r="G132" s="217"/>
      <c r="H132" s="220">
        <v>208.57</v>
      </c>
      <c r="I132" s="221"/>
      <c r="J132" s="217"/>
      <c r="K132" s="217"/>
      <c r="L132" s="222"/>
      <c r="M132" s="223"/>
      <c r="N132" s="224"/>
      <c r="O132" s="224"/>
      <c r="P132" s="224"/>
      <c r="Q132" s="224"/>
      <c r="R132" s="224"/>
      <c r="S132" s="224"/>
      <c r="T132" s="225"/>
      <c r="AT132" s="226" t="s">
        <v>170</v>
      </c>
      <c r="AU132" s="226" t="s">
        <v>83</v>
      </c>
      <c r="AV132" s="12" t="s">
        <v>83</v>
      </c>
      <c r="AW132" s="12" t="s">
        <v>36</v>
      </c>
      <c r="AX132" s="12" t="s">
        <v>81</v>
      </c>
      <c r="AY132" s="226" t="s">
        <v>157</v>
      </c>
    </row>
    <row r="133" spans="2:65" s="1" customFormat="1" ht="16.5" customHeight="1">
      <c r="B133" s="40"/>
      <c r="C133" s="200" t="s">
        <v>233</v>
      </c>
      <c r="D133" s="200" t="s">
        <v>159</v>
      </c>
      <c r="E133" s="201" t="s">
        <v>199</v>
      </c>
      <c r="F133" s="202" t="s">
        <v>200</v>
      </c>
      <c r="G133" s="203" t="s">
        <v>162</v>
      </c>
      <c r="H133" s="204">
        <v>208.57</v>
      </c>
      <c r="I133" s="205"/>
      <c r="J133" s="206">
        <f>ROUND(I133*H133,2)</f>
        <v>0</v>
      </c>
      <c r="K133" s="202" t="s">
        <v>163</v>
      </c>
      <c r="L133" s="60"/>
      <c r="M133" s="207" t="s">
        <v>23</v>
      </c>
      <c r="N133" s="208" t="s">
        <v>44</v>
      </c>
      <c r="O133" s="41"/>
      <c r="P133" s="209">
        <f>O133*H133</f>
        <v>0</v>
      </c>
      <c r="Q133" s="209">
        <v>0</v>
      </c>
      <c r="R133" s="209">
        <f>Q133*H133</f>
        <v>0</v>
      </c>
      <c r="S133" s="209">
        <v>0</v>
      </c>
      <c r="T133" s="210">
        <f>S133*H133</f>
        <v>0</v>
      </c>
      <c r="AR133" s="23" t="s">
        <v>164</v>
      </c>
      <c r="AT133" s="23" t="s">
        <v>159</v>
      </c>
      <c r="AU133" s="23" t="s">
        <v>83</v>
      </c>
      <c r="AY133" s="23" t="s">
        <v>157</v>
      </c>
      <c r="BE133" s="211">
        <f>IF(N133="základní",J133,0)</f>
        <v>0</v>
      </c>
      <c r="BF133" s="211">
        <f>IF(N133="snížená",J133,0)</f>
        <v>0</v>
      </c>
      <c r="BG133" s="211">
        <f>IF(N133="zákl. přenesená",J133,0)</f>
        <v>0</v>
      </c>
      <c r="BH133" s="211">
        <f>IF(N133="sníž. přenesená",J133,0)</f>
        <v>0</v>
      </c>
      <c r="BI133" s="211">
        <f>IF(N133="nulová",J133,0)</f>
        <v>0</v>
      </c>
      <c r="BJ133" s="23" t="s">
        <v>81</v>
      </c>
      <c r="BK133" s="211">
        <f>ROUND(I133*H133,2)</f>
        <v>0</v>
      </c>
      <c r="BL133" s="23" t="s">
        <v>164</v>
      </c>
      <c r="BM133" s="23" t="s">
        <v>1172</v>
      </c>
    </row>
    <row r="134" spans="2:65" s="1" customFormat="1" ht="27">
      <c r="B134" s="40"/>
      <c r="C134" s="62"/>
      <c r="D134" s="212" t="s">
        <v>166</v>
      </c>
      <c r="E134" s="62"/>
      <c r="F134" s="213" t="s">
        <v>202</v>
      </c>
      <c r="G134" s="62"/>
      <c r="H134" s="62"/>
      <c r="I134" s="171"/>
      <c r="J134" s="62"/>
      <c r="K134" s="62"/>
      <c r="L134" s="60"/>
      <c r="M134" s="214"/>
      <c r="N134" s="41"/>
      <c r="O134" s="41"/>
      <c r="P134" s="41"/>
      <c r="Q134" s="41"/>
      <c r="R134" s="41"/>
      <c r="S134" s="41"/>
      <c r="T134" s="77"/>
      <c r="AT134" s="23" t="s">
        <v>166</v>
      </c>
      <c r="AU134" s="23" t="s">
        <v>83</v>
      </c>
    </row>
    <row r="135" spans="2:65" s="1" customFormat="1" ht="175.5">
      <c r="B135" s="40"/>
      <c r="C135" s="62"/>
      <c r="D135" s="212" t="s">
        <v>168</v>
      </c>
      <c r="E135" s="62"/>
      <c r="F135" s="215" t="s">
        <v>196</v>
      </c>
      <c r="G135" s="62"/>
      <c r="H135" s="62"/>
      <c r="I135" s="171"/>
      <c r="J135" s="62"/>
      <c r="K135" s="62"/>
      <c r="L135" s="60"/>
      <c r="M135" s="214"/>
      <c r="N135" s="41"/>
      <c r="O135" s="41"/>
      <c r="P135" s="41"/>
      <c r="Q135" s="41"/>
      <c r="R135" s="41"/>
      <c r="S135" s="41"/>
      <c r="T135" s="77"/>
      <c r="AT135" s="23" t="s">
        <v>168</v>
      </c>
      <c r="AU135" s="23" t="s">
        <v>83</v>
      </c>
    </row>
    <row r="136" spans="2:65" s="1" customFormat="1" ht="16.5" customHeight="1">
      <c r="B136" s="40"/>
      <c r="C136" s="200" t="s">
        <v>240</v>
      </c>
      <c r="D136" s="200" t="s">
        <v>159</v>
      </c>
      <c r="E136" s="201" t="s">
        <v>204</v>
      </c>
      <c r="F136" s="202" t="s">
        <v>205</v>
      </c>
      <c r="G136" s="203" t="s">
        <v>162</v>
      </c>
      <c r="H136" s="204">
        <v>232.18</v>
      </c>
      <c r="I136" s="205"/>
      <c r="J136" s="206">
        <f>ROUND(I136*H136,2)</f>
        <v>0</v>
      </c>
      <c r="K136" s="202" t="s">
        <v>163</v>
      </c>
      <c r="L136" s="60"/>
      <c r="M136" s="207" t="s">
        <v>23</v>
      </c>
      <c r="N136" s="208" t="s">
        <v>44</v>
      </c>
      <c r="O136" s="41"/>
      <c r="P136" s="209">
        <f>O136*H136</f>
        <v>0</v>
      </c>
      <c r="Q136" s="209">
        <v>0</v>
      </c>
      <c r="R136" s="209">
        <f>Q136*H136</f>
        <v>0</v>
      </c>
      <c r="S136" s="209">
        <v>0</v>
      </c>
      <c r="T136" s="210">
        <f>S136*H136</f>
        <v>0</v>
      </c>
      <c r="AR136" s="23" t="s">
        <v>164</v>
      </c>
      <c r="AT136" s="23" t="s">
        <v>159</v>
      </c>
      <c r="AU136" s="23" t="s">
        <v>83</v>
      </c>
      <c r="AY136" s="23" t="s">
        <v>157</v>
      </c>
      <c r="BE136" s="211">
        <f>IF(N136="základní",J136,0)</f>
        <v>0</v>
      </c>
      <c r="BF136" s="211">
        <f>IF(N136="snížená",J136,0)</f>
        <v>0</v>
      </c>
      <c r="BG136" s="211">
        <f>IF(N136="zákl. přenesená",J136,0)</f>
        <v>0</v>
      </c>
      <c r="BH136" s="211">
        <f>IF(N136="sníž. přenesená",J136,0)</f>
        <v>0</v>
      </c>
      <c r="BI136" s="211">
        <f>IF(N136="nulová",J136,0)</f>
        <v>0</v>
      </c>
      <c r="BJ136" s="23" t="s">
        <v>81</v>
      </c>
      <c r="BK136" s="211">
        <f>ROUND(I136*H136,2)</f>
        <v>0</v>
      </c>
      <c r="BL136" s="23" t="s">
        <v>164</v>
      </c>
      <c r="BM136" s="23" t="s">
        <v>1173</v>
      </c>
    </row>
    <row r="137" spans="2:65" s="1" customFormat="1" ht="40.5">
      <c r="B137" s="40"/>
      <c r="C137" s="62"/>
      <c r="D137" s="212" t="s">
        <v>166</v>
      </c>
      <c r="E137" s="62"/>
      <c r="F137" s="213" t="s">
        <v>207</v>
      </c>
      <c r="G137" s="62"/>
      <c r="H137" s="62"/>
      <c r="I137" s="171"/>
      <c r="J137" s="62"/>
      <c r="K137" s="62"/>
      <c r="L137" s="60"/>
      <c r="M137" s="214"/>
      <c r="N137" s="41"/>
      <c r="O137" s="41"/>
      <c r="P137" s="41"/>
      <c r="Q137" s="41"/>
      <c r="R137" s="41"/>
      <c r="S137" s="41"/>
      <c r="T137" s="77"/>
      <c r="AT137" s="23" t="s">
        <v>166</v>
      </c>
      <c r="AU137" s="23" t="s">
        <v>83</v>
      </c>
    </row>
    <row r="138" spans="2:65" s="1" customFormat="1" ht="175.5">
      <c r="B138" s="40"/>
      <c r="C138" s="62"/>
      <c r="D138" s="212" t="s">
        <v>168</v>
      </c>
      <c r="E138" s="62"/>
      <c r="F138" s="215" t="s">
        <v>188</v>
      </c>
      <c r="G138" s="62"/>
      <c r="H138" s="62"/>
      <c r="I138" s="171"/>
      <c r="J138" s="62"/>
      <c r="K138" s="62"/>
      <c r="L138" s="60"/>
      <c r="M138" s="214"/>
      <c r="N138" s="41"/>
      <c r="O138" s="41"/>
      <c r="P138" s="41"/>
      <c r="Q138" s="41"/>
      <c r="R138" s="41"/>
      <c r="S138" s="41"/>
      <c r="T138" s="77"/>
      <c r="AT138" s="23" t="s">
        <v>168</v>
      </c>
      <c r="AU138" s="23" t="s">
        <v>83</v>
      </c>
    </row>
    <row r="139" spans="2:65" s="1" customFormat="1" ht="27">
      <c r="B139" s="40"/>
      <c r="C139" s="62"/>
      <c r="D139" s="212" t="s">
        <v>177</v>
      </c>
      <c r="E139" s="62"/>
      <c r="F139" s="215" t="s">
        <v>1174</v>
      </c>
      <c r="G139" s="62"/>
      <c r="H139" s="62"/>
      <c r="I139" s="171"/>
      <c r="J139" s="62"/>
      <c r="K139" s="62"/>
      <c r="L139" s="60"/>
      <c r="M139" s="214"/>
      <c r="N139" s="41"/>
      <c r="O139" s="41"/>
      <c r="P139" s="41"/>
      <c r="Q139" s="41"/>
      <c r="R139" s="41"/>
      <c r="S139" s="41"/>
      <c r="T139" s="77"/>
      <c r="AT139" s="23" t="s">
        <v>177</v>
      </c>
      <c r="AU139" s="23" t="s">
        <v>83</v>
      </c>
    </row>
    <row r="140" spans="2:65" s="12" customFormat="1" ht="13.5">
      <c r="B140" s="216"/>
      <c r="C140" s="217"/>
      <c r="D140" s="212" t="s">
        <v>170</v>
      </c>
      <c r="E140" s="218" t="s">
        <v>23</v>
      </c>
      <c r="F140" s="219" t="s">
        <v>1171</v>
      </c>
      <c r="G140" s="217"/>
      <c r="H140" s="220">
        <v>208.57</v>
      </c>
      <c r="I140" s="221"/>
      <c r="J140" s="217"/>
      <c r="K140" s="217"/>
      <c r="L140" s="222"/>
      <c r="M140" s="223"/>
      <c r="N140" s="224"/>
      <c r="O140" s="224"/>
      <c r="P140" s="224"/>
      <c r="Q140" s="224"/>
      <c r="R140" s="224"/>
      <c r="S140" s="224"/>
      <c r="T140" s="225"/>
      <c r="AT140" s="226" t="s">
        <v>170</v>
      </c>
      <c r="AU140" s="226" t="s">
        <v>83</v>
      </c>
      <c r="AV140" s="12" t="s">
        <v>83</v>
      </c>
      <c r="AW140" s="12" t="s">
        <v>36</v>
      </c>
      <c r="AX140" s="12" t="s">
        <v>73</v>
      </c>
      <c r="AY140" s="226" t="s">
        <v>157</v>
      </c>
    </row>
    <row r="141" spans="2:65" s="12" customFormat="1" ht="13.5">
      <c r="B141" s="216"/>
      <c r="C141" s="217"/>
      <c r="D141" s="212" t="s">
        <v>170</v>
      </c>
      <c r="E141" s="218" t="s">
        <v>23</v>
      </c>
      <c r="F141" s="219" t="s">
        <v>1175</v>
      </c>
      <c r="G141" s="217"/>
      <c r="H141" s="220">
        <v>18.809999999999999</v>
      </c>
      <c r="I141" s="221"/>
      <c r="J141" s="217"/>
      <c r="K141" s="217"/>
      <c r="L141" s="222"/>
      <c r="M141" s="223"/>
      <c r="N141" s="224"/>
      <c r="O141" s="224"/>
      <c r="P141" s="224"/>
      <c r="Q141" s="224"/>
      <c r="R141" s="224"/>
      <c r="S141" s="224"/>
      <c r="T141" s="225"/>
      <c r="AT141" s="226" t="s">
        <v>170</v>
      </c>
      <c r="AU141" s="226" t="s">
        <v>83</v>
      </c>
      <c r="AV141" s="12" t="s">
        <v>83</v>
      </c>
      <c r="AW141" s="12" t="s">
        <v>36</v>
      </c>
      <c r="AX141" s="12" t="s">
        <v>73</v>
      </c>
      <c r="AY141" s="226" t="s">
        <v>157</v>
      </c>
    </row>
    <row r="142" spans="2:65" s="12" customFormat="1" ht="13.5">
      <c r="B142" s="216"/>
      <c r="C142" s="217"/>
      <c r="D142" s="212" t="s">
        <v>170</v>
      </c>
      <c r="E142" s="218" t="s">
        <v>23</v>
      </c>
      <c r="F142" s="219" t="s">
        <v>1176</v>
      </c>
      <c r="G142" s="217"/>
      <c r="H142" s="220">
        <v>4.8</v>
      </c>
      <c r="I142" s="221"/>
      <c r="J142" s="217"/>
      <c r="K142" s="217"/>
      <c r="L142" s="222"/>
      <c r="M142" s="223"/>
      <c r="N142" s="224"/>
      <c r="O142" s="224"/>
      <c r="P142" s="224"/>
      <c r="Q142" s="224"/>
      <c r="R142" s="224"/>
      <c r="S142" s="224"/>
      <c r="T142" s="225"/>
      <c r="AT142" s="226" t="s">
        <v>170</v>
      </c>
      <c r="AU142" s="226" t="s">
        <v>83</v>
      </c>
      <c r="AV142" s="12" t="s">
        <v>83</v>
      </c>
      <c r="AW142" s="12" t="s">
        <v>36</v>
      </c>
      <c r="AX142" s="12" t="s">
        <v>73</v>
      </c>
      <c r="AY142" s="226" t="s">
        <v>157</v>
      </c>
    </row>
    <row r="143" spans="2:65" s="13" customFormat="1" ht="13.5">
      <c r="B143" s="227"/>
      <c r="C143" s="228"/>
      <c r="D143" s="212" t="s">
        <v>170</v>
      </c>
      <c r="E143" s="229" t="s">
        <v>23</v>
      </c>
      <c r="F143" s="230" t="s">
        <v>182</v>
      </c>
      <c r="G143" s="228"/>
      <c r="H143" s="231">
        <v>232.18</v>
      </c>
      <c r="I143" s="232"/>
      <c r="J143" s="228"/>
      <c r="K143" s="228"/>
      <c r="L143" s="233"/>
      <c r="M143" s="234"/>
      <c r="N143" s="235"/>
      <c r="O143" s="235"/>
      <c r="P143" s="235"/>
      <c r="Q143" s="235"/>
      <c r="R143" s="235"/>
      <c r="S143" s="235"/>
      <c r="T143" s="236"/>
      <c r="AT143" s="237" t="s">
        <v>170</v>
      </c>
      <c r="AU143" s="237" t="s">
        <v>83</v>
      </c>
      <c r="AV143" s="13" t="s">
        <v>164</v>
      </c>
      <c r="AW143" s="13" t="s">
        <v>36</v>
      </c>
      <c r="AX143" s="13" t="s">
        <v>81</v>
      </c>
      <c r="AY143" s="237" t="s">
        <v>157</v>
      </c>
    </row>
    <row r="144" spans="2:65" s="1" customFormat="1" ht="16.5" customHeight="1">
      <c r="B144" s="40"/>
      <c r="C144" s="200" t="s">
        <v>249</v>
      </c>
      <c r="D144" s="200" t="s">
        <v>159</v>
      </c>
      <c r="E144" s="201" t="s">
        <v>212</v>
      </c>
      <c r="F144" s="202" t="s">
        <v>213</v>
      </c>
      <c r="G144" s="203" t="s">
        <v>162</v>
      </c>
      <c r="H144" s="204">
        <v>18.809999999999999</v>
      </c>
      <c r="I144" s="205"/>
      <c r="J144" s="206">
        <f>ROUND(I144*H144,2)</f>
        <v>0</v>
      </c>
      <c r="K144" s="202" t="s">
        <v>163</v>
      </c>
      <c r="L144" s="60"/>
      <c r="M144" s="207" t="s">
        <v>23</v>
      </c>
      <c r="N144" s="208" t="s">
        <v>44</v>
      </c>
      <c r="O144" s="41"/>
      <c r="P144" s="209">
        <f>O144*H144</f>
        <v>0</v>
      </c>
      <c r="Q144" s="209">
        <v>0</v>
      </c>
      <c r="R144" s="209">
        <f>Q144*H144</f>
        <v>0</v>
      </c>
      <c r="S144" s="209">
        <v>0</v>
      </c>
      <c r="T144" s="210">
        <f>S144*H144</f>
        <v>0</v>
      </c>
      <c r="AR144" s="23" t="s">
        <v>164</v>
      </c>
      <c r="AT144" s="23" t="s">
        <v>159</v>
      </c>
      <c r="AU144" s="23" t="s">
        <v>83</v>
      </c>
      <c r="AY144" s="23" t="s">
        <v>157</v>
      </c>
      <c r="BE144" s="211">
        <f>IF(N144="základní",J144,0)</f>
        <v>0</v>
      </c>
      <c r="BF144" s="211">
        <f>IF(N144="snížená",J144,0)</f>
        <v>0</v>
      </c>
      <c r="BG144" s="211">
        <f>IF(N144="zákl. přenesená",J144,0)</f>
        <v>0</v>
      </c>
      <c r="BH144" s="211">
        <f>IF(N144="sníž. přenesená",J144,0)</f>
        <v>0</v>
      </c>
      <c r="BI144" s="211">
        <f>IF(N144="nulová",J144,0)</f>
        <v>0</v>
      </c>
      <c r="BJ144" s="23" t="s">
        <v>81</v>
      </c>
      <c r="BK144" s="211">
        <f>ROUND(I144*H144,2)</f>
        <v>0</v>
      </c>
      <c r="BL144" s="23" t="s">
        <v>164</v>
      </c>
      <c r="BM144" s="23" t="s">
        <v>1177</v>
      </c>
    </row>
    <row r="145" spans="2:65" s="1" customFormat="1" ht="27">
      <c r="B145" s="40"/>
      <c r="C145" s="62"/>
      <c r="D145" s="212" t="s">
        <v>166</v>
      </c>
      <c r="E145" s="62"/>
      <c r="F145" s="213" t="s">
        <v>215</v>
      </c>
      <c r="G145" s="62"/>
      <c r="H145" s="62"/>
      <c r="I145" s="171"/>
      <c r="J145" s="62"/>
      <c r="K145" s="62"/>
      <c r="L145" s="60"/>
      <c r="M145" s="214"/>
      <c r="N145" s="41"/>
      <c r="O145" s="41"/>
      <c r="P145" s="41"/>
      <c r="Q145" s="41"/>
      <c r="R145" s="41"/>
      <c r="S145" s="41"/>
      <c r="T145" s="77"/>
      <c r="AT145" s="23" t="s">
        <v>166</v>
      </c>
      <c r="AU145" s="23" t="s">
        <v>83</v>
      </c>
    </row>
    <row r="146" spans="2:65" s="1" customFormat="1" ht="148.5">
      <c r="B146" s="40"/>
      <c r="C146" s="62"/>
      <c r="D146" s="212" t="s">
        <v>168</v>
      </c>
      <c r="E146" s="62"/>
      <c r="F146" s="215" t="s">
        <v>216</v>
      </c>
      <c r="G146" s="62"/>
      <c r="H146" s="62"/>
      <c r="I146" s="171"/>
      <c r="J146" s="62"/>
      <c r="K146" s="62"/>
      <c r="L146" s="60"/>
      <c r="M146" s="214"/>
      <c r="N146" s="41"/>
      <c r="O146" s="41"/>
      <c r="P146" s="41"/>
      <c r="Q146" s="41"/>
      <c r="R146" s="41"/>
      <c r="S146" s="41"/>
      <c r="T146" s="77"/>
      <c r="AT146" s="23" t="s">
        <v>168</v>
      </c>
      <c r="AU146" s="23" t="s">
        <v>83</v>
      </c>
    </row>
    <row r="147" spans="2:65" s="1" customFormat="1" ht="27">
      <c r="B147" s="40"/>
      <c r="C147" s="62"/>
      <c r="D147" s="212" t="s">
        <v>177</v>
      </c>
      <c r="E147" s="62"/>
      <c r="F147" s="215" t="s">
        <v>477</v>
      </c>
      <c r="G147" s="62"/>
      <c r="H147" s="62"/>
      <c r="I147" s="171"/>
      <c r="J147" s="62"/>
      <c r="K147" s="62"/>
      <c r="L147" s="60"/>
      <c r="M147" s="214"/>
      <c r="N147" s="41"/>
      <c r="O147" s="41"/>
      <c r="P147" s="41"/>
      <c r="Q147" s="41"/>
      <c r="R147" s="41"/>
      <c r="S147" s="41"/>
      <c r="T147" s="77"/>
      <c r="AT147" s="23" t="s">
        <v>177</v>
      </c>
      <c r="AU147" s="23" t="s">
        <v>83</v>
      </c>
    </row>
    <row r="148" spans="2:65" s="12" customFormat="1" ht="13.5">
      <c r="B148" s="216"/>
      <c r="C148" s="217"/>
      <c r="D148" s="212" t="s">
        <v>170</v>
      </c>
      <c r="E148" s="218" t="s">
        <v>23</v>
      </c>
      <c r="F148" s="219" t="s">
        <v>1175</v>
      </c>
      <c r="G148" s="217"/>
      <c r="H148" s="220">
        <v>18.809999999999999</v>
      </c>
      <c r="I148" s="221"/>
      <c r="J148" s="217"/>
      <c r="K148" s="217"/>
      <c r="L148" s="222"/>
      <c r="M148" s="223"/>
      <c r="N148" s="224"/>
      <c r="O148" s="224"/>
      <c r="P148" s="224"/>
      <c r="Q148" s="224"/>
      <c r="R148" s="224"/>
      <c r="S148" s="224"/>
      <c r="T148" s="225"/>
      <c r="AT148" s="226" t="s">
        <v>170</v>
      </c>
      <c r="AU148" s="226" t="s">
        <v>83</v>
      </c>
      <c r="AV148" s="12" t="s">
        <v>83</v>
      </c>
      <c r="AW148" s="12" t="s">
        <v>36</v>
      </c>
      <c r="AX148" s="12" t="s">
        <v>81</v>
      </c>
      <c r="AY148" s="226" t="s">
        <v>157</v>
      </c>
    </row>
    <row r="149" spans="2:65" s="1" customFormat="1" ht="25.5" customHeight="1">
      <c r="B149" s="40"/>
      <c r="C149" s="200" t="s">
        <v>257</v>
      </c>
      <c r="D149" s="200" t="s">
        <v>159</v>
      </c>
      <c r="E149" s="201" t="s">
        <v>220</v>
      </c>
      <c r="F149" s="202" t="s">
        <v>221</v>
      </c>
      <c r="G149" s="203" t="s">
        <v>162</v>
      </c>
      <c r="H149" s="204">
        <v>18.809999999999999</v>
      </c>
      <c r="I149" s="205"/>
      <c r="J149" s="206">
        <f>ROUND(I149*H149,2)</f>
        <v>0</v>
      </c>
      <c r="K149" s="202" t="s">
        <v>163</v>
      </c>
      <c r="L149" s="60"/>
      <c r="M149" s="207" t="s">
        <v>23</v>
      </c>
      <c r="N149" s="208" t="s">
        <v>44</v>
      </c>
      <c r="O149" s="41"/>
      <c r="P149" s="209">
        <f>O149*H149</f>
        <v>0</v>
      </c>
      <c r="Q149" s="209">
        <v>0</v>
      </c>
      <c r="R149" s="209">
        <f>Q149*H149</f>
        <v>0</v>
      </c>
      <c r="S149" s="209">
        <v>0</v>
      </c>
      <c r="T149" s="210">
        <f>S149*H149</f>
        <v>0</v>
      </c>
      <c r="AR149" s="23" t="s">
        <v>164</v>
      </c>
      <c r="AT149" s="23" t="s">
        <v>159</v>
      </c>
      <c r="AU149" s="23" t="s">
        <v>83</v>
      </c>
      <c r="AY149" s="23" t="s">
        <v>157</v>
      </c>
      <c r="BE149" s="211">
        <f>IF(N149="základní",J149,0)</f>
        <v>0</v>
      </c>
      <c r="BF149" s="211">
        <f>IF(N149="snížená",J149,0)</f>
        <v>0</v>
      </c>
      <c r="BG149" s="211">
        <f>IF(N149="zákl. přenesená",J149,0)</f>
        <v>0</v>
      </c>
      <c r="BH149" s="211">
        <f>IF(N149="sníž. přenesená",J149,0)</f>
        <v>0</v>
      </c>
      <c r="BI149" s="211">
        <f>IF(N149="nulová",J149,0)</f>
        <v>0</v>
      </c>
      <c r="BJ149" s="23" t="s">
        <v>81</v>
      </c>
      <c r="BK149" s="211">
        <f>ROUND(I149*H149,2)</f>
        <v>0</v>
      </c>
      <c r="BL149" s="23" t="s">
        <v>164</v>
      </c>
      <c r="BM149" s="23" t="s">
        <v>1178</v>
      </c>
    </row>
    <row r="150" spans="2:65" s="1" customFormat="1" ht="40.5">
      <c r="B150" s="40"/>
      <c r="C150" s="62"/>
      <c r="D150" s="212" t="s">
        <v>166</v>
      </c>
      <c r="E150" s="62"/>
      <c r="F150" s="213" t="s">
        <v>223</v>
      </c>
      <c r="G150" s="62"/>
      <c r="H150" s="62"/>
      <c r="I150" s="171"/>
      <c r="J150" s="62"/>
      <c r="K150" s="62"/>
      <c r="L150" s="60"/>
      <c r="M150" s="214"/>
      <c r="N150" s="41"/>
      <c r="O150" s="41"/>
      <c r="P150" s="41"/>
      <c r="Q150" s="41"/>
      <c r="R150" s="41"/>
      <c r="S150" s="41"/>
      <c r="T150" s="77"/>
      <c r="AT150" s="23" t="s">
        <v>166</v>
      </c>
      <c r="AU150" s="23" t="s">
        <v>83</v>
      </c>
    </row>
    <row r="151" spans="2:65" s="1" customFormat="1" ht="94.5">
      <c r="B151" s="40"/>
      <c r="C151" s="62"/>
      <c r="D151" s="212" t="s">
        <v>168</v>
      </c>
      <c r="E151" s="62"/>
      <c r="F151" s="215" t="s">
        <v>224</v>
      </c>
      <c r="G151" s="62"/>
      <c r="H151" s="62"/>
      <c r="I151" s="171"/>
      <c r="J151" s="62"/>
      <c r="K151" s="62"/>
      <c r="L151" s="60"/>
      <c r="M151" s="214"/>
      <c r="N151" s="41"/>
      <c r="O151" s="41"/>
      <c r="P151" s="41"/>
      <c r="Q151" s="41"/>
      <c r="R151" s="41"/>
      <c r="S151" s="41"/>
      <c r="T151" s="77"/>
      <c r="AT151" s="23" t="s">
        <v>168</v>
      </c>
      <c r="AU151" s="23" t="s">
        <v>83</v>
      </c>
    </row>
    <row r="152" spans="2:65" s="1" customFormat="1" ht="27">
      <c r="B152" s="40"/>
      <c r="C152" s="62"/>
      <c r="D152" s="212" t="s">
        <v>177</v>
      </c>
      <c r="E152" s="62"/>
      <c r="F152" s="215" t="s">
        <v>1179</v>
      </c>
      <c r="G152" s="62"/>
      <c r="H152" s="62"/>
      <c r="I152" s="171"/>
      <c r="J152" s="62"/>
      <c r="K152" s="62"/>
      <c r="L152" s="60"/>
      <c r="M152" s="214"/>
      <c r="N152" s="41"/>
      <c r="O152" s="41"/>
      <c r="P152" s="41"/>
      <c r="Q152" s="41"/>
      <c r="R152" s="41"/>
      <c r="S152" s="41"/>
      <c r="T152" s="77"/>
      <c r="AT152" s="23" t="s">
        <v>177</v>
      </c>
      <c r="AU152" s="23" t="s">
        <v>83</v>
      </c>
    </row>
    <row r="153" spans="2:65" s="12" customFormat="1" ht="13.5">
      <c r="B153" s="216"/>
      <c r="C153" s="217"/>
      <c r="D153" s="212" t="s">
        <v>170</v>
      </c>
      <c r="E153" s="218" t="s">
        <v>23</v>
      </c>
      <c r="F153" s="219" t="s">
        <v>1175</v>
      </c>
      <c r="G153" s="217"/>
      <c r="H153" s="220">
        <v>18.809999999999999</v>
      </c>
      <c r="I153" s="221"/>
      <c r="J153" s="217"/>
      <c r="K153" s="217"/>
      <c r="L153" s="222"/>
      <c r="M153" s="223"/>
      <c r="N153" s="224"/>
      <c r="O153" s="224"/>
      <c r="P153" s="224"/>
      <c r="Q153" s="224"/>
      <c r="R153" s="224"/>
      <c r="S153" s="224"/>
      <c r="T153" s="225"/>
      <c r="AT153" s="226" t="s">
        <v>170</v>
      </c>
      <c r="AU153" s="226" t="s">
        <v>83</v>
      </c>
      <c r="AV153" s="12" t="s">
        <v>83</v>
      </c>
      <c r="AW153" s="12" t="s">
        <v>36</v>
      </c>
      <c r="AX153" s="12" t="s">
        <v>81</v>
      </c>
      <c r="AY153" s="226" t="s">
        <v>157</v>
      </c>
    </row>
    <row r="154" spans="2:65" s="1" customFormat="1" ht="25.5" customHeight="1">
      <c r="B154" s="40"/>
      <c r="C154" s="200" t="s">
        <v>10</v>
      </c>
      <c r="D154" s="200" t="s">
        <v>159</v>
      </c>
      <c r="E154" s="201" t="s">
        <v>250</v>
      </c>
      <c r="F154" s="202" t="s">
        <v>251</v>
      </c>
      <c r="G154" s="203" t="s">
        <v>162</v>
      </c>
      <c r="H154" s="204">
        <v>194.56</v>
      </c>
      <c r="I154" s="205"/>
      <c r="J154" s="206">
        <f>ROUND(I154*H154,2)</f>
        <v>0</v>
      </c>
      <c r="K154" s="202" t="s">
        <v>23</v>
      </c>
      <c r="L154" s="60"/>
      <c r="M154" s="207" t="s">
        <v>23</v>
      </c>
      <c r="N154" s="208" t="s">
        <v>44</v>
      </c>
      <c r="O154" s="41"/>
      <c r="P154" s="209">
        <f>O154*H154</f>
        <v>0</v>
      </c>
      <c r="Q154" s="209">
        <v>0</v>
      </c>
      <c r="R154" s="209">
        <f>Q154*H154</f>
        <v>0</v>
      </c>
      <c r="S154" s="209">
        <v>0</v>
      </c>
      <c r="T154" s="210">
        <f>S154*H154</f>
        <v>0</v>
      </c>
      <c r="AR154" s="23" t="s">
        <v>164</v>
      </c>
      <c r="AT154" s="23" t="s">
        <v>159</v>
      </c>
      <c r="AU154" s="23" t="s">
        <v>83</v>
      </c>
      <c r="AY154" s="23" t="s">
        <v>157</v>
      </c>
      <c r="BE154" s="211">
        <f>IF(N154="základní",J154,0)</f>
        <v>0</v>
      </c>
      <c r="BF154" s="211">
        <f>IF(N154="snížená",J154,0)</f>
        <v>0</v>
      </c>
      <c r="BG154" s="211">
        <f>IF(N154="zákl. přenesená",J154,0)</f>
        <v>0</v>
      </c>
      <c r="BH154" s="211">
        <f>IF(N154="sníž. přenesená",J154,0)</f>
        <v>0</v>
      </c>
      <c r="BI154" s="211">
        <f>IF(N154="nulová",J154,0)</f>
        <v>0</v>
      </c>
      <c r="BJ154" s="23" t="s">
        <v>81</v>
      </c>
      <c r="BK154" s="211">
        <f>ROUND(I154*H154,2)</f>
        <v>0</v>
      </c>
      <c r="BL154" s="23" t="s">
        <v>164</v>
      </c>
      <c r="BM154" s="23" t="s">
        <v>1180</v>
      </c>
    </row>
    <row r="155" spans="2:65" s="1" customFormat="1" ht="13.5">
      <c r="B155" s="40"/>
      <c r="C155" s="62"/>
      <c r="D155" s="212" t="s">
        <v>166</v>
      </c>
      <c r="E155" s="62"/>
      <c r="F155" s="213" t="s">
        <v>251</v>
      </c>
      <c r="G155" s="62"/>
      <c r="H155" s="62"/>
      <c r="I155" s="171"/>
      <c r="J155" s="62"/>
      <c r="K155" s="62"/>
      <c r="L155" s="60"/>
      <c r="M155" s="214"/>
      <c r="N155" s="41"/>
      <c r="O155" s="41"/>
      <c r="P155" s="41"/>
      <c r="Q155" s="41"/>
      <c r="R155" s="41"/>
      <c r="S155" s="41"/>
      <c r="T155" s="77"/>
      <c r="AT155" s="23" t="s">
        <v>166</v>
      </c>
      <c r="AU155" s="23" t="s">
        <v>83</v>
      </c>
    </row>
    <row r="156" spans="2:65" s="12" customFormat="1" ht="13.5">
      <c r="B156" s="216"/>
      <c r="C156" s="217"/>
      <c r="D156" s="212" t="s">
        <v>170</v>
      </c>
      <c r="E156" s="218" t="s">
        <v>23</v>
      </c>
      <c r="F156" s="219" t="s">
        <v>1176</v>
      </c>
      <c r="G156" s="217"/>
      <c r="H156" s="220">
        <v>4.8</v>
      </c>
      <c r="I156" s="221"/>
      <c r="J156" s="217"/>
      <c r="K156" s="217"/>
      <c r="L156" s="222"/>
      <c r="M156" s="223"/>
      <c r="N156" s="224"/>
      <c r="O156" s="224"/>
      <c r="P156" s="224"/>
      <c r="Q156" s="224"/>
      <c r="R156" s="224"/>
      <c r="S156" s="224"/>
      <c r="T156" s="225"/>
      <c r="AT156" s="226" t="s">
        <v>170</v>
      </c>
      <c r="AU156" s="226" t="s">
        <v>83</v>
      </c>
      <c r="AV156" s="12" t="s">
        <v>83</v>
      </c>
      <c r="AW156" s="12" t="s">
        <v>36</v>
      </c>
      <c r="AX156" s="12" t="s">
        <v>73</v>
      </c>
      <c r="AY156" s="226" t="s">
        <v>157</v>
      </c>
    </row>
    <row r="157" spans="2:65" s="12" customFormat="1" ht="13.5">
      <c r="B157" s="216"/>
      <c r="C157" s="217"/>
      <c r="D157" s="212" t="s">
        <v>170</v>
      </c>
      <c r="E157" s="218" t="s">
        <v>23</v>
      </c>
      <c r="F157" s="219" t="s">
        <v>1181</v>
      </c>
      <c r="G157" s="217"/>
      <c r="H157" s="220">
        <v>189.76</v>
      </c>
      <c r="I157" s="221"/>
      <c r="J157" s="217"/>
      <c r="K157" s="217"/>
      <c r="L157" s="222"/>
      <c r="M157" s="223"/>
      <c r="N157" s="224"/>
      <c r="O157" s="224"/>
      <c r="P157" s="224"/>
      <c r="Q157" s="224"/>
      <c r="R157" s="224"/>
      <c r="S157" s="224"/>
      <c r="T157" s="225"/>
      <c r="AT157" s="226" t="s">
        <v>170</v>
      </c>
      <c r="AU157" s="226" t="s">
        <v>83</v>
      </c>
      <c r="AV157" s="12" t="s">
        <v>83</v>
      </c>
      <c r="AW157" s="12" t="s">
        <v>36</v>
      </c>
      <c r="AX157" s="12" t="s">
        <v>73</v>
      </c>
      <c r="AY157" s="226" t="s">
        <v>157</v>
      </c>
    </row>
    <row r="158" spans="2:65" s="13" customFormat="1" ht="13.5">
      <c r="B158" s="227"/>
      <c r="C158" s="228"/>
      <c r="D158" s="212" t="s">
        <v>170</v>
      </c>
      <c r="E158" s="229" t="s">
        <v>23</v>
      </c>
      <c r="F158" s="230" t="s">
        <v>182</v>
      </c>
      <c r="G158" s="228"/>
      <c r="H158" s="231">
        <v>194.56</v>
      </c>
      <c r="I158" s="232"/>
      <c r="J158" s="228"/>
      <c r="K158" s="228"/>
      <c r="L158" s="233"/>
      <c r="M158" s="234"/>
      <c r="N158" s="235"/>
      <c r="O158" s="235"/>
      <c r="P158" s="235"/>
      <c r="Q158" s="235"/>
      <c r="R158" s="235"/>
      <c r="S158" s="235"/>
      <c r="T158" s="236"/>
      <c r="AT158" s="237" t="s">
        <v>170</v>
      </c>
      <c r="AU158" s="237" t="s">
        <v>83</v>
      </c>
      <c r="AV158" s="13" t="s">
        <v>164</v>
      </c>
      <c r="AW158" s="13" t="s">
        <v>36</v>
      </c>
      <c r="AX158" s="13" t="s">
        <v>81</v>
      </c>
      <c r="AY158" s="237" t="s">
        <v>157</v>
      </c>
    </row>
    <row r="159" spans="2:65" s="11" customFormat="1" ht="29.85" customHeight="1">
      <c r="B159" s="184"/>
      <c r="C159" s="185"/>
      <c r="D159" s="186" t="s">
        <v>72</v>
      </c>
      <c r="E159" s="198" t="s">
        <v>83</v>
      </c>
      <c r="F159" s="198" t="s">
        <v>388</v>
      </c>
      <c r="G159" s="185"/>
      <c r="H159" s="185"/>
      <c r="I159" s="188"/>
      <c r="J159" s="199">
        <f>BK159</f>
        <v>0</v>
      </c>
      <c r="K159" s="185"/>
      <c r="L159" s="190"/>
      <c r="M159" s="191"/>
      <c r="N159" s="192"/>
      <c r="O159" s="192"/>
      <c r="P159" s="193">
        <f>SUM(P160:P163)</f>
        <v>0</v>
      </c>
      <c r="Q159" s="192"/>
      <c r="R159" s="193">
        <f>SUM(R160:R163)</f>
        <v>23.487710399999997</v>
      </c>
      <c r="S159" s="192"/>
      <c r="T159" s="194">
        <f>SUM(T160:T163)</f>
        <v>0</v>
      </c>
      <c r="AR159" s="195" t="s">
        <v>81</v>
      </c>
      <c r="AT159" s="196" t="s">
        <v>72</v>
      </c>
      <c r="AU159" s="196" t="s">
        <v>81</v>
      </c>
      <c r="AY159" s="195" t="s">
        <v>157</v>
      </c>
      <c r="BK159" s="197">
        <f>SUM(BK160:BK163)</f>
        <v>0</v>
      </c>
    </row>
    <row r="160" spans="2:65" s="1" customFormat="1" ht="25.5" customHeight="1">
      <c r="B160" s="40"/>
      <c r="C160" s="200" t="s">
        <v>271</v>
      </c>
      <c r="D160" s="200" t="s">
        <v>159</v>
      </c>
      <c r="E160" s="201" t="s">
        <v>492</v>
      </c>
      <c r="F160" s="202" t="s">
        <v>493</v>
      </c>
      <c r="G160" s="203" t="s">
        <v>162</v>
      </c>
      <c r="H160" s="204">
        <v>7.92</v>
      </c>
      <c r="I160" s="205"/>
      <c r="J160" s="206">
        <f>ROUND(I160*H160,2)</f>
        <v>0</v>
      </c>
      <c r="K160" s="202" t="s">
        <v>163</v>
      </c>
      <c r="L160" s="60"/>
      <c r="M160" s="207" t="s">
        <v>23</v>
      </c>
      <c r="N160" s="208" t="s">
        <v>44</v>
      </c>
      <c r="O160" s="41"/>
      <c r="P160" s="209">
        <f>O160*H160</f>
        <v>0</v>
      </c>
      <c r="Q160" s="209">
        <v>2.9656199999999999</v>
      </c>
      <c r="R160" s="209">
        <f>Q160*H160</f>
        <v>23.487710399999997</v>
      </c>
      <c r="S160" s="209">
        <v>0</v>
      </c>
      <c r="T160" s="210">
        <f>S160*H160</f>
        <v>0</v>
      </c>
      <c r="AR160" s="23" t="s">
        <v>164</v>
      </c>
      <c r="AT160" s="23" t="s">
        <v>159</v>
      </c>
      <c r="AU160" s="23" t="s">
        <v>83</v>
      </c>
      <c r="AY160" s="23" t="s">
        <v>157</v>
      </c>
      <c r="BE160" s="211">
        <f>IF(N160="základní",J160,0)</f>
        <v>0</v>
      </c>
      <c r="BF160" s="211">
        <f>IF(N160="snížená",J160,0)</f>
        <v>0</v>
      </c>
      <c r="BG160" s="211">
        <f>IF(N160="zákl. přenesená",J160,0)</f>
        <v>0</v>
      </c>
      <c r="BH160" s="211">
        <f>IF(N160="sníž. přenesená",J160,0)</f>
        <v>0</v>
      </c>
      <c r="BI160" s="211">
        <f>IF(N160="nulová",J160,0)</f>
        <v>0</v>
      </c>
      <c r="BJ160" s="23" t="s">
        <v>81</v>
      </c>
      <c r="BK160" s="211">
        <f>ROUND(I160*H160,2)</f>
        <v>0</v>
      </c>
      <c r="BL160" s="23" t="s">
        <v>164</v>
      </c>
      <c r="BM160" s="23" t="s">
        <v>1182</v>
      </c>
    </row>
    <row r="161" spans="2:65" s="1" customFormat="1" ht="54">
      <c r="B161" s="40"/>
      <c r="C161" s="62"/>
      <c r="D161" s="212" t="s">
        <v>166</v>
      </c>
      <c r="E161" s="62"/>
      <c r="F161" s="213" t="s">
        <v>495</v>
      </c>
      <c r="G161" s="62"/>
      <c r="H161" s="62"/>
      <c r="I161" s="171"/>
      <c r="J161" s="62"/>
      <c r="K161" s="62"/>
      <c r="L161" s="60"/>
      <c r="M161" s="214"/>
      <c r="N161" s="41"/>
      <c r="O161" s="41"/>
      <c r="P161" s="41"/>
      <c r="Q161" s="41"/>
      <c r="R161" s="41"/>
      <c r="S161" s="41"/>
      <c r="T161" s="77"/>
      <c r="AT161" s="23" t="s">
        <v>166</v>
      </c>
      <c r="AU161" s="23" t="s">
        <v>83</v>
      </c>
    </row>
    <row r="162" spans="2:65" s="1" customFormat="1" ht="40.5">
      <c r="B162" s="40"/>
      <c r="C162" s="62"/>
      <c r="D162" s="212" t="s">
        <v>168</v>
      </c>
      <c r="E162" s="62"/>
      <c r="F162" s="215" t="s">
        <v>496</v>
      </c>
      <c r="G162" s="62"/>
      <c r="H162" s="62"/>
      <c r="I162" s="171"/>
      <c r="J162" s="62"/>
      <c r="K162" s="62"/>
      <c r="L162" s="60"/>
      <c r="M162" s="214"/>
      <c r="N162" s="41"/>
      <c r="O162" s="41"/>
      <c r="P162" s="41"/>
      <c r="Q162" s="41"/>
      <c r="R162" s="41"/>
      <c r="S162" s="41"/>
      <c r="T162" s="77"/>
      <c r="AT162" s="23" t="s">
        <v>168</v>
      </c>
      <c r="AU162" s="23" t="s">
        <v>83</v>
      </c>
    </row>
    <row r="163" spans="2:65" s="12" customFormat="1" ht="13.5">
      <c r="B163" s="216"/>
      <c r="C163" s="217"/>
      <c r="D163" s="212" t="s">
        <v>170</v>
      </c>
      <c r="E163" s="218" t="s">
        <v>23</v>
      </c>
      <c r="F163" s="219" t="s">
        <v>1183</v>
      </c>
      <c r="G163" s="217"/>
      <c r="H163" s="220">
        <v>7.92</v>
      </c>
      <c r="I163" s="221"/>
      <c r="J163" s="217"/>
      <c r="K163" s="217"/>
      <c r="L163" s="222"/>
      <c r="M163" s="223"/>
      <c r="N163" s="224"/>
      <c r="O163" s="224"/>
      <c r="P163" s="224"/>
      <c r="Q163" s="224"/>
      <c r="R163" s="224"/>
      <c r="S163" s="224"/>
      <c r="T163" s="225"/>
      <c r="AT163" s="226" t="s">
        <v>170</v>
      </c>
      <c r="AU163" s="226" t="s">
        <v>83</v>
      </c>
      <c r="AV163" s="12" t="s">
        <v>83</v>
      </c>
      <c r="AW163" s="12" t="s">
        <v>36</v>
      </c>
      <c r="AX163" s="12" t="s">
        <v>81</v>
      </c>
      <c r="AY163" s="226" t="s">
        <v>157</v>
      </c>
    </row>
    <row r="164" spans="2:65" s="11" customFormat="1" ht="29.85" customHeight="1">
      <c r="B164" s="184"/>
      <c r="C164" s="185"/>
      <c r="D164" s="186" t="s">
        <v>72</v>
      </c>
      <c r="E164" s="198" t="s">
        <v>183</v>
      </c>
      <c r="F164" s="198" t="s">
        <v>505</v>
      </c>
      <c r="G164" s="185"/>
      <c r="H164" s="185"/>
      <c r="I164" s="188"/>
      <c r="J164" s="199">
        <f>BK164</f>
        <v>0</v>
      </c>
      <c r="K164" s="185"/>
      <c r="L164" s="190"/>
      <c r="M164" s="191"/>
      <c r="N164" s="192"/>
      <c r="O164" s="192"/>
      <c r="P164" s="193">
        <f>SUM(P165:P207)</f>
        <v>0</v>
      </c>
      <c r="Q164" s="192"/>
      <c r="R164" s="193">
        <f>SUM(R165:R207)</f>
        <v>144.87464077999999</v>
      </c>
      <c r="S164" s="192"/>
      <c r="T164" s="194">
        <f>SUM(T165:T207)</f>
        <v>0</v>
      </c>
      <c r="AR164" s="195" t="s">
        <v>81</v>
      </c>
      <c r="AT164" s="196" t="s">
        <v>72</v>
      </c>
      <c r="AU164" s="196" t="s">
        <v>81</v>
      </c>
      <c r="AY164" s="195" t="s">
        <v>157</v>
      </c>
      <c r="BK164" s="197">
        <f>SUM(BK165:BK207)</f>
        <v>0</v>
      </c>
    </row>
    <row r="165" spans="2:65" s="1" customFormat="1" ht="25.5" customHeight="1">
      <c r="B165" s="40"/>
      <c r="C165" s="200" t="s">
        <v>278</v>
      </c>
      <c r="D165" s="200" t="s">
        <v>159</v>
      </c>
      <c r="E165" s="201" t="s">
        <v>506</v>
      </c>
      <c r="F165" s="202" t="s">
        <v>507</v>
      </c>
      <c r="G165" s="203" t="s">
        <v>162</v>
      </c>
      <c r="H165" s="204">
        <v>11.79</v>
      </c>
      <c r="I165" s="205"/>
      <c r="J165" s="206">
        <f>ROUND(I165*H165,2)</f>
        <v>0</v>
      </c>
      <c r="K165" s="202" t="s">
        <v>163</v>
      </c>
      <c r="L165" s="60"/>
      <c r="M165" s="207" t="s">
        <v>23</v>
      </c>
      <c r="N165" s="208" t="s">
        <v>44</v>
      </c>
      <c r="O165" s="41"/>
      <c r="P165" s="209">
        <f>O165*H165</f>
        <v>0</v>
      </c>
      <c r="Q165" s="209">
        <v>2.8967999999999998</v>
      </c>
      <c r="R165" s="209">
        <f>Q165*H165</f>
        <v>34.153271999999994</v>
      </c>
      <c r="S165" s="209">
        <v>0</v>
      </c>
      <c r="T165" s="210">
        <f>S165*H165</f>
        <v>0</v>
      </c>
      <c r="AR165" s="23" t="s">
        <v>164</v>
      </c>
      <c r="AT165" s="23" t="s">
        <v>159</v>
      </c>
      <c r="AU165" s="23" t="s">
        <v>83</v>
      </c>
      <c r="AY165" s="23" t="s">
        <v>157</v>
      </c>
      <c r="BE165" s="211">
        <f>IF(N165="základní",J165,0)</f>
        <v>0</v>
      </c>
      <c r="BF165" s="211">
        <f>IF(N165="snížená",J165,0)</f>
        <v>0</v>
      </c>
      <c r="BG165" s="211">
        <f>IF(N165="zákl. přenesená",J165,0)</f>
        <v>0</v>
      </c>
      <c r="BH165" s="211">
        <f>IF(N165="sníž. přenesená",J165,0)</f>
        <v>0</v>
      </c>
      <c r="BI165" s="211">
        <f>IF(N165="nulová",J165,0)</f>
        <v>0</v>
      </c>
      <c r="BJ165" s="23" t="s">
        <v>81</v>
      </c>
      <c r="BK165" s="211">
        <f>ROUND(I165*H165,2)</f>
        <v>0</v>
      </c>
      <c r="BL165" s="23" t="s">
        <v>164</v>
      </c>
      <c r="BM165" s="23" t="s">
        <v>1184</v>
      </c>
    </row>
    <row r="166" spans="2:65" s="1" customFormat="1" ht="54">
      <c r="B166" s="40"/>
      <c r="C166" s="62"/>
      <c r="D166" s="212" t="s">
        <v>166</v>
      </c>
      <c r="E166" s="62"/>
      <c r="F166" s="213" t="s">
        <v>509</v>
      </c>
      <c r="G166" s="62"/>
      <c r="H166" s="62"/>
      <c r="I166" s="171"/>
      <c r="J166" s="62"/>
      <c r="K166" s="62"/>
      <c r="L166" s="60"/>
      <c r="M166" s="214"/>
      <c r="N166" s="41"/>
      <c r="O166" s="41"/>
      <c r="P166" s="41"/>
      <c r="Q166" s="41"/>
      <c r="R166" s="41"/>
      <c r="S166" s="41"/>
      <c r="T166" s="77"/>
      <c r="AT166" s="23" t="s">
        <v>166</v>
      </c>
      <c r="AU166" s="23" t="s">
        <v>83</v>
      </c>
    </row>
    <row r="167" spans="2:65" s="1" customFormat="1" ht="54">
      <c r="B167" s="40"/>
      <c r="C167" s="62"/>
      <c r="D167" s="212" t="s">
        <v>168</v>
      </c>
      <c r="E167" s="62"/>
      <c r="F167" s="215" t="s">
        <v>510</v>
      </c>
      <c r="G167" s="62"/>
      <c r="H167" s="62"/>
      <c r="I167" s="171"/>
      <c r="J167" s="62"/>
      <c r="K167" s="62"/>
      <c r="L167" s="60"/>
      <c r="M167" s="214"/>
      <c r="N167" s="41"/>
      <c r="O167" s="41"/>
      <c r="P167" s="41"/>
      <c r="Q167" s="41"/>
      <c r="R167" s="41"/>
      <c r="S167" s="41"/>
      <c r="T167" s="77"/>
      <c r="AT167" s="23" t="s">
        <v>168</v>
      </c>
      <c r="AU167" s="23" t="s">
        <v>83</v>
      </c>
    </row>
    <row r="168" spans="2:65" s="1" customFormat="1" ht="27">
      <c r="B168" s="40"/>
      <c r="C168" s="62"/>
      <c r="D168" s="212" t="s">
        <v>177</v>
      </c>
      <c r="E168" s="62"/>
      <c r="F168" s="215" t="s">
        <v>1185</v>
      </c>
      <c r="G168" s="62"/>
      <c r="H168" s="62"/>
      <c r="I168" s="171"/>
      <c r="J168" s="62"/>
      <c r="K168" s="62"/>
      <c r="L168" s="60"/>
      <c r="M168" s="214"/>
      <c r="N168" s="41"/>
      <c r="O168" s="41"/>
      <c r="P168" s="41"/>
      <c r="Q168" s="41"/>
      <c r="R168" s="41"/>
      <c r="S168" s="41"/>
      <c r="T168" s="77"/>
      <c r="AT168" s="23" t="s">
        <v>177</v>
      </c>
      <c r="AU168" s="23" t="s">
        <v>83</v>
      </c>
    </row>
    <row r="169" spans="2:65" s="12" customFormat="1" ht="13.5">
      <c r="B169" s="216"/>
      <c r="C169" s="217"/>
      <c r="D169" s="212" t="s">
        <v>170</v>
      </c>
      <c r="E169" s="218" t="s">
        <v>23</v>
      </c>
      <c r="F169" s="219" t="s">
        <v>1186</v>
      </c>
      <c r="G169" s="217"/>
      <c r="H169" s="220">
        <v>11.79</v>
      </c>
      <c r="I169" s="221"/>
      <c r="J169" s="217"/>
      <c r="K169" s="217"/>
      <c r="L169" s="222"/>
      <c r="M169" s="223"/>
      <c r="N169" s="224"/>
      <c r="O169" s="224"/>
      <c r="P169" s="224"/>
      <c r="Q169" s="224"/>
      <c r="R169" s="224"/>
      <c r="S169" s="224"/>
      <c r="T169" s="225"/>
      <c r="AT169" s="226" t="s">
        <v>170</v>
      </c>
      <c r="AU169" s="226" t="s">
        <v>83</v>
      </c>
      <c r="AV169" s="12" t="s">
        <v>83</v>
      </c>
      <c r="AW169" s="12" t="s">
        <v>36</v>
      </c>
      <c r="AX169" s="12" t="s">
        <v>81</v>
      </c>
      <c r="AY169" s="226" t="s">
        <v>157</v>
      </c>
    </row>
    <row r="170" spans="2:65" s="1" customFormat="1" ht="16.5" customHeight="1">
      <c r="B170" s="40"/>
      <c r="C170" s="200" t="s">
        <v>285</v>
      </c>
      <c r="D170" s="200" t="s">
        <v>159</v>
      </c>
      <c r="E170" s="201" t="s">
        <v>512</v>
      </c>
      <c r="F170" s="202" t="s">
        <v>513</v>
      </c>
      <c r="G170" s="203" t="s">
        <v>162</v>
      </c>
      <c r="H170" s="204">
        <v>24.81</v>
      </c>
      <c r="I170" s="205"/>
      <c r="J170" s="206">
        <f>ROUND(I170*H170,2)</f>
        <v>0</v>
      </c>
      <c r="K170" s="202" t="s">
        <v>163</v>
      </c>
      <c r="L170" s="60"/>
      <c r="M170" s="207" t="s">
        <v>23</v>
      </c>
      <c r="N170" s="208" t="s">
        <v>44</v>
      </c>
      <c r="O170" s="41"/>
      <c r="P170" s="209">
        <f>O170*H170</f>
        <v>0</v>
      </c>
      <c r="Q170" s="209">
        <v>0</v>
      </c>
      <c r="R170" s="209">
        <f>Q170*H170</f>
        <v>0</v>
      </c>
      <c r="S170" s="209">
        <v>0</v>
      </c>
      <c r="T170" s="210">
        <f>S170*H170</f>
        <v>0</v>
      </c>
      <c r="AR170" s="23" t="s">
        <v>164</v>
      </c>
      <c r="AT170" s="23" t="s">
        <v>159</v>
      </c>
      <c r="AU170" s="23" t="s">
        <v>83</v>
      </c>
      <c r="AY170" s="23" t="s">
        <v>157</v>
      </c>
      <c r="BE170" s="211">
        <f>IF(N170="základní",J170,0)</f>
        <v>0</v>
      </c>
      <c r="BF170" s="211">
        <f>IF(N170="snížená",J170,0)</f>
        <v>0</v>
      </c>
      <c r="BG170" s="211">
        <f>IF(N170="zákl. přenesená",J170,0)</f>
        <v>0</v>
      </c>
      <c r="BH170" s="211">
        <f>IF(N170="sníž. přenesená",J170,0)</f>
        <v>0</v>
      </c>
      <c r="BI170" s="211">
        <f>IF(N170="nulová",J170,0)</f>
        <v>0</v>
      </c>
      <c r="BJ170" s="23" t="s">
        <v>81</v>
      </c>
      <c r="BK170" s="211">
        <f>ROUND(I170*H170,2)</f>
        <v>0</v>
      </c>
      <c r="BL170" s="23" t="s">
        <v>164</v>
      </c>
      <c r="BM170" s="23" t="s">
        <v>1187</v>
      </c>
    </row>
    <row r="171" spans="2:65" s="1" customFormat="1" ht="40.5">
      <c r="B171" s="40"/>
      <c r="C171" s="62"/>
      <c r="D171" s="212" t="s">
        <v>166</v>
      </c>
      <c r="E171" s="62"/>
      <c r="F171" s="213" t="s">
        <v>515</v>
      </c>
      <c r="G171" s="62"/>
      <c r="H171" s="62"/>
      <c r="I171" s="171"/>
      <c r="J171" s="62"/>
      <c r="K171" s="62"/>
      <c r="L171" s="60"/>
      <c r="M171" s="214"/>
      <c r="N171" s="41"/>
      <c r="O171" s="41"/>
      <c r="P171" s="41"/>
      <c r="Q171" s="41"/>
      <c r="R171" s="41"/>
      <c r="S171" s="41"/>
      <c r="T171" s="77"/>
      <c r="AT171" s="23" t="s">
        <v>166</v>
      </c>
      <c r="AU171" s="23" t="s">
        <v>83</v>
      </c>
    </row>
    <row r="172" spans="2:65" s="1" customFormat="1" ht="175.5">
      <c r="B172" s="40"/>
      <c r="C172" s="62"/>
      <c r="D172" s="212" t="s">
        <v>168</v>
      </c>
      <c r="E172" s="62"/>
      <c r="F172" s="215" t="s">
        <v>516</v>
      </c>
      <c r="G172" s="62"/>
      <c r="H172" s="62"/>
      <c r="I172" s="171"/>
      <c r="J172" s="62"/>
      <c r="K172" s="62"/>
      <c r="L172" s="60"/>
      <c r="M172" s="214"/>
      <c r="N172" s="41"/>
      <c r="O172" s="41"/>
      <c r="P172" s="41"/>
      <c r="Q172" s="41"/>
      <c r="R172" s="41"/>
      <c r="S172" s="41"/>
      <c r="T172" s="77"/>
      <c r="AT172" s="23" t="s">
        <v>168</v>
      </c>
      <c r="AU172" s="23" t="s">
        <v>83</v>
      </c>
    </row>
    <row r="173" spans="2:65" s="1" customFormat="1" ht="27">
      <c r="B173" s="40"/>
      <c r="C173" s="62"/>
      <c r="D173" s="212" t="s">
        <v>177</v>
      </c>
      <c r="E173" s="62"/>
      <c r="F173" s="215" t="s">
        <v>1188</v>
      </c>
      <c r="G173" s="62"/>
      <c r="H173" s="62"/>
      <c r="I173" s="171"/>
      <c r="J173" s="62"/>
      <c r="K173" s="62"/>
      <c r="L173" s="60"/>
      <c r="M173" s="214"/>
      <c r="N173" s="41"/>
      <c r="O173" s="41"/>
      <c r="P173" s="41"/>
      <c r="Q173" s="41"/>
      <c r="R173" s="41"/>
      <c r="S173" s="41"/>
      <c r="T173" s="77"/>
      <c r="AT173" s="23" t="s">
        <v>177</v>
      </c>
      <c r="AU173" s="23" t="s">
        <v>83</v>
      </c>
    </row>
    <row r="174" spans="2:65" s="12" customFormat="1" ht="13.5">
      <c r="B174" s="216"/>
      <c r="C174" s="217"/>
      <c r="D174" s="212" t="s">
        <v>170</v>
      </c>
      <c r="E174" s="218" t="s">
        <v>23</v>
      </c>
      <c r="F174" s="219" t="s">
        <v>1189</v>
      </c>
      <c r="G174" s="217"/>
      <c r="H174" s="220">
        <v>24.81</v>
      </c>
      <c r="I174" s="221"/>
      <c r="J174" s="217"/>
      <c r="K174" s="217"/>
      <c r="L174" s="222"/>
      <c r="M174" s="223"/>
      <c r="N174" s="224"/>
      <c r="O174" s="224"/>
      <c r="P174" s="224"/>
      <c r="Q174" s="224"/>
      <c r="R174" s="224"/>
      <c r="S174" s="224"/>
      <c r="T174" s="225"/>
      <c r="AT174" s="226" t="s">
        <v>170</v>
      </c>
      <c r="AU174" s="226" t="s">
        <v>83</v>
      </c>
      <c r="AV174" s="12" t="s">
        <v>83</v>
      </c>
      <c r="AW174" s="12" t="s">
        <v>36</v>
      </c>
      <c r="AX174" s="12" t="s">
        <v>81</v>
      </c>
      <c r="AY174" s="226" t="s">
        <v>157</v>
      </c>
    </row>
    <row r="175" spans="2:65" s="1" customFormat="1" ht="16.5" customHeight="1">
      <c r="B175" s="40"/>
      <c r="C175" s="200" t="s">
        <v>291</v>
      </c>
      <c r="D175" s="200" t="s">
        <v>159</v>
      </c>
      <c r="E175" s="201" t="s">
        <v>519</v>
      </c>
      <c r="F175" s="202" t="s">
        <v>520</v>
      </c>
      <c r="G175" s="203" t="s">
        <v>243</v>
      </c>
      <c r="H175" s="204">
        <v>60.04</v>
      </c>
      <c r="I175" s="205"/>
      <c r="J175" s="206">
        <f>ROUND(I175*H175,2)</f>
        <v>0</v>
      </c>
      <c r="K175" s="202" t="s">
        <v>163</v>
      </c>
      <c r="L175" s="60"/>
      <c r="M175" s="207" t="s">
        <v>23</v>
      </c>
      <c r="N175" s="208" t="s">
        <v>44</v>
      </c>
      <c r="O175" s="41"/>
      <c r="P175" s="209">
        <f>O175*H175</f>
        <v>0</v>
      </c>
      <c r="Q175" s="209">
        <v>7.6499999999999997E-3</v>
      </c>
      <c r="R175" s="209">
        <f>Q175*H175</f>
        <v>0.45930599999999999</v>
      </c>
      <c r="S175" s="209">
        <v>0</v>
      </c>
      <c r="T175" s="210">
        <f>S175*H175</f>
        <v>0</v>
      </c>
      <c r="AR175" s="23" t="s">
        <v>164</v>
      </c>
      <c r="AT175" s="23" t="s">
        <v>159</v>
      </c>
      <c r="AU175" s="23" t="s">
        <v>83</v>
      </c>
      <c r="AY175" s="23" t="s">
        <v>157</v>
      </c>
      <c r="BE175" s="211">
        <f>IF(N175="základní",J175,0)</f>
        <v>0</v>
      </c>
      <c r="BF175" s="211">
        <f>IF(N175="snížená",J175,0)</f>
        <v>0</v>
      </c>
      <c r="BG175" s="211">
        <f>IF(N175="zákl. přenesená",J175,0)</f>
        <v>0</v>
      </c>
      <c r="BH175" s="211">
        <f>IF(N175="sníž. přenesená",J175,0)</f>
        <v>0</v>
      </c>
      <c r="BI175" s="211">
        <f>IF(N175="nulová",J175,0)</f>
        <v>0</v>
      </c>
      <c r="BJ175" s="23" t="s">
        <v>81</v>
      </c>
      <c r="BK175" s="211">
        <f>ROUND(I175*H175,2)</f>
        <v>0</v>
      </c>
      <c r="BL175" s="23" t="s">
        <v>164</v>
      </c>
      <c r="BM175" s="23" t="s">
        <v>1190</v>
      </c>
    </row>
    <row r="176" spans="2:65" s="1" customFormat="1" ht="40.5">
      <c r="B176" s="40"/>
      <c r="C176" s="62"/>
      <c r="D176" s="212" t="s">
        <v>166</v>
      </c>
      <c r="E176" s="62"/>
      <c r="F176" s="213" t="s">
        <v>522</v>
      </c>
      <c r="G176" s="62"/>
      <c r="H176" s="62"/>
      <c r="I176" s="171"/>
      <c r="J176" s="62"/>
      <c r="K176" s="62"/>
      <c r="L176" s="60"/>
      <c r="M176" s="214"/>
      <c r="N176" s="41"/>
      <c r="O176" s="41"/>
      <c r="P176" s="41"/>
      <c r="Q176" s="41"/>
      <c r="R176" s="41"/>
      <c r="S176" s="41"/>
      <c r="T176" s="77"/>
      <c r="AT176" s="23" t="s">
        <v>166</v>
      </c>
      <c r="AU176" s="23" t="s">
        <v>83</v>
      </c>
    </row>
    <row r="177" spans="2:65" s="1" customFormat="1" ht="175.5">
      <c r="B177" s="40"/>
      <c r="C177" s="62"/>
      <c r="D177" s="212" t="s">
        <v>168</v>
      </c>
      <c r="E177" s="62"/>
      <c r="F177" s="215" t="s">
        <v>523</v>
      </c>
      <c r="G177" s="62"/>
      <c r="H177" s="62"/>
      <c r="I177" s="171"/>
      <c r="J177" s="62"/>
      <c r="K177" s="62"/>
      <c r="L177" s="60"/>
      <c r="M177" s="214"/>
      <c r="N177" s="41"/>
      <c r="O177" s="41"/>
      <c r="P177" s="41"/>
      <c r="Q177" s="41"/>
      <c r="R177" s="41"/>
      <c r="S177" s="41"/>
      <c r="T177" s="77"/>
      <c r="AT177" s="23" t="s">
        <v>168</v>
      </c>
      <c r="AU177" s="23" t="s">
        <v>83</v>
      </c>
    </row>
    <row r="178" spans="2:65" s="1" customFormat="1" ht="27">
      <c r="B178" s="40"/>
      <c r="C178" s="62"/>
      <c r="D178" s="212" t="s">
        <v>177</v>
      </c>
      <c r="E178" s="62"/>
      <c r="F178" s="215" t="s">
        <v>1191</v>
      </c>
      <c r="G178" s="62"/>
      <c r="H178" s="62"/>
      <c r="I178" s="171"/>
      <c r="J178" s="62"/>
      <c r="K178" s="62"/>
      <c r="L178" s="60"/>
      <c r="M178" s="214"/>
      <c r="N178" s="41"/>
      <c r="O178" s="41"/>
      <c r="P178" s="41"/>
      <c r="Q178" s="41"/>
      <c r="R178" s="41"/>
      <c r="S178" s="41"/>
      <c r="T178" s="77"/>
      <c r="AT178" s="23" t="s">
        <v>177</v>
      </c>
      <c r="AU178" s="23" t="s">
        <v>83</v>
      </c>
    </row>
    <row r="179" spans="2:65" s="12" customFormat="1" ht="13.5">
      <c r="B179" s="216"/>
      <c r="C179" s="217"/>
      <c r="D179" s="212" t="s">
        <v>170</v>
      </c>
      <c r="E179" s="218" t="s">
        <v>23</v>
      </c>
      <c r="F179" s="219" t="s">
        <v>1192</v>
      </c>
      <c r="G179" s="217"/>
      <c r="H179" s="220">
        <v>60.04</v>
      </c>
      <c r="I179" s="221"/>
      <c r="J179" s="217"/>
      <c r="K179" s="217"/>
      <c r="L179" s="222"/>
      <c r="M179" s="223"/>
      <c r="N179" s="224"/>
      <c r="O179" s="224"/>
      <c r="P179" s="224"/>
      <c r="Q179" s="224"/>
      <c r="R179" s="224"/>
      <c r="S179" s="224"/>
      <c r="T179" s="225"/>
      <c r="AT179" s="226" t="s">
        <v>170</v>
      </c>
      <c r="AU179" s="226" t="s">
        <v>83</v>
      </c>
      <c r="AV179" s="12" t="s">
        <v>83</v>
      </c>
      <c r="AW179" s="12" t="s">
        <v>36</v>
      </c>
      <c r="AX179" s="12" t="s">
        <v>81</v>
      </c>
      <c r="AY179" s="226" t="s">
        <v>157</v>
      </c>
    </row>
    <row r="180" spans="2:65" s="1" customFormat="1" ht="16.5" customHeight="1">
      <c r="B180" s="40"/>
      <c r="C180" s="200" t="s">
        <v>296</v>
      </c>
      <c r="D180" s="200" t="s">
        <v>159</v>
      </c>
      <c r="E180" s="201" t="s">
        <v>526</v>
      </c>
      <c r="F180" s="202" t="s">
        <v>527</v>
      </c>
      <c r="G180" s="203" t="s">
        <v>243</v>
      </c>
      <c r="H180" s="204">
        <v>60.04</v>
      </c>
      <c r="I180" s="205"/>
      <c r="J180" s="206">
        <f>ROUND(I180*H180,2)</f>
        <v>0</v>
      </c>
      <c r="K180" s="202" t="s">
        <v>163</v>
      </c>
      <c r="L180" s="60"/>
      <c r="M180" s="207" t="s">
        <v>23</v>
      </c>
      <c r="N180" s="208" t="s">
        <v>44</v>
      </c>
      <c r="O180" s="41"/>
      <c r="P180" s="209">
        <f>O180*H180</f>
        <v>0</v>
      </c>
      <c r="Q180" s="209">
        <v>8.5999999999999998E-4</v>
      </c>
      <c r="R180" s="209">
        <f>Q180*H180</f>
        <v>5.1634399999999997E-2</v>
      </c>
      <c r="S180" s="209">
        <v>0</v>
      </c>
      <c r="T180" s="210">
        <f>S180*H180</f>
        <v>0</v>
      </c>
      <c r="AR180" s="23" t="s">
        <v>164</v>
      </c>
      <c r="AT180" s="23" t="s">
        <v>159</v>
      </c>
      <c r="AU180" s="23" t="s">
        <v>83</v>
      </c>
      <c r="AY180" s="23" t="s">
        <v>157</v>
      </c>
      <c r="BE180" s="211">
        <f>IF(N180="základní",J180,0)</f>
        <v>0</v>
      </c>
      <c r="BF180" s="211">
        <f>IF(N180="snížená",J180,0)</f>
        <v>0</v>
      </c>
      <c r="BG180" s="211">
        <f>IF(N180="zákl. přenesená",J180,0)</f>
        <v>0</v>
      </c>
      <c r="BH180" s="211">
        <f>IF(N180="sníž. přenesená",J180,0)</f>
        <v>0</v>
      </c>
      <c r="BI180" s="211">
        <f>IF(N180="nulová",J180,0)</f>
        <v>0</v>
      </c>
      <c r="BJ180" s="23" t="s">
        <v>81</v>
      </c>
      <c r="BK180" s="211">
        <f>ROUND(I180*H180,2)</f>
        <v>0</v>
      </c>
      <c r="BL180" s="23" t="s">
        <v>164</v>
      </c>
      <c r="BM180" s="23" t="s">
        <v>1193</v>
      </c>
    </row>
    <row r="181" spans="2:65" s="1" customFormat="1" ht="40.5">
      <c r="B181" s="40"/>
      <c r="C181" s="62"/>
      <c r="D181" s="212" t="s">
        <v>166</v>
      </c>
      <c r="E181" s="62"/>
      <c r="F181" s="213" t="s">
        <v>529</v>
      </c>
      <c r="G181" s="62"/>
      <c r="H181" s="62"/>
      <c r="I181" s="171"/>
      <c r="J181" s="62"/>
      <c r="K181" s="62"/>
      <c r="L181" s="60"/>
      <c r="M181" s="214"/>
      <c r="N181" s="41"/>
      <c r="O181" s="41"/>
      <c r="P181" s="41"/>
      <c r="Q181" s="41"/>
      <c r="R181" s="41"/>
      <c r="S181" s="41"/>
      <c r="T181" s="77"/>
      <c r="AT181" s="23" t="s">
        <v>166</v>
      </c>
      <c r="AU181" s="23" t="s">
        <v>83</v>
      </c>
    </row>
    <row r="182" spans="2:65" s="1" customFormat="1" ht="175.5">
      <c r="B182" s="40"/>
      <c r="C182" s="62"/>
      <c r="D182" s="212" t="s">
        <v>168</v>
      </c>
      <c r="E182" s="62"/>
      <c r="F182" s="215" t="s">
        <v>523</v>
      </c>
      <c r="G182" s="62"/>
      <c r="H182" s="62"/>
      <c r="I182" s="171"/>
      <c r="J182" s="62"/>
      <c r="K182" s="62"/>
      <c r="L182" s="60"/>
      <c r="M182" s="214"/>
      <c r="N182" s="41"/>
      <c r="O182" s="41"/>
      <c r="P182" s="41"/>
      <c r="Q182" s="41"/>
      <c r="R182" s="41"/>
      <c r="S182" s="41"/>
      <c r="T182" s="77"/>
      <c r="AT182" s="23" t="s">
        <v>168</v>
      </c>
      <c r="AU182" s="23" t="s">
        <v>83</v>
      </c>
    </row>
    <row r="183" spans="2:65" s="1" customFormat="1" ht="16.5" customHeight="1">
      <c r="B183" s="40"/>
      <c r="C183" s="200" t="s">
        <v>9</v>
      </c>
      <c r="D183" s="200" t="s">
        <v>159</v>
      </c>
      <c r="E183" s="201" t="s">
        <v>538</v>
      </c>
      <c r="F183" s="202" t="s">
        <v>539</v>
      </c>
      <c r="G183" s="203" t="s">
        <v>237</v>
      </c>
      <c r="H183" s="204">
        <v>0.50600000000000001</v>
      </c>
      <c r="I183" s="205"/>
      <c r="J183" s="206">
        <f>ROUND(I183*H183,2)</f>
        <v>0</v>
      </c>
      <c r="K183" s="202" t="s">
        <v>163</v>
      </c>
      <c r="L183" s="60"/>
      <c r="M183" s="207" t="s">
        <v>23</v>
      </c>
      <c r="N183" s="208" t="s">
        <v>44</v>
      </c>
      <c r="O183" s="41"/>
      <c r="P183" s="209">
        <f>O183*H183</f>
        <v>0</v>
      </c>
      <c r="Q183" s="209">
        <v>1.03003</v>
      </c>
      <c r="R183" s="209">
        <f>Q183*H183</f>
        <v>0.52119517999999998</v>
      </c>
      <c r="S183" s="209">
        <v>0</v>
      </c>
      <c r="T183" s="210">
        <f>S183*H183</f>
        <v>0</v>
      </c>
      <c r="AR183" s="23" t="s">
        <v>164</v>
      </c>
      <c r="AT183" s="23" t="s">
        <v>159</v>
      </c>
      <c r="AU183" s="23" t="s">
        <v>83</v>
      </c>
      <c r="AY183" s="23" t="s">
        <v>157</v>
      </c>
      <c r="BE183" s="211">
        <f>IF(N183="základní",J183,0)</f>
        <v>0</v>
      </c>
      <c r="BF183" s="211">
        <f>IF(N183="snížená",J183,0)</f>
        <v>0</v>
      </c>
      <c r="BG183" s="211">
        <f>IF(N183="zákl. přenesená",J183,0)</f>
        <v>0</v>
      </c>
      <c r="BH183" s="211">
        <f>IF(N183="sníž. přenesená",J183,0)</f>
        <v>0</v>
      </c>
      <c r="BI183" s="211">
        <f>IF(N183="nulová",J183,0)</f>
        <v>0</v>
      </c>
      <c r="BJ183" s="23" t="s">
        <v>81</v>
      </c>
      <c r="BK183" s="211">
        <f>ROUND(I183*H183,2)</f>
        <v>0</v>
      </c>
      <c r="BL183" s="23" t="s">
        <v>164</v>
      </c>
      <c r="BM183" s="23" t="s">
        <v>1194</v>
      </c>
    </row>
    <row r="184" spans="2:65" s="1" customFormat="1" ht="54">
      <c r="B184" s="40"/>
      <c r="C184" s="62"/>
      <c r="D184" s="212" t="s">
        <v>166</v>
      </c>
      <c r="E184" s="62"/>
      <c r="F184" s="213" t="s">
        <v>541</v>
      </c>
      <c r="G184" s="62"/>
      <c r="H184" s="62"/>
      <c r="I184" s="171"/>
      <c r="J184" s="62"/>
      <c r="K184" s="62"/>
      <c r="L184" s="60"/>
      <c r="M184" s="214"/>
      <c r="N184" s="41"/>
      <c r="O184" s="41"/>
      <c r="P184" s="41"/>
      <c r="Q184" s="41"/>
      <c r="R184" s="41"/>
      <c r="S184" s="41"/>
      <c r="T184" s="77"/>
      <c r="AT184" s="23" t="s">
        <v>166</v>
      </c>
      <c r="AU184" s="23" t="s">
        <v>83</v>
      </c>
    </row>
    <row r="185" spans="2:65" s="1" customFormat="1" ht="94.5">
      <c r="B185" s="40"/>
      <c r="C185" s="62"/>
      <c r="D185" s="212" t="s">
        <v>168</v>
      </c>
      <c r="E185" s="62"/>
      <c r="F185" s="215" t="s">
        <v>535</v>
      </c>
      <c r="G185" s="62"/>
      <c r="H185" s="62"/>
      <c r="I185" s="171"/>
      <c r="J185" s="62"/>
      <c r="K185" s="62"/>
      <c r="L185" s="60"/>
      <c r="M185" s="214"/>
      <c r="N185" s="41"/>
      <c r="O185" s="41"/>
      <c r="P185" s="41"/>
      <c r="Q185" s="41"/>
      <c r="R185" s="41"/>
      <c r="S185" s="41"/>
      <c r="T185" s="77"/>
      <c r="AT185" s="23" t="s">
        <v>168</v>
      </c>
      <c r="AU185" s="23" t="s">
        <v>83</v>
      </c>
    </row>
    <row r="186" spans="2:65" s="12" customFormat="1" ht="13.5">
      <c r="B186" s="216"/>
      <c r="C186" s="217"/>
      <c r="D186" s="212" t="s">
        <v>170</v>
      </c>
      <c r="E186" s="218" t="s">
        <v>23</v>
      </c>
      <c r="F186" s="219" t="s">
        <v>1195</v>
      </c>
      <c r="G186" s="217"/>
      <c r="H186" s="220">
        <v>0.50600000000000001</v>
      </c>
      <c r="I186" s="221"/>
      <c r="J186" s="217"/>
      <c r="K186" s="217"/>
      <c r="L186" s="222"/>
      <c r="M186" s="223"/>
      <c r="N186" s="224"/>
      <c r="O186" s="224"/>
      <c r="P186" s="224"/>
      <c r="Q186" s="224"/>
      <c r="R186" s="224"/>
      <c r="S186" s="224"/>
      <c r="T186" s="225"/>
      <c r="AT186" s="226" t="s">
        <v>170</v>
      </c>
      <c r="AU186" s="226" t="s">
        <v>83</v>
      </c>
      <c r="AV186" s="12" t="s">
        <v>83</v>
      </c>
      <c r="AW186" s="12" t="s">
        <v>36</v>
      </c>
      <c r="AX186" s="12" t="s">
        <v>81</v>
      </c>
      <c r="AY186" s="226" t="s">
        <v>157</v>
      </c>
    </row>
    <row r="187" spans="2:65" s="1" customFormat="1" ht="25.5" customHeight="1">
      <c r="B187" s="40"/>
      <c r="C187" s="200" t="s">
        <v>310</v>
      </c>
      <c r="D187" s="200" t="s">
        <v>159</v>
      </c>
      <c r="E187" s="201" t="s">
        <v>1196</v>
      </c>
      <c r="F187" s="202" t="s">
        <v>1197</v>
      </c>
      <c r="G187" s="203" t="s">
        <v>391</v>
      </c>
      <c r="H187" s="204">
        <v>14.16</v>
      </c>
      <c r="I187" s="205"/>
      <c r="J187" s="206">
        <f>ROUND(I187*H187,2)</f>
        <v>0</v>
      </c>
      <c r="K187" s="202" t="s">
        <v>163</v>
      </c>
      <c r="L187" s="60"/>
      <c r="M187" s="207" t="s">
        <v>23</v>
      </c>
      <c r="N187" s="208" t="s">
        <v>44</v>
      </c>
      <c r="O187" s="41"/>
      <c r="P187" s="209">
        <f>O187*H187</f>
        <v>0</v>
      </c>
      <c r="Q187" s="209">
        <v>4.011E-2</v>
      </c>
      <c r="R187" s="209">
        <f>Q187*H187</f>
        <v>0.56795759999999995</v>
      </c>
      <c r="S187" s="209">
        <v>0</v>
      </c>
      <c r="T187" s="210">
        <f>S187*H187</f>
        <v>0</v>
      </c>
      <c r="AR187" s="23" t="s">
        <v>164</v>
      </c>
      <c r="AT187" s="23" t="s">
        <v>159</v>
      </c>
      <c r="AU187" s="23" t="s">
        <v>83</v>
      </c>
      <c r="AY187" s="23" t="s">
        <v>157</v>
      </c>
      <c r="BE187" s="211">
        <f>IF(N187="základní",J187,0)</f>
        <v>0</v>
      </c>
      <c r="BF187" s="211">
        <f>IF(N187="snížená",J187,0)</f>
        <v>0</v>
      </c>
      <c r="BG187" s="211">
        <f>IF(N187="zákl. přenesená",J187,0)</f>
        <v>0</v>
      </c>
      <c r="BH187" s="211">
        <f>IF(N187="sníž. přenesená",J187,0)</f>
        <v>0</v>
      </c>
      <c r="BI187" s="211">
        <f>IF(N187="nulová",J187,0)</f>
        <v>0</v>
      </c>
      <c r="BJ187" s="23" t="s">
        <v>81</v>
      </c>
      <c r="BK187" s="211">
        <f>ROUND(I187*H187,2)</f>
        <v>0</v>
      </c>
      <c r="BL187" s="23" t="s">
        <v>164</v>
      </c>
      <c r="BM187" s="23" t="s">
        <v>1198</v>
      </c>
    </row>
    <row r="188" spans="2:65" s="1" customFormat="1" ht="27">
      <c r="B188" s="40"/>
      <c r="C188" s="62"/>
      <c r="D188" s="212" t="s">
        <v>166</v>
      </c>
      <c r="E188" s="62"/>
      <c r="F188" s="213" t="s">
        <v>1199</v>
      </c>
      <c r="G188" s="62"/>
      <c r="H188" s="62"/>
      <c r="I188" s="171"/>
      <c r="J188" s="62"/>
      <c r="K188" s="62"/>
      <c r="L188" s="60"/>
      <c r="M188" s="214"/>
      <c r="N188" s="41"/>
      <c r="O188" s="41"/>
      <c r="P188" s="41"/>
      <c r="Q188" s="41"/>
      <c r="R188" s="41"/>
      <c r="S188" s="41"/>
      <c r="T188" s="77"/>
      <c r="AT188" s="23" t="s">
        <v>166</v>
      </c>
      <c r="AU188" s="23" t="s">
        <v>83</v>
      </c>
    </row>
    <row r="189" spans="2:65" s="1" customFormat="1" ht="175.5">
      <c r="B189" s="40"/>
      <c r="C189" s="62"/>
      <c r="D189" s="212" t="s">
        <v>168</v>
      </c>
      <c r="E189" s="62"/>
      <c r="F189" s="215" t="s">
        <v>1200</v>
      </c>
      <c r="G189" s="62"/>
      <c r="H189" s="62"/>
      <c r="I189" s="171"/>
      <c r="J189" s="62"/>
      <c r="K189" s="62"/>
      <c r="L189" s="60"/>
      <c r="M189" s="214"/>
      <c r="N189" s="41"/>
      <c r="O189" s="41"/>
      <c r="P189" s="41"/>
      <c r="Q189" s="41"/>
      <c r="R189" s="41"/>
      <c r="S189" s="41"/>
      <c r="T189" s="77"/>
      <c r="AT189" s="23" t="s">
        <v>168</v>
      </c>
      <c r="AU189" s="23" t="s">
        <v>83</v>
      </c>
    </row>
    <row r="190" spans="2:65" s="12" customFormat="1" ht="13.5">
      <c r="B190" s="216"/>
      <c r="C190" s="217"/>
      <c r="D190" s="212" t="s">
        <v>170</v>
      </c>
      <c r="E190" s="218" t="s">
        <v>23</v>
      </c>
      <c r="F190" s="219" t="s">
        <v>1201</v>
      </c>
      <c r="G190" s="217"/>
      <c r="H190" s="220">
        <v>8.26</v>
      </c>
      <c r="I190" s="221"/>
      <c r="J190" s="217"/>
      <c r="K190" s="217"/>
      <c r="L190" s="222"/>
      <c r="M190" s="223"/>
      <c r="N190" s="224"/>
      <c r="O190" s="224"/>
      <c r="P190" s="224"/>
      <c r="Q190" s="224"/>
      <c r="R190" s="224"/>
      <c r="S190" s="224"/>
      <c r="T190" s="225"/>
      <c r="AT190" s="226" t="s">
        <v>170</v>
      </c>
      <c r="AU190" s="226" t="s">
        <v>83</v>
      </c>
      <c r="AV190" s="12" t="s">
        <v>83</v>
      </c>
      <c r="AW190" s="12" t="s">
        <v>36</v>
      </c>
      <c r="AX190" s="12" t="s">
        <v>73</v>
      </c>
      <c r="AY190" s="226" t="s">
        <v>157</v>
      </c>
    </row>
    <row r="191" spans="2:65" s="12" customFormat="1" ht="13.5">
      <c r="B191" s="216"/>
      <c r="C191" s="217"/>
      <c r="D191" s="212" t="s">
        <v>170</v>
      </c>
      <c r="E191" s="218" t="s">
        <v>23</v>
      </c>
      <c r="F191" s="219" t="s">
        <v>1202</v>
      </c>
      <c r="G191" s="217"/>
      <c r="H191" s="220">
        <v>5.9</v>
      </c>
      <c r="I191" s="221"/>
      <c r="J191" s="217"/>
      <c r="K191" s="217"/>
      <c r="L191" s="222"/>
      <c r="M191" s="223"/>
      <c r="N191" s="224"/>
      <c r="O191" s="224"/>
      <c r="P191" s="224"/>
      <c r="Q191" s="224"/>
      <c r="R191" s="224"/>
      <c r="S191" s="224"/>
      <c r="T191" s="225"/>
      <c r="AT191" s="226" t="s">
        <v>170</v>
      </c>
      <c r="AU191" s="226" t="s">
        <v>83</v>
      </c>
      <c r="AV191" s="12" t="s">
        <v>83</v>
      </c>
      <c r="AW191" s="12" t="s">
        <v>36</v>
      </c>
      <c r="AX191" s="12" t="s">
        <v>73</v>
      </c>
      <c r="AY191" s="226" t="s">
        <v>157</v>
      </c>
    </row>
    <row r="192" spans="2:65" s="13" customFormat="1" ht="13.5">
      <c r="B192" s="227"/>
      <c r="C192" s="228"/>
      <c r="D192" s="212" t="s">
        <v>170</v>
      </c>
      <c r="E192" s="229" t="s">
        <v>23</v>
      </c>
      <c r="F192" s="230" t="s">
        <v>182</v>
      </c>
      <c r="G192" s="228"/>
      <c r="H192" s="231">
        <v>14.16</v>
      </c>
      <c r="I192" s="232"/>
      <c r="J192" s="228"/>
      <c r="K192" s="228"/>
      <c r="L192" s="233"/>
      <c r="M192" s="234"/>
      <c r="N192" s="235"/>
      <c r="O192" s="235"/>
      <c r="P192" s="235"/>
      <c r="Q192" s="235"/>
      <c r="R192" s="235"/>
      <c r="S192" s="235"/>
      <c r="T192" s="236"/>
      <c r="AT192" s="237" t="s">
        <v>170</v>
      </c>
      <c r="AU192" s="237" t="s">
        <v>83</v>
      </c>
      <c r="AV192" s="13" t="s">
        <v>164</v>
      </c>
      <c r="AW192" s="13" t="s">
        <v>36</v>
      </c>
      <c r="AX192" s="13" t="s">
        <v>81</v>
      </c>
      <c r="AY192" s="237" t="s">
        <v>157</v>
      </c>
    </row>
    <row r="193" spans="2:65" s="1" customFormat="1" ht="16.5" customHeight="1">
      <c r="B193" s="40"/>
      <c r="C193" s="200" t="s">
        <v>518</v>
      </c>
      <c r="D193" s="200" t="s">
        <v>159</v>
      </c>
      <c r="E193" s="201" t="s">
        <v>1203</v>
      </c>
      <c r="F193" s="202" t="s">
        <v>1204</v>
      </c>
      <c r="G193" s="203" t="s">
        <v>391</v>
      </c>
      <c r="H193" s="204">
        <v>14.16</v>
      </c>
      <c r="I193" s="205"/>
      <c r="J193" s="206">
        <f>ROUND(I193*H193,2)</f>
        <v>0</v>
      </c>
      <c r="K193" s="202" t="s">
        <v>163</v>
      </c>
      <c r="L193" s="60"/>
      <c r="M193" s="207" t="s">
        <v>23</v>
      </c>
      <c r="N193" s="208" t="s">
        <v>44</v>
      </c>
      <c r="O193" s="41"/>
      <c r="P193" s="209">
        <f>O193*H193</f>
        <v>0</v>
      </c>
      <c r="Q193" s="209">
        <v>4.0999999999999999E-4</v>
      </c>
      <c r="R193" s="209">
        <f>Q193*H193</f>
        <v>5.8056000000000002E-3</v>
      </c>
      <c r="S193" s="209">
        <v>0</v>
      </c>
      <c r="T193" s="210">
        <f>S193*H193</f>
        <v>0</v>
      </c>
      <c r="AR193" s="23" t="s">
        <v>164</v>
      </c>
      <c r="AT193" s="23" t="s">
        <v>159</v>
      </c>
      <c r="AU193" s="23" t="s">
        <v>83</v>
      </c>
      <c r="AY193" s="23" t="s">
        <v>157</v>
      </c>
      <c r="BE193" s="211">
        <f>IF(N193="základní",J193,0)</f>
        <v>0</v>
      </c>
      <c r="BF193" s="211">
        <f>IF(N193="snížená",J193,0)</f>
        <v>0</v>
      </c>
      <c r="BG193" s="211">
        <f>IF(N193="zákl. přenesená",J193,0)</f>
        <v>0</v>
      </c>
      <c r="BH193" s="211">
        <f>IF(N193="sníž. přenesená",J193,0)</f>
        <v>0</v>
      </c>
      <c r="BI193" s="211">
        <f>IF(N193="nulová",J193,0)</f>
        <v>0</v>
      </c>
      <c r="BJ193" s="23" t="s">
        <v>81</v>
      </c>
      <c r="BK193" s="211">
        <f>ROUND(I193*H193,2)</f>
        <v>0</v>
      </c>
      <c r="BL193" s="23" t="s">
        <v>164</v>
      </c>
      <c r="BM193" s="23" t="s">
        <v>1205</v>
      </c>
    </row>
    <row r="194" spans="2:65" s="1" customFormat="1" ht="27">
      <c r="B194" s="40"/>
      <c r="C194" s="62"/>
      <c r="D194" s="212" t="s">
        <v>166</v>
      </c>
      <c r="E194" s="62"/>
      <c r="F194" s="213" t="s">
        <v>1206</v>
      </c>
      <c r="G194" s="62"/>
      <c r="H194" s="62"/>
      <c r="I194" s="171"/>
      <c r="J194" s="62"/>
      <c r="K194" s="62"/>
      <c r="L194" s="60"/>
      <c r="M194" s="214"/>
      <c r="N194" s="41"/>
      <c r="O194" s="41"/>
      <c r="P194" s="41"/>
      <c r="Q194" s="41"/>
      <c r="R194" s="41"/>
      <c r="S194" s="41"/>
      <c r="T194" s="77"/>
      <c r="AT194" s="23" t="s">
        <v>166</v>
      </c>
      <c r="AU194" s="23" t="s">
        <v>83</v>
      </c>
    </row>
    <row r="195" spans="2:65" s="1" customFormat="1" ht="175.5">
      <c r="B195" s="40"/>
      <c r="C195" s="62"/>
      <c r="D195" s="212" t="s">
        <v>168</v>
      </c>
      <c r="E195" s="62"/>
      <c r="F195" s="215" t="s">
        <v>1200</v>
      </c>
      <c r="G195" s="62"/>
      <c r="H195" s="62"/>
      <c r="I195" s="171"/>
      <c r="J195" s="62"/>
      <c r="K195" s="62"/>
      <c r="L195" s="60"/>
      <c r="M195" s="214"/>
      <c r="N195" s="41"/>
      <c r="O195" s="41"/>
      <c r="P195" s="41"/>
      <c r="Q195" s="41"/>
      <c r="R195" s="41"/>
      <c r="S195" s="41"/>
      <c r="T195" s="77"/>
      <c r="AT195" s="23" t="s">
        <v>168</v>
      </c>
      <c r="AU195" s="23" t="s">
        <v>83</v>
      </c>
    </row>
    <row r="196" spans="2:65" s="1" customFormat="1" ht="25.5" customHeight="1">
      <c r="B196" s="40"/>
      <c r="C196" s="200" t="s">
        <v>530</v>
      </c>
      <c r="D196" s="200" t="s">
        <v>159</v>
      </c>
      <c r="E196" s="201" t="s">
        <v>1207</v>
      </c>
      <c r="F196" s="202" t="s">
        <v>1208</v>
      </c>
      <c r="G196" s="203" t="s">
        <v>162</v>
      </c>
      <c r="H196" s="204">
        <v>42.58</v>
      </c>
      <c r="I196" s="205"/>
      <c r="J196" s="206">
        <f>ROUND(I196*H196,2)</f>
        <v>0</v>
      </c>
      <c r="K196" s="202" t="s">
        <v>163</v>
      </c>
      <c r="L196" s="60"/>
      <c r="M196" s="207" t="s">
        <v>23</v>
      </c>
      <c r="N196" s="208" t="s">
        <v>44</v>
      </c>
      <c r="O196" s="41"/>
      <c r="P196" s="209">
        <f>O196*H196</f>
        <v>0</v>
      </c>
      <c r="Q196" s="209">
        <v>2.004</v>
      </c>
      <c r="R196" s="209">
        <f>Q196*H196</f>
        <v>85.33032</v>
      </c>
      <c r="S196" s="209">
        <v>0</v>
      </c>
      <c r="T196" s="210">
        <f>S196*H196</f>
        <v>0</v>
      </c>
      <c r="AR196" s="23" t="s">
        <v>164</v>
      </c>
      <c r="AT196" s="23" t="s">
        <v>159</v>
      </c>
      <c r="AU196" s="23" t="s">
        <v>83</v>
      </c>
      <c r="AY196" s="23" t="s">
        <v>157</v>
      </c>
      <c r="BE196" s="211">
        <f>IF(N196="základní",J196,0)</f>
        <v>0</v>
      </c>
      <c r="BF196" s="211">
        <f>IF(N196="snížená",J196,0)</f>
        <v>0</v>
      </c>
      <c r="BG196" s="211">
        <f>IF(N196="zákl. přenesená",J196,0)</f>
        <v>0</v>
      </c>
      <c r="BH196" s="211">
        <f>IF(N196="sníž. přenesená",J196,0)</f>
        <v>0</v>
      </c>
      <c r="BI196" s="211">
        <f>IF(N196="nulová",J196,0)</f>
        <v>0</v>
      </c>
      <c r="BJ196" s="23" t="s">
        <v>81</v>
      </c>
      <c r="BK196" s="211">
        <f>ROUND(I196*H196,2)</f>
        <v>0</v>
      </c>
      <c r="BL196" s="23" t="s">
        <v>164</v>
      </c>
      <c r="BM196" s="23" t="s">
        <v>1209</v>
      </c>
    </row>
    <row r="197" spans="2:65" s="1" customFormat="1" ht="54">
      <c r="B197" s="40"/>
      <c r="C197" s="62"/>
      <c r="D197" s="212" t="s">
        <v>166</v>
      </c>
      <c r="E197" s="62"/>
      <c r="F197" s="213" t="s">
        <v>1210</v>
      </c>
      <c r="G197" s="62"/>
      <c r="H197" s="62"/>
      <c r="I197" s="171"/>
      <c r="J197" s="62"/>
      <c r="K197" s="62"/>
      <c r="L197" s="60"/>
      <c r="M197" s="214"/>
      <c r="N197" s="41"/>
      <c r="O197" s="41"/>
      <c r="P197" s="41"/>
      <c r="Q197" s="41"/>
      <c r="R197" s="41"/>
      <c r="S197" s="41"/>
      <c r="T197" s="77"/>
      <c r="AT197" s="23" t="s">
        <v>166</v>
      </c>
      <c r="AU197" s="23" t="s">
        <v>83</v>
      </c>
    </row>
    <row r="198" spans="2:65" s="1" customFormat="1" ht="54">
      <c r="B198" s="40"/>
      <c r="C198" s="62"/>
      <c r="D198" s="212" t="s">
        <v>168</v>
      </c>
      <c r="E198" s="62"/>
      <c r="F198" s="215" t="s">
        <v>510</v>
      </c>
      <c r="G198" s="62"/>
      <c r="H198" s="62"/>
      <c r="I198" s="171"/>
      <c r="J198" s="62"/>
      <c r="K198" s="62"/>
      <c r="L198" s="60"/>
      <c r="M198" s="214"/>
      <c r="N198" s="41"/>
      <c r="O198" s="41"/>
      <c r="P198" s="41"/>
      <c r="Q198" s="41"/>
      <c r="R198" s="41"/>
      <c r="S198" s="41"/>
      <c r="T198" s="77"/>
      <c r="AT198" s="23" t="s">
        <v>168</v>
      </c>
      <c r="AU198" s="23" t="s">
        <v>83</v>
      </c>
    </row>
    <row r="199" spans="2:65" s="1" customFormat="1" ht="27">
      <c r="B199" s="40"/>
      <c r="C199" s="62"/>
      <c r="D199" s="212" t="s">
        <v>177</v>
      </c>
      <c r="E199" s="62"/>
      <c r="F199" s="215" t="s">
        <v>1211</v>
      </c>
      <c r="G199" s="62"/>
      <c r="H199" s="62"/>
      <c r="I199" s="171"/>
      <c r="J199" s="62"/>
      <c r="K199" s="62"/>
      <c r="L199" s="60"/>
      <c r="M199" s="214"/>
      <c r="N199" s="41"/>
      <c r="O199" s="41"/>
      <c r="P199" s="41"/>
      <c r="Q199" s="41"/>
      <c r="R199" s="41"/>
      <c r="S199" s="41"/>
      <c r="T199" s="77"/>
      <c r="AT199" s="23" t="s">
        <v>177</v>
      </c>
      <c r="AU199" s="23" t="s">
        <v>83</v>
      </c>
    </row>
    <row r="200" spans="2:65" s="12" customFormat="1" ht="13.5">
      <c r="B200" s="216"/>
      <c r="C200" s="217"/>
      <c r="D200" s="212" t="s">
        <v>170</v>
      </c>
      <c r="E200" s="218" t="s">
        <v>23</v>
      </c>
      <c r="F200" s="219" t="s">
        <v>1212</v>
      </c>
      <c r="G200" s="217"/>
      <c r="H200" s="220">
        <v>42.58</v>
      </c>
      <c r="I200" s="221"/>
      <c r="J200" s="217"/>
      <c r="K200" s="217"/>
      <c r="L200" s="222"/>
      <c r="M200" s="223"/>
      <c r="N200" s="224"/>
      <c r="O200" s="224"/>
      <c r="P200" s="224"/>
      <c r="Q200" s="224"/>
      <c r="R200" s="224"/>
      <c r="S200" s="224"/>
      <c r="T200" s="225"/>
      <c r="AT200" s="226" t="s">
        <v>170</v>
      </c>
      <c r="AU200" s="226" t="s">
        <v>83</v>
      </c>
      <c r="AV200" s="12" t="s">
        <v>83</v>
      </c>
      <c r="AW200" s="12" t="s">
        <v>36</v>
      </c>
      <c r="AX200" s="12" t="s">
        <v>81</v>
      </c>
      <c r="AY200" s="226" t="s">
        <v>157</v>
      </c>
    </row>
    <row r="201" spans="2:65" s="1" customFormat="1" ht="16.5" customHeight="1">
      <c r="B201" s="40"/>
      <c r="C201" s="200" t="s">
        <v>537</v>
      </c>
      <c r="D201" s="200" t="s">
        <v>159</v>
      </c>
      <c r="E201" s="201" t="s">
        <v>1213</v>
      </c>
      <c r="F201" s="202" t="s">
        <v>1214</v>
      </c>
      <c r="G201" s="203" t="s">
        <v>409</v>
      </c>
      <c r="H201" s="204">
        <v>15</v>
      </c>
      <c r="I201" s="205"/>
      <c r="J201" s="206">
        <f>ROUND(I201*H201,2)</f>
        <v>0</v>
      </c>
      <c r="K201" s="202" t="s">
        <v>163</v>
      </c>
      <c r="L201" s="60"/>
      <c r="M201" s="207" t="s">
        <v>23</v>
      </c>
      <c r="N201" s="208" t="s">
        <v>44</v>
      </c>
      <c r="O201" s="41"/>
      <c r="P201" s="209">
        <f>O201*H201</f>
        <v>0</v>
      </c>
      <c r="Q201" s="209">
        <v>0.14401</v>
      </c>
      <c r="R201" s="209">
        <f>Q201*H201</f>
        <v>2.1601499999999998</v>
      </c>
      <c r="S201" s="209">
        <v>0</v>
      </c>
      <c r="T201" s="210">
        <f>S201*H201</f>
        <v>0</v>
      </c>
      <c r="AR201" s="23" t="s">
        <v>164</v>
      </c>
      <c r="AT201" s="23" t="s">
        <v>159</v>
      </c>
      <c r="AU201" s="23" t="s">
        <v>83</v>
      </c>
      <c r="AY201" s="23" t="s">
        <v>157</v>
      </c>
      <c r="BE201" s="211">
        <f>IF(N201="základní",J201,0)</f>
        <v>0</v>
      </c>
      <c r="BF201" s="211">
        <f>IF(N201="snížená",J201,0)</f>
        <v>0</v>
      </c>
      <c r="BG201" s="211">
        <f>IF(N201="zákl. přenesená",J201,0)</f>
        <v>0</v>
      </c>
      <c r="BH201" s="211">
        <f>IF(N201="sníž. přenesená",J201,0)</f>
        <v>0</v>
      </c>
      <c r="BI201" s="211">
        <f>IF(N201="nulová",J201,0)</f>
        <v>0</v>
      </c>
      <c r="BJ201" s="23" t="s">
        <v>81</v>
      </c>
      <c r="BK201" s="211">
        <f>ROUND(I201*H201,2)</f>
        <v>0</v>
      </c>
      <c r="BL201" s="23" t="s">
        <v>164</v>
      </c>
      <c r="BM201" s="23" t="s">
        <v>1215</v>
      </c>
    </row>
    <row r="202" spans="2:65" s="1" customFormat="1" ht="13.5">
      <c r="B202" s="40"/>
      <c r="C202" s="62"/>
      <c r="D202" s="212" t="s">
        <v>166</v>
      </c>
      <c r="E202" s="62"/>
      <c r="F202" s="213" t="s">
        <v>1216</v>
      </c>
      <c r="G202" s="62"/>
      <c r="H202" s="62"/>
      <c r="I202" s="171"/>
      <c r="J202" s="62"/>
      <c r="K202" s="62"/>
      <c r="L202" s="60"/>
      <c r="M202" s="214"/>
      <c r="N202" s="41"/>
      <c r="O202" s="41"/>
      <c r="P202" s="41"/>
      <c r="Q202" s="41"/>
      <c r="R202" s="41"/>
      <c r="S202" s="41"/>
      <c r="T202" s="77"/>
      <c r="AT202" s="23" t="s">
        <v>166</v>
      </c>
      <c r="AU202" s="23" t="s">
        <v>83</v>
      </c>
    </row>
    <row r="203" spans="2:65" s="1" customFormat="1" ht="175.5">
      <c r="B203" s="40"/>
      <c r="C203" s="62"/>
      <c r="D203" s="212" t="s">
        <v>168</v>
      </c>
      <c r="E203" s="62"/>
      <c r="F203" s="215" t="s">
        <v>1217</v>
      </c>
      <c r="G203" s="62"/>
      <c r="H203" s="62"/>
      <c r="I203" s="171"/>
      <c r="J203" s="62"/>
      <c r="K203" s="62"/>
      <c r="L203" s="60"/>
      <c r="M203" s="214"/>
      <c r="N203" s="41"/>
      <c r="O203" s="41"/>
      <c r="P203" s="41"/>
      <c r="Q203" s="41"/>
      <c r="R203" s="41"/>
      <c r="S203" s="41"/>
      <c r="T203" s="77"/>
      <c r="AT203" s="23" t="s">
        <v>168</v>
      </c>
      <c r="AU203" s="23" t="s">
        <v>83</v>
      </c>
    </row>
    <row r="204" spans="2:65" s="12" customFormat="1" ht="27">
      <c r="B204" s="216"/>
      <c r="C204" s="217"/>
      <c r="D204" s="212" t="s">
        <v>170</v>
      </c>
      <c r="E204" s="218" t="s">
        <v>23</v>
      </c>
      <c r="F204" s="219" t="s">
        <v>1218</v>
      </c>
      <c r="G204" s="217"/>
      <c r="H204" s="220">
        <v>15</v>
      </c>
      <c r="I204" s="221"/>
      <c r="J204" s="217"/>
      <c r="K204" s="217"/>
      <c r="L204" s="222"/>
      <c r="M204" s="223"/>
      <c r="N204" s="224"/>
      <c r="O204" s="224"/>
      <c r="P204" s="224"/>
      <c r="Q204" s="224"/>
      <c r="R204" s="224"/>
      <c r="S204" s="224"/>
      <c r="T204" s="225"/>
      <c r="AT204" s="226" t="s">
        <v>170</v>
      </c>
      <c r="AU204" s="226" t="s">
        <v>83</v>
      </c>
      <c r="AV204" s="12" t="s">
        <v>83</v>
      </c>
      <c r="AW204" s="12" t="s">
        <v>36</v>
      </c>
      <c r="AX204" s="12" t="s">
        <v>81</v>
      </c>
      <c r="AY204" s="226" t="s">
        <v>157</v>
      </c>
    </row>
    <row r="205" spans="2:65" s="1" customFormat="1" ht="16.5" customHeight="1">
      <c r="B205" s="40"/>
      <c r="C205" s="238" t="s">
        <v>543</v>
      </c>
      <c r="D205" s="238" t="s">
        <v>234</v>
      </c>
      <c r="E205" s="239" t="s">
        <v>1219</v>
      </c>
      <c r="F205" s="240" t="s">
        <v>1220</v>
      </c>
      <c r="G205" s="241" t="s">
        <v>409</v>
      </c>
      <c r="H205" s="242">
        <v>5</v>
      </c>
      <c r="I205" s="243"/>
      <c r="J205" s="244">
        <f>ROUND(I205*H205,2)</f>
        <v>0</v>
      </c>
      <c r="K205" s="240" t="s">
        <v>23</v>
      </c>
      <c r="L205" s="245"/>
      <c r="M205" s="246" t="s">
        <v>23</v>
      </c>
      <c r="N205" s="247" t="s">
        <v>44</v>
      </c>
      <c r="O205" s="41"/>
      <c r="P205" s="209">
        <f>O205*H205</f>
        <v>0</v>
      </c>
      <c r="Q205" s="209">
        <v>4.3250000000000002</v>
      </c>
      <c r="R205" s="209">
        <f>Q205*H205</f>
        <v>21.625</v>
      </c>
      <c r="S205" s="209">
        <v>0</v>
      </c>
      <c r="T205" s="210">
        <f>S205*H205</f>
        <v>0</v>
      </c>
      <c r="AR205" s="23" t="s">
        <v>211</v>
      </c>
      <c r="AT205" s="23" t="s">
        <v>234</v>
      </c>
      <c r="AU205" s="23" t="s">
        <v>83</v>
      </c>
      <c r="AY205" s="23" t="s">
        <v>157</v>
      </c>
      <c r="BE205" s="211">
        <f>IF(N205="základní",J205,0)</f>
        <v>0</v>
      </c>
      <c r="BF205" s="211">
        <f>IF(N205="snížená",J205,0)</f>
        <v>0</v>
      </c>
      <c r="BG205" s="211">
        <f>IF(N205="zákl. přenesená",J205,0)</f>
        <v>0</v>
      </c>
      <c r="BH205" s="211">
        <f>IF(N205="sníž. přenesená",J205,0)</f>
        <v>0</v>
      </c>
      <c r="BI205" s="211">
        <f>IF(N205="nulová",J205,0)</f>
        <v>0</v>
      </c>
      <c r="BJ205" s="23" t="s">
        <v>81</v>
      </c>
      <c r="BK205" s="211">
        <f>ROUND(I205*H205,2)</f>
        <v>0</v>
      </c>
      <c r="BL205" s="23" t="s">
        <v>164</v>
      </c>
      <c r="BM205" s="23" t="s">
        <v>1221</v>
      </c>
    </row>
    <row r="206" spans="2:65" s="1" customFormat="1" ht="13.5">
      <c r="B206" s="40"/>
      <c r="C206" s="62"/>
      <c r="D206" s="212" t="s">
        <v>166</v>
      </c>
      <c r="E206" s="62"/>
      <c r="F206" s="213" t="s">
        <v>1220</v>
      </c>
      <c r="G206" s="62"/>
      <c r="H206" s="62"/>
      <c r="I206" s="171"/>
      <c r="J206" s="62"/>
      <c r="K206" s="62"/>
      <c r="L206" s="60"/>
      <c r="M206" s="214"/>
      <c r="N206" s="41"/>
      <c r="O206" s="41"/>
      <c r="P206" s="41"/>
      <c r="Q206" s="41"/>
      <c r="R206" s="41"/>
      <c r="S206" s="41"/>
      <c r="T206" s="77"/>
      <c r="AT206" s="23" t="s">
        <v>166</v>
      </c>
      <c r="AU206" s="23" t="s">
        <v>83</v>
      </c>
    </row>
    <row r="207" spans="2:65" s="12" customFormat="1" ht="13.5">
      <c r="B207" s="216"/>
      <c r="C207" s="217"/>
      <c r="D207" s="212" t="s">
        <v>170</v>
      </c>
      <c r="E207" s="218" t="s">
        <v>23</v>
      </c>
      <c r="F207" s="219" t="s">
        <v>1222</v>
      </c>
      <c r="G207" s="217"/>
      <c r="H207" s="220">
        <v>5</v>
      </c>
      <c r="I207" s="221"/>
      <c r="J207" s="217"/>
      <c r="K207" s="217"/>
      <c r="L207" s="222"/>
      <c r="M207" s="223"/>
      <c r="N207" s="224"/>
      <c r="O207" s="224"/>
      <c r="P207" s="224"/>
      <c r="Q207" s="224"/>
      <c r="R207" s="224"/>
      <c r="S207" s="224"/>
      <c r="T207" s="225"/>
      <c r="AT207" s="226" t="s">
        <v>170</v>
      </c>
      <c r="AU207" s="226" t="s">
        <v>83</v>
      </c>
      <c r="AV207" s="12" t="s">
        <v>83</v>
      </c>
      <c r="AW207" s="12" t="s">
        <v>36</v>
      </c>
      <c r="AX207" s="12" t="s">
        <v>81</v>
      </c>
      <c r="AY207" s="226" t="s">
        <v>157</v>
      </c>
    </row>
    <row r="208" spans="2:65" s="11" customFormat="1" ht="29.85" customHeight="1">
      <c r="B208" s="184"/>
      <c r="C208" s="185"/>
      <c r="D208" s="186" t="s">
        <v>72</v>
      </c>
      <c r="E208" s="198" t="s">
        <v>164</v>
      </c>
      <c r="F208" s="198" t="s">
        <v>256</v>
      </c>
      <c r="G208" s="185"/>
      <c r="H208" s="185"/>
      <c r="I208" s="188"/>
      <c r="J208" s="199">
        <f>BK208</f>
        <v>0</v>
      </c>
      <c r="K208" s="185"/>
      <c r="L208" s="190"/>
      <c r="M208" s="191"/>
      <c r="N208" s="192"/>
      <c r="O208" s="192"/>
      <c r="P208" s="193">
        <f>SUM(P209:P242)</f>
        <v>0</v>
      </c>
      <c r="Q208" s="192"/>
      <c r="R208" s="193">
        <f>SUM(R209:R242)</f>
        <v>39.730747199999996</v>
      </c>
      <c r="S208" s="192"/>
      <c r="T208" s="194">
        <f>SUM(T209:T242)</f>
        <v>0</v>
      </c>
      <c r="AR208" s="195" t="s">
        <v>81</v>
      </c>
      <c r="AT208" s="196" t="s">
        <v>72</v>
      </c>
      <c r="AU208" s="196" t="s">
        <v>81</v>
      </c>
      <c r="AY208" s="195" t="s">
        <v>157</v>
      </c>
      <c r="BK208" s="197">
        <f>SUM(BK209:BK242)</f>
        <v>0</v>
      </c>
    </row>
    <row r="209" spans="2:65" s="1" customFormat="1" ht="16.5" customHeight="1">
      <c r="B209" s="40"/>
      <c r="C209" s="200" t="s">
        <v>550</v>
      </c>
      <c r="D209" s="200" t="s">
        <v>159</v>
      </c>
      <c r="E209" s="201" t="s">
        <v>1223</v>
      </c>
      <c r="F209" s="202" t="s">
        <v>1224</v>
      </c>
      <c r="G209" s="203" t="s">
        <v>162</v>
      </c>
      <c r="H209" s="204">
        <v>12.96</v>
      </c>
      <c r="I209" s="205"/>
      <c r="J209" s="206">
        <f>ROUND(I209*H209,2)</f>
        <v>0</v>
      </c>
      <c r="K209" s="202" t="s">
        <v>163</v>
      </c>
      <c r="L209" s="60"/>
      <c r="M209" s="207" t="s">
        <v>23</v>
      </c>
      <c r="N209" s="208" t="s">
        <v>44</v>
      </c>
      <c r="O209" s="41"/>
      <c r="P209" s="209">
        <f>O209*H209</f>
        <v>0</v>
      </c>
      <c r="Q209" s="209">
        <v>0</v>
      </c>
      <c r="R209" s="209">
        <f>Q209*H209</f>
        <v>0</v>
      </c>
      <c r="S209" s="209">
        <v>0</v>
      </c>
      <c r="T209" s="210">
        <f>S209*H209</f>
        <v>0</v>
      </c>
      <c r="AR209" s="23" t="s">
        <v>164</v>
      </c>
      <c r="AT209" s="23" t="s">
        <v>159</v>
      </c>
      <c r="AU209" s="23" t="s">
        <v>83</v>
      </c>
      <c r="AY209" s="23" t="s">
        <v>157</v>
      </c>
      <c r="BE209" s="211">
        <f>IF(N209="základní",J209,0)</f>
        <v>0</v>
      </c>
      <c r="BF209" s="211">
        <f>IF(N209="snížená",J209,0)</f>
        <v>0</v>
      </c>
      <c r="BG209" s="211">
        <f>IF(N209="zákl. přenesená",J209,0)</f>
        <v>0</v>
      </c>
      <c r="BH209" s="211">
        <f>IF(N209="sníž. přenesená",J209,0)</f>
        <v>0</v>
      </c>
      <c r="BI209" s="211">
        <f>IF(N209="nulová",J209,0)</f>
        <v>0</v>
      </c>
      <c r="BJ209" s="23" t="s">
        <v>81</v>
      </c>
      <c r="BK209" s="211">
        <f>ROUND(I209*H209,2)</f>
        <v>0</v>
      </c>
      <c r="BL209" s="23" t="s">
        <v>164</v>
      </c>
      <c r="BM209" s="23" t="s">
        <v>1225</v>
      </c>
    </row>
    <row r="210" spans="2:65" s="1" customFormat="1" ht="27">
      <c r="B210" s="40"/>
      <c r="C210" s="62"/>
      <c r="D210" s="212" t="s">
        <v>166</v>
      </c>
      <c r="E210" s="62"/>
      <c r="F210" s="213" t="s">
        <v>1226</v>
      </c>
      <c r="G210" s="62"/>
      <c r="H210" s="62"/>
      <c r="I210" s="171"/>
      <c r="J210" s="62"/>
      <c r="K210" s="62"/>
      <c r="L210" s="60"/>
      <c r="M210" s="214"/>
      <c r="N210" s="41"/>
      <c r="O210" s="41"/>
      <c r="P210" s="41"/>
      <c r="Q210" s="41"/>
      <c r="R210" s="41"/>
      <c r="S210" s="41"/>
      <c r="T210" s="77"/>
      <c r="AT210" s="23" t="s">
        <v>166</v>
      </c>
      <c r="AU210" s="23" t="s">
        <v>83</v>
      </c>
    </row>
    <row r="211" spans="2:65" s="1" customFormat="1" ht="40.5">
      <c r="B211" s="40"/>
      <c r="C211" s="62"/>
      <c r="D211" s="212" t="s">
        <v>168</v>
      </c>
      <c r="E211" s="62"/>
      <c r="F211" s="215" t="s">
        <v>1227</v>
      </c>
      <c r="G211" s="62"/>
      <c r="H211" s="62"/>
      <c r="I211" s="171"/>
      <c r="J211" s="62"/>
      <c r="K211" s="62"/>
      <c r="L211" s="60"/>
      <c r="M211" s="214"/>
      <c r="N211" s="41"/>
      <c r="O211" s="41"/>
      <c r="P211" s="41"/>
      <c r="Q211" s="41"/>
      <c r="R211" s="41"/>
      <c r="S211" s="41"/>
      <c r="T211" s="77"/>
      <c r="AT211" s="23" t="s">
        <v>168</v>
      </c>
      <c r="AU211" s="23" t="s">
        <v>83</v>
      </c>
    </row>
    <row r="212" spans="2:65" s="1" customFormat="1" ht="27">
      <c r="B212" s="40"/>
      <c r="C212" s="62"/>
      <c r="D212" s="212" t="s">
        <v>177</v>
      </c>
      <c r="E212" s="62"/>
      <c r="F212" s="215" t="s">
        <v>1228</v>
      </c>
      <c r="G212" s="62"/>
      <c r="H212" s="62"/>
      <c r="I212" s="171"/>
      <c r="J212" s="62"/>
      <c r="K212" s="62"/>
      <c r="L212" s="60"/>
      <c r="M212" s="214"/>
      <c r="N212" s="41"/>
      <c r="O212" s="41"/>
      <c r="P212" s="41"/>
      <c r="Q212" s="41"/>
      <c r="R212" s="41"/>
      <c r="S212" s="41"/>
      <c r="T212" s="77"/>
      <c r="AT212" s="23" t="s">
        <v>177</v>
      </c>
      <c r="AU212" s="23" t="s">
        <v>83</v>
      </c>
    </row>
    <row r="213" spans="2:65" s="12" customFormat="1" ht="13.5">
      <c r="B213" s="216"/>
      <c r="C213" s="217"/>
      <c r="D213" s="212" t="s">
        <v>170</v>
      </c>
      <c r="E213" s="218" t="s">
        <v>23</v>
      </c>
      <c r="F213" s="219" t="s">
        <v>1229</v>
      </c>
      <c r="G213" s="217"/>
      <c r="H213" s="220">
        <v>12.96</v>
      </c>
      <c r="I213" s="221"/>
      <c r="J213" s="217"/>
      <c r="K213" s="217"/>
      <c r="L213" s="222"/>
      <c r="M213" s="223"/>
      <c r="N213" s="224"/>
      <c r="O213" s="224"/>
      <c r="P213" s="224"/>
      <c r="Q213" s="224"/>
      <c r="R213" s="224"/>
      <c r="S213" s="224"/>
      <c r="T213" s="225"/>
      <c r="AT213" s="226" t="s">
        <v>170</v>
      </c>
      <c r="AU213" s="226" t="s">
        <v>83</v>
      </c>
      <c r="AV213" s="12" t="s">
        <v>83</v>
      </c>
      <c r="AW213" s="12" t="s">
        <v>36</v>
      </c>
      <c r="AX213" s="12" t="s">
        <v>81</v>
      </c>
      <c r="AY213" s="226" t="s">
        <v>157</v>
      </c>
    </row>
    <row r="214" spans="2:65" s="1" customFormat="1" ht="25.5" customHeight="1">
      <c r="B214" s="40"/>
      <c r="C214" s="200" t="s">
        <v>557</v>
      </c>
      <c r="D214" s="200" t="s">
        <v>159</v>
      </c>
      <c r="E214" s="201" t="s">
        <v>1104</v>
      </c>
      <c r="F214" s="202" t="s">
        <v>1105</v>
      </c>
      <c r="G214" s="203" t="s">
        <v>243</v>
      </c>
      <c r="H214" s="204">
        <v>11.2</v>
      </c>
      <c r="I214" s="205"/>
      <c r="J214" s="206">
        <f>ROUND(I214*H214,2)</f>
        <v>0</v>
      </c>
      <c r="K214" s="202" t="s">
        <v>163</v>
      </c>
      <c r="L214" s="60"/>
      <c r="M214" s="207" t="s">
        <v>23</v>
      </c>
      <c r="N214" s="208" t="s">
        <v>44</v>
      </c>
      <c r="O214" s="41"/>
      <c r="P214" s="209">
        <f>O214*H214</f>
        <v>0</v>
      </c>
      <c r="Q214" s="209">
        <v>0</v>
      </c>
      <c r="R214" s="209">
        <f>Q214*H214</f>
        <v>0</v>
      </c>
      <c r="S214" s="209">
        <v>0</v>
      </c>
      <c r="T214" s="210">
        <f>S214*H214</f>
        <v>0</v>
      </c>
      <c r="AR214" s="23" t="s">
        <v>164</v>
      </c>
      <c r="AT214" s="23" t="s">
        <v>159</v>
      </c>
      <c r="AU214" s="23" t="s">
        <v>83</v>
      </c>
      <c r="AY214" s="23" t="s">
        <v>157</v>
      </c>
      <c r="BE214" s="211">
        <f>IF(N214="základní",J214,0)</f>
        <v>0</v>
      </c>
      <c r="BF214" s="211">
        <f>IF(N214="snížená",J214,0)</f>
        <v>0</v>
      </c>
      <c r="BG214" s="211">
        <f>IF(N214="zákl. přenesená",J214,0)</f>
        <v>0</v>
      </c>
      <c r="BH214" s="211">
        <f>IF(N214="sníž. přenesená",J214,0)</f>
        <v>0</v>
      </c>
      <c r="BI214" s="211">
        <f>IF(N214="nulová",J214,0)</f>
        <v>0</v>
      </c>
      <c r="BJ214" s="23" t="s">
        <v>81</v>
      </c>
      <c r="BK214" s="211">
        <f>ROUND(I214*H214,2)</f>
        <v>0</v>
      </c>
      <c r="BL214" s="23" t="s">
        <v>164</v>
      </c>
      <c r="BM214" s="23" t="s">
        <v>1230</v>
      </c>
    </row>
    <row r="215" spans="2:65" s="1" customFormat="1" ht="27">
      <c r="B215" s="40"/>
      <c r="C215" s="62"/>
      <c r="D215" s="212" t="s">
        <v>166</v>
      </c>
      <c r="E215" s="62"/>
      <c r="F215" s="213" t="s">
        <v>1107</v>
      </c>
      <c r="G215" s="62"/>
      <c r="H215" s="62"/>
      <c r="I215" s="171"/>
      <c r="J215" s="62"/>
      <c r="K215" s="62"/>
      <c r="L215" s="60"/>
      <c r="M215" s="214"/>
      <c r="N215" s="41"/>
      <c r="O215" s="41"/>
      <c r="P215" s="41"/>
      <c r="Q215" s="41"/>
      <c r="R215" s="41"/>
      <c r="S215" s="41"/>
      <c r="T215" s="77"/>
      <c r="AT215" s="23" t="s">
        <v>166</v>
      </c>
      <c r="AU215" s="23" t="s">
        <v>83</v>
      </c>
    </row>
    <row r="216" spans="2:65" s="1" customFormat="1" ht="108">
      <c r="B216" s="40"/>
      <c r="C216" s="62"/>
      <c r="D216" s="212" t="s">
        <v>168</v>
      </c>
      <c r="E216" s="62"/>
      <c r="F216" s="215" t="s">
        <v>1108</v>
      </c>
      <c r="G216" s="62"/>
      <c r="H216" s="62"/>
      <c r="I216" s="171"/>
      <c r="J216" s="62"/>
      <c r="K216" s="62"/>
      <c r="L216" s="60"/>
      <c r="M216" s="214"/>
      <c r="N216" s="41"/>
      <c r="O216" s="41"/>
      <c r="P216" s="41"/>
      <c r="Q216" s="41"/>
      <c r="R216" s="41"/>
      <c r="S216" s="41"/>
      <c r="T216" s="77"/>
      <c r="AT216" s="23" t="s">
        <v>168</v>
      </c>
      <c r="AU216" s="23" t="s">
        <v>83</v>
      </c>
    </row>
    <row r="217" spans="2:65" s="1" customFormat="1" ht="27">
      <c r="B217" s="40"/>
      <c r="C217" s="62"/>
      <c r="D217" s="212" t="s">
        <v>177</v>
      </c>
      <c r="E217" s="62"/>
      <c r="F217" s="215" t="s">
        <v>1231</v>
      </c>
      <c r="G217" s="62"/>
      <c r="H217" s="62"/>
      <c r="I217" s="171"/>
      <c r="J217" s="62"/>
      <c r="K217" s="62"/>
      <c r="L217" s="60"/>
      <c r="M217" s="214"/>
      <c r="N217" s="41"/>
      <c r="O217" s="41"/>
      <c r="P217" s="41"/>
      <c r="Q217" s="41"/>
      <c r="R217" s="41"/>
      <c r="S217" s="41"/>
      <c r="T217" s="77"/>
      <c r="AT217" s="23" t="s">
        <v>177</v>
      </c>
      <c r="AU217" s="23" t="s">
        <v>83</v>
      </c>
    </row>
    <row r="218" spans="2:65" s="12" customFormat="1" ht="13.5">
      <c r="B218" s="216"/>
      <c r="C218" s="217"/>
      <c r="D218" s="212" t="s">
        <v>170</v>
      </c>
      <c r="E218" s="218" t="s">
        <v>23</v>
      </c>
      <c r="F218" s="219" t="s">
        <v>1232</v>
      </c>
      <c r="G218" s="217"/>
      <c r="H218" s="220">
        <v>11.2</v>
      </c>
      <c r="I218" s="221"/>
      <c r="J218" s="217"/>
      <c r="K218" s="217"/>
      <c r="L218" s="222"/>
      <c r="M218" s="223"/>
      <c r="N218" s="224"/>
      <c r="O218" s="224"/>
      <c r="P218" s="224"/>
      <c r="Q218" s="224"/>
      <c r="R218" s="224"/>
      <c r="S218" s="224"/>
      <c r="T218" s="225"/>
      <c r="AT218" s="226" t="s">
        <v>170</v>
      </c>
      <c r="AU218" s="226" t="s">
        <v>83</v>
      </c>
      <c r="AV218" s="12" t="s">
        <v>83</v>
      </c>
      <c r="AW218" s="12" t="s">
        <v>36</v>
      </c>
      <c r="AX218" s="12" t="s">
        <v>81</v>
      </c>
      <c r="AY218" s="226" t="s">
        <v>157</v>
      </c>
    </row>
    <row r="219" spans="2:65" s="1" customFormat="1" ht="16.5" customHeight="1">
      <c r="B219" s="40"/>
      <c r="C219" s="200" t="s">
        <v>561</v>
      </c>
      <c r="D219" s="200" t="s">
        <v>159</v>
      </c>
      <c r="E219" s="201" t="s">
        <v>1233</v>
      </c>
      <c r="F219" s="202" t="s">
        <v>1234</v>
      </c>
      <c r="G219" s="203" t="s">
        <v>162</v>
      </c>
      <c r="H219" s="204">
        <v>5.67</v>
      </c>
      <c r="I219" s="205"/>
      <c r="J219" s="206">
        <f>ROUND(I219*H219,2)</f>
        <v>0</v>
      </c>
      <c r="K219" s="202" t="s">
        <v>163</v>
      </c>
      <c r="L219" s="60"/>
      <c r="M219" s="207" t="s">
        <v>23</v>
      </c>
      <c r="N219" s="208" t="s">
        <v>44</v>
      </c>
      <c r="O219" s="41"/>
      <c r="P219" s="209">
        <f>O219*H219</f>
        <v>0</v>
      </c>
      <c r="Q219" s="209">
        <v>0</v>
      </c>
      <c r="R219" s="209">
        <f>Q219*H219</f>
        <v>0</v>
      </c>
      <c r="S219" s="209">
        <v>0</v>
      </c>
      <c r="T219" s="210">
        <f>S219*H219</f>
        <v>0</v>
      </c>
      <c r="AR219" s="23" t="s">
        <v>164</v>
      </c>
      <c r="AT219" s="23" t="s">
        <v>159</v>
      </c>
      <c r="AU219" s="23" t="s">
        <v>83</v>
      </c>
      <c r="AY219" s="23" t="s">
        <v>157</v>
      </c>
      <c r="BE219" s="211">
        <f>IF(N219="základní",J219,0)</f>
        <v>0</v>
      </c>
      <c r="BF219" s="211">
        <f>IF(N219="snížená",J219,0)</f>
        <v>0</v>
      </c>
      <c r="BG219" s="211">
        <f>IF(N219="zákl. přenesená",J219,0)</f>
        <v>0</v>
      </c>
      <c r="BH219" s="211">
        <f>IF(N219="sníž. přenesená",J219,0)</f>
        <v>0</v>
      </c>
      <c r="BI219" s="211">
        <f>IF(N219="nulová",J219,0)</f>
        <v>0</v>
      </c>
      <c r="BJ219" s="23" t="s">
        <v>81</v>
      </c>
      <c r="BK219" s="211">
        <f>ROUND(I219*H219,2)</f>
        <v>0</v>
      </c>
      <c r="BL219" s="23" t="s">
        <v>164</v>
      </c>
      <c r="BM219" s="23" t="s">
        <v>1235</v>
      </c>
    </row>
    <row r="220" spans="2:65" s="1" customFormat="1" ht="27">
      <c r="B220" s="40"/>
      <c r="C220" s="62"/>
      <c r="D220" s="212" t="s">
        <v>166</v>
      </c>
      <c r="E220" s="62"/>
      <c r="F220" s="213" t="s">
        <v>1236</v>
      </c>
      <c r="G220" s="62"/>
      <c r="H220" s="62"/>
      <c r="I220" s="171"/>
      <c r="J220" s="62"/>
      <c r="K220" s="62"/>
      <c r="L220" s="60"/>
      <c r="M220" s="214"/>
      <c r="N220" s="41"/>
      <c r="O220" s="41"/>
      <c r="P220" s="41"/>
      <c r="Q220" s="41"/>
      <c r="R220" s="41"/>
      <c r="S220" s="41"/>
      <c r="T220" s="77"/>
      <c r="AT220" s="23" t="s">
        <v>166</v>
      </c>
      <c r="AU220" s="23" t="s">
        <v>83</v>
      </c>
    </row>
    <row r="221" spans="2:65" s="1" customFormat="1" ht="40.5">
      <c r="B221" s="40"/>
      <c r="C221" s="62"/>
      <c r="D221" s="212" t="s">
        <v>168</v>
      </c>
      <c r="E221" s="62"/>
      <c r="F221" s="215" t="s">
        <v>1227</v>
      </c>
      <c r="G221" s="62"/>
      <c r="H221" s="62"/>
      <c r="I221" s="171"/>
      <c r="J221" s="62"/>
      <c r="K221" s="62"/>
      <c r="L221" s="60"/>
      <c r="M221" s="214"/>
      <c r="N221" s="41"/>
      <c r="O221" s="41"/>
      <c r="P221" s="41"/>
      <c r="Q221" s="41"/>
      <c r="R221" s="41"/>
      <c r="S221" s="41"/>
      <c r="T221" s="77"/>
      <c r="AT221" s="23" t="s">
        <v>168</v>
      </c>
      <c r="AU221" s="23" t="s">
        <v>83</v>
      </c>
    </row>
    <row r="222" spans="2:65" s="1" customFormat="1" ht="27">
      <c r="B222" s="40"/>
      <c r="C222" s="62"/>
      <c r="D222" s="212" t="s">
        <v>177</v>
      </c>
      <c r="E222" s="62"/>
      <c r="F222" s="215" t="s">
        <v>1237</v>
      </c>
      <c r="G222" s="62"/>
      <c r="H222" s="62"/>
      <c r="I222" s="171"/>
      <c r="J222" s="62"/>
      <c r="K222" s="62"/>
      <c r="L222" s="60"/>
      <c r="M222" s="214"/>
      <c r="N222" s="41"/>
      <c r="O222" s="41"/>
      <c r="P222" s="41"/>
      <c r="Q222" s="41"/>
      <c r="R222" s="41"/>
      <c r="S222" s="41"/>
      <c r="T222" s="77"/>
      <c r="AT222" s="23" t="s">
        <v>177</v>
      </c>
      <c r="AU222" s="23" t="s">
        <v>83</v>
      </c>
    </row>
    <row r="223" spans="2:65" s="12" customFormat="1" ht="13.5">
      <c r="B223" s="216"/>
      <c r="C223" s="217"/>
      <c r="D223" s="212" t="s">
        <v>170</v>
      </c>
      <c r="E223" s="218" t="s">
        <v>23</v>
      </c>
      <c r="F223" s="219" t="s">
        <v>1238</v>
      </c>
      <c r="G223" s="217"/>
      <c r="H223" s="220">
        <v>5.67</v>
      </c>
      <c r="I223" s="221"/>
      <c r="J223" s="217"/>
      <c r="K223" s="217"/>
      <c r="L223" s="222"/>
      <c r="M223" s="223"/>
      <c r="N223" s="224"/>
      <c r="O223" s="224"/>
      <c r="P223" s="224"/>
      <c r="Q223" s="224"/>
      <c r="R223" s="224"/>
      <c r="S223" s="224"/>
      <c r="T223" s="225"/>
      <c r="AT223" s="226" t="s">
        <v>170</v>
      </c>
      <c r="AU223" s="226" t="s">
        <v>83</v>
      </c>
      <c r="AV223" s="12" t="s">
        <v>83</v>
      </c>
      <c r="AW223" s="12" t="s">
        <v>36</v>
      </c>
      <c r="AX223" s="12" t="s">
        <v>81</v>
      </c>
      <c r="AY223" s="226" t="s">
        <v>157</v>
      </c>
    </row>
    <row r="224" spans="2:65" s="1" customFormat="1" ht="16.5" customHeight="1">
      <c r="B224" s="40"/>
      <c r="C224" s="200" t="s">
        <v>1028</v>
      </c>
      <c r="D224" s="200" t="s">
        <v>159</v>
      </c>
      <c r="E224" s="201" t="s">
        <v>264</v>
      </c>
      <c r="F224" s="202" t="s">
        <v>265</v>
      </c>
      <c r="G224" s="203" t="s">
        <v>162</v>
      </c>
      <c r="H224" s="204">
        <v>6.69</v>
      </c>
      <c r="I224" s="205"/>
      <c r="J224" s="206">
        <f>ROUND(I224*H224,2)</f>
        <v>0</v>
      </c>
      <c r="K224" s="202" t="s">
        <v>23</v>
      </c>
      <c r="L224" s="60"/>
      <c r="M224" s="207" t="s">
        <v>23</v>
      </c>
      <c r="N224" s="208" t="s">
        <v>44</v>
      </c>
      <c r="O224" s="41"/>
      <c r="P224" s="209">
        <f>O224*H224</f>
        <v>0</v>
      </c>
      <c r="Q224" s="209">
        <v>0</v>
      </c>
      <c r="R224" s="209">
        <f>Q224*H224</f>
        <v>0</v>
      </c>
      <c r="S224" s="209">
        <v>0</v>
      </c>
      <c r="T224" s="210">
        <f>S224*H224</f>
        <v>0</v>
      </c>
      <c r="AR224" s="23" t="s">
        <v>164</v>
      </c>
      <c r="AT224" s="23" t="s">
        <v>159</v>
      </c>
      <c r="AU224" s="23" t="s">
        <v>83</v>
      </c>
      <c r="AY224" s="23" t="s">
        <v>157</v>
      </c>
      <c r="BE224" s="211">
        <f>IF(N224="základní",J224,0)</f>
        <v>0</v>
      </c>
      <c r="BF224" s="211">
        <f>IF(N224="snížená",J224,0)</f>
        <v>0</v>
      </c>
      <c r="BG224" s="211">
        <f>IF(N224="zákl. přenesená",J224,0)</f>
        <v>0</v>
      </c>
      <c r="BH224" s="211">
        <f>IF(N224="sníž. přenesená",J224,0)</f>
        <v>0</v>
      </c>
      <c r="BI224" s="211">
        <f>IF(N224="nulová",J224,0)</f>
        <v>0</v>
      </c>
      <c r="BJ224" s="23" t="s">
        <v>81</v>
      </c>
      <c r="BK224" s="211">
        <f>ROUND(I224*H224,2)</f>
        <v>0</v>
      </c>
      <c r="BL224" s="23" t="s">
        <v>164</v>
      </c>
      <c r="BM224" s="23" t="s">
        <v>1239</v>
      </c>
    </row>
    <row r="225" spans="2:65" s="1" customFormat="1" ht="13.5">
      <c r="B225" s="40"/>
      <c r="C225" s="62"/>
      <c r="D225" s="212" t="s">
        <v>166</v>
      </c>
      <c r="E225" s="62"/>
      <c r="F225" s="213" t="s">
        <v>265</v>
      </c>
      <c r="G225" s="62"/>
      <c r="H225" s="62"/>
      <c r="I225" s="171"/>
      <c r="J225" s="62"/>
      <c r="K225" s="62"/>
      <c r="L225" s="60"/>
      <c r="M225" s="214"/>
      <c r="N225" s="41"/>
      <c r="O225" s="41"/>
      <c r="P225" s="41"/>
      <c r="Q225" s="41"/>
      <c r="R225" s="41"/>
      <c r="S225" s="41"/>
      <c r="T225" s="77"/>
      <c r="AT225" s="23" t="s">
        <v>166</v>
      </c>
      <c r="AU225" s="23" t="s">
        <v>83</v>
      </c>
    </row>
    <row r="226" spans="2:65" s="1" customFormat="1" ht="81">
      <c r="B226" s="40"/>
      <c r="C226" s="62"/>
      <c r="D226" s="212" t="s">
        <v>168</v>
      </c>
      <c r="E226" s="62"/>
      <c r="F226" s="215" t="s">
        <v>276</v>
      </c>
      <c r="G226" s="62"/>
      <c r="H226" s="62"/>
      <c r="I226" s="171"/>
      <c r="J226" s="62"/>
      <c r="K226" s="62"/>
      <c r="L226" s="60"/>
      <c r="M226" s="214"/>
      <c r="N226" s="41"/>
      <c r="O226" s="41"/>
      <c r="P226" s="41"/>
      <c r="Q226" s="41"/>
      <c r="R226" s="41"/>
      <c r="S226" s="41"/>
      <c r="T226" s="77"/>
      <c r="AT226" s="23" t="s">
        <v>168</v>
      </c>
      <c r="AU226" s="23" t="s">
        <v>83</v>
      </c>
    </row>
    <row r="227" spans="2:65" s="1" customFormat="1" ht="40.5">
      <c r="B227" s="40"/>
      <c r="C227" s="62"/>
      <c r="D227" s="212" t="s">
        <v>177</v>
      </c>
      <c r="E227" s="62"/>
      <c r="F227" s="215" t="s">
        <v>1240</v>
      </c>
      <c r="G227" s="62"/>
      <c r="H227" s="62"/>
      <c r="I227" s="171"/>
      <c r="J227" s="62"/>
      <c r="K227" s="62"/>
      <c r="L227" s="60"/>
      <c r="M227" s="214"/>
      <c r="N227" s="41"/>
      <c r="O227" s="41"/>
      <c r="P227" s="41"/>
      <c r="Q227" s="41"/>
      <c r="R227" s="41"/>
      <c r="S227" s="41"/>
      <c r="T227" s="77"/>
      <c r="AT227" s="23" t="s">
        <v>177</v>
      </c>
      <c r="AU227" s="23" t="s">
        <v>83</v>
      </c>
    </row>
    <row r="228" spans="2:65" s="12" customFormat="1" ht="13.5">
      <c r="B228" s="216"/>
      <c r="C228" s="217"/>
      <c r="D228" s="212" t="s">
        <v>170</v>
      </c>
      <c r="E228" s="218" t="s">
        <v>23</v>
      </c>
      <c r="F228" s="219" t="s">
        <v>1241</v>
      </c>
      <c r="G228" s="217"/>
      <c r="H228" s="220">
        <v>6.69</v>
      </c>
      <c r="I228" s="221"/>
      <c r="J228" s="217"/>
      <c r="K228" s="217"/>
      <c r="L228" s="222"/>
      <c r="M228" s="223"/>
      <c r="N228" s="224"/>
      <c r="O228" s="224"/>
      <c r="P228" s="224"/>
      <c r="Q228" s="224"/>
      <c r="R228" s="224"/>
      <c r="S228" s="224"/>
      <c r="T228" s="225"/>
      <c r="AT228" s="226" t="s">
        <v>170</v>
      </c>
      <c r="AU228" s="226" t="s">
        <v>83</v>
      </c>
      <c r="AV228" s="12" t="s">
        <v>83</v>
      </c>
      <c r="AW228" s="12" t="s">
        <v>36</v>
      </c>
      <c r="AX228" s="12" t="s">
        <v>81</v>
      </c>
      <c r="AY228" s="226" t="s">
        <v>157</v>
      </c>
    </row>
    <row r="229" spans="2:65" s="1" customFormat="1" ht="16.5" customHeight="1">
      <c r="B229" s="40"/>
      <c r="C229" s="200" t="s">
        <v>565</v>
      </c>
      <c r="D229" s="200" t="s">
        <v>159</v>
      </c>
      <c r="E229" s="201" t="s">
        <v>272</v>
      </c>
      <c r="F229" s="202" t="s">
        <v>273</v>
      </c>
      <c r="G229" s="203" t="s">
        <v>162</v>
      </c>
      <c r="H229" s="204">
        <v>12.99</v>
      </c>
      <c r="I229" s="205"/>
      <c r="J229" s="206">
        <f>ROUND(I229*H229,2)</f>
        <v>0</v>
      </c>
      <c r="K229" s="202" t="s">
        <v>163</v>
      </c>
      <c r="L229" s="60"/>
      <c r="M229" s="207" t="s">
        <v>23</v>
      </c>
      <c r="N229" s="208" t="s">
        <v>44</v>
      </c>
      <c r="O229" s="41"/>
      <c r="P229" s="209">
        <f>O229*H229</f>
        <v>0</v>
      </c>
      <c r="Q229" s="209">
        <v>2.4340799999999998</v>
      </c>
      <c r="R229" s="209">
        <f>Q229*H229</f>
        <v>31.618699199999998</v>
      </c>
      <c r="S229" s="209">
        <v>0</v>
      </c>
      <c r="T229" s="210">
        <f>S229*H229</f>
        <v>0</v>
      </c>
      <c r="AR229" s="23" t="s">
        <v>164</v>
      </c>
      <c r="AT229" s="23" t="s">
        <v>159</v>
      </c>
      <c r="AU229" s="23" t="s">
        <v>83</v>
      </c>
      <c r="AY229" s="23" t="s">
        <v>157</v>
      </c>
      <c r="BE229" s="211">
        <f>IF(N229="základní",J229,0)</f>
        <v>0</v>
      </c>
      <c r="BF229" s="211">
        <f>IF(N229="snížená",J229,0)</f>
        <v>0</v>
      </c>
      <c r="BG229" s="211">
        <f>IF(N229="zákl. přenesená",J229,0)</f>
        <v>0</v>
      </c>
      <c r="BH229" s="211">
        <f>IF(N229="sníž. přenesená",J229,0)</f>
        <v>0</v>
      </c>
      <c r="BI229" s="211">
        <f>IF(N229="nulová",J229,0)</f>
        <v>0</v>
      </c>
      <c r="BJ229" s="23" t="s">
        <v>81</v>
      </c>
      <c r="BK229" s="211">
        <f>ROUND(I229*H229,2)</f>
        <v>0</v>
      </c>
      <c r="BL229" s="23" t="s">
        <v>164</v>
      </c>
      <c r="BM229" s="23" t="s">
        <v>1242</v>
      </c>
    </row>
    <row r="230" spans="2:65" s="1" customFormat="1" ht="27">
      <c r="B230" s="40"/>
      <c r="C230" s="62"/>
      <c r="D230" s="212" t="s">
        <v>166</v>
      </c>
      <c r="E230" s="62"/>
      <c r="F230" s="213" t="s">
        <v>275</v>
      </c>
      <c r="G230" s="62"/>
      <c r="H230" s="62"/>
      <c r="I230" s="171"/>
      <c r="J230" s="62"/>
      <c r="K230" s="62"/>
      <c r="L230" s="60"/>
      <c r="M230" s="214"/>
      <c r="N230" s="41"/>
      <c r="O230" s="41"/>
      <c r="P230" s="41"/>
      <c r="Q230" s="41"/>
      <c r="R230" s="41"/>
      <c r="S230" s="41"/>
      <c r="T230" s="77"/>
      <c r="AT230" s="23" t="s">
        <v>166</v>
      </c>
      <c r="AU230" s="23" t="s">
        <v>83</v>
      </c>
    </row>
    <row r="231" spans="2:65" s="1" customFormat="1" ht="81">
      <c r="B231" s="40"/>
      <c r="C231" s="62"/>
      <c r="D231" s="212" t="s">
        <v>168</v>
      </c>
      <c r="E231" s="62"/>
      <c r="F231" s="215" t="s">
        <v>276</v>
      </c>
      <c r="G231" s="62"/>
      <c r="H231" s="62"/>
      <c r="I231" s="171"/>
      <c r="J231" s="62"/>
      <c r="K231" s="62"/>
      <c r="L231" s="60"/>
      <c r="M231" s="214"/>
      <c r="N231" s="41"/>
      <c r="O231" s="41"/>
      <c r="P231" s="41"/>
      <c r="Q231" s="41"/>
      <c r="R231" s="41"/>
      <c r="S231" s="41"/>
      <c r="T231" s="77"/>
      <c r="AT231" s="23" t="s">
        <v>168</v>
      </c>
      <c r="AU231" s="23" t="s">
        <v>83</v>
      </c>
    </row>
    <row r="232" spans="2:65" s="1" customFormat="1" ht="27">
      <c r="B232" s="40"/>
      <c r="C232" s="62"/>
      <c r="D232" s="212" t="s">
        <v>177</v>
      </c>
      <c r="E232" s="62"/>
      <c r="F232" s="215" t="s">
        <v>1243</v>
      </c>
      <c r="G232" s="62"/>
      <c r="H232" s="62"/>
      <c r="I232" s="171"/>
      <c r="J232" s="62"/>
      <c r="K232" s="62"/>
      <c r="L232" s="60"/>
      <c r="M232" s="214"/>
      <c r="N232" s="41"/>
      <c r="O232" s="41"/>
      <c r="P232" s="41"/>
      <c r="Q232" s="41"/>
      <c r="R232" s="41"/>
      <c r="S232" s="41"/>
      <c r="T232" s="77"/>
      <c r="AT232" s="23" t="s">
        <v>177</v>
      </c>
      <c r="AU232" s="23" t="s">
        <v>83</v>
      </c>
    </row>
    <row r="233" spans="2:65" s="12" customFormat="1" ht="13.5">
      <c r="B233" s="216"/>
      <c r="C233" s="217"/>
      <c r="D233" s="212" t="s">
        <v>170</v>
      </c>
      <c r="E233" s="218" t="s">
        <v>23</v>
      </c>
      <c r="F233" s="219" t="s">
        <v>1244</v>
      </c>
      <c r="G233" s="217"/>
      <c r="H233" s="220">
        <v>12.99</v>
      </c>
      <c r="I233" s="221"/>
      <c r="J233" s="217"/>
      <c r="K233" s="217"/>
      <c r="L233" s="222"/>
      <c r="M233" s="223"/>
      <c r="N233" s="224"/>
      <c r="O233" s="224"/>
      <c r="P233" s="224"/>
      <c r="Q233" s="224"/>
      <c r="R233" s="224"/>
      <c r="S233" s="224"/>
      <c r="T233" s="225"/>
      <c r="AT233" s="226" t="s">
        <v>170</v>
      </c>
      <c r="AU233" s="226" t="s">
        <v>83</v>
      </c>
      <c r="AV233" s="12" t="s">
        <v>83</v>
      </c>
      <c r="AW233" s="12" t="s">
        <v>36</v>
      </c>
      <c r="AX233" s="12" t="s">
        <v>81</v>
      </c>
      <c r="AY233" s="226" t="s">
        <v>157</v>
      </c>
    </row>
    <row r="234" spans="2:65" s="1" customFormat="1" ht="16.5" customHeight="1">
      <c r="B234" s="40"/>
      <c r="C234" s="200" t="s">
        <v>571</v>
      </c>
      <c r="D234" s="200" t="s">
        <v>159</v>
      </c>
      <c r="E234" s="201" t="s">
        <v>1245</v>
      </c>
      <c r="F234" s="202" t="s">
        <v>1246</v>
      </c>
      <c r="G234" s="203" t="s">
        <v>162</v>
      </c>
      <c r="H234" s="204">
        <v>3.36</v>
      </c>
      <c r="I234" s="205"/>
      <c r="J234" s="206">
        <f>ROUND(I234*H234,2)</f>
        <v>0</v>
      </c>
      <c r="K234" s="202" t="s">
        <v>163</v>
      </c>
      <c r="L234" s="60"/>
      <c r="M234" s="207" t="s">
        <v>23</v>
      </c>
      <c r="N234" s="208" t="s">
        <v>44</v>
      </c>
      <c r="O234" s="41"/>
      <c r="P234" s="209">
        <f>O234*H234</f>
        <v>0</v>
      </c>
      <c r="Q234" s="209">
        <v>2.4142999999999999</v>
      </c>
      <c r="R234" s="209">
        <f>Q234*H234</f>
        <v>8.1120479999999997</v>
      </c>
      <c r="S234" s="209">
        <v>0</v>
      </c>
      <c r="T234" s="210">
        <f>S234*H234</f>
        <v>0</v>
      </c>
      <c r="AR234" s="23" t="s">
        <v>164</v>
      </c>
      <c r="AT234" s="23" t="s">
        <v>159</v>
      </c>
      <c r="AU234" s="23" t="s">
        <v>83</v>
      </c>
      <c r="AY234" s="23" t="s">
        <v>157</v>
      </c>
      <c r="BE234" s="211">
        <f>IF(N234="základní",J234,0)</f>
        <v>0</v>
      </c>
      <c r="BF234" s="211">
        <f>IF(N234="snížená",J234,0)</f>
        <v>0</v>
      </c>
      <c r="BG234" s="211">
        <f>IF(N234="zákl. přenesená",J234,0)</f>
        <v>0</v>
      </c>
      <c r="BH234" s="211">
        <f>IF(N234="sníž. přenesená",J234,0)</f>
        <v>0</v>
      </c>
      <c r="BI234" s="211">
        <f>IF(N234="nulová",J234,0)</f>
        <v>0</v>
      </c>
      <c r="BJ234" s="23" t="s">
        <v>81</v>
      </c>
      <c r="BK234" s="211">
        <f>ROUND(I234*H234,2)</f>
        <v>0</v>
      </c>
      <c r="BL234" s="23" t="s">
        <v>164</v>
      </c>
      <c r="BM234" s="23" t="s">
        <v>1247</v>
      </c>
    </row>
    <row r="235" spans="2:65" s="1" customFormat="1" ht="27">
      <c r="B235" s="40"/>
      <c r="C235" s="62"/>
      <c r="D235" s="212" t="s">
        <v>166</v>
      </c>
      <c r="E235" s="62"/>
      <c r="F235" s="213" t="s">
        <v>1248</v>
      </c>
      <c r="G235" s="62"/>
      <c r="H235" s="62"/>
      <c r="I235" s="171"/>
      <c r="J235" s="62"/>
      <c r="K235" s="62"/>
      <c r="L235" s="60"/>
      <c r="M235" s="214"/>
      <c r="N235" s="41"/>
      <c r="O235" s="41"/>
      <c r="P235" s="41"/>
      <c r="Q235" s="41"/>
      <c r="R235" s="41"/>
      <c r="S235" s="41"/>
      <c r="T235" s="77"/>
      <c r="AT235" s="23" t="s">
        <v>166</v>
      </c>
      <c r="AU235" s="23" t="s">
        <v>83</v>
      </c>
    </row>
    <row r="236" spans="2:65" s="1" customFormat="1" ht="94.5">
      <c r="B236" s="40"/>
      <c r="C236" s="62"/>
      <c r="D236" s="212" t="s">
        <v>168</v>
      </c>
      <c r="E236" s="62"/>
      <c r="F236" s="215" t="s">
        <v>1128</v>
      </c>
      <c r="G236" s="62"/>
      <c r="H236" s="62"/>
      <c r="I236" s="171"/>
      <c r="J236" s="62"/>
      <c r="K236" s="62"/>
      <c r="L236" s="60"/>
      <c r="M236" s="214"/>
      <c r="N236" s="41"/>
      <c r="O236" s="41"/>
      <c r="P236" s="41"/>
      <c r="Q236" s="41"/>
      <c r="R236" s="41"/>
      <c r="S236" s="41"/>
      <c r="T236" s="77"/>
      <c r="AT236" s="23" t="s">
        <v>168</v>
      </c>
      <c r="AU236" s="23" t="s">
        <v>83</v>
      </c>
    </row>
    <row r="237" spans="2:65" s="1" customFormat="1" ht="27">
      <c r="B237" s="40"/>
      <c r="C237" s="62"/>
      <c r="D237" s="212" t="s">
        <v>177</v>
      </c>
      <c r="E237" s="62"/>
      <c r="F237" s="215" t="s">
        <v>1249</v>
      </c>
      <c r="G237" s="62"/>
      <c r="H237" s="62"/>
      <c r="I237" s="171"/>
      <c r="J237" s="62"/>
      <c r="K237" s="62"/>
      <c r="L237" s="60"/>
      <c r="M237" s="214"/>
      <c r="N237" s="41"/>
      <c r="O237" s="41"/>
      <c r="P237" s="41"/>
      <c r="Q237" s="41"/>
      <c r="R237" s="41"/>
      <c r="S237" s="41"/>
      <c r="T237" s="77"/>
      <c r="AT237" s="23" t="s">
        <v>177</v>
      </c>
      <c r="AU237" s="23" t="s">
        <v>83</v>
      </c>
    </row>
    <row r="238" spans="2:65" s="12" customFormat="1" ht="13.5">
      <c r="B238" s="216"/>
      <c r="C238" s="217"/>
      <c r="D238" s="212" t="s">
        <v>170</v>
      </c>
      <c r="E238" s="218" t="s">
        <v>23</v>
      </c>
      <c r="F238" s="219" t="s">
        <v>1250</v>
      </c>
      <c r="G238" s="217"/>
      <c r="H238" s="220">
        <v>3.36</v>
      </c>
      <c r="I238" s="221"/>
      <c r="J238" s="217"/>
      <c r="K238" s="217"/>
      <c r="L238" s="222"/>
      <c r="M238" s="223"/>
      <c r="N238" s="224"/>
      <c r="O238" s="224"/>
      <c r="P238" s="224"/>
      <c r="Q238" s="224"/>
      <c r="R238" s="224"/>
      <c r="S238" s="224"/>
      <c r="T238" s="225"/>
      <c r="AT238" s="226" t="s">
        <v>170</v>
      </c>
      <c r="AU238" s="226" t="s">
        <v>83</v>
      </c>
      <c r="AV238" s="12" t="s">
        <v>83</v>
      </c>
      <c r="AW238" s="12" t="s">
        <v>36</v>
      </c>
      <c r="AX238" s="12" t="s">
        <v>81</v>
      </c>
      <c r="AY238" s="226" t="s">
        <v>157</v>
      </c>
    </row>
    <row r="239" spans="2:65" s="1" customFormat="1" ht="16.5" customHeight="1">
      <c r="B239" s="40"/>
      <c r="C239" s="200" t="s">
        <v>577</v>
      </c>
      <c r="D239" s="200" t="s">
        <v>159</v>
      </c>
      <c r="E239" s="201" t="s">
        <v>1251</v>
      </c>
      <c r="F239" s="202" t="s">
        <v>1252</v>
      </c>
      <c r="G239" s="203" t="s">
        <v>243</v>
      </c>
      <c r="H239" s="204">
        <v>11.2</v>
      </c>
      <c r="I239" s="205"/>
      <c r="J239" s="206">
        <f>ROUND(I239*H239,2)</f>
        <v>0</v>
      </c>
      <c r="K239" s="202" t="s">
        <v>163</v>
      </c>
      <c r="L239" s="60"/>
      <c r="M239" s="207" t="s">
        <v>23</v>
      </c>
      <c r="N239" s="208" t="s">
        <v>44</v>
      </c>
      <c r="O239" s="41"/>
      <c r="P239" s="209">
        <f>O239*H239</f>
        <v>0</v>
      </c>
      <c r="Q239" s="209">
        <v>0</v>
      </c>
      <c r="R239" s="209">
        <f>Q239*H239</f>
        <v>0</v>
      </c>
      <c r="S239" s="209">
        <v>0</v>
      </c>
      <c r="T239" s="210">
        <f>S239*H239</f>
        <v>0</v>
      </c>
      <c r="AR239" s="23" t="s">
        <v>164</v>
      </c>
      <c r="AT239" s="23" t="s">
        <v>159</v>
      </c>
      <c r="AU239" s="23" t="s">
        <v>83</v>
      </c>
      <c r="AY239" s="23" t="s">
        <v>157</v>
      </c>
      <c r="BE239" s="211">
        <f>IF(N239="základní",J239,0)</f>
        <v>0</v>
      </c>
      <c r="BF239" s="211">
        <f>IF(N239="snížená",J239,0)</f>
        <v>0</v>
      </c>
      <c r="BG239" s="211">
        <f>IF(N239="zákl. přenesená",J239,0)</f>
        <v>0</v>
      </c>
      <c r="BH239" s="211">
        <f>IF(N239="sníž. přenesená",J239,0)</f>
        <v>0</v>
      </c>
      <c r="BI239" s="211">
        <f>IF(N239="nulová",J239,0)</f>
        <v>0</v>
      </c>
      <c r="BJ239" s="23" t="s">
        <v>81</v>
      </c>
      <c r="BK239" s="211">
        <f>ROUND(I239*H239,2)</f>
        <v>0</v>
      </c>
      <c r="BL239" s="23" t="s">
        <v>164</v>
      </c>
      <c r="BM239" s="23" t="s">
        <v>1253</v>
      </c>
    </row>
    <row r="240" spans="2:65" s="1" customFormat="1" ht="13.5">
      <c r="B240" s="40"/>
      <c r="C240" s="62"/>
      <c r="D240" s="212" t="s">
        <v>166</v>
      </c>
      <c r="E240" s="62"/>
      <c r="F240" s="213" t="s">
        <v>1254</v>
      </c>
      <c r="G240" s="62"/>
      <c r="H240" s="62"/>
      <c r="I240" s="171"/>
      <c r="J240" s="62"/>
      <c r="K240" s="62"/>
      <c r="L240" s="60"/>
      <c r="M240" s="214"/>
      <c r="N240" s="41"/>
      <c r="O240" s="41"/>
      <c r="P240" s="41"/>
      <c r="Q240" s="41"/>
      <c r="R240" s="41"/>
      <c r="S240" s="41"/>
      <c r="T240" s="77"/>
      <c r="AT240" s="23" t="s">
        <v>166</v>
      </c>
      <c r="AU240" s="23" t="s">
        <v>83</v>
      </c>
    </row>
    <row r="241" spans="2:65" s="1" customFormat="1" ht="94.5">
      <c r="B241" s="40"/>
      <c r="C241" s="62"/>
      <c r="D241" s="212" t="s">
        <v>168</v>
      </c>
      <c r="E241" s="62"/>
      <c r="F241" s="215" t="s">
        <v>1128</v>
      </c>
      <c r="G241" s="62"/>
      <c r="H241" s="62"/>
      <c r="I241" s="171"/>
      <c r="J241" s="62"/>
      <c r="K241" s="62"/>
      <c r="L241" s="60"/>
      <c r="M241" s="214"/>
      <c r="N241" s="41"/>
      <c r="O241" s="41"/>
      <c r="P241" s="41"/>
      <c r="Q241" s="41"/>
      <c r="R241" s="41"/>
      <c r="S241" s="41"/>
      <c r="T241" s="77"/>
      <c r="AT241" s="23" t="s">
        <v>168</v>
      </c>
      <c r="AU241" s="23" t="s">
        <v>83</v>
      </c>
    </row>
    <row r="242" spans="2:65" s="12" customFormat="1" ht="13.5">
      <c r="B242" s="216"/>
      <c r="C242" s="217"/>
      <c r="D242" s="212" t="s">
        <v>170</v>
      </c>
      <c r="E242" s="218" t="s">
        <v>23</v>
      </c>
      <c r="F242" s="219" t="s">
        <v>1255</v>
      </c>
      <c r="G242" s="217"/>
      <c r="H242" s="220">
        <v>11.2</v>
      </c>
      <c r="I242" s="221"/>
      <c r="J242" s="217"/>
      <c r="K242" s="217"/>
      <c r="L242" s="222"/>
      <c r="M242" s="223"/>
      <c r="N242" s="224"/>
      <c r="O242" s="224"/>
      <c r="P242" s="224"/>
      <c r="Q242" s="224"/>
      <c r="R242" s="224"/>
      <c r="S242" s="224"/>
      <c r="T242" s="225"/>
      <c r="AT242" s="226" t="s">
        <v>170</v>
      </c>
      <c r="AU242" s="226" t="s">
        <v>83</v>
      </c>
      <c r="AV242" s="12" t="s">
        <v>83</v>
      </c>
      <c r="AW242" s="12" t="s">
        <v>36</v>
      </c>
      <c r="AX242" s="12" t="s">
        <v>81</v>
      </c>
      <c r="AY242" s="226" t="s">
        <v>157</v>
      </c>
    </row>
    <row r="243" spans="2:65" s="11" customFormat="1" ht="29.85" customHeight="1">
      <c r="B243" s="184"/>
      <c r="C243" s="185"/>
      <c r="D243" s="186" t="s">
        <v>72</v>
      </c>
      <c r="E243" s="198" t="s">
        <v>198</v>
      </c>
      <c r="F243" s="198" t="s">
        <v>576</v>
      </c>
      <c r="G243" s="185"/>
      <c r="H243" s="185"/>
      <c r="I243" s="188"/>
      <c r="J243" s="199">
        <f>BK243</f>
        <v>0</v>
      </c>
      <c r="K243" s="185"/>
      <c r="L243" s="190"/>
      <c r="M243" s="191"/>
      <c r="N243" s="192"/>
      <c r="O243" s="192"/>
      <c r="P243" s="193">
        <f>SUM(P244:P247)</f>
        <v>0</v>
      </c>
      <c r="Q243" s="192"/>
      <c r="R243" s="193">
        <f>SUM(R244:R247)</f>
        <v>1.915E-2</v>
      </c>
      <c r="S243" s="192"/>
      <c r="T243" s="194">
        <f>SUM(T244:T247)</f>
        <v>0</v>
      </c>
      <c r="AR243" s="195" t="s">
        <v>81</v>
      </c>
      <c r="AT243" s="196" t="s">
        <v>72</v>
      </c>
      <c r="AU243" s="196" t="s">
        <v>81</v>
      </c>
      <c r="AY243" s="195" t="s">
        <v>157</v>
      </c>
      <c r="BK243" s="197">
        <f>SUM(BK244:BK247)</f>
        <v>0</v>
      </c>
    </row>
    <row r="244" spans="2:65" s="1" customFormat="1" ht="16.5" customHeight="1">
      <c r="B244" s="40"/>
      <c r="C244" s="200" t="s">
        <v>582</v>
      </c>
      <c r="D244" s="200" t="s">
        <v>159</v>
      </c>
      <c r="E244" s="201" t="s">
        <v>578</v>
      </c>
      <c r="F244" s="202" t="s">
        <v>579</v>
      </c>
      <c r="G244" s="203" t="s">
        <v>243</v>
      </c>
      <c r="H244" s="204">
        <v>19.149999999999999</v>
      </c>
      <c r="I244" s="205"/>
      <c r="J244" s="206">
        <f>ROUND(I244*H244,2)</f>
        <v>0</v>
      </c>
      <c r="K244" s="202" t="s">
        <v>23</v>
      </c>
      <c r="L244" s="60"/>
      <c r="M244" s="207" t="s">
        <v>23</v>
      </c>
      <c r="N244" s="208" t="s">
        <v>44</v>
      </c>
      <c r="O244" s="41"/>
      <c r="P244" s="209">
        <f>O244*H244</f>
        <v>0</v>
      </c>
      <c r="Q244" s="209">
        <v>1E-3</v>
      </c>
      <c r="R244" s="209">
        <f>Q244*H244</f>
        <v>1.915E-2</v>
      </c>
      <c r="S244" s="209">
        <v>0</v>
      </c>
      <c r="T244" s="210">
        <f>S244*H244</f>
        <v>0</v>
      </c>
      <c r="AR244" s="23" t="s">
        <v>164</v>
      </c>
      <c r="AT244" s="23" t="s">
        <v>159</v>
      </c>
      <c r="AU244" s="23" t="s">
        <v>83</v>
      </c>
      <c r="AY244" s="23" t="s">
        <v>157</v>
      </c>
      <c r="BE244" s="211">
        <f>IF(N244="základní",J244,0)</f>
        <v>0</v>
      </c>
      <c r="BF244" s="211">
        <f>IF(N244="snížená",J244,0)</f>
        <v>0</v>
      </c>
      <c r="BG244" s="211">
        <f>IF(N244="zákl. přenesená",J244,0)</f>
        <v>0</v>
      </c>
      <c r="BH244" s="211">
        <f>IF(N244="sníž. přenesená",J244,0)</f>
        <v>0</v>
      </c>
      <c r="BI244" s="211">
        <f>IF(N244="nulová",J244,0)</f>
        <v>0</v>
      </c>
      <c r="BJ244" s="23" t="s">
        <v>81</v>
      </c>
      <c r="BK244" s="211">
        <f>ROUND(I244*H244,2)</f>
        <v>0</v>
      </c>
      <c r="BL244" s="23" t="s">
        <v>164</v>
      </c>
      <c r="BM244" s="23" t="s">
        <v>1256</v>
      </c>
    </row>
    <row r="245" spans="2:65" s="1" customFormat="1" ht="13.5">
      <c r="B245" s="40"/>
      <c r="C245" s="62"/>
      <c r="D245" s="212" t="s">
        <v>166</v>
      </c>
      <c r="E245" s="62"/>
      <c r="F245" s="213" t="s">
        <v>579</v>
      </c>
      <c r="G245" s="62"/>
      <c r="H245" s="62"/>
      <c r="I245" s="171"/>
      <c r="J245" s="62"/>
      <c r="K245" s="62"/>
      <c r="L245" s="60"/>
      <c r="M245" s="214"/>
      <c r="N245" s="41"/>
      <c r="O245" s="41"/>
      <c r="P245" s="41"/>
      <c r="Q245" s="41"/>
      <c r="R245" s="41"/>
      <c r="S245" s="41"/>
      <c r="T245" s="77"/>
      <c r="AT245" s="23" t="s">
        <v>166</v>
      </c>
      <c r="AU245" s="23" t="s">
        <v>83</v>
      </c>
    </row>
    <row r="246" spans="2:65" s="1" customFormat="1" ht="27">
      <c r="B246" s="40"/>
      <c r="C246" s="62"/>
      <c r="D246" s="212" t="s">
        <v>177</v>
      </c>
      <c r="E246" s="62"/>
      <c r="F246" s="215" t="s">
        <v>1257</v>
      </c>
      <c r="G246" s="62"/>
      <c r="H246" s="62"/>
      <c r="I246" s="171"/>
      <c r="J246" s="62"/>
      <c r="K246" s="62"/>
      <c r="L246" s="60"/>
      <c r="M246" s="214"/>
      <c r="N246" s="41"/>
      <c r="O246" s="41"/>
      <c r="P246" s="41"/>
      <c r="Q246" s="41"/>
      <c r="R246" s="41"/>
      <c r="S246" s="41"/>
      <c r="T246" s="77"/>
      <c r="AT246" s="23" t="s">
        <v>177</v>
      </c>
      <c r="AU246" s="23" t="s">
        <v>83</v>
      </c>
    </row>
    <row r="247" spans="2:65" s="12" customFormat="1" ht="13.5">
      <c r="B247" s="216"/>
      <c r="C247" s="217"/>
      <c r="D247" s="212" t="s">
        <v>170</v>
      </c>
      <c r="E247" s="218" t="s">
        <v>23</v>
      </c>
      <c r="F247" s="219" t="s">
        <v>1258</v>
      </c>
      <c r="G247" s="217"/>
      <c r="H247" s="220">
        <v>19.149999999999999</v>
      </c>
      <c r="I247" s="221"/>
      <c r="J247" s="217"/>
      <c r="K247" s="217"/>
      <c r="L247" s="222"/>
      <c r="M247" s="223"/>
      <c r="N247" s="224"/>
      <c r="O247" s="224"/>
      <c r="P247" s="224"/>
      <c r="Q247" s="224"/>
      <c r="R247" s="224"/>
      <c r="S247" s="224"/>
      <c r="T247" s="225"/>
      <c r="AT247" s="226" t="s">
        <v>170</v>
      </c>
      <c r="AU247" s="226" t="s">
        <v>83</v>
      </c>
      <c r="AV247" s="12" t="s">
        <v>83</v>
      </c>
      <c r="AW247" s="12" t="s">
        <v>36</v>
      </c>
      <c r="AX247" s="12" t="s">
        <v>81</v>
      </c>
      <c r="AY247" s="226" t="s">
        <v>157</v>
      </c>
    </row>
    <row r="248" spans="2:65" s="11" customFormat="1" ht="29.85" customHeight="1">
      <c r="B248" s="184"/>
      <c r="C248" s="185"/>
      <c r="D248" s="186" t="s">
        <v>72</v>
      </c>
      <c r="E248" s="198" t="s">
        <v>219</v>
      </c>
      <c r="F248" s="198" t="s">
        <v>295</v>
      </c>
      <c r="G248" s="185"/>
      <c r="H248" s="185"/>
      <c r="I248" s="188"/>
      <c r="J248" s="199">
        <f>BK248</f>
        <v>0</v>
      </c>
      <c r="K248" s="185"/>
      <c r="L248" s="190"/>
      <c r="M248" s="191"/>
      <c r="N248" s="192"/>
      <c r="O248" s="192"/>
      <c r="P248" s="193">
        <f>SUM(P249:P261)</f>
        <v>0</v>
      </c>
      <c r="Q248" s="192"/>
      <c r="R248" s="193">
        <f>SUM(R249:R261)</f>
        <v>2.0576000000000001E-2</v>
      </c>
      <c r="S248" s="192"/>
      <c r="T248" s="194">
        <f>SUM(T249:T261)</f>
        <v>0</v>
      </c>
      <c r="AR248" s="195" t="s">
        <v>81</v>
      </c>
      <c r="AT248" s="196" t="s">
        <v>72</v>
      </c>
      <c r="AU248" s="196" t="s">
        <v>81</v>
      </c>
      <c r="AY248" s="195" t="s">
        <v>157</v>
      </c>
      <c r="BK248" s="197">
        <f>SUM(BK249:BK261)</f>
        <v>0</v>
      </c>
    </row>
    <row r="249" spans="2:65" s="1" customFormat="1" ht="25.5" customHeight="1">
      <c r="B249" s="40"/>
      <c r="C249" s="200" t="s">
        <v>589</v>
      </c>
      <c r="D249" s="200" t="s">
        <v>159</v>
      </c>
      <c r="E249" s="201" t="s">
        <v>1259</v>
      </c>
      <c r="F249" s="202" t="s">
        <v>1260</v>
      </c>
      <c r="G249" s="203" t="s">
        <v>391</v>
      </c>
      <c r="H249" s="204">
        <v>8.8000000000000007</v>
      </c>
      <c r="I249" s="205"/>
      <c r="J249" s="206">
        <f>ROUND(I249*H249,2)</f>
        <v>0</v>
      </c>
      <c r="K249" s="202" t="s">
        <v>163</v>
      </c>
      <c r="L249" s="60"/>
      <c r="M249" s="207" t="s">
        <v>23</v>
      </c>
      <c r="N249" s="208" t="s">
        <v>44</v>
      </c>
      <c r="O249" s="41"/>
      <c r="P249" s="209">
        <f>O249*H249</f>
        <v>0</v>
      </c>
      <c r="Q249" s="209">
        <v>5.1999999999999995E-4</v>
      </c>
      <c r="R249" s="209">
        <f>Q249*H249</f>
        <v>4.5760000000000002E-3</v>
      </c>
      <c r="S249" s="209">
        <v>0</v>
      </c>
      <c r="T249" s="210">
        <f>S249*H249</f>
        <v>0</v>
      </c>
      <c r="AR249" s="23" t="s">
        <v>164</v>
      </c>
      <c r="AT249" s="23" t="s">
        <v>159</v>
      </c>
      <c r="AU249" s="23" t="s">
        <v>83</v>
      </c>
      <c r="AY249" s="23" t="s">
        <v>157</v>
      </c>
      <c r="BE249" s="211">
        <f>IF(N249="základní",J249,0)</f>
        <v>0</v>
      </c>
      <c r="BF249" s="211">
        <f>IF(N249="snížená",J249,0)</f>
        <v>0</v>
      </c>
      <c r="BG249" s="211">
        <f>IF(N249="zákl. přenesená",J249,0)</f>
        <v>0</v>
      </c>
      <c r="BH249" s="211">
        <f>IF(N249="sníž. přenesená",J249,0)</f>
        <v>0</v>
      </c>
      <c r="BI249" s="211">
        <f>IF(N249="nulová",J249,0)</f>
        <v>0</v>
      </c>
      <c r="BJ249" s="23" t="s">
        <v>81</v>
      </c>
      <c r="BK249" s="211">
        <f>ROUND(I249*H249,2)</f>
        <v>0</v>
      </c>
      <c r="BL249" s="23" t="s">
        <v>164</v>
      </c>
      <c r="BM249" s="23" t="s">
        <v>1261</v>
      </c>
    </row>
    <row r="250" spans="2:65" s="1" customFormat="1" ht="27">
      <c r="B250" s="40"/>
      <c r="C250" s="62"/>
      <c r="D250" s="212" t="s">
        <v>166</v>
      </c>
      <c r="E250" s="62"/>
      <c r="F250" s="213" t="s">
        <v>1262</v>
      </c>
      <c r="G250" s="62"/>
      <c r="H250" s="62"/>
      <c r="I250" s="171"/>
      <c r="J250" s="62"/>
      <c r="K250" s="62"/>
      <c r="L250" s="60"/>
      <c r="M250" s="214"/>
      <c r="N250" s="41"/>
      <c r="O250" s="41"/>
      <c r="P250" s="41"/>
      <c r="Q250" s="41"/>
      <c r="R250" s="41"/>
      <c r="S250" s="41"/>
      <c r="T250" s="77"/>
      <c r="AT250" s="23" t="s">
        <v>166</v>
      </c>
      <c r="AU250" s="23" t="s">
        <v>83</v>
      </c>
    </row>
    <row r="251" spans="2:65" s="1" customFormat="1" ht="67.5">
      <c r="B251" s="40"/>
      <c r="C251" s="62"/>
      <c r="D251" s="212" t="s">
        <v>168</v>
      </c>
      <c r="E251" s="62"/>
      <c r="F251" s="215" t="s">
        <v>654</v>
      </c>
      <c r="G251" s="62"/>
      <c r="H251" s="62"/>
      <c r="I251" s="171"/>
      <c r="J251" s="62"/>
      <c r="K251" s="62"/>
      <c r="L251" s="60"/>
      <c r="M251" s="214"/>
      <c r="N251" s="41"/>
      <c r="O251" s="41"/>
      <c r="P251" s="41"/>
      <c r="Q251" s="41"/>
      <c r="R251" s="41"/>
      <c r="S251" s="41"/>
      <c r="T251" s="77"/>
      <c r="AT251" s="23" t="s">
        <v>168</v>
      </c>
      <c r="AU251" s="23" t="s">
        <v>83</v>
      </c>
    </row>
    <row r="252" spans="2:65" s="12" customFormat="1" ht="13.5">
      <c r="B252" s="216"/>
      <c r="C252" s="217"/>
      <c r="D252" s="212" t="s">
        <v>170</v>
      </c>
      <c r="E252" s="218" t="s">
        <v>23</v>
      </c>
      <c r="F252" s="219" t="s">
        <v>1263</v>
      </c>
      <c r="G252" s="217"/>
      <c r="H252" s="220">
        <v>8.8000000000000007</v>
      </c>
      <c r="I252" s="221"/>
      <c r="J252" s="217"/>
      <c r="K252" s="217"/>
      <c r="L252" s="222"/>
      <c r="M252" s="223"/>
      <c r="N252" s="224"/>
      <c r="O252" s="224"/>
      <c r="P252" s="224"/>
      <c r="Q252" s="224"/>
      <c r="R252" s="224"/>
      <c r="S252" s="224"/>
      <c r="T252" s="225"/>
      <c r="AT252" s="226" t="s">
        <v>170</v>
      </c>
      <c r="AU252" s="226" t="s">
        <v>83</v>
      </c>
      <c r="AV252" s="12" t="s">
        <v>83</v>
      </c>
      <c r="AW252" s="12" t="s">
        <v>36</v>
      </c>
      <c r="AX252" s="12" t="s">
        <v>81</v>
      </c>
      <c r="AY252" s="226" t="s">
        <v>157</v>
      </c>
    </row>
    <row r="253" spans="2:65" s="1" customFormat="1" ht="25.5" customHeight="1">
      <c r="B253" s="40"/>
      <c r="C253" s="238" t="s">
        <v>595</v>
      </c>
      <c r="D253" s="238" t="s">
        <v>234</v>
      </c>
      <c r="E253" s="239" t="s">
        <v>657</v>
      </c>
      <c r="F253" s="240" t="s">
        <v>658</v>
      </c>
      <c r="G253" s="241" t="s">
        <v>237</v>
      </c>
      <c r="H253" s="242">
        <v>1.6E-2</v>
      </c>
      <c r="I253" s="243"/>
      <c r="J253" s="244">
        <f>ROUND(I253*H253,2)</f>
        <v>0</v>
      </c>
      <c r="K253" s="240" t="s">
        <v>163</v>
      </c>
      <c r="L253" s="245"/>
      <c r="M253" s="246" t="s">
        <v>23</v>
      </c>
      <c r="N253" s="247" t="s">
        <v>44</v>
      </c>
      <c r="O253" s="41"/>
      <c r="P253" s="209">
        <f>O253*H253</f>
        <v>0</v>
      </c>
      <c r="Q253" s="209">
        <v>1</v>
      </c>
      <c r="R253" s="209">
        <f>Q253*H253</f>
        <v>1.6E-2</v>
      </c>
      <c r="S253" s="209">
        <v>0</v>
      </c>
      <c r="T253" s="210">
        <f>S253*H253</f>
        <v>0</v>
      </c>
      <c r="AR253" s="23" t="s">
        <v>211</v>
      </c>
      <c r="AT253" s="23" t="s">
        <v>234</v>
      </c>
      <c r="AU253" s="23" t="s">
        <v>83</v>
      </c>
      <c r="AY253" s="23" t="s">
        <v>157</v>
      </c>
      <c r="BE253" s="211">
        <f>IF(N253="základní",J253,0)</f>
        <v>0</v>
      </c>
      <c r="BF253" s="211">
        <f>IF(N253="snížená",J253,0)</f>
        <v>0</v>
      </c>
      <c r="BG253" s="211">
        <f>IF(N253="zákl. přenesená",J253,0)</f>
        <v>0</v>
      </c>
      <c r="BH253" s="211">
        <f>IF(N253="sníž. přenesená",J253,0)</f>
        <v>0</v>
      </c>
      <c r="BI253" s="211">
        <f>IF(N253="nulová",J253,0)</f>
        <v>0</v>
      </c>
      <c r="BJ253" s="23" t="s">
        <v>81</v>
      </c>
      <c r="BK253" s="211">
        <f>ROUND(I253*H253,2)</f>
        <v>0</v>
      </c>
      <c r="BL253" s="23" t="s">
        <v>164</v>
      </c>
      <c r="BM253" s="23" t="s">
        <v>1264</v>
      </c>
    </row>
    <row r="254" spans="2:65" s="1" customFormat="1" ht="13.5">
      <c r="B254" s="40"/>
      <c r="C254" s="62"/>
      <c r="D254" s="212" t="s">
        <v>166</v>
      </c>
      <c r="E254" s="62"/>
      <c r="F254" s="213" t="s">
        <v>658</v>
      </c>
      <c r="G254" s="62"/>
      <c r="H254" s="62"/>
      <c r="I254" s="171"/>
      <c r="J254" s="62"/>
      <c r="K254" s="62"/>
      <c r="L254" s="60"/>
      <c r="M254" s="214"/>
      <c r="N254" s="41"/>
      <c r="O254" s="41"/>
      <c r="P254" s="41"/>
      <c r="Q254" s="41"/>
      <c r="R254" s="41"/>
      <c r="S254" s="41"/>
      <c r="T254" s="77"/>
      <c r="AT254" s="23" t="s">
        <v>166</v>
      </c>
      <c r="AU254" s="23" t="s">
        <v>83</v>
      </c>
    </row>
    <row r="255" spans="2:65" s="12" customFormat="1" ht="13.5">
      <c r="B255" s="216"/>
      <c r="C255" s="217"/>
      <c r="D255" s="212" t="s">
        <v>170</v>
      </c>
      <c r="E255" s="218" t="s">
        <v>23</v>
      </c>
      <c r="F255" s="219" t="s">
        <v>1265</v>
      </c>
      <c r="G255" s="217"/>
      <c r="H255" s="220">
        <v>1.6E-2</v>
      </c>
      <c r="I255" s="221"/>
      <c r="J255" s="217"/>
      <c r="K255" s="217"/>
      <c r="L255" s="222"/>
      <c r="M255" s="223"/>
      <c r="N255" s="224"/>
      <c r="O255" s="224"/>
      <c r="P255" s="224"/>
      <c r="Q255" s="224"/>
      <c r="R255" s="224"/>
      <c r="S255" s="224"/>
      <c r="T255" s="225"/>
      <c r="AT255" s="226" t="s">
        <v>170</v>
      </c>
      <c r="AU255" s="226" t="s">
        <v>83</v>
      </c>
      <c r="AV255" s="12" t="s">
        <v>83</v>
      </c>
      <c r="AW255" s="12" t="s">
        <v>36</v>
      </c>
      <c r="AX255" s="12" t="s">
        <v>81</v>
      </c>
      <c r="AY255" s="226" t="s">
        <v>157</v>
      </c>
    </row>
    <row r="256" spans="2:65" s="1" customFormat="1" ht="25.5" customHeight="1">
      <c r="B256" s="40"/>
      <c r="C256" s="200" t="s">
        <v>601</v>
      </c>
      <c r="D256" s="200" t="s">
        <v>159</v>
      </c>
      <c r="E256" s="201" t="s">
        <v>1266</v>
      </c>
      <c r="F256" s="202" t="s">
        <v>1267</v>
      </c>
      <c r="G256" s="203" t="s">
        <v>288</v>
      </c>
      <c r="H256" s="204">
        <v>1</v>
      </c>
      <c r="I256" s="205"/>
      <c r="J256" s="206">
        <f>ROUND(I256*H256,2)</f>
        <v>0</v>
      </c>
      <c r="K256" s="202" t="s">
        <v>23</v>
      </c>
      <c r="L256" s="60"/>
      <c r="M256" s="207" t="s">
        <v>23</v>
      </c>
      <c r="N256" s="208" t="s">
        <v>44</v>
      </c>
      <c r="O256" s="41"/>
      <c r="P256" s="209">
        <f>O256*H256</f>
        <v>0</v>
      </c>
      <c r="Q256" s="209">
        <v>0</v>
      </c>
      <c r="R256" s="209">
        <f>Q256*H256</f>
        <v>0</v>
      </c>
      <c r="S256" s="209">
        <v>0</v>
      </c>
      <c r="T256" s="210">
        <f>S256*H256</f>
        <v>0</v>
      </c>
      <c r="AR256" s="23" t="s">
        <v>271</v>
      </c>
      <c r="AT256" s="23" t="s">
        <v>159</v>
      </c>
      <c r="AU256" s="23" t="s">
        <v>83</v>
      </c>
      <c r="AY256" s="23" t="s">
        <v>157</v>
      </c>
      <c r="BE256" s="211">
        <f>IF(N256="základní",J256,0)</f>
        <v>0</v>
      </c>
      <c r="BF256" s="211">
        <f>IF(N256="snížená",J256,0)</f>
        <v>0</v>
      </c>
      <c r="BG256" s="211">
        <f>IF(N256="zákl. přenesená",J256,0)</f>
        <v>0</v>
      </c>
      <c r="BH256" s="211">
        <f>IF(N256="sníž. přenesená",J256,0)</f>
        <v>0</v>
      </c>
      <c r="BI256" s="211">
        <f>IF(N256="nulová",J256,0)</f>
        <v>0</v>
      </c>
      <c r="BJ256" s="23" t="s">
        <v>81</v>
      </c>
      <c r="BK256" s="211">
        <f>ROUND(I256*H256,2)</f>
        <v>0</v>
      </c>
      <c r="BL256" s="23" t="s">
        <v>271</v>
      </c>
      <c r="BM256" s="23" t="s">
        <v>1268</v>
      </c>
    </row>
    <row r="257" spans="2:65" s="1" customFormat="1" ht="13.5">
      <c r="B257" s="40"/>
      <c r="C257" s="62"/>
      <c r="D257" s="212" t="s">
        <v>166</v>
      </c>
      <c r="E257" s="62"/>
      <c r="F257" s="213" t="s">
        <v>1267</v>
      </c>
      <c r="G257" s="62"/>
      <c r="H257" s="62"/>
      <c r="I257" s="171"/>
      <c r="J257" s="62"/>
      <c r="K257" s="62"/>
      <c r="L257" s="60"/>
      <c r="M257" s="214"/>
      <c r="N257" s="41"/>
      <c r="O257" s="41"/>
      <c r="P257" s="41"/>
      <c r="Q257" s="41"/>
      <c r="R257" s="41"/>
      <c r="S257" s="41"/>
      <c r="T257" s="77"/>
      <c r="AT257" s="23" t="s">
        <v>166</v>
      </c>
      <c r="AU257" s="23" t="s">
        <v>83</v>
      </c>
    </row>
    <row r="258" spans="2:65" s="12" customFormat="1" ht="13.5">
      <c r="B258" s="216"/>
      <c r="C258" s="217"/>
      <c r="D258" s="212" t="s">
        <v>170</v>
      </c>
      <c r="E258" s="218" t="s">
        <v>23</v>
      </c>
      <c r="F258" s="219" t="s">
        <v>1269</v>
      </c>
      <c r="G258" s="217"/>
      <c r="H258" s="220">
        <v>1</v>
      </c>
      <c r="I258" s="221"/>
      <c r="J258" s="217"/>
      <c r="K258" s="217"/>
      <c r="L258" s="222"/>
      <c r="M258" s="223"/>
      <c r="N258" s="224"/>
      <c r="O258" s="224"/>
      <c r="P258" s="224"/>
      <c r="Q258" s="224"/>
      <c r="R258" s="224"/>
      <c r="S258" s="224"/>
      <c r="T258" s="225"/>
      <c r="AT258" s="226" t="s">
        <v>170</v>
      </c>
      <c r="AU258" s="226" t="s">
        <v>83</v>
      </c>
      <c r="AV258" s="12" t="s">
        <v>83</v>
      </c>
      <c r="AW258" s="12" t="s">
        <v>36</v>
      </c>
      <c r="AX258" s="12" t="s">
        <v>81</v>
      </c>
      <c r="AY258" s="226" t="s">
        <v>157</v>
      </c>
    </row>
    <row r="259" spans="2:65" s="1" customFormat="1" ht="25.5" customHeight="1">
      <c r="B259" s="40"/>
      <c r="C259" s="200" t="s">
        <v>606</v>
      </c>
      <c r="D259" s="200" t="s">
        <v>159</v>
      </c>
      <c r="E259" s="201" t="s">
        <v>1270</v>
      </c>
      <c r="F259" s="202" t="s">
        <v>1271</v>
      </c>
      <c r="G259" s="203" t="s">
        <v>288</v>
      </c>
      <c r="H259" s="204">
        <v>1</v>
      </c>
      <c r="I259" s="205"/>
      <c r="J259" s="206">
        <f>ROUND(I259*H259,2)</f>
        <v>0</v>
      </c>
      <c r="K259" s="202" t="s">
        <v>23</v>
      </c>
      <c r="L259" s="60"/>
      <c r="M259" s="207" t="s">
        <v>23</v>
      </c>
      <c r="N259" s="208" t="s">
        <v>44</v>
      </c>
      <c r="O259" s="41"/>
      <c r="P259" s="209">
        <f>O259*H259</f>
        <v>0</v>
      </c>
      <c r="Q259" s="209">
        <v>0</v>
      </c>
      <c r="R259" s="209">
        <f>Q259*H259</f>
        <v>0</v>
      </c>
      <c r="S259" s="209">
        <v>0</v>
      </c>
      <c r="T259" s="210">
        <f>S259*H259</f>
        <v>0</v>
      </c>
      <c r="AR259" s="23" t="s">
        <v>271</v>
      </c>
      <c r="AT259" s="23" t="s">
        <v>159</v>
      </c>
      <c r="AU259" s="23" t="s">
        <v>83</v>
      </c>
      <c r="AY259" s="23" t="s">
        <v>157</v>
      </c>
      <c r="BE259" s="211">
        <f>IF(N259="základní",J259,0)</f>
        <v>0</v>
      </c>
      <c r="BF259" s="211">
        <f>IF(N259="snížená",J259,0)</f>
        <v>0</v>
      </c>
      <c r="BG259" s="211">
        <f>IF(N259="zákl. přenesená",J259,0)</f>
        <v>0</v>
      </c>
      <c r="BH259" s="211">
        <f>IF(N259="sníž. přenesená",J259,0)</f>
        <v>0</v>
      </c>
      <c r="BI259" s="211">
        <f>IF(N259="nulová",J259,0)</f>
        <v>0</v>
      </c>
      <c r="BJ259" s="23" t="s">
        <v>81</v>
      </c>
      <c r="BK259" s="211">
        <f>ROUND(I259*H259,2)</f>
        <v>0</v>
      </c>
      <c r="BL259" s="23" t="s">
        <v>271</v>
      </c>
      <c r="BM259" s="23" t="s">
        <v>1272</v>
      </c>
    </row>
    <row r="260" spans="2:65" s="1" customFormat="1" ht="13.5">
      <c r="B260" s="40"/>
      <c r="C260" s="62"/>
      <c r="D260" s="212" t="s">
        <v>166</v>
      </c>
      <c r="E260" s="62"/>
      <c r="F260" s="213" t="s">
        <v>1271</v>
      </c>
      <c r="G260" s="62"/>
      <c r="H260" s="62"/>
      <c r="I260" s="171"/>
      <c r="J260" s="62"/>
      <c r="K260" s="62"/>
      <c r="L260" s="60"/>
      <c r="M260" s="214"/>
      <c r="N260" s="41"/>
      <c r="O260" s="41"/>
      <c r="P260" s="41"/>
      <c r="Q260" s="41"/>
      <c r="R260" s="41"/>
      <c r="S260" s="41"/>
      <c r="T260" s="77"/>
      <c r="AT260" s="23" t="s">
        <v>166</v>
      </c>
      <c r="AU260" s="23" t="s">
        <v>83</v>
      </c>
    </row>
    <row r="261" spans="2:65" s="12" customFormat="1" ht="13.5">
      <c r="B261" s="216"/>
      <c r="C261" s="217"/>
      <c r="D261" s="212" t="s">
        <v>170</v>
      </c>
      <c r="E261" s="218" t="s">
        <v>23</v>
      </c>
      <c r="F261" s="219" t="s">
        <v>1273</v>
      </c>
      <c r="G261" s="217"/>
      <c r="H261" s="220">
        <v>1</v>
      </c>
      <c r="I261" s="221"/>
      <c r="J261" s="217"/>
      <c r="K261" s="217"/>
      <c r="L261" s="222"/>
      <c r="M261" s="223"/>
      <c r="N261" s="224"/>
      <c r="O261" s="224"/>
      <c r="P261" s="224"/>
      <c r="Q261" s="224"/>
      <c r="R261" s="224"/>
      <c r="S261" s="224"/>
      <c r="T261" s="225"/>
      <c r="AT261" s="226" t="s">
        <v>170</v>
      </c>
      <c r="AU261" s="226" t="s">
        <v>83</v>
      </c>
      <c r="AV261" s="12" t="s">
        <v>83</v>
      </c>
      <c r="AW261" s="12" t="s">
        <v>36</v>
      </c>
      <c r="AX261" s="12" t="s">
        <v>81</v>
      </c>
      <c r="AY261" s="226" t="s">
        <v>157</v>
      </c>
    </row>
    <row r="262" spans="2:65" s="11" customFormat="1" ht="29.85" customHeight="1">
      <c r="B262" s="184"/>
      <c r="C262" s="185"/>
      <c r="D262" s="186" t="s">
        <v>72</v>
      </c>
      <c r="E262" s="198" t="s">
        <v>666</v>
      </c>
      <c r="F262" s="198" t="s">
        <v>667</v>
      </c>
      <c r="G262" s="185"/>
      <c r="H262" s="185"/>
      <c r="I262" s="188"/>
      <c r="J262" s="199">
        <f>BK262</f>
        <v>0</v>
      </c>
      <c r="K262" s="185"/>
      <c r="L262" s="190"/>
      <c r="M262" s="191"/>
      <c r="N262" s="192"/>
      <c r="O262" s="192"/>
      <c r="P262" s="193">
        <f>SUM(P263:P264)</f>
        <v>0</v>
      </c>
      <c r="Q262" s="192"/>
      <c r="R262" s="193">
        <f>SUM(R263:R264)</f>
        <v>0</v>
      </c>
      <c r="S262" s="192"/>
      <c r="T262" s="194">
        <f>SUM(T263:T264)</f>
        <v>0</v>
      </c>
      <c r="AR262" s="195" t="s">
        <v>81</v>
      </c>
      <c r="AT262" s="196" t="s">
        <v>72</v>
      </c>
      <c r="AU262" s="196" t="s">
        <v>81</v>
      </c>
      <c r="AY262" s="195" t="s">
        <v>157</v>
      </c>
      <c r="BK262" s="197">
        <f>SUM(BK263:BK264)</f>
        <v>0</v>
      </c>
    </row>
    <row r="263" spans="2:65" s="1" customFormat="1" ht="25.5" customHeight="1">
      <c r="B263" s="40"/>
      <c r="C263" s="200" t="s">
        <v>612</v>
      </c>
      <c r="D263" s="200" t="s">
        <v>159</v>
      </c>
      <c r="E263" s="201" t="s">
        <v>669</v>
      </c>
      <c r="F263" s="202" t="s">
        <v>670</v>
      </c>
      <c r="G263" s="203" t="s">
        <v>237</v>
      </c>
      <c r="H263" s="204">
        <v>50.329000000000001</v>
      </c>
      <c r="I263" s="205"/>
      <c r="J263" s="206">
        <f>ROUND(I263*H263,2)</f>
        <v>0</v>
      </c>
      <c r="K263" s="202" t="s">
        <v>23</v>
      </c>
      <c r="L263" s="60"/>
      <c r="M263" s="207" t="s">
        <v>23</v>
      </c>
      <c r="N263" s="208" t="s">
        <v>44</v>
      </c>
      <c r="O263" s="41"/>
      <c r="P263" s="209">
        <f>O263*H263</f>
        <v>0</v>
      </c>
      <c r="Q263" s="209">
        <v>0</v>
      </c>
      <c r="R263" s="209">
        <f>Q263*H263</f>
        <v>0</v>
      </c>
      <c r="S263" s="209">
        <v>0</v>
      </c>
      <c r="T263" s="210">
        <f>S263*H263</f>
        <v>0</v>
      </c>
      <c r="AR263" s="23" t="s">
        <v>164</v>
      </c>
      <c r="AT263" s="23" t="s">
        <v>159</v>
      </c>
      <c r="AU263" s="23" t="s">
        <v>83</v>
      </c>
      <c r="AY263" s="23" t="s">
        <v>157</v>
      </c>
      <c r="BE263" s="211">
        <f>IF(N263="základní",J263,0)</f>
        <v>0</v>
      </c>
      <c r="BF263" s="211">
        <f>IF(N263="snížená",J263,0)</f>
        <v>0</v>
      </c>
      <c r="BG263" s="211">
        <f>IF(N263="zákl. přenesená",J263,0)</f>
        <v>0</v>
      </c>
      <c r="BH263" s="211">
        <f>IF(N263="sníž. přenesená",J263,0)</f>
        <v>0</v>
      </c>
      <c r="BI263" s="211">
        <f>IF(N263="nulová",J263,0)</f>
        <v>0</v>
      </c>
      <c r="BJ263" s="23" t="s">
        <v>81</v>
      </c>
      <c r="BK263" s="211">
        <f>ROUND(I263*H263,2)</f>
        <v>0</v>
      </c>
      <c r="BL263" s="23" t="s">
        <v>164</v>
      </c>
      <c r="BM263" s="23" t="s">
        <v>1274</v>
      </c>
    </row>
    <row r="264" spans="2:65" s="1" customFormat="1" ht="13.5">
      <c r="B264" s="40"/>
      <c r="C264" s="62"/>
      <c r="D264" s="212" t="s">
        <v>166</v>
      </c>
      <c r="E264" s="62"/>
      <c r="F264" s="213" t="s">
        <v>670</v>
      </c>
      <c r="G264" s="62"/>
      <c r="H264" s="62"/>
      <c r="I264" s="171"/>
      <c r="J264" s="62"/>
      <c r="K264" s="62"/>
      <c r="L264" s="60"/>
      <c r="M264" s="214"/>
      <c r="N264" s="41"/>
      <c r="O264" s="41"/>
      <c r="P264" s="41"/>
      <c r="Q264" s="41"/>
      <c r="R264" s="41"/>
      <c r="S264" s="41"/>
      <c r="T264" s="77"/>
      <c r="AT264" s="23" t="s">
        <v>166</v>
      </c>
      <c r="AU264" s="23" t="s">
        <v>83</v>
      </c>
    </row>
    <row r="265" spans="2:65" s="11" customFormat="1" ht="29.85" customHeight="1">
      <c r="B265" s="184"/>
      <c r="C265" s="185"/>
      <c r="D265" s="186" t="s">
        <v>72</v>
      </c>
      <c r="E265" s="198" t="s">
        <v>304</v>
      </c>
      <c r="F265" s="198" t="s">
        <v>305</v>
      </c>
      <c r="G265" s="185"/>
      <c r="H265" s="185"/>
      <c r="I265" s="188"/>
      <c r="J265" s="199">
        <f>BK265</f>
        <v>0</v>
      </c>
      <c r="K265" s="185"/>
      <c r="L265" s="190"/>
      <c r="M265" s="191"/>
      <c r="N265" s="192"/>
      <c r="O265" s="192"/>
      <c r="P265" s="193">
        <f>SUM(P266:P269)</f>
        <v>0</v>
      </c>
      <c r="Q265" s="192"/>
      <c r="R265" s="193">
        <f>SUM(R266:R269)</f>
        <v>0</v>
      </c>
      <c r="S265" s="192"/>
      <c r="T265" s="194">
        <f>SUM(T266:T269)</f>
        <v>0</v>
      </c>
      <c r="AR265" s="195" t="s">
        <v>81</v>
      </c>
      <c r="AT265" s="196" t="s">
        <v>72</v>
      </c>
      <c r="AU265" s="196" t="s">
        <v>81</v>
      </c>
      <c r="AY265" s="195" t="s">
        <v>157</v>
      </c>
      <c r="BK265" s="197">
        <f>SUM(BK266:BK269)</f>
        <v>0</v>
      </c>
    </row>
    <row r="266" spans="2:65" s="1" customFormat="1" ht="16.5" customHeight="1">
      <c r="B266" s="40"/>
      <c r="C266" s="200" t="s">
        <v>617</v>
      </c>
      <c r="D266" s="200" t="s">
        <v>159</v>
      </c>
      <c r="E266" s="201" t="s">
        <v>306</v>
      </c>
      <c r="F266" s="202" t="s">
        <v>307</v>
      </c>
      <c r="G266" s="203" t="s">
        <v>237</v>
      </c>
      <c r="H266" s="204">
        <v>210.809</v>
      </c>
      <c r="I266" s="205"/>
      <c r="J266" s="206">
        <f>ROUND(I266*H266,2)</f>
        <v>0</v>
      </c>
      <c r="K266" s="202" t="s">
        <v>163</v>
      </c>
      <c r="L266" s="60"/>
      <c r="M266" s="207" t="s">
        <v>23</v>
      </c>
      <c r="N266" s="208" t="s">
        <v>44</v>
      </c>
      <c r="O266" s="41"/>
      <c r="P266" s="209">
        <f>O266*H266</f>
        <v>0</v>
      </c>
      <c r="Q266" s="209">
        <v>0</v>
      </c>
      <c r="R266" s="209">
        <f>Q266*H266</f>
        <v>0</v>
      </c>
      <c r="S266" s="209">
        <v>0</v>
      </c>
      <c r="T266" s="210">
        <f>S266*H266</f>
        <v>0</v>
      </c>
      <c r="AR266" s="23" t="s">
        <v>164</v>
      </c>
      <c r="AT266" s="23" t="s">
        <v>159</v>
      </c>
      <c r="AU266" s="23" t="s">
        <v>83</v>
      </c>
      <c r="AY266" s="23" t="s">
        <v>157</v>
      </c>
      <c r="BE266" s="211">
        <f>IF(N266="základní",J266,0)</f>
        <v>0</v>
      </c>
      <c r="BF266" s="211">
        <f>IF(N266="snížená",J266,0)</f>
        <v>0</v>
      </c>
      <c r="BG266" s="211">
        <f>IF(N266="zákl. přenesená",J266,0)</f>
        <v>0</v>
      </c>
      <c r="BH266" s="211">
        <f>IF(N266="sníž. přenesená",J266,0)</f>
        <v>0</v>
      </c>
      <c r="BI266" s="211">
        <f>IF(N266="nulová",J266,0)</f>
        <v>0</v>
      </c>
      <c r="BJ266" s="23" t="s">
        <v>81</v>
      </c>
      <c r="BK266" s="211">
        <f>ROUND(I266*H266,2)</f>
        <v>0</v>
      </c>
      <c r="BL266" s="23" t="s">
        <v>164</v>
      </c>
      <c r="BM266" s="23" t="s">
        <v>1275</v>
      </c>
    </row>
    <row r="267" spans="2:65" s="1" customFormat="1" ht="13.5">
      <c r="B267" s="40"/>
      <c r="C267" s="62"/>
      <c r="D267" s="212" t="s">
        <v>166</v>
      </c>
      <c r="E267" s="62"/>
      <c r="F267" s="213" t="s">
        <v>309</v>
      </c>
      <c r="G267" s="62"/>
      <c r="H267" s="62"/>
      <c r="I267" s="171"/>
      <c r="J267" s="62"/>
      <c r="K267" s="62"/>
      <c r="L267" s="60"/>
      <c r="M267" s="214"/>
      <c r="N267" s="41"/>
      <c r="O267" s="41"/>
      <c r="P267" s="41"/>
      <c r="Q267" s="41"/>
      <c r="R267" s="41"/>
      <c r="S267" s="41"/>
      <c r="T267" s="77"/>
      <c r="AT267" s="23" t="s">
        <v>166</v>
      </c>
      <c r="AU267" s="23" t="s">
        <v>83</v>
      </c>
    </row>
    <row r="268" spans="2:65" s="1" customFormat="1" ht="25.5" customHeight="1">
      <c r="B268" s="40"/>
      <c r="C268" s="200" t="s">
        <v>625</v>
      </c>
      <c r="D268" s="200" t="s">
        <v>159</v>
      </c>
      <c r="E268" s="201" t="s">
        <v>311</v>
      </c>
      <c r="F268" s="202" t="s">
        <v>312</v>
      </c>
      <c r="G268" s="203" t="s">
        <v>237</v>
      </c>
      <c r="H268" s="204">
        <v>210.809</v>
      </c>
      <c r="I268" s="205"/>
      <c r="J268" s="206">
        <f>ROUND(I268*H268,2)</f>
        <v>0</v>
      </c>
      <c r="K268" s="202" t="s">
        <v>163</v>
      </c>
      <c r="L268" s="60"/>
      <c r="M268" s="207" t="s">
        <v>23</v>
      </c>
      <c r="N268" s="208" t="s">
        <v>44</v>
      </c>
      <c r="O268" s="41"/>
      <c r="P268" s="209">
        <f>O268*H268</f>
        <v>0</v>
      </c>
      <c r="Q268" s="209">
        <v>0</v>
      </c>
      <c r="R268" s="209">
        <f>Q268*H268</f>
        <v>0</v>
      </c>
      <c r="S268" s="209">
        <v>0</v>
      </c>
      <c r="T268" s="210">
        <f>S268*H268</f>
        <v>0</v>
      </c>
      <c r="AR268" s="23" t="s">
        <v>164</v>
      </c>
      <c r="AT268" s="23" t="s">
        <v>159</v>
      </c>
      <c r="AU268" s="23" t="s">
        <v>83</v>
      </c>
      <c r="AY268" s="23" t="s">
        <v>157</v>
      </c>
      <c r="BE268" s="211">
        <f>IF(N268="základní",J268,0)</f>
        <v>0</v>
      </c>
      <c r="BF268" s="211">
        <f>IF(N268="snížená",J268,0)</f>
        <v>0</v>
      </c>
      <c r="BG268" s="211">
        <f>IF(N268="zákl. přenesená",J268,0)</f>
        <v>0</v>
      </c>
      <c r="BH268" s="211">
        <f>IF(N268="sníž. přenesená",J268,0)</f>
        <v>0</v>
      </c>
      <c r="BI268" s="211">
        <f>IF(N268="nulová",J268,0)</f>
        <v>0</v>
      </c>
      <c r="BJ268" s="23" t="s">
        <v>81</v>
      </c>
      <c r="BK268" s="211">
        <f>ROUND(I268*H268,2)</f>
        <v>0</v>
      </c>
      <c r="BL268" s="23" t="s">
        <v>164</v>
      </c>
      <c r="BM268" s="23" t="s">
        <v>1276</v>
      </c>
    </row>
    <row r="269" spans="2:65" s="1" customFormat="1" ht="27">
      <c r="B269" s="40"/>
      <c r="C269" s="62"/>
      <c r="D269" s="212" t="s">
        <v>166</v>
      </c>
      <c r="E269" s="62"/>
      <c r="F269" s="213" t="s">
        <v>314</v>
      </c>
      <c r="G269" s="62"/>
      <c r="H269" s="62"/>
      <c r="I269" s="171"/>
      <c r="J269" s="62"/>
      <c r="K269" s="62"/>
      <c r="L269" s="60"/>
      <c r="M269" s="248"/>
      <c r="N269" s="249"/>
      <c r="O269" s="249"/>
      <c r="P269" s="249"/>
      <c r="Q269" s="249"/>
      <c r="R269" s="249"/>
      <c r="S269" s="249"/>
      <c r="T269" s="250"/>
      <c r="AT269" s="23" t="s">
        <v>166</v>
      </c>
      <c r="AU269" s="23" t="s">
        <v>83</v>
      </c>
    </row>
    <row r="270" spans="2:65" s="1" customFormat="1" ht="6.95" customHeight="1">
      <c r="B270" s="55"/>
      <c r="C270" s="56"/>
      <c r="D270" s="56"/>
      <c r="E270" s="56"/>
      <c r="F270" s="56"/>
      <c r="G270" s="56"/>
      <c r="H270" s="56"/>
      <c r="I270" s="147"/>
      <c r="J270" s="56"/>
      <c r="K270" s="56"/>
      <c r="L270" s="60"/>
    </row>
  </sheetData>
  <sheetProtection algorithmName="SHA-512" hashValue="MNUYT1Q7UqlPP3fAf4X3I0tnV0of+2fZl4CjA5zJIf1Tl7iVjWG29AA0QogRCop9QfgWo33qWgwWJ8WFzrmW4A==" saltValue="Cw+ESaa9dlLZ+lJwGvMvAZbVSssG5iTZOQipxuVJZipEXle85Pw9gMV1XjFQqJGwY+GoYQtfXLFvZUSaRvqljg==" spinCount="100000" sheet="1" objects="1" scenarios="1" formatColumns="0" formatRows="0" autoFilter="0"/>
  <autoFilter ref="C84:K269"/>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1:BR138"/>
  <sheetViews>
    <sheetView showGridLines="0" tabSelected="1" workbookViewId="0">
      <pane ySplit="1" topLeftCell="A116"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20"/>
      <c r="C1" s="120"/>
      <c r="D1" s="121" t="s">
        <v>1</v>
      </c>
      <c r="E1" s="120"/>
      <c r="F1" s="122" t="s">
        <v>121</v>
      </c>
      <c r="G1" s="384" t="s">
        <v>122</v>
      </c>
      <c r="H1" s="384"/>
      <c r="I1" s="123"/>
      <c r="J1" s="122" t="s">
        <v>123</v>
      </c>
      <c r="K1" s="121" t="s">
        <v>124</v>
      </c>
      <c r="L1" s="122" t="s">
        <v>125</v>
      </c>
      <c r="M1" s="122"/>
      <c r="N1" s="122"/>
      <c r="O1" s="122"/>
      <c r="P1" s="122"/>
      <c r="Q1" s="122"/>
      <c r="R1" s="122"/>
      <c r="S1" s="122"/>
      <c r="T1" s="12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5"/>
      <c r="M2" s="375"/>
      <c r="N2" s="375"/>
      <c r="O2" s="375"/>
      <c r="P2" s="375"/>
      <c r="Q2" s="375"/>
      <c r="R2" s="375"/>
      <c r="S2" s="375"/>
      <c r="T2" s="375"/>
      <c r="U2" s="375"/>
      <c r="V2" s="375"/>
      <c r="AT2" s="23" t="s">
        <v>120</v>
      </c>
    </row>
    <row r="3" spans="1:70" ht="6.95" customHeight="1">
      <c r="B3" s="24"/>
      <c r="C3" s="25"/>
      <c r="D3" s="25"/>
      <c r="E3" s="25"/>
      <c r="F3" s="25"/>
      <c r="G3" s="25"/>
      <c r="H3" s="25"/>
      <c r="I3" s="124"/>
      <c r="J3" s="25"/>
      <c r="K3" s="26"/>
      <c r="AT3" s="23" t="s">
        <v>83</v>
      </c>
    </row>
    <row r="4" spans="1:70" ht="36.950000000000003" customHeight="1">
      <c r="B4" s="27"/>
      <c r="C4" s="28"/>
      <c r="D4" s="29" t="s">
        <v>126</v>
      </c>
      <c r="E4" s="28"/>
      <c r="F4" s="28"/>
      <c r="G4" s="28"/>
      <c r="H4" s="28"/>
      <c r="I4" s="125"/>
      <c r="J4" s="28"/>
      <c r="K4" s="30"/>
      <c r="M4" s="31" t="s">
        <v>12</v>
      </c>
      <c r="AT4" s="23" t="s">
        <v>6</v>
      </c>
    </row>
    <row r="5" spans="1:70" ht="6.95" customHeight="1">
      <c r="B5" s="27"/>
      <c r="C5" s="28"/>
      <c r="D5" s="28"/>
      <c r="E5" s="28"/>
      <c r="F5" s="28"/>
      <c r="G5" s="28"/>
      <c r="H5" s="28"/>
      <c r="I5" s="125"/>
      <c r="J5" s="28"/>
      <c r="K5" s="30"/>
    </row>
    <row r="6" spans="1:70">
      <c r="B6" s="27"/>
      <c r="C6" s="28"/>
      <c r="D6" s="36" t="s">
        <v>18</v>
      </c>
      <c r="E6" s="28"/>
      <c r="F6" s="28"/>
      <c r="G6" s="28"/>
      <c r="H6" s="28"/>
      <c r="I6" s="125"/>
      <c r="J6" s="28"/>
      <c r="K6" s="30"/>
    </row>
    <row r="7" spans="1:70" ht="16.5" customHeight="1">
      <c r="B7" s="27"/>
      <c r="C7" s="28"/>
      <c r="D7" s="28"/>
      <c r="E7" s="376" t="str">
        <f>'Rekapitulace stavby'!K6</f>
        <v>Oprava hráze rybníka Velký Pařezitý - DPS</v>
      </c>
      <c r="F7" s="377"/>
      <c r="G7" s="377"/>
      <c r="H7" s="377"/>
      <c r="I7" s="125"/>
      <c r="J7" s="28"/>
      <c r="K7" s="30"/>
    </row>
    <row r="8" spans="1:70" s="1" customFormat="1">
      <c r="B8" s="40"/>
      <c r="C8" s="41"/>
      <c r="D8" s="36" t="s">
        <v>127</v>
      </c>
      <c r="E8" s="41"/>
      <c r="F8" s="41"/>
      <c r="G8" s="41"/>
      <c r="H8" s="41"/>
      <c r="I8" s="126"/>
      <c r="J8" s="41"/>
      <c r="K8" s="44"/>
    </row>
    <row r="9" spans="1:70" s="1" customFormat="1" ht="36.950000000000003" customHeight="1">
      <c r="B9" s="40"/>
      <c r="C9" s="41"/>
      <c r="D9" s="41"/>
      <c r="E9" s="378" t="s">
        <v>1277</v>
      </c>
      <c r="F9" s="379"/>
      <c r="G9" s="379"/>
      <c r="H9" s="379"/>
      <c r="I9" s="126"/>
      <c r="J9" s="41"/>
      <c r="K9" s="44"/>
    </row>
    <row r="10" spans="1:70" s="1" customFormat="1" ht="13.5">
      <c r="B10" s="40"/>
      <c r="C10" s="41"/>
      <c r="D10" s="41"/>
      <c r="E10" s="41"/>
      <c r="F10" s="41"/>
      <c r="G10" s="41"/>
      <c r="H10" s="41"/>
      <c r="I10" s="126"/>
      <c r="J10" s="41"/>
      <c r="K10" s="44"/>
    </row>
    <row r="11" spans="1:70" s="1" customFormat="1" ht="14.45" customHeight="1">
      <c r="B11" s="40"/>
      <c r="C11" s="41"/>
      <c r="D11" s="36" t="s">
        <v>20</v>
      </c>
      <c r="E11" s="41"/>
      <c r="F11" s="34" t="s">
        <v>21</v>
      </c>
      <c r="G11" s="41"/>
      <c r="H11" s="41"/>
      <c r="I11" s="127" t="s">
        <v>22</v>
      </c>
      <c r="J11" s="34" t="s">
        <v>23</v>
      </c>
      <c r="K11" s="44"/>
    </row>
    <row r="12" spans="1:70" s="1" customFormat="1" ht="14.45" customHeight="1">
      <c r="B12" s="40"/>
      <c r="C12" s="41"/>
      <c r="D12" s="36" t="s">
        <v>24</v>
      </c>
      <c r="E12" s="41"/>
      <c r="F12" s="34" t="s">
        <v>129</v>
      </c>
      <c r="G12" s="41"/>
      <c r="H12" s="41"/>
      <c r="I12" s="127" t="s">
        <v>26</v>
      </c>
      <c r="J12" s="128" t="str">
        <f>'Rekapitulace stavby'!AN8</f>
        <v>17. 5. 2017</v>
      </c>
      <c r="K12" s="44"/>
    </row>
    <row r="13" spans="1:70" s="1" customFormat="1" ht="10.9" customHeight="1">
      <c r="B13" s="40"/>
      <c r="C13" s="41"/>
      <c r="D13" s="41"/>
      <c r="E13" s="41"/>
      <c r="F13" s="41"/>
      <c r="G13" s="41"/>
      <c r="H13" s="41"/>
      <c r="I13" s="126"/>
      <c r="J13" s="41"/>
      <c r="K13" s="44"/>
    </row>
    <row r="14" spans="1:70" s="1" customFormat="1" ht="14.45" customHeight="1">
      <c r="B14" s="40"/>
      <c r="C14" s="41"/>
      <c r="D14" s="36" t="s">
        <v>28</v>
      </c>
      <c r="E14" s="41"/>
      <c r="F14" s="41"/>
      <c r="G14" s="41"/>
      <c r="H14" s="41"/>
      <c r="I14" s="127" t="s">
        <v>29</v>
      </c>
      <c r="J14" s="34" t="s">
        <v>23</v>
      </c>
      <c r="K14" s="44"/>
    </row>
    <row r="15" spans="1:70" s="1" customFormat="1" ht="18" customHeight="1">
      <c r="B15" s="40"/>
      <c r="C15" s="41"/>
      <c r="D15" s="41"/>
      <c r="E15" s="34" t="s">
        <v>30</v>
      </c>
      <c r="F15" s="41"/>
      <c r="G15" s="41"/>
      <c r="H15" s="41"/>
      <c r="I15" s="127" t="s">
        <v>31</v>
      </c>
      <c r="J15" s="34" t="s">
        <v>23</v>
      </c>
      <c r="K15" s="44"/>
    </row>
    <row r="16" spans="1:70" s="1" customFormat="1" ht="6.95" customHeight="1">
      <c r="B16" s="40"/>
      <c r="C16" s="41"/>
      <c r="D16" s="41"/>
      <c r="E16" s="41"/>
      <c r="F16" s="41"/>
      <c r="G16" s="41"/>
      <c r="H16" s="41"/>
      <c r="I16" s="126"/>
      <c r="J16" s="41"/>
      <c r="K16" s="44"/>
    </row>
    <row r="17" spans="2:11" s="1" customFormat="1" ht="14.45" customHeight="1">
      <c r="B17" s="40"/>
      <c r="C17" s="41"/>
      <c r="D17" s="36" t="s">
        <v>32</v>
      </c>
      <c r="E17" s="41"/>
      <c r="F17" s="41"/>
      <c r="G17" s="41"/>
      <c r="H17" s="41"/>
      <c r="I17" s="127"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27" t="s">
        <v>31</v>
      </c>
      <c r="J18" s="34" t="str">
        <f>IF('Rekapitulace stavby'!AN14="Vyplň údaj","",IF('Rekapitulace stavby'!AN14="","",'Rekapitulace stavby'!AN14))</f>
        <v/>
      </c>
      <c r="K18" s="44"/>
    </row>
    <row r="19" spans="2:11" s="1" customFormat="1" ht="6.95" customHeight="1">
      <c r="B19" s="40"/>
      <c r="C19" s="41"/>
      <c r="D19" s="41"/>
      <c r="E19" s="41"/>
      <c r="F19" s="41"/>
      <c r="G19" s="41"/>
      <c r="H19" s="41"/>
      <c r="I19" s="126"/>
      <c r="J19" s="41"/>
      <c r="K19" s="44"/>
    </row>
    <row r="20" spans="2:11" s="1" customFormat="1" ht="14.45" customHeight="1">
      <c r="B20" s="40"/>
      <c r="C20" s="41"/>
      <c r="D20" s="36" t="s">
        <v>34</v>
      </c>
      <c r="E20" s="41"/>
      <c r="F20" s="41"/>
      <c r="G20" s="41"/>
      <c r="H20" s="41"/>
      <c r="I20" s="127" t="s">
        <v>29</v>
      </c>
      <c r="J20" s="34" t="s">
        <v>23</v>
      </c>
      <c r="K20" s="44"/>
    </row>
    <row r="21" spans="2:11" s="1" customFormat="1" ht="18" customHeight="1">
      <c r="B21" s="40"/>
      <c r="C21" s="41"/>
      <c r="D21" s="41"/>
      <c r="E21" s="34" t="s">
        <v>35</v>
      </c>
      <c r="F21" s="41"/>
      <c r="G21" s="41"/>
      <c r="H21" s="41"/>
      <c r="I21" s="127" t="s">
        <v>31</v>
      </c>
      <c r="J21" s="34" t="s">
        <v>23</v>
      </c>
      <c r="K21" s="44"/>
    </row>
    <row r="22" spans="2:11" s="1" customFormat="1" ht="6.95" customHeight="1">
      <c r="B22" s="40"/>
      <c r="C22" s="41"/>
      <c r="D22" s="41"/>
      <c r="E22" s="41"/>
      <c r="F22" s="41"/>
      <c r="G22" s="41"/>
      <c r="H22" s="41"/>
      <c r="I22" s="126"/>
      <c r="J22" s="41"/>
      <c r="K22" s="44"/>
    </row>
    <row r="23" spans="2:11" s="1" customFormat="1" ht="14.45" customHeight="1">
      <c r="B23" s="40"/>
      <c r="C23" s="41"/>
      <c r="D23" s="36" t="s">
        <v>37</v>
      </c>
      <c r="E23" s="41"/>
      <c r="F23" s="41"/>
      <c r="G23" s="41"/>
      <c r="H23" s="41"/>
      <c r="I23" s="126"/>
      <c r="J23" s="41"/>
      <c r="K23" s="44"/>
    </row>
    <row r="24" spans="2:11" s="7" customFormat="1" ht="16.5" customHeight="1">
      <c r="B24" s="129"/>
      <c r="C24" s="130"/>
      <c r="D24" s="130"/>
      <c r="E24" s="341" t="s">
        <v>23</v>
      </c>
      <c r="F24" s="341"/>
      <c r="G24" s="341"/>
      <c r="H24" s="341"/>
      <c r="I24" s="131"/>
      <c r="J24" s="130"/>
      <c r="K24" s="132"/>
    </row>
    <row r="25" spans="2:11" s="1" customFormat="1" ht="6.95" customHeight="1">
      <c r="B25" s="40"/>
      <c r="C25" s="41"/>
      <c r="D25" s="41"/>
      <c r="E25" s="41"/>
      <c r="F25" s="41"/>
      <c r="G25" s="41"/>
      <c r="H25" s="41"/>
      <c r="I25" s="126"/>
      <c r="J25" s="41"/>
      <c r="K25" s="44"/>
    </row>
    <row r="26" spans="2:11" s="1" customFormat="1" ht="6.95" customHeight="1">
      <c r="B26" s="40"/>
      <c r="C26" s="41"/>
      <c r="D26" s="84"/>
      <c r="E26" s="84"/>
      <c r="F26" s="84"/>
      <c r="G26" s="84"/>
      <c r="H26" s="84"/>
      <c r="I26" s="133"/>
      <c r="J26" s="84"/>
      <c r="K26" s="134"/>
    </row>
    <row r="27" spans="2:11" s="1" customFormat="1" ht="25.35" customHeight="1">
      <c r="B27" s="40"/>
      <c r="C27" s="41"/>
      <c r="D27" s="135" t="s">
        <v>39</v>
      </c>
      <c r="E27" s="41"/>
      <c r="F27" s="41"/>
      <c r="G27" s="41"/>
      <c r="H27" s="41"/>
      <c r="I27" s="126"/>
      <c r="J27" s="136">
        <f>ROUND(J81,2)</f>
        <v>0</v>
      </c>
      <c r="K27" s="44"/>
    </row>
    <row r="28" spans="2:11" s="1" customFormat="1" ht="6.95" customHeight="1">
      <c r="B28" s="40"/>
      <c r="C28" s="41"/>
      <c r="D28" s="84"/>
      <c r="E28" s="84"/>
      <c r="F28" s="84"/>
      <c r="G28" s="84"/>
      <c r="H28" s="84"/>
      <c r="I28" s="133"/>
      <c r="J28" s="84"/>
      <c r="K28" s="134"/>
    </row>
    <row r="29" spans="2:11" s="1" customFormat="1" ht="14.45" customHeight="1">
      <c r="B29" s="40"/>
      <c r="C29" s="41"/>
      <c r="D29" s="41"/>
      <c r="E29" s="41"/>
      <c r="F29" s="45" t="s">
        <v>41</v>
      </c>
      <c r="G29" s="41"/>
      <c r="H29" s="41"/>
      <c r="I29" s="137" t="s">
        <v>40</v>
      </c>
      <c r="J29" s="45" t="s">
        <v>42</v>
      </c>
      <c r="K29" s="44"/>
    </row>
    <row r="30" spans="2:11" s="1" customFormat="1" ht="14.45" customHeight="1">
      <c r="B30" s="40"/>
      <c r="C30" s="41"/>
      <c r="D30" s="48" t="s">
        <v>43</v>
      </c>
      <c r="E30" s="48" t="s">
        <v>44</v>
      </c>
      <c r="F30" s="138">
        <f>ROUND(SUM(BE81:BE137), 2)</f>
        <v>0</v>
      </c>
      <c r="G30" s="41"/>
      <c r="H30" s="41"/>
      <c r="I30" s="139">
        <v>0.21</v>
      </c>
      <c r="J30" s="138">
        <f>ROUND(ROUND((SUM(BE81:BE137)), 2)*I30, 2)</f>
        <v>0</v>
      </c>
      <c r="K30" s="44"/>
    </row>
    <row r="31" spans="2:11" s="1" customFormat="1" ht="14.45" customHeight="1">
      <c r="B31" s="40"/>
      <c r="C31" s="41"/>
      <c r="D31" s="41"/>
      <c r="E31" s="48" t="s">
        <v>45</v>
      </c>
      <c r="F31" s="138">
        <f>ROUND(SUM(BF81:BF137), 2)</f>
        <v>0</v>
      </c>
      <c r="G31" s="41"/>
      <c r="H31" s="41"/>
      <c r="I31" s="139">
        <v>0.15</v>
      </c>
      <c r="J31" s="138">
        <f>ROUND(ROUND((SUM(BF81:BF137)), 2)*I31, 2)</f>
        <v>0</v>
      </c>
      <c r="K31" s="44"/>
    </row>
    <row r="32" spans="2:11" s="1" customFormat="1" ht="14.45" hidden="1" customHeight="1">
      <c r="B32" s="40"/>
      <c r="C32" s="41"/>
      <c r="D32" s="41"/>
      <c r="E32" s="48" t="s">
        <v>46</v>
      </c>
      <c r="F32" s="138">
        <f>ROUND(SUM(BG81:BG137), 2)</f>
        <v>0</v>
      </c>
      <c r="G32" s="41"/>
      <c r="H32" s="41"/>
      <c r="I32" s="139">
        <v>0.21</v>
      </c>
      <c r="J32" s="138">
        <v>0</v>
      </c>
      <c r="K32" s="44"/>
    </row>
    <row r="33" spans="2:11" s="1" customFormat="1" ht="14.45" hidden="1" customHeight="1">
      <c r="B33" s="40"/>
      <c r="C33" s="41"/>
      <c r="D33" s="41"/>
      <c r="E33" s="48" t="s">
        <v>47</v>
      </c>
      <c r="F33" s="138">
        <f>ROUND(SUM(BH81:BH137), 2)</f>
        <v>0</v>
      </c>
      <c r="G33" s="41"/>
      <c r="H33" s="41"/>
      <c r="I33" s="139">
        <v>0.15</v>
      </c>
      <c r="J33" s="138">
        <v>0</v>
      </c>
      <c r="K33" s="44"/>
    </row>
    <row r="34" spans="2:11" s="1" customFormat="1" ht="14.45" hidden="1" customHeight="1">
      <c r="B34" s="40"/>
      <c r="C34" s="41"/>
      <c r="D34" s="41"/>
      <c r="E34" s="48" t="s">
        <v>48</v>
      </c>
      <c r="F34" s="138">
        <f>ROUND(SUM(BI81:BI137), 2)</f>
        <v>0</v>
      </c>
      <c r="G34" s="41"/>
      <c r="H34" s="41"/>
      <c r="I34" s="139">
        <v>0</v>
      </c>
      <c r="J34" s="138">
        <v>0</v>
      </c>
      <c r="K34" s="44"/>
    </row>
    <row r="35" spans="2:11" s="1" customFormat="1" ht="6.95" customHeight="1">
      <c r="B35" s="40"/>
      <c r="C35" s="41"/>
      <c r="D35" s="41"/>
      <c r="E35" s="41"/>
      <c r="F35" s="41"/>
      <c r="G35" s="41"/>
      <c r="H35" s="41"/>
      <c r="I35" s="126"/>
      <c r="J35" s="41"/>
      <c r="K35" s="44"/>
    </row>
    <row r="36" spans="2:11" s="1" customFormat="1" ht="25.35" customHeight="1">
      <c r="B36" s="40"/>
      <c r="C36" s="140"/>
      <c r="D36" s="141" t="s">
        <v>49</v>
      </c>
      <c r="E36" s="78"/>
      <c r="F36" s="78"/>
      <c r="G36" s="142" t="s">
        <v>50</v>
      </c>
      <c r="H36" s="143" t="s">
        <v>51</v>
      </c>
      <c r="I36" s="144"/>
      <c r="J36" s="145">
        <f>SUM(J27:J34)</f>
        <v>0</v>
      </c>
      <c r="K36" s="146"/>
    </row>
    <row r="37" spans="2:11" s="1" customFormat="1" ht="14.45" customHeight="1">
      <c r="B37" s="55"/>
      <c r="C37" s="56"/>
      <c r="D37" s="56"/>
      <c r="E37" s="56"/>
      <c r="F37" s="56"/>
      <c r="G37" s="56"/>
      <c r="H37" s="56"/>
      <c r="I37" s="147"/>
      <c r="J37" s="56"/>
      <c r="K37" s="57"/>
    </row>
    <row r="41" spans="2:11" s="1" customFormat="1" ht="6.95" customHeight="1">
      <c r="B41" s="148"/>
      <c r="C41" s="149"/>
      <c r="D41" s="149"/>
      <c r="E41" s="149"/>
      <c r="F41" s="149"/>
      <c r="G41" s="149"/>
      <c r="H41" s="149"/>
      <c r="I41" s="150"/>
      <c r="J41" s="149"/>
      <c r="K41" s="151"/>
    </row>
    <row r="42" spans="2:11" s="1" customFormat="1" ht="36.950000000000003" customHeight="1">
      <c r="B42" s="40"/>
      <c r="C42" s="29" t="s">
        <v>130</v>
      </c>
      <c r="D42" s="41"/>
      <c r="E42" s="41"/>
      <c r="F42" s="41"/>
      <c r="G42" s="41"/>
      <c r="H42" s="41"/>
      <c r="I42" s="126"/>
      <c r="J42" s="41"/>
      <c r="K42" s="44"/>
    </row>
    <row r="43" spans="2:11" s="1" customFormat="1" ht="6.95" customHeight="1">
      <c r="B43" s="40"/>
      <c r="C43" s="41"/>
      <c r="D43" s="41"/>
      <c r="E43" s="41"/>
      <c r="F43" s="41"/>
      <c r="G43" s="41"/>
      <c r="H43" s="41"/>
      <c r="I43" s="126"/>
      <c r="J43" s="41"/>
      <c r="K43" s="44"/>
    </row>
    <row r="44" spans="2:11" s="1" customFormat="1" ht="14.45" customHeight="1">
      <c r="B44" s="40"/>
      <c r="C44" s="36" t="s">
        <v>18</v>
      </c>
      <c r="D44" s="41"/>
      <c r="E44" s="41"/>
      <c r="F44" s="41"/>
      <c r="G44" s="41"/>
      <c r="H44" s="41"/>
      <c r="I44" s="126"/>
      <c r="J44" s="41"/>
      <c r="K44" s="44"/>
    </row>
    <row r="45" spans="2:11" s="1" customFormat="1" ht="16.5" customHeight="1">
      <c r="B45" s="40"/>
      <c r="C45" s="41"/>
      <c r="D45" s="41"/>
      <c r="E45" s="376" t="str">
        <f>E7</f>
        <v>Oprava hráze rybníka Velký Pařezitý - DPS</v>
      </c>
      <c r="F45" s="377"/>
      <c r="G45" s="377"/>
      <c r="H45" s="377"/>
      <c r="I45" s="126"/>
      <c r="J45" s="41"/>
      <c r="K45" s="44"/>
    </row>
    <row r="46" spans="2:11" s="1" customFormat="1" ht="14.45" customHeight="1">
      <c r="B46" s="40"/>
      <c r="C46" s="36" t="s">
        <v>127</v>
      </c>
      <c r="D46" s="41"/>
      <c r="E46" s="41"/>
      <c r="F46" s="41"/>
      <c r="G46" s="41"/>
      <c r="H46" s="41"/>
      <c r="I46" s="126"/>
      <c r="J46" s="41"/>
      <c r="K46" s="44"/>
    </row>
    <row r="47" spans="2:11" s="1" customFormat="1" ht="17.25" customHeight="1">
      <c r="B47" s="40"/>
      <c r="C47" s="41"/>
      <c r="D47" s="41"/>
      <c r="E47" s="378" t="str">
        <f>E9</f>
        <v>VON - Vedlejší a ostatní náklady</v>
      </c>
      <c r="F47" s="379"/>
      <c r="G47" s="379"/>
      <c r="H47" s="379"/>
      <c r="I47" s="126"/>
      <c r="J47" s="41"/>
      <c r="K47" s="44"/>
    </row>
    <row r="48" spans="2:11" s="1" customFormat="1" ht="6.95" customHeight="1">
      <c r="B48" s="40"/>
      <c r="C48" s="41"/>
      <c r="D48" s="41"/>
      <c r="E48" s="41"/>
      <c r="F48" s="41"/>
      <c r="G48" s="41"/>
      <c r="H48" s="41"/>
      <c r="I48" s="126"/>
      <c r="J48" s="41"/>
      <c r="K48" s="44"/>
    </row>
    <row r="49" spans="2:47" s="1" customFormat="1" ht="18" customHeight="1">
      <c r="B49" s="40"/>
      <c r="C49" s="36" t="s">
        <v>24</v>
      </c>
      <c r="D49" s="41"/>
      <c r="E49" s="41"/>
      <c r="F49" s="34" t="str">
        <f>F12</f>
        <v xml:space="preserve"> </v>
      </c>
      <c r="G49" s="41"/>
      <c r="H49" s="41"/>
      <c r="I49" s="127" t="s">
        <v>26</v>
      </c>
      <c r="J49" s="128" t="str">
        <f>IF(J12="","",J12)</f>
        <v>17. 5. 2017</v>
      </c>
      <c r="K49" s="44"/>
    </row>
    <row r="50" spans="2:47" s="1" customFormat="1" ht="6.95" customHeight="1">
      <c r="B50" s="40"/>
      <c r="C50" s="41"/>
      <c r="D50" s="41"/>
      <c r="E50" s="41"/>
      <c r="F50" s="41"/>
      <c r="G50" s="41"/>
      <c r="H50" s="41"/>
      <c r="I50" s="126"/>
      <c r="J50" s="41"/>
      <c r="K50" s="44"/>
    </row>
    <row r="51" spans="2:47" s="1" customFormat="1">
      <c r="B51" s="40"/>
      <c r="C51" s="36" t="s">
        <v>28</v>
      </c>
      <c r="D51" s="41"/>
      <c r="E51" s="41"/>
      <c r="F51" s="34" t="str">
        <f>E15</f>
        <v>AOPK ČR, Kaplanova 1931/1, 148 00 Praha 11</v>
      </c>
      <c r="G51" s="41"/>
      <c r="H51" s="41"/>
      <c r="I51" s="127" t="s">
        <v>34</v>
      </c>
      <c r="J51" s="341" t="str">
        <f>E21</f>
        <v>HG partner s.r.o.</v>
      </c>
      <c r="K51" s="44"/>
    </row>
    <row r="52" spans="2:47" s="1" customFormat="1" ht="14.45" customHeight="1">
      <c r="B52" s="40"/>
      <c r="C52" s="36" t="s">
        <v>32</v>
      </c>
      <c r="D52" s="41"/>
      <c r="E52" s="41"/>
      <c r="F52" s="34" t="str">
        <f>IF(E18="","",E18)</f>
        <v/>
      </c>
      <c r="G52" s="41"/>
      <c r="H52" s="41"/>
      <c r="I52" s="126"/>
      <c r="J52" s="380"/>
      <c r="K52" s="44"/>
    </row>
    <row r="53" spans="2:47" s="1" customFormat="1" ht="10.35" customHeight="1">
      <c r="B53" s="40"/>
      <c r="C53" s="41"/>
      <c r="D53" s="41"/>
      <c r="E53" s="41"/>
      <c r="F53" s="41"/>
      <c r="G53" s="41"/>
      <c r="H53" s="41"/>
      <c r="I53" s="126"/>
      <c r="J53" s="41"/>
      <c r="K53" s="44"/>
    </row>
    <row r="54" spans="2:47" s="1" customFormat="1" ht="29.25" customHeight="1">
      <c r="B54" s="40"/>
      <c r="C54" s="152" t="s">
        <v>131</v>
      </c>
      <c r="D54" s="140"/>
      <c r="E54" s="140"/>
      <c r="F54" s="140"/>
      <c r="G54" s="140"/>
      <c r="H54" s="140"/>
      <c r="I54" s="153"/>
      <c r="J54" s="154" t="s">
        <v>132</v>
      </c>
      <c r="K54" s="155"/>
    </row>
    <row r="55" spans="2:47" s="1" customFormat="1" ht="10.35" customHeight="1">
      <c r="B55" s="40"/>
      <c r="C55" s="41"/>
      <c r="D55" s="41"/>
      <c r="E55" s="41"/>
      <c r="F55" s="41"/>
      <c r="G55" s="41"/>
      <c r="H55" s="41"/>
      <c r="I55" s="126"/>
      <c r="J55" s="41"/>
      <c r="K55" s="44"/>
    </row>
    <row r="56" spans="2:47" s="1" customFormat="1" ht="29.25" customHeight="1">
      <c r="B56" s="40"/>
      <c r="C56" s="156" t="s">
        <v>133</v>
      </c>
      <c r="D56" s="41"/>
      <c r="E56" s="41"/>
      <c r="F56" s="41"/>
      <c r="G56" s="41"/>
      <c r="H56" s="41"/>
      <c r="I56" s="126"/>
      <c r="J56" s="136">
        <f>J81</f>
        <v>0</v>
      </c>
      <c r="K56" s="44"/>
      <c r="AU56" s="23" t="s">
        <v>134</v>
      </c>
    </row>
    <row r="57" spans="2:47" s="8" customFormat="1" ht="24.95" customHeight="1">
      <c r="B57" s="157"/>
      <c r="C57" s="158"/>
      <c r="D57" s="159" t="s">
        <v>1278</v>
      </c>
      <c r="E57" s="160"/>
      <c r="F57" s="160"/>
      <c r="G57" s="160"/>
      <c r="H57" s="160"/>
      <c r="I57" s="161"/>
      <c r="J57" s="162">
        <f>J82</f>
        <v>0</v>
      </c>
      <c r="K57" s="163"/>
    </row>
    <row r="58" spans="2:47" s="9" customFormat="1" ht="19.899999999999999" customHeight="1">
      <c r="B58" s="164"/>
      <c r="C58" s="165"/>
      <c r="D58" s="166" t="s">
        <v>1279</v>
      </c>
      <c r="E58" s="167"/>
      <c r="F58" s="167"/>
      <c r="G58" s="167"/>
      <c r="H58" s="167"/>
      <c r="I58" s="168"/>
      <c r="J58" s="169">
        <f>J83</f>
        <v>0</v>
      </c>
      <c r="K58" s="170"/>
    </row>
    <row r="59" spans="2:47" s="9" customFormat="1" ht="19.899999999999999" customHeight="1">
      <c r="B59" s="164"/>
      <c r="C59" s="165"/>
      <c r="D59" s="166" t="s">
        <v>1280</v>
      </c>
      <c r="E59" s="167"/>
      <c r="F59" s="167"/>
      <c r="G59" s="167"/>
      <c r="H59" s="167"/>
      <c r="I59" s="168"/>
      <c r="J59" s="169">
        <f>J109</f>
        <v>0</v>
      </c>
      <c r="K59" s="170"/>
    </row>
    <row r="60" spans="2:47" s="9" customFormat="1" ht="19.899999999999999" customHeight="1">
      <c r="B60" s="164"/>
      <c r="C60" s="165"/>
      <c r="D60" s="166" t="s">
        <v>1281</v>
      </c>
      <c r="E60" s="167"/>
      <c r="F60" s="167"/>
      <c r="G60" s="167"/>
      <c r="H60" s="167"/>
      <c r="I60" s="168"/>
      <c r="J60" s="169">
        <f>J125</f>
        <v>0</v>
      </c>
      <c r="K60" s="170"/>
    </row>
    <row r="61" spans="2:47" s="9" customFormat="1" ht="19.899999999999999" customHeight="1">
      <c r="B61" s="164"/>
      <c r="C61" s="165"/>
      <c r="D61" s="166" t="s">
        <v>1282</v>
      </c>
      <c r="E61" s="167"/>
      <c r="F61" s="167"/>
      <c r="G61" s="167"/>
      <c r="H61" s="167"/>
      <c r="I61" s="168"/>
      <c r="J61" s="169">
        <f>J131</f>
        <v>0</v>
      </c>
      <c r="K61" s="170"/>
    </row>
    <row r="62" spans="2:47" s="1" customFormat="1" ht="21.75" customHeight="1">
      <c r="B62" s="40"/>
      <c r="C62" s="41"/>
      <c r="D62" s="41"/>
      <c r="E62" s="41"/>
      <c r="F62" s="41"/>
      <c r="G62" s="41"/>
      <c r="H62" s="41"/>
      <c r="I62" s="126"/>
      <c r="J62" s="41"/>
      <c r="K62" s="44"/>
    </row>
    <row r="63" spans="2:47" s="1" customFormat="1" ht="6.95" customHeight="1">
      <c r="B63" s="55"/>
      <c r="C63" s="56"/>
      <c r="D63" s="56"/>
      <c r="E63" s="56"/>
      <c r="F63" s="56"/>
      <c r="G63" s="56"/>
      <c r="H63" s="56"/>
      <c r="I63" s="147"/>
      <c r="J63" s="56"/>
      <c r="K63" s="57"/>
    </row>
    <row r="67" spans="2:20" s="1" customFormat="1" ht="6.95" customHeight="1">
      <c r="B67" s="58"/>
      <c r="C67" s="59"/>
      <c r="D67" s="59"/>
      <c r="E67" s="59"/>
      <c r="F67" s="59"/>
      <c r="G67" s="59"/>
      <c r="H67" s="59"/>
      <c r="I67" s="150"/>
      <c r="J67" s="59"/>
      <c r="K67" s="59"/>
      <c r="L67" s="60"/>
    </row>
    <row r="68" spans="2:20" s="1" customFormat="1" ht="36.950000000000003" customHeight="1">
      <c r="B68" s="40"/>
      <c r="C68" s="61" t="s">
        <v>141</v>
      </c>
      <c r="D68" s="62"/>
      <c r="E68" s="62"/>
      <c r="F68" s="62"/>
      <c r="G68" s="62"/>
      <c r="H68" s="62"/>
      <c r="I68" s="171"/>
      <c r="J68" s="62"/>
      <c r="K68" s="62"/>
      <c r="L68" s="60"/>
    </row>
    <row r="69" spans="2:20" s="1" customFormat="1" ht="6.95" customHeight="1">
      <c r="B69" s="40"/>
      <c r="C69" s="62"/>
      <c r="D69" s="62"/>
      <c r="E69" s="62"/>
      <c r="F69" s="62"/>
      <c r="G69" s="62"/>
      <c r="H69" s="62"/>
      <c r="I69" s="171"/>
      <c r="J69" s="62"/>
      <c r="K69" s="62"/>
      <c r="L69" s="60"/>
    </row>
    <row r="70" spans="2:20" s="1" customFormat="1" ht="14.45" customHeight="1">
      <c r="B70" s="40"/>
      <c r="C70" s="64" t="s">
        <v>18</v>
      </c>
      <c r="D70" s="62"/>
      <c r="E70" s="62"/>
      <c r="F70" s="62"/>
      <c r="G70" s="62"/>
      <c r="H70" s="62"/>
      <c r="I70" s="171"/>
      <c r="J70" s="62"/>
      <c r="K70" s="62"/>
      <c r="L70" s="60"/>
    </row>
    <row r="71" spans="2:20" s="1" customFormat="1" ht="16.5" customHeight="1">
      <c r="B71" s="40"/>
      <c r="C71" s="62"/>
      <c r="D71" s="62"/>
      <c r="E71" s="381" t="str">
        <f>E7</f>
        <v>Oprava hráze rybníka Velký Pařezitý - DPS</v>
      </c>
      <c r="F71" s="382"/>
      <c r="G71" s="382"/>
      <c r="H71" s="382"/>
      <c r="I71" s="171"/>
      <c r="J71" s="62"/>
      <c r="K71" s="62"/>
      <c r="L71" s="60"/>
    </row>
    <row r="72" spans="2:20" s="1" customFormat="1" ht="14.45" customHeight="1">
      <c r="B72" s="40"/>
      <c r="C72" s="64" t="s">
        <v>127</v>
      </c>
      <c r="D72" s="62"/>
      <c r="E72" s="62"/>
      <c r="F72" s="62"/>
      <c r="G72" s="62"/>
      <c r="H72" s="62"/>
      <c r="I72" s="171"/>
      <c r="J72" s="62"/>
      <c r="K72" s="62"/>
      <c r="L72" s="60"/>
    </row>
    <row r="73" spans="2:20" s="1" customFormat="1" ht="17.25" customHeight="1">
      <c r="B73" s="40"/>
      <c r="C73" s="62"/>
      <c r="D73" s="62"/>
      <c r="E73" s="352" t="str">
        <f>E9</f>
        <v>VON - Vedlejší a ostatní náklady</v>
      </c>
      <c r="F73" s="383"/>
      <c r="G73" s="383"/>
      <c r="H73" s="383"/>
      <c r="I73" s="171"/>
      <c r="J73" s="62"/>
      <c r="K73" s="62"/>
      <c r="L73" s="60"/>
    </row>
    <row r="74" spans="2:20" s="1" customFormat="1" ht="6.95" customHeight="1">
      <c r="B74" s="40"/>
      <c r="C74" s="62"/>
      <c r="D74" s="62"/>
      <c r="E74" s="62"/>
      <c r="F74" s="62"/>
      <c r="G74" s="62"/>
      <c r="H74" s="62"/>
      <c r="I74" s="171"/>
      <c r="J74" s="62"/>
      <c r="K74" s="62"/>
      <c r="L74" s="60"/>
    </row>
    <row r="75" spans="2:20" s="1" customFormat="1" ht="18" customHeight="1">
      <c r="B75" s="40"/>
      <c r="C75" s="64" t="s">
        <v>24</v>
      </c>
      <c r="D75" s="62"/>
      <c r="E75" s="62"/>
      <c r="F75" s="172" t="str">
        <f>F12</f>
        <v xml:space="preserve"> </v>
      </c>
      <c r="G75" s="62"/>
      <c r="H75" s="62"/>
      <c r="I75" s="173" t="s">
        <v>26</v>
      </c>
      <c r="J75" s="72" t="str">
        <f>IF(J12="","",J12)</f>
        <v>17. 5. 2017</v>
      </c>
      <c r="K75" s="62"/>
      <c r="L75" s="60"/>
    </row>
    <row r="76" spans="2:20" s="1" customFormat="1" ht="6.95" customHeight="1">
      <c r="B76" s="40"/>
      <c r="C76" s="62"/>
      <c r="D76" s="62"/>
      <c r="E76" s="62"/>
      <c r="F76" s="62"/>
      <c r="G76" s="62"/>
      <c r="H76" s="62"/>
      <c r="I76" s="171"/>
      <c r="J76" s="62"/>
      <c r="K76" s="62"/>
      <c r="L76" s="60"/>
    </row>
    <row r="77" spans="2:20" s="1" customFormat="1">
      <c r="B77" s="40"/>
      <c r="C77" s="64" t="s">
        <v>28</v>
      </c>
      <c r="D77" s="62"/>
      <c r="E77" s="62"/>
      <c r="F77" s="172" t="str">
        <f>E15</f>
        <v>AOPK ČR, Kaplanova 1931/1, 148 00 Praha 11</v>
      </c>
      <c r="G77" s="62"/>
      <c r="H77" s="62"/>
      <c r="I77" s="173" t="s">
        <v>34</v>
      </c>
      <c r="J77" s="172" t="str">
        <f>E21</f>
        <v>HG partner s.r.o.</v>
      </c>
      <c r="K77" s="62"/>
      <c r="L77" s="60"/>
    </row>
    <row r="78" spans="2:20" s="1" customFormat="1" ht="14.45" customHeight="1">
      <c r="B78" s="40"/>
      <c r="C78" s="64" t="s">
        <v>32</v>
      </c>
      <c r="D78" s="62"/>
      <c r="E78" s="62"/>
      <c r="F78" s="172" t="str">
        <f>IF(E18="","",E18)</f>
        <v/>
      </c>
      <c r="G78" s="62"/>
      <c r="H78" s="62"/>
      <c r="I78" s="171"/>
      <c r="J78" s="62"/>
      <c r="K78" s="62"/>
      <c r="L78" s="60"/>
    </row>
    <row r="79" spans="2:20" s="1" customFormat="1" ht="10.35" customHeight="1">
      <c r="B79" s="40"/>
      <c r="C79" s="62"/>
      <c r="D79" s="62"/>
      <c r="E79" s="62"/>
      <c r="F79" s="62"/>
      <c r="G79" s="62"/>
      <c r="H79" s="62"/>
      <c r="I79" s="171"/>
      <c r="J79" s="62"/>
      <c r="K79" s="62"/>
      <c r="L79" s="60"/>
    </row>
    <row r="80" spans="2:20" s="10" customFormat="1" ht="29.25" customHeight="1">
      <c r="B80" s="174"/>
      <c r="C80" s="175" t="s">
        <v>142</v>
      </c>
      <c r="D80" s="176" t="s">
        <v>58</v>
      </c>
      <c r="E80" s="176" t="s">
        <v>54</v>
      </c>
      <c r="F80" s="176" t="s">
        <v>143</v>
      </c>
      <c r="G80" s="176" t="s">
        <v>144</v>
      </c>
      <c r="H80" s="176" t="s">
        <v>145</v>
      </c>
      <c r="I80" s="177" t="s">
        <v>146</v>
      </c>
      <c r="J80" s="176" t="s">
        <v>132</v>
      </c>
      <c r="K80" s="178" t="s">
        <v>147</v>
      </c>
      <c r="L80" s="179"/>
      <c r="M80" s="80" t="s">
        <v>148</v>
      </c>
      <c r="N80" s="81" t="s">
        <v>43</v>
      </c>
      <c r="O80" s="81" t="s">
        <v>149</v>
      </c>
      <c r="P80" s="81" t="s">
        <v>150</v>
      </c>
      <c r="Q80" s="81" t="s">
        <v>151</v>
      </c>
      <c r="R80" s="81" t="s">
        <v>152</v>
      </c>
      <c r="S80" s="81" t="s">
        <v>153</v>
      </c>
      <c r="T80" s="82" t="s">
        <v>154</v>
      </c>
    </row>
    <row r="81" spans="2:65" s="1" customFormat="1" ht="29.25" customHeight="1">
      <c r="B81" s="40"/>
      <c r="C81" s="86" t="s">
        <v>133</v>
      </c>
      <c r="D81" s="62"/>
      <c r="E81" s="62"/>
      <c r="F81" s="62"/>
      <c r="G81" s="62"/>
      <c r="H81" s="62"/>
      <c r="I81" s="171"/>
      <c r="J81" s="180">
        <f>BK81</f>
        <v>0</v>
      </c>
      <c r="K81" s="62"/>
      <c r="L81" s="60"/>
      <c r="M81" s="83"/>
      <c r="N81" s="84"/>
      <c r="O81" s="84"/>
      <c r="P81" s="181">
        <f>P82</f>
        <v>0</v>
      </c>
      <c r="Q81" s="84"/>
      <c r="R81" s="181">
        <f>R82</f>
        <v>0</v>
      </c>
      <c r="S81" s="84"/>
      <c r="T81" s="182">
        <f>T82</f>
        <v>0</v>
      </c>
      <c r="AT81" s="23" t="s">
        <v>72</v>
      </c>
      <c r="AU81" s="23" t="s">
        <v>134</v>
      </c>
      <c r="BK81" s="183">
        <f>BK82</f>
        <v>0</v>
      </c>
    </row>
    <row r="82" spans="2:65" s="11" customFormat="1" ht="37.35" customHeight="1">
      <c r="B82" s="184"/>
      <c r="C82" s="185"/>
      <c r="D82" s="186" t="s">
        <v>72</v>
      </c>
      <c r="E82" s="187" t="s">
        <v>1283</v>
      </c>
      <c r="F82" s="187" t="s">
        <v>1284</v>
      </c>
      <c r="G82" s="185"/>
      <c r="H82" s="185"/>
      <c r="I82" s="188"/>
      <c r="J82" s="189">
        <f>BK82</f>
        <v>0</v>
      </c>
      <c r="K82" s="185"/>
      <c r="L82" s="190"/>
      <c r="M82" s="191"/>
      <c r="N82" s="192"/>
      <c r="O82" s="192"/>
      <c r="P82" s="193">
        <f>P83+P109+P125+P131</f>
        <v>0</v>
      </c>
      <c r="Q82" s="192"/>
      <c r="R82" s="193">
        <f>R83+R109+R125+R131</f>
        <v>0</v>
      </c>
      <c r="S82" s="192"/>
      <c r="T82" s="194">
        <f>T83+T109+T125+T131</f>
        <v>0</v>
      </c>
      <c r="AR82" s="195" t="s">
        <v>164</v>
      </c>
      <c r="AT82" s="196" t="s">
        <v>72</v>
      </c>
      <c r="AU82" s="196" t="s">
        <v>73</v>
      </c>
      <c r="AY82" s="195" t="s">
        <v>157</v>
      </c>
      <c r="BK82" s="197">
        <f>BK83+BK109+BK125+BK131</f>
        <v>0</v>
      </c>
    </row>
    <row r="83" spans="2:65" s="11" customFormat="1" ht="19.899999999999999" customHeight="1">
      <c r="B83" s="184"/>
      <c r="C83" s="185"/>
      <c r="D83" s="186" t="s">
        <v>72</v>
      </c>
      <c r="E83" s="198" t="s">
        <v>1285</v>
      </c>
      <c r="F83" s="198" t="s">
        <v>1286</v>
      </c>
      <c r="G83" s="185"/>
      <c r="H83" s="185"/>
      <c r="I83" s="188"/>
      <c r="J83" s="199">
        <f>BK83</f>
        <v>0</v>
      </c>
      <c r="K83" s="185"/>
      <c r="L83" s="190"/>
      <c r="M83" s="191"/>
      <c r="N83" s="192"/>
      <c r="O83" s="192"/>
      <c r="P83" s="193">
        <f>SUM(P84:P108)</f>
        <v>0</v>
      </c>
      <c r="Q83" s="192"/>
      <c r="R83" s="193">
        <f>SUM(R84:R108)</f>
        <v>0</v>
      </c>
      <c r="S83" s="192"/>
      <c r="T83" s="194">
        <f>SUM(T84:T108)</f>
        <v>0</v>
      </c>
      <c r="AR83" s="195" t="s">
        <v>164</v>
      </c>
      <c r="AT83" s="196" t="s">
        <v>72</v>
      </c>
      <c r="AU83" s="196" t="s">
        <v>81</v>
      </c>
      <c r="AY83" s="195" t="s">
        <v>157</v>
      </c>
      <c r="BK83" s="197">
        <f>SUM(BK84:BK108)</f>
        <v>0</v>
      </c>
    </row>
    <row r="84" spans="2:65" s="1" customFormat="1" ht="38.25" customHeight="1">
      <c r="B84" s="40"/>
      <c r="C84" s="200" t="s">
        <v>81</v>
      </c>
      <c r="D84" s="200" t="s">
        <v>159</v>
      </c>
      <c r="E84" s="201" t="s">
        <v>1287</v>
      </c>
      <c r="F84" s="202" t="s">
        <v>1288</v>
      </c>
      <c r="G84" s="203" t="s">
        <v>1289</v>
      </c>
      <c r="H84" s="204">
        <v>1</v>
      </c>
      <c r="I84" s="205"/>
      <c r="J84" s="206">
        <f>ROUND(I84*H84,2)</f>
        <v>0</v>
      </c>
      <c r="K84" s="202" t="s">
        <v>23</v>
      </c>
      <c r="L84" s="60"/>
      <c r="M84" s="207" t="s">
        <v>23</v>
      </c>
      <c r="N84" s="208" t="s">
        <v>44</v>
      </c>
      <c r="O84" s="41"/>
      <c r="P84" s="209">
        <f>O84*H84</f>
        <v>0</v>
      </c>
      <c r="Q84" s="209">
        <v>0</v>
      </c>
      <c r="R84" s="209">
        <f>Q84*H84</f>
        <v>0</v>
      </c>
      <c r="S84" s="209">
        <v>0</v>
      </c>
      <c r="T84" s="210">
        <f>S84*H84</f>
        <v>0</v>
      </c>
      <c r="AR84" s="23" t="s">
        <v>1290</v>
      </c>
      <c r="AT84" s="23" t="s">
        <v>159</v>
      </c>
      <c r="AU84" s="23" t="s">
        <v>83</v>
      </c>
      <c r="AY84" s="23" t="s">
        <v>157</v>
      </c>
      <c r="BE84" s="211">
        <f>IF(N84="základní",J84,0)</f>
        <v>0</v>
      </c>
      <c r="BF84" s="211">
        <f>IF(N84="snížená",J84,0)</f>
        <v>0</v>
      </c>
      <c r="BG84" s="211">
        <f>IF(N84="zákl. přenesená",J84,0)</f>
        <v>0</v>
      </c>
      <c r="BH84" s="211">
        <f>IF(N84="sníž. přenesená",J84,0)</f>
        <v>0</v>
      </c>
      <c r="BI84" s="211">
        <f>IF(N84="nulová",J84,0)</f>
        <v>0</v>
      </c>
      <c r="BJ84" s="23" t="s">
        <v>81</v>
      </c>
      <c r="BK84" s="211">
        <f>ROUND(I84*H84,2)</f>
        <v>0</v>
      </c>
      <c r="BL84" s="23" t="s">
        <v>1290</v>
      </c>
      <c r="BM84" s="23" t="s">
        <v>1291</v>
      </c>
    </row>
    <row r="85" spans="2:65" s="1" customFormat="1" ht="27">
      <c r="B85" s="40"/>
      <c r="C85" s="62"/>
      <c r="D85" s="212" t="s">
        <v>166</v>
      </c>
      <c r="E85" s="62"/>
      <c r="F85" s="213" t="s">
        <v>1288</v>
      </c>
      <c r="G85" s="62"/>
      <c r="H85" s="62"/>
      <c r="I85" s="171"/>
      <c r="J85" s="62"/>
      <c r="K85" s="62"/>
      <c r="L85" s="60"/>
      <c r="M85" s="214"/>
      <c r="N85" s="41"/>
      <c r="O85" s="41"/>
      <c r="P85" s="41"/>
      <c r="Q85" s="41"/>
      <c r="R85" s="41"/>
      <c r="S85" s="41"/>
      <c r="T85" s="77"/>
      <c r="AT85" s="23" t="s">
        <v>166</v>
      </c>
      <c r="AU85" s="23" t="s">
        <v>83</v>
      </c>
    </row>
    <row r="86" spans="2:65" s="1" customFormat="1" ht="16.5" customHeight="1">
      <c r="B86" s="40"/>
      <c r="C86" s="200" t="s">
        <v>83</v>
      </c>
      <c r="D86" s="200" t="s">
        <v>159</v>
      </c>
      <c r="E86" s="201" t="s">
        <v>1292</v>
      </c>
      <c r="F86" s="202" t="s">
        <v>1293</v>
      </c>
      <c r="G86" s="203" t="s">
        <v>1289</v>
      </c>
      <c r="H86" s="204">
        <v>1</v>
      </c>
      <c r="I86" s="205"/>
      <c r="J86" s="206">
        <f>ROUND(I86*H86,2)</f>
        <v>0</v>
      </c>
      <c r="K86" s="202" t="s">
        <v>23</v>
      </c>
      <c r="L86" s="60"/>
      <c r="M86" s="207" t="s">
        <v>23</v>
      </c>
      <c r="N86" s="208" t="s">
        <v>44</v>
      </c>
      <c r="O86" s="41"/>
      <c r="P86" s="209">
        <f>O86*H86</f>
        <v>0</v>
      </c>
      <c r="Q86" s="209">
        <v>0</v>
      </c>
      <c r="R86" s="209">
        <f>Q86*H86</f>
        <v>0</v>
      </c>
      <c r="S86" s="209">
        <v>0</v>
      </c>
      <c r="T86" s="210">
        <f>S86*H86</f>
        <v>0</v>
      </c>
      <c r="AR86" s="23" t="s">
        <v>1290</v>
      </c>
      <c r="AT86" s="23" t="s">
        <v>159</v>
      </c>
      <c r="AU86" s="23" t="s">
        <v>83</v>
      </c>
      <c r="AY86" s="23" t="s">
        <v>157</v>
      </c>
      <c r="BE86" s="211">
        <f>IF(N86="základní",J86,0)</f>
        <v>0</v>
      </c>
      <c r="BF86" s="211">
        <f>IF(N86="snížená",J86,0)</f>
        <v>0</v>
      </c>
      <c r="BG86" s="211">
        <f>IF(N86="zákl. přenesená",J86,0)</f>
        <v>0</v>
      </c>
      <c r="BH86" s="211">
        <f>IF(N86="sníž. přenesená",J86,0)</f>
        <v>0</v>
      </c>
      <c r="BI86" s="211">
        <f>IF(N86="nulová",J86,0)</f>
        <v>0</v>
      </c>
      <c r="BJ86" s="23" t="s">
        <v>81</v>
      </c>
      <c r="BK86" s="211">
        <f>ROUND(I86*H86,2)</f>
        <v>0</v>
      </c>
      <c r="BL86" s="23" t="s">
        <v>1290</v>
      </c>
      <c r="BM86" s="23" t="s">
        <v>1294</v>
      </c>
    </row>
    <row r="87" spans="2:65" s="1" customFormat="1" ht="13.5">
      <c r="B87" s="40"/>
      <c r="C87" s="62"/>
      <c r="D87" s="212" t="s">
        <v>166</v>
      </c>
      <c r="E87" s="62"/>
      <c r="F87" s="213" t="s">
        <v>1293</v>
      </c>
      <c r="G87" s="62"/>
      <c r="H87" s="62"/>
      <c r="I87" s="171"/>
      <c r="J87" s="62"/>
      <c r="K87" s="62"/>
      <c r="L87" s="60"/>
      <c r="M87" s="214"/>
      <c r="N87" s="41"/>
      <c r="O87" s="41"/>
      <c r="P87" s="41"/>
      <c r="Q87" s="41"/>
      <c r="R87" s="41"/>
      <c r="S87" s="41"/>
      <c r="T87" s="77"/>
      <c r="AT87" s="23" t="s">
        <v>166</v>
      </c>
      <c r="AU87" s="23" t="s">
        <v>83</v>
      </c>
    </row>
    <row r="88" spans="2:65" s="1" customFormat="1" ht="25.5" customHeight="1">
      <c r="B88" s="40"/>
      <c r="C88" s="200" t="s">
        <v>183</v>
      </c>
      <c r="D88" s="200" t="s">
        <v>159</v>
      </c>
      <c r="E88" s="201" t="s">
        <v>1295</v>
      </c>
      <c r="F88" s="202" t="s">
        <v>1296</v>
      </c>
      <c r="G88" s="203" t="s">
        <v>1289</v>
      </c>
      <c r="H88" s="204">
        <v>1</v>
      </c>
      <c r="I88" s="205"/>
      <c r="J88" s="206">
        <f>ROUND(I88*H88,2)</f>
        <v>0</v>
      </c>
      <c r="K88" s="202" t="s">
        <v>23</v>
      </c>
      <c r="L88" s="60"/>
      <c r="M88" s="207" t="s">
        <v>23</v>
      </c>
      <c r="N88" s="208" t="s">
        <v>44</v>
      </c>
      <c r="O88" s="41"/>
      <c r="P88" s="209">
        <f>O88*H88</f>
        <v>0</v>
      </c>
      <c r="Q88" s="209">
        <v>0</v>
      </c>
      <c r="R88" s="209">
        <f>Q88*H88</f>
        <v>0</v>
      </c>
      <c r="S88" s="209">
        <v>0</v>
      </c>
      <c r="T88" s="210">
        <f>S88*H88</f>
        <v>0</v>
      </c>
      <c r="AR88" s="23" t="s">
        <v>1290</v>
      </c>
      <c r="AT88" s="23" t="s">
        <v>159</v>
      </c>
      <c r="AU88" s="23" t="s">
        <v>83</v>
      </c>
      <c r="AY88" s="23" t="s">
        <v>157</v>
      </c>
      <c r="BE88" s="211">
        <f>IF(N88="základní",J88,0)</f>
        <v>0</v>
      </c>
      <c r="BF88" s="211">
        <f>IF(N88="snížená",J88,0)</f>
        <v>0</v>
      </c>
      <c r="BG88" s="211">
        <f>IF(N88="zákl. přenesená",J88,0)</f>
        <v>0</v>
      </c>
      <c r="BH88" s="211">
        <f>IF(N88="sníž. přenesená",J88,0)</f>
        <v>0</v>
      </c>
      <c r="BI88" s="211">
        <f>IF(N88="nulová",J88,0)</f>
        <v>0</v>
      </c>
      <c r="BJ88" s="23" t="s">
        <v>81</v>
      </c>
      <c r="BK88" s="211">
        <f>ROUND(I88*H88,2)</f>
        <v>0</v>
      </c>
      <c r="BL88" s="23" t="s">
        <v>1290</v>
      </c>
      <c r="BM88" s="23" t="s">
        <v>1297</v>
      </c>
    </row>
    <row r="89" spans="2:65" s="1" customFormat="1" ht="27">
      <c r="B89" s="40"/>
      <c r="C89" s="62"/>
      <c r="D89" s="212" t="s">
        <v>166</v>
      </c>
      <c r="E89" s="62"/>
      <c r="F89" s="213" t="s">
        <v>1296</v>
      </c>
      <c r="G89" s="62"/>
      <c r="H89" s="62"/>
      <c r="I89" s="171"/>
      <c r="J89" s="62"/>
      <c r="K89" s="62"/>
      <c r="L89" s="60"/>
      <c r="M89" s="214"/>
      <c r="N89" s="41"/>
      <c r="O89" s="41"/>
      <c r="P89" s="41"/>
      <c r="Q89" s="41"/>
      <c r="R89" s="41"/>
      <c r="S89" s="41"/>
      <c r="T89" s="77"/>
      <c r="AT89" s="23" t="s">
        <v>166</v>
      </c>
      <c r="AU89" s="23" t="s">
        <v>83</v>
      </c>
    </row>
    <row r="90" spans="2:65" s="1" customFormat="1" ht="25.5" customHeight="1">
      <c r="B90" s="40"/>
      <c r="C90" s="200" t="s">
        <v>164</v>
      </c>
      <c r="D90" s="200" t="s">
        <v>159</v>
      </c>
      <c r="E90" s="201" t="s">
        <v>1298</v>
      </c>
      <c r="F90" s="202" t="s">
        <v>1299</v>
      </c>
      <c r="G90" s="203" t="s">
        <v>1289</v>
      </c>
      <c r="H90" s="204">
        <v>1</v>
      </c>
      <c r="I90" s="205"/>
      <c r="J90" s="206">
        <f>ROUND(I90*H90,2)</f>
        <v>0</v>
      </c>
      <c r="K90" s="202" t="s">
        <v>23</v>
      </c>
      <c r="L90" s="60"/>
      <c r="M90" s="207" t="s">
        <v>23</v>
      </c>
      <c r="N90" s="208" t="s">
        <v>44</v>
      </c>
      <c r="O90" s="41"/>
      <c r="P90" s="209">
        <f>O90*H90</f>
        <v>0</v>
      </c>
      <c r="Q90" s="209">
        <v>0</v>
      </c>
      <c r="R90" s="209">
        <f>Q90*H90</f>
        <v>0</v>
      </c>
      <c r="S90" s="209">
        <v>0</v>
      </c>
      <c r="T90" s="210">
        <f>S90*H90</f>
        <v>0</v>
      </c>
      <c r="AR90" s="23" t="s">
        <v>1290</v>
      </c>
      <c r="AT90" s="23" t="s">
        <v>159</v>
      </c>
      <c r="AU90" s="23" t="s">
        <v>83</v>
      </c>
      <c r="AY90" s="23" t="s">
        <v>157</v>
      </c>
      <c r="BE90" s="211">
        <f>IF(N90="základní",J90,0)</f>
        <v>0</v>
      </c>
      <c r="BF90" s="211">
        <f>IF(N90="snížená",J90,0)</f>
        <v>0</v>
      </c>
      <c r="BG90" s="211">
        <f>IF(N90="zákl. přenesená",J90,0)</f>
        <v>0</v>
      </c>
      <c r="BH90" s="211">
        <f>IF(N90="sníž. přenesená",J90,0)</f>
        <v>0</v>
      </c>
      <c r="BI90" s="211">
        <f>IF(N90="nulová",J90,0)</f>
        <v>0</v>
      </c>
      <c r="BJ90" s="23" t="s">
        <v>81</v>
      </c>
      <c r="BK90" s="211">
        <f>ROUND(I90*H90,2)</f>
        <v>0</v>
      </c>
      <c r="BL90" s="23" t="s">
        <v>1290</v>
      </c>
      <c r="BM90" s="23" t="s">
        <v>1300</v>
      </c>
    </row>
    <row r="91" spans="2:65" s="1" customFormat="1" ht="27">
      <c r="B91" s="40"/>
      <c r="C91" s="62"/>
      <c r="D91" s="212" t="s">
        <v>166</v>
      </c>
      <c r="E91" s="62"/>
      <c r="F91" s="213" t="s">
        <v>1299</v>
      </c>
      <c r="G91" s="62"/>
      <c r="H91" s="62"/>
      <c r="I91" s="171"/>
      <c r="J91" s="62"/>
      <c r="K91" s="62"/>
      <c r="L91" s="60"/>
      <c r="M91" s="214"/>
      <c r="N91" s="41"/>
      <c r="O91" s="41"/>
      <c r="P91" s="41"/>
      <c r="Q91" s="41"/>
      <c r="R91" s="41"/>
      <c r="S91" s="41"/>
      <c r="T91" s="77"/>
      <c r="AT91" s="23" t="s">
        <v>166</v>
      </c>
      <c r="AU91" s="23" t="s">
        <v>83</v>
      </c>
    </row>
    <row r="92" spans="2:65" s="1" customFormat="1" ht="16.5" customHeight="1">
      <c r="B92" s="40"/>
      <c r="C92" s="200" t="s">
        <v>191</v>
      </c>
      <c r="D92" s="200" t="s">
        <v>159</v>
      </c>
      <c r="E92" s="201" t="s">
        <v>1301</v>
      </c>
      <c r="F92" s="202" t="s">
        <v>1302</v>
      </c>
      <c r="G92" s="203" t="s">
        <v>1289</v>
      </c>
      <c r="H92" s="204">
        <v>1</v>
      </c>
      <c r="I92" s="205"/>
      <c r="J92" s="206">
        <f>ROUND(I92*H92,2)</f>
        <v>0</v>
      </c>
      <c r="K92" s="202" t="s">
        <v>23</v>
      </c>
      <c r="L92" s="60"/>
      <c r="M92" s="207" t="s">
        <v>23</v>
      </c>
      <c r="N92" s="208" t="s">
        <v>44</v>
      </c>
      <c r="O92" s="41"/>
      <c r="P92" s="209">
        <f>O92*H92</f>
        <v>0</v>
      </c>
      <c r="Q92" s="209">
        <v>0</v>
      </c>
      <c r="R92" s="209">
        <f>Q92*H92</f>
        <v>0</v>
      </c>
      <c r="S92" s="209">
        <v>0</v>
      </c>
      <c r="T92" s="210">
        <f>S92*H92</f>
        <v>0</v>
      </c>
      <c r="AR92" s="23" t="s">
        <v>1290</v>
      </c>
      <c r="AT92" s="23" t="s">
        <v>159</v>
      </c>
      <c r="AU92" s="23" t="s">
        <v>83</v>
      </c>
      <c r="AY92" s="23" t="s">
        <v>157</v>
      </c>
      <c r="BE92" s="211">
        <f>IF(N92="základní",J92,0)</f>
        <v>0</v>
      </c>
      <c r="BF92" s="211">
        <f>IF(N92="snížená",J92,0)</f>
        <v>0</v>
      </c>
      <c r="BG92" s="211">
        <f>IF(N92="zákl. přenesená",J92,0)</f>
        <v>0</v>
      </c>
      <c r="BH92" s="211">
        <f>IF(N92="sníž. přenesená",J92,0)</f>
        <v>0</v>
      </c>
      <c r="BI92" s="211">
        <f>IF(N92="nulová",J92,0)</f>
        <v>0</v>
      </c>
      <c r="BJ92" s="23" t="s">
        <v>81</v>
      </c>
      <c r="BK92" s="211">
        <f>ROUND(I92*H92,2)</f>
        <v>0</v>
      </c>
      <c r="BL92" s="23" t="s">
        <v>1290</v>
      </c>
      <c r="BM92" s="23" t="s">
        <v>1303</v>
      </c>
    </row>
    <row r="93" spans="2:65" s="1" customFormat="1" ht="40.5">
      <c r="B93" s="40"/>
      <c r="C93" s="62"/>
      <c r="D93" s="212" t="s">
        <v>166</v>
      </c>
      <c r="E93" s="62"/>
      <c r="F93" s="213" t="s">
        <v>1304</v>
      </c>
      <c r="G93" s="62"/>
      <c r="H93" s="62"/>
      <c r="I93" s="171"/>
      <c r="J93" s="62"/>
      <c r="K93" s="62"/>
      <c r="L93" s="60"/>
      <c r="M93" s="214"/>
      <c r="N93" s="41"/>
      <c r="O93" s="41"/>
      <c r="P93" s="41"/>
      <c r="Q93" s="41"/>
      <c r="R93" s="41"/>
      <c r="S93" s="41"/>
      <c r="T93" s="77"/>
      <c r="AT93" s="23" t="s">
        <v>166</v>
      </c>
      <c r="AU93" s="23" t="s">
        <v>83</v>
      </c>
    </row>
    <row r="94" spans="2:65" s="1" customFormat="1" ht="38.25" customHeight="1">
      <c r="B94" s="40"/>
      <c r="C94" s="200" t="s">
        <v>198</v>
      </c>
      <c r="D94" s="200" t="s">
        <v>159</v>
      </c>
      <c r="E94" s="201" t="s">
        <v>1305</v>
      </c>
      <c r="F94" s="202" t="s">
        <v>1306</v>
      </c>
      <c r="G94" s="203" t="s">
        <v>1289</v>
      </c>
      <c r="H94" s="204">
        <v>1</v>
      </c>
      <c r="I94" s="205"/>
      <c r="J94" s="206">
        <f>ROUND(I94*H94,2)</f>
        <v>0</v>
      </c>
      <c r="K94" s="202" t="s">
        <v>23</v>
      </c>
      <c r="L94" s="60"/>
      <c r="M94" s="207" t="s">
        <v>23</v>
      </c>
      <c r="N94" s="208" t="s">
        <v>44</v>
      </c>
      <c r="O94" s="41"/>
      <c r="P94" s="209">
        <f>O94*H94</f>
        <v>0</v>
      </c>
      <c r="Q94" s="209">
        <v>0</v>
      </c>
      <c r="R94" s="209">
        <f>Q94*H94</f>
        <v>0</v>
      </c>
      <c r="S94" s="209">
        <v>0</v>
      </c>
      <c r="T94" s="210">
        <f>S94*H94</f>
        <v>0</v>
      </c>
      <c r="AR94" s="23" t="s">
        <v>1290</v>
      </c>
      <c r="AT94" s="23" t="s">
        <v>159</v>
      </c>
      <c r="AU94" s="23" t="s">
        <v>83</v>
      </c>
      <c r="AY94" s="23" t="s">
        <v>157</v>
      </c>
      <c r="BE94" s="211">
        <f>IF(N94="základní",J94,0)</f>
        <v>0</v>
      </c>
      <c r="BF94" s="211">
        <f>IF(N94="snížená",J94,0)</f>
        <v>0</v>
      </c>
      <c r="BG94" s="211">
        <f>IF(N94="zákl. přenesená",J94,0)</f>
        <v>0</v>
      </c>
      <c r="BH94" s="211">
        <f>IF(N94="sníž. přenesená",J94,0)</f>
        <v>0</v>
      </c>
      <c r="BI94" s="211">
        <f>IF(N94="nulová",J94,0)</f>
        <v>0</v>
      </c>
      <c r="BJ94" s="23" t="s">
        <v>81</v>
      </c>
      <c r="BK94" s="211">
        <f>ROUND(I94*H94,2)</f>
        <v>0</v>
      </c>
      <c r="BL94" s="23" t="s">
        <v>1290</v>
      </c>
      <c r="BM94" s="23" t="s">
        <v>1307</v>
      </c>
    </row>
    <row r="95" spans="2:65" s="1" customFormat="1" ht="40.5">
      <c r="B95" s="40"/>
      <c r="C95" s="62"/>
      <c r="D95" s="212" t="s">
        <v>166</v>
      </c>
      <c r="E95" s="62"/>
      <c r="F95" s="213" t="s">
        <v>1308</v>
      </c>
      <c r="G95" s="62"/>
      <c r="H95" s="62"/>
      <c r="I95" s="171"/>
      <c r="J95" s="62"/>
      <c r="K95" s="62"/>
      <c r="L95" s="60"/>
      <c r="M95" s="214"/>
      <c r="N95" s="41"/>
      <c r="O95" s="41"/>
      <c r="P95" s="41"/>
      <c r="Q95" s="41"/>
      <c r="R95" s="41"/>
      <c r="S95" s="41"/>
      <c r="T95" s="77"/>
      <c r="AT95" s="23" t="s">
        <v>166</v>
      </c>
      <c r="AU95" s="23" t="s">
        <v>83</v>
      </c>
    </row>
    <row r="96" spans="2:65" s="1" customFormat="1" ht="27">
      <c r="B96" s="40"/>
      <c r="C96" s="62"/>
      <c r="D96" s="212" t="s">
        <v>177</v>
      </c>
      <c r="E96" s="62"/>
      <c r="F96" s="215" t="s">
        <v>1309</v>
      </c>
      <c r="G96" s="62"/>
      <c r="H96" s="62"/>
      <c r="I96" s="171"/>
      <c r="J96" s="62"/>
      <c r="K96" s="62"/>
      <c r="L96" s="60"/>
      <c r="M96" s="214"/>
      <c r="N96" s="41"/>
      <c r="O96" s="41"/>
      <c r="P96" s="41"/>
      <c r="Q96" s="41"/>
      <c r="R96" s="41"/>
      <c r="S96" s="41"/>
      <c r="T96" s="77"/>
      <c r="AT96" s="23" t="s">
        <v>177</v>
      </c>
      <c r="AU96" s="23" t="s">
        <v>83</v>
      </c>
    </row>
    <row r="97" spans="2:65" s="1" customFormat="1" ht="16.5" customHeight="1">
      <c r="B97" s="40"/>
      <c r="C97" s="200" t="s">
        <v>203</v>
      </c>
      <c r="D97" s="200" t="s">
        <v>159</v>
      </c>
      <c r="E97" s="201" t="s">
        <v>1310</v>
      </c>
      <c r="F97" s="202" t="s">
        <v>1311</v>
      </c>
      <c r="G97" s="203" t="s">
        <v>1289</v>
      </c>
      <c r="H97" s="204">
        <v>1</v>
      </c>
      <c r="I97" s="205"/>
      <c r="J97" s="206">
        <f>ROUND(I97*H97,2)</f>
        <v>0</v>
      </c>
      <c r="K97" s="202" t="s">
        <v>23</v>
      </c>
      <c r="L97" s="60"/>
      <c r="M97" s="207" t="s">
        <v>23</v>
      </c>
      <c r="N97" s="208" t="s">
        <v>44</v>
      </c>
      <c r="O97" s="41"/>
      <c r="P97" s="209">
        <f>O97*H97</f>
        <v>0</v>
      </c>
      <c r="Q97" s="209">
        <v>0</v>
      </c>
      <c r="R97" s="209">
        <f>Q97*H97</f>
        <v>0</v>
      </c>
      <c r="S97" s="209">
        <v>0</v>
      </c>
      <c r="T97" s="210">
        <f>S97*H97</f>
        <v>0</v>
      </c>
      <c r="AR97" s="23" t="s">
        <v>1290</v>
      </c>
      <c r="AT97" s="23" t="s">
        <v>159</v>
      </c>
      <c r="AU97" s="23" t="s">
        <v>83</v>
      </c>
      <c r="AY97" s="23" t="s">
        <v>157</v>
      </c>
      <c r="BE97" s="211">
        <f>IF(N97="základní",J97,0)</f>
        <v>0</v>
      </c>
      <c r="BF97" s="211">
        <f>IF(N97="snížená",J97,0)</f>
        <v>0</v>
      </c>
      <c r="BG97" s="211">
        <f>IF(N97="zákl. přenesená",J97,0)</f>
        <v>0</v>
      </c>
      <c r="BH97" s="211">
        <f>IF(N97="sníž. přenesená",J97,0)</f>
        <v>0</v>
      </c>
      <c r="BI97" s="211">
        <f>IF(N97="nulová",J97,0)</f>
        <v>0</v>
      </c>
      <c r="BJ97" s="23" t="s">
        <v>81</v>
      </c>
      <c r="BK97" s="211">
        <f>ROUND(I97*H97,2)</f>
        <v>0</v>
      </c>
      <c r="BL97" s="23" t="s">
        <v>1290</v>
      </c>
      <c r="BM97" s="23" t="s">
        <v>1312</v>
      </c>
    </row>
    <row r="98" spans="2:65" s="1" customFormat="1" ht="13.5">
      <c r="B98" s="40"/>
      <c r="C98" s="62"/>
      <c r="D98" s="212" t="s">
        <v>166</v>
      </c>
      <c r="E98" s="62"/>
      <c r="F98" s="213" t="s">
        <v>1311</v>
      </c>
      <c r="G98" s="62"/>
      <c r="H98" s="62"/>
      <c r="I98" s="171"/>
      <c r="J98" s="62"/>
      <c r="K98" s="62"/>
      <c r="L98" s="60"/>
      <c r="M98" s="214"/>
      <c r="N98" s="41"/>
      <c r="O98" s="41"/>
      <c r="P98" s="41"/>
      <c r="Q98" s="41"/>
      <c r="R98" s="41"/>
      <c r="S98" s="41"/>
      <c r="T98" s="77"/>
      <c r="AT98" s="23" t="s">
        <v>166</v>
      </c>
      <c r="AU98" s="23" t="s">
        <v>83</v>
      </c>
    </row>
    <row r="99" spans="2:65" s="1" customFormat="1" ht="16.5" customHeight="1">
      <c r="B99" s="40"/>
      <c r="C99" s="200" t="s">
        <v>211</v>
      </c>
      <c r="D99" s="200" t="s">
        <v>159</v>
      </c>
      <c r="E99" s="201" t="s">
        <v>1313</v>
      </c>
      <c r="F99" s="202" t="s">
        <v>1314</v>
      </c>
      <c r="G99" s="203" t="s">
        <v>409</v>
      </c>
      <c r="H99" s="204">
        <v>1</v>
      </c>
      <c r="I99" s="205"/>
      <c r="J99" s="206">
        <f>ROUND(I99*H99,2)</f>
        <v>0</v>
      </c>
      <c r="K99" s="202" t="s">
        <v>23</v>
      </c>
      <c r="L99" s="60"/>
      <c r="M99" s="207" t="s">
        <v>23</v>
      </c>
      <c r="N99" s="208" t="s">
        <v>44</v>
      </c>
      <c r="O99" s="41"/>
      <c r="P99" s="209">
        <f>O99*H99</f>
        <v>0</v>
      </c>
      <c r="Q99" s="209">
        <v>0</v>
      </c>
      <c r="R99" s="209">
        <f>Q99*H99</f>
        <v>0</v>
      </c>
      <c r="S99" s="209">
        <v>0</v>
      </c>
      <c r="T99" s="210">
        <f>S99*H99</f>
        <v>0</v>
      </c>
      <c r="AR99" s="23" t="s">
        <v>1290</v>
      </c>
      <c r="AT99" s="23" t="s">
        <v>159</v>
      </c>
      <c r="AU99" s="23" t="s">
        <v>83</v>
      </c>
      <c r="AY99" s="23" t="s">
        <v>157</v>
      </c>
      <c r="BE99" s="211">
        <f>IF(N99="základní",J99,0)</f>
        <v>0</v>
      </c>
      <c r="BF99" s="211">
        <f>IF(N99="snížená",J99,0)</f>
        <v>0</v>
      </c>
      <c r="BG99" s="211">
        <f>IF(N99="zákl. přenesená",J99,0)</f>
        <v>0</v>
      </c>
      <c r="BH99" s="211">
        <f>IF(N99="sníž. přenesená",J99,0)</f>
        <v>0</v>
      </c>
      <c r="BI99" s="211">
        <f>IF(N99="nulová",J99,0)</f>
        <v>0</v>
      </c>
      <c r="BJ99" s="23" t="s">
        <v>81</v>
      </c>
      <c r="BK99" s="211">
        <f>ROUND(I99*H99,2)</f>
        <v>0</v>
      </c>
      <c r="BL99" s="23" t="s">
        <v>1290</v>
      </c>
      <c r="BM99" s="23" t="s">
        <v>1315</v>
      </c>
    </row>
    <row r="100" spans="2:65" s="1" customFormat="1" ht="13.5">
      <c r="B100" s="40"/>
      <c r="C100" s="62"/>
      <c r="D100" s="212" t="s">
        <v>166</v>
      </c>
      <c r="E100" s="62"/>
      <c r="F100" s="213" t="s">
        <v>1314</v>
      </c>
      <c r="G100" s="62"/>
      <c r="H100" s="62"/>
      <c r="I100" s="171"/>
      <c r="J100" s="62"/>
      <c r="K100" s="62"/>
      <c r="L100" s="60"/>
      <c r="M100" s="214"/>
      <c r="N100" s="41"/>
      <c r="O100" s="41"/>
      <c r="P100" s="41"/>
      <c r="Q100" s="41"/>
      <c r="R100" s="41"/>
      <c r="S100" s="41"/>
      <c r="T100" s="77"/>
      <c r="AT100" s="23" t="s">
        <v>166</v>
      </c>
      <c r="AU100" s="23" t="s">
        <v>83</v>
      </c>
    </row>
    <row r="101" spans="2:65" s="1" customFormat="1" ht="40.5">
      <c r="B101" s="40"/>
      <c r="C101" s="62"/>
      <c r="D101" s="212" t="s">
        <v>177</v>
      </c>
      <c r="E101" s="62"/>
      <c r="F101" s="215" t="s">
        <v>1316</v>
      </c>
      <c r="G101" s="62"/>
      <c r="H101" s="62"/>
      <c r="I101" s="171"/>
      <c r="J101" s="62"/>
      <c r="K101" s="62"/>
      <c r="L101" s="60"/>
      <c r="M101" s="214"/>
      <c r="N101" s="41"/>
      <c r="O101" s="41"/>
      <c r="P101" s="41"/>
      <c r="Q101" s="41"/>
      <c r="R101" s="41"/>
      <c r="S101" s="41"/>
      <c r="T101" s="77"/>
      <c r="AT101" s="23" t="s">
        <v>177</v>
      </c>
      <c r="AU101" s="23" t="s">
        <v>83</v>
      </c>
    </row>
    <row r="102" spans="2:65" s="1" customFormat="1" ht="16.5" customHeight="1">
      <c r="B102" s="40"/>
      <c r="C102" s="200" t="s">
        <v>219</v>
      </c>
      <c r="D102" s="200" t="s">
        <v>159</v>
      </c>
      <c r="E102" s="201" t="s">
        <v>1317</v>
      </c>
      <c r="F102" s="202" t="s">
        <v>1318</v>
      </c>
      <c r="G102" s="203" t="s">
        <v>409</v>
      </c>
      <c r="H102" s="204">
        <v>1</v>
      </c>
      <c r="I102" s="205"/>
      <c r="J102" s="206">
        <f>ROUND(I102*H102,2)</f>
        <v>0</v>
      </c>
      <c r="K102" s="202" t="s">
        <v>23</v>
      </c>
      <c r="L102" s="60"/>
      <c r="M102" s="207" t="s">
        <v>23</v>
      </c>
      <c r="N102" s="208" t="s">
        <v>44</v>
      </c>
      <c r="O102" s="41"/>
      <c r="P102" s="209">
        <f>O102*H102</f>
        <v>0</v>
      </c>
      <c r="Q102" s="209">
        <v>0</v>
      </c>
      <c r="R102" s="209">
        <f>Q102*H102</f>
        <v>0</v>
      </c>
      <c r="S102" s="209">
        <v>0</v>
      </c>
      <c r="T102" s="210">
        <f>S102*H102</f>
        <v>0</v>
      </c>
      <c r="AR102" s="23" t="s">
        <v>1290</v>
      </c>
      <c r="AT102" s="23" t="s">
        <v>159</v>
      </c>
      <c r="AU102" s="23" t="s">
        <v>83</v>
      </c>
      <c r="AY102" s="23" t="s">
        <v>157</v>
      </c>
      <c r="BE102" s="211">
        <f>IF(N102="základní",J102,0)</f>
        <v>0</v>
      </c>
      <c r="BF102" s="211">
        <f>IF(N102="snížená",J102,0)</f>
        <v>0</v>
      </c>
      <c r="BG102" s="211">
        <f>IF(N102="zákl. přenesená",J102,0)</f>
        <v>0</v>
      </c>
      <c r="BH102" s="211">
        <f>IF(N102="sníž. přenesená",J102,0)</f>
        <v>0</v>
      </c>
      <c r="BI102" s="211">
        <f>IF(N102="nulová",J102,0)</f>
        <v>0</v>
      </c>
      <c r="BJ102" s="23" t="s">
        <v>81</v>
      </c>
      <c r="BK102" s="211">
        <f>ROUND(I102*H102,2)</f>
        <v>0</v>
      </c>
      <c r="BL102" s="23" t="s">
        <v>1290</v>
      </c>
      <c r="BM102" s="23" t="s">
        <v>1319</v>
      </c>
    </row>
    <row r="103" spans="2:65" s="1" customFormat="1" ht="13.5">
      <c r="B103" s="40"/>
      <c r="C103" s="62"/>
      <c r="D103" s="212" t="s">
        <v>166</v>
      </c>
      <c r="E103" s="62"/>
      <c r="F103" s="213" t="s">
        <v>1318</v>
      </c>
      <c r="G103" s="62"/>
      <c r="H103" s="62"/>
      <c r="I103" s="171"/>
      <c r="J103" s="62"/>
      <c r="K103" s="62"/>
      <c r="L103" s="60"/>
      <c r="M103" s="214"/>
      <c r="N103" s="41"/>
      <c r="O103" s="41"/>
      <c r="P103" s="41"/>
      <c r="Q103" s="41"/>
      <c r="R103" s="41"/>
      <c r="S103" s="41"/>
      <c r="T103" s="77"/>
      <c r="AT103" s="23" t="s">
        <v>166</v>
      </c>
      <c r="AU103" s="23" t="s">
        <v>83</v>
      </c>
    </row>
    <row r="104" spans="2:65" s="1" customFormat="1" ht="27">
      <c r="B104" s="40"/>
      <c r="C104" s="62"/>
      <c r="D104" s="212" t="s">
        <v>177</v>
      </c>
      <c r="E104" s="62"/>
      <c r="F104" s="215" t="s">
        <v>1320</v>
      </c>
      <c r="G104" s="62"/>
      <c r="H104" s="62"/>
      <c r="I104" s="171"/>
      <c r="J104" s="62"/>
      <c r="K104" s="62"/>
      <c r="L104" s="60"/>
      <c r="M104" s="214"/>
      <c r="N104" s="41"/>
      <c r="O104" s="41"/>
      <c r="P104" s="41"/>
      <c r="Q104" s="41"/>
      <c r="R104" s="41"/>
      <c r="S104" s="41"/>
      <c r="T104" s="77"/>
      <c r="AT104" s="23" t="s">
        <v>177</v>
      </c>
      <c r="AU104" s="23" t="s">
        <v>83</v>
      </c>
    </row>
    <row r="105" spans="2:65" s="1" customFormat="1" ht="25.5" customHeight="1">
      <c r="B105" s="40"/>
      <c r="C105" s="200" t="s">
        <v>226</v>
      </c>
      <c r="D105" s="200" t="s">
        <v>159</v>
      </c>
      <c r="E105" s="201" t="s">
        <v>1321</v>
      </c>
      <c r="F105" s="202" t="s">
        <v>1322</v>
      </c>
      <c r="G105" s="203" t="s">
        <v>1289</v>
      </c>
      <c r="H105" s="204">
        <v>1</v>
      </c>
      <c r="I105" s="205"/>
      <c r="J105" s="206">
        <f>ROUND(I105*H105,2)</f>
        <v>0</v>
      </c>
      <c r="K105" s="202" t="s">
        <v>23</v>
      </c>
      <c r="L105" s="60"/>
      <c r="M105" s="207" t="s">
        <v>23</v>
      </c>
      <c r="N105" s="208" t="s">
        <v>44</v>
      </c>
      <c r="O105" s="41"/>
      <c r="P105" s="209">
        <f>O105*H105</f>
        <v>0</v>
      </c>
      <c r="Q105" s="209">
        <v>0</v>
      </c>
      <c r="R105" s="209">
        <f>Q105*H105</f>
        <v>0</v>
      </c>
      <c r="S105" s="209">
        <v>0</v>
      </c>
      <c r="T105" s="210">
        <f>S105*H105</f>
        <v>0</v>
      </c>
      <c r="AR105" s="23" t="s">
        <v>1290</v>
      </c>
      <c r="AT105" s="23" t="s">
        <v>159</v>
      </c>
      <c r="AU105" s="23" t="s">
        <v>83</v>
      </c>
      <c r="AY105" s="23" t="s">
        <v>157</v>
      </c>
      <c r="BE105" s="211">
        <f>IF(N105="základní",J105,0)</f>
        <v>0</v>
      </c>
      <c r="BF105" s="211">
        <f>IF(N105="snížená",J105,0)</f>
        <v>0</v>
      </c>
      <c r="BG105" s="211">
        <f>IF(N105="zákl. přenesená",J105,0)</f>
        <v>0</v>
      </c>
      <c r="BH105" s="211">
        <f>IF(N105="sníž. přenesená",J105,0)</f>
        <v>0</v>
      </c>
      <c r="BI105" s="211">
        <f>IF(N105="nulová",J105,0)</f>
        <v>0</v>
      </c>
      <c r="BJ105" s="23" t="s">
        <v>81</v>
      </c>
      <c r="BK105" s="211">
        <f>ROUND(I105*H105,2)</f>
        <v>0</v>
      </c>
      <c r="BL105" s="23" t="s">
        <v>1290</v>
      </c>
      <c r="BM105" s="23" t="s">
        <v>1323</v>
      </c>
    </row>
    <row r="106" spans="2:65" s="1" customFormat="1" ht="27">
      <c r="B106" s="40"/>
      <c r="C106" s="62"/>
      <c r="D106" s="212" t="s">
        <v>166</v>
      </c>
      <c r="E106" s="62"/>
      <c r="F106" s="213" t="s">
        <v>1322</v>
      </c>
      <c r="G106" s="62"/>
      <c r="H106" s="62"/>
      <c r="I106" s="171"/>
      <c r="J106" s="62"/>
      <c r="K106" s="62"/>
      <c r="L106" s="60"/>
      <c r="M106" s="214"/>
      <c r="N106" s="41"/>
      <c r="O106" s="41"/>
      <c r="P106" s="41"/>
      <c r="Q106" s="41"/>
      <c r="R106" s="41"/>
      <c r="S106" s="41"/>
      <c r="T106" s="77"/>
      <c r="AT106" s="23" t="s">
        <v>166</v>
      </c>
      <c r="AU106" s="23" t="s">
        <v>83</v>
      </c>
    </row>
    <row r="107" spans="2:65" s="1" customFormat="1" ht="25.5" customHeight="1">
      <c r="B107" s="40"/>
      <c r="C107" s="200" t="s">
        <v>233</v>
      </c>
      <c r="D107" s="200" t="s">
        <v>159</v>
      </c>
      <c r="E107" s="201" t="s">
        <v>1324</v>
      </c>
      <c r="F107" s="202" t="s">
        <v>1325</v>
      </c>
      <c r="G107" s="203" t="s">
        <v>1289</v>
      </c>
      <c r="H107" s="204">
        <v>1</v>
      </c>
      <c r="I107" s="205"/>
      <c r="J107" s="206">
        <f>ROUND(I107*H107,2)</f>
        <v>0</v>
      </c>
      <c r="K107" s="202" t="s">
        <v>23</v>
      </c>
      <c r="L107" s="60"/>
      <c r="M107" s="207" t="s">
        <v>23</v>
      </c>
      <c r="N107" s="208" t="s">
        <v>44</v>
      </c>
      <c r="O107" s="41"/>
      <c r="P107" s="209">
        <f>O107*H107</f>
        <v>0</v>
      </c>
      <c r="Q107" s="209">
        <v>0</v>
      </c>
      <c r="R107" s="209">
        <f>Q107*H107</f>
        <v>0</v>
      </c>
      <c r="S107" s="209">
        <v>0</v>
      </c>
      <c r="T107" s="210">
        <f>S107*H107</f>
        <v>0</v>
      </c>
      <c r="AR107" s="23" t="s">
        <v>1290</v>
      </c>
      <c r="AT107" s="23" t="s">
        <v>159</v>
      </c>
      <c r="AU107" s="23" t="s">
        <v>83</v>
      </c>
      <c r="AY107" s="23" t="s">
        <v>157</v>
      </c>
      <c r="BE107" s="211">
        <f>IF(N107="základní",J107,0)</f>
        <v>0</v>
      </c>
      <c r="BF107" s="211">
        <f>IF(N107="snížená",J107,0)</f>
        <v>0</v>
      </c>
      <c r="BG107" s="211">
        <f>IF(N107="zákl. přenesená",J107,0)</f>
        <v>0</v>
      </c>
      <c r="BH107" s="211">
        <f>IF(N107="sníž. přenesená",J107,0)</f>
        <v>0</v>
      </c>
      <c r="BI107" s="211">
        <f>IF(N107="nulová",J107,0)</f>
        <v>0</v>
      </c>
      <c r="BJ107" s="23" t="s">
        <v>81</v>
      </c>
      <c r="BK107" s="211">
        <f>ROUND(I107*H107,2)</f>
        <v>0</v>
      </c>
      <c r="BL107" s="23" t="s">
        <v>1290</v>
      </c>
      <c r="BM107" s="23" t="s">
        <v>1326</v>
      </c>
    </row>
    <row r="108" spans="2:65" s="1" customFormat="1" ht="27">
      <c r="B108" s="40"/>
      <c r="C108" s="62"/>
      <c r="D108" s="212" t="s">
        <v>166</v>
      </c>
      <c r="E108" s="62"/>
      <c r="F108" s="213" t="s">
        <v>1325</v>
      </c>
      <c r="G108" s="62"/>
      <c r="H108" s="62"/>
      <c r="I108" s="171"/>
      <c r="J108" s="62"/>
      <c r="K108" s="62"/>
      <c r="L108" s="60"/>
      <c r="M108" s="214"/>
      <c r="N108" s="41"/>
      <c r="O108" s="41"/>
      <c r="P108" s="41"/>
      <c r="Q108" s="41"/>
      <c r="R108" s="41"/>
      <c r="S108" s="41"/>
      <c r="T108" s="77"/>
      <c r="AT108" s="23" t="s">
        <v>166</v>
      </c>
      <c r="AU108" s="23" t="s">
        <v>83</v>
      </c>
    </row>
    <row r="109" spans="2:65" s="11" customFormat="1" ht="29.85" customHeight="1">
      <c r="B109" s="184"/>
      <c r="C109" s="185"/>
      <c r="D109" s="186" t="s">
        <v>72</v>
      </c>
      <c r="E109" s="198" t="s">
        <v>1327</v>
      </c>
      <c r="F109" s="198" t="s">
        <v>1328</v>
      </c>
      <c r="G109" s="185"/>
      <c r="H109" s="185"/>
      <c r="I109" s="188"/>
      <c r="J109" s="199">
        <f>BK109</f>
        <v>0</v>
      </c>
      <c r="K109" s="185"/>
      <c r="L109" s="190"/>
      <c r="M109" s="191"/>
      <c r="N109" s="192"/>
      <c r="O109" s="192"/>
      <c r="P109" s="193">
        <f>SUM(P110:P124)</f>
        <v>0</v>
      </c>
      <c r="Q109" s="192"/>
      <c r="R109" s="193">
        <f>SUM(R110:R124)</f>
        <v>0</v>
      </c>
      <c r="S109" s="192"/>
      <c r="T109" s="194">
        <f>SUM(T110:T124)</f>
        <v>0</v>
      </c>
      <c r="AR109" s="195" t="s">
        <v>164</v>
      </c>
      <c r="AT109" s="196" t="s">
        <v>72</v>
      </c>
      <c r="AU109" s="196" t="s">
        <v>81</v>
      </c>
      <c r="AY109" s="195" t="s">
        <v>157</v>
      </c>
      <c r="BK109" s="197">
        <f>SUM(BK110:BK124)</f>
        <v>0</v>
      </c>
    </row>
    <row r="110" spans="2:65" s="1" customFormat="1" ht="38.25" customHeight="1">
      <c r="B110" s="40"/>
      <c r="C110" s="200" t="s">
        <v>240</v>
      </c>
      <c r="D110" s="200" t="s">
        <v>159</v>
      </c>
      <c r="E110" s="201" t="s">
        <v>1329</v>
      </c>
      <c r="F110" s="202" t="s">
        <v>1330</v>
      </c>
      <c r="G110" s="203" t="s">
        <v>288</v>
      </c>
      <c r="H110" s="204">
        <v>1</v>
      </c>
      <c r="I110" s="205"/>
      <c r="J110" s="206">
        <f>ROUND(I110*H110,2)</f>
        <v>0</v>
      </c>
      <c r="K110" s="202" t="s">
        <v>23</v>
      </c>
      <c r="L110" s="60"/>
      <c r="M110" s="207" t="s">
        <v>23</v>
      </c>
      <c r="N110" s="208" t="s">
        <v>44</v>
      </c>
      <c r="O110" s="41"/>
      <c r="P110" s="209">
        <f>O110*H110</f>
        <v>0</v>
      </c>
      <c r="Q110" s="209">
        <v>0</v>
      </c>
      <c r="R110" s="209">
        <f>Q110*H110</f>
        <v>0</v>
      </c>
      <c r="S110" s="209">
        <v>0</v>
      </c>
      <c r="T110" s="210">
        <f>S110*H110</f>
        <v>0</v>
      </c>
      <c r="AR110" s="23" t="s">
        <v>1290</v>
      </c>
      <c r="AT110" s="23" t="s">
        <v>159</v>
      </c>
      <c r="AU110" s="23" t="s">
        <v>83</v>
      </c>
      <c r="AY110" s="23" t="s">
        <v>157</v>
      </c>
      <c r="BE110" s="211">
        <f>IF(N110="základní",J110,0)</f>
        <v>0</v>
      </c>
      <c r="BF110" s="211">
        <f>IF(N110="snížená",J110,0)</f>
        <v>0</v>
      </c>
      <c r="BG110" s="211">
        <f>IF(N110="zákl. přenesená",J110,0)</f>
        <v>0</v>
      </c>
      <c r="BH110" s="211">
        <f>IF(N110="sníž. přenesená",J110,0)</f>
        <v>0</v>
      </c>
      <c r="BI110" s="211">
        <f>IF(N110="nulová",J110,0)</f>
        <v>0</v>
      </c>
      <c r="BJ110" s="23" t="s">
        <v>81</v>
      </c>
      <c r="BK110" s="211">
        <f>ROUND(I110*H110,2)</f>
        <v>0</v>
      </c>
      <c r="BL110" s="23" t="s">
        <v>1290</v>
      </c>
      <c r="BM110" s="23" t="s">
        <v>1331</v>
      </c>
    </row>
    <row r="111" spans="2:65" s="1" customFormat="1" ht="27">
      <c r="B111" s="40"/>
      <c r="C111" s="62"/>
      <c r="D111" s="212" t="s">
        <v>166</v>
      </c>
      <c r="E111" s="62"/>
      <c r="F111" s="213" t="s">
        <v>1330</v>
      </c>
      <c r="G111" s="62"/>
      <c r="H111" s="62"/>
      <c r="I111" s="171"/>
      <c r="J111" s="62"/>
      <c r="K111" s="62"/>
      <c r="L111" s="60"/>
      <c r="M111" s="214"/>
      <c r="N111" s="41"/>
      <c r="O111" s="41"/>
      <c r="P111" s="41"/>
      <c r="Q111" s="41"/>
      <c r="R111" s="41"/>
      <c r="S111" s="41"/>
      <c r="T111" s="77"/>
      <c r="AT111" s="23" t="s">
        <v>166</v>
      </c>
      <c r="AU111" s="23" t="s">
        <v>83</v>
      </c>
    </row>
    <row r="112" spans="2:65" s="1" customFormat="1" ht="38.25" customHeight="1">
      <c r="B112" s="40"/>
      <c r="C112" s="200" t="s">
        <v>249</v>
      </c>
      <c r="D112" s="200" t="s">
        <v>159</v>
      </c>
      <c r="E112" s="201" t="s">
        <v>1332</v>
      </c>
      <c r="F112" s="202" t="s">
        <v>1333</v>
      </c>
      <c r="G112" s="203" t="s">
        <v>288</v>
      </c>
      <c r="H112" s="204">
        <v>1</v>
      </c>
      <c r="I112" s="205"/>
      <c r="J112" s="206">
        <f>ROUND(I112*H112,2)</f>
        <v>0</v>
      </c>
      <c r="K112" s="202" t="s">
        <v>23</v>
      </c>
      <c r="L112" s="60"/>
      <c r="M112" s="207" t="s">
        <v>23</v>
      </c>
      <c r="N112" s="208" t="s">
        <v>44</v>
      </c>
      <c r="O112" s="41"/>
      <c r="P112" s="209">
        <f>O112*H112</f>
        <v>0</v>
      </c>
      <c r="Q112" s="209">
        <v>0</v>
      </c>
      <c r="R112" s="209">
        <f>Q112*H112</f>
        <v>0</v>
      </c>
      <c r="S112" s="209">
        <v>0</v>
      </c>
      <c r="T112" s="210">
        <f>S112*H112</f>
        <v>0</v>
      </c>
      <c r="AR112" s="23" t="s">
        <v>1290</v>
      </c>
      <c r="AT112" s="23" t="s">
        <v>159</v>
      </c>
      <c r="AU112" s="23" t="s">
        <v>83</v>
      </c>
      <c r="AY112" s="23" t="s">
        <v>157</v>
      </c>
      <c r="BE112" s="211">
        <f>IF(N112="základní",J112,0)</f>
        <v>0</v>
      </c>
      <c r="BF112" s="211">
        <f>IF(N112="snížená",J112,0)</f>
        <v>0</v>
      </c>
      <c r="BG112" s="211">
        <f>IF(N112="zákl. přenesená",J112,0)</f>
        <v>0</v>
      </c>
      <c r="BH112" s="211">
        <f>IF(N112="sníž. přenesená",J112,0)</f>
        <v>0</v>
      </c>
      <c r="BI112" s="211">
        <f>IF(N112="nulová",J112,0)</f>
        <v>0</v>
      </c>
      <c r="BJ112" s="23" t="s">
        <v>81</v>
      </c>
      <c r="BK112" s="211">
        <f>ROUND(I112*H112,2)</f>
        <v>0</v>
      </c>
      <c r="BL112" s="23" t="s">
        <v>1290</v>
      </c>
      <c r="BM112" s="23" t="s">
        <v>1334</v>
      </c>
    </row>
    <row r="113" spans="2:65" s="1" customFormat="1" ht="27">
      <c r="B113" s="40"/>
      <c r="C113" s="62"/>
      <c r="D113" s="212" t="s">
        <v>166</v>
      </c>
      <c r="E113" s="62"/>
      <c r="F113" s="213" t="s">
        <v>1335</v>
      </c>
      <c r="G113" s="62"/>
      <c r="H113" s="62"/>
      <c r="I113" s="171"/>
      <c r="J113" s="62"/>
      <c r="K113" s="62"/>
      <c r="L113" s="60"/>
      <c r="M113" s="214"/>
      <c r="N113" s="41"/>
      <c r="O113" s="41"/>
      <c r="P113" s="41"/>
      <c r="Q113" s="41"/>
      <c r="R113" s="41"/>
      <c r="S113" s="41"/>
      <c r="T113" s="77"/>
      <c r="AT113" s="23" t="s">
        <v>166</v>
      </c>
      <c r="AU113" s="23" t="s">
        <v>83</v>
      </c>
    </row>
    <row r="114" spans="2:65" s="1" customFormat="1" ht="25.5" customHeight="1">
      <c r="B114" s="40"/>
      <c r="C114" s="200" t="s">
        <v>257</v>
      </c>
      <c r="D114" s="200" t="s">
        <v>159</v>
      </c>
      <c r="E114" s="201" t="s">
        <v>1336</v>
      </c>
      <c r="F114" s="202" t="s">
        <v>1337</v>
      </c>
      <c r="G114" s="203" t="s">
        <v>288</v>
      </c>
      <c r="H114" s="204">
        <v>1</v>
      </c>
      <c r="I114" s="205"/>
      <c r="J114" s="206">
        <f>ROUND(I114*H114,2)</f>
        <v>0</v>
      </c>
      <c r="K114" s="202" t="s">
        <v>23</v>
      </c>
      <c r="L114" s="60"/>
      <c r="M114" s="207" t="s">
        <v>23</v>
      </c>
      <c r="N114" s="208" t="s">
        <v>44</v>
      </c>
      <c r="O114" s="41"/>
      <c r="P114" s="209">
        <f>O114*H114</f>
        <v>0</v>
      </c>
      <c r="Q114" s="209">
        <v>0</v>
      </c>
      <c r="R114" s="209">
        <f>Q114*H114</f>
        <v>0</v>
      </c>
      <c r="S114" s="209">
        <v>0</v>
      </c>
      <c r="T114" s="210">
        <f>S114*H114</f>
        <v>0</v>
      </c>
      <c r="AR114" s="23" t="s">
        <v>1290</v>
      </c>
      <c r="AT114" s="23" t="s">
        <v>159</v>
      </c>
      <c r="AU114" s="23" t="s">
        <v>83</v>
      </c>
      <c r="AY114" s="23" t="s">
        <v>157</v>
      </c>
      <c r="BE114" s="211">
        <f>IF(N114="základní",J114,0)</f>
        <v>0</v>
      </c>
      <c r="BF114" s="211">
        <f>IF(N114="snížená",J114,0)</f>
        <v>0</v>
      </c>
      <c r="BG114" s="211">
        <f>IF(N114="zákl. přenesená",J114,0)</f>
        <v>0</v>
      </c>
      <c r="BH114" s="211">
        <f>IF(N114="sníž. přenesená",J114,0)</f>
        <v>0</v>
      </c>
      <c r="BI114" s="211">
        <f>IF(N114="nulová",J114,0)</f>
        <v>0</v>
      </c>
      <c r="BJ114" s="23" t="s">
        <v>81</v>
      </c>
      <c r="BK114" s="211">
        <f>ROUND(I114*H114,2)</f>
        <v>0</v>
      </c>
      <c r="BL114" s="23" t="s">
        <v>1290</v>
      </c>
      <c r="BM114" s="23" t="s">
        <v>1338</v>
      </c>
    </row>
    <row r="115" spans="2:65" s="1" customFormat="1" ht="27">
      <c r="B115" s="40"/>
      <c r="C115" s="62"/>
      <c r="D115" s="212" t="s">
        <v>166</v>
      </c>
      <c r="E115" s="62"/>
      <c r="F115" s="213" t="s">
        <v>1337</v>
      </c>
      <c r="G115" s="62"/>
      <c r="H115" s="62"/>
      <c r="I115" s="171"/>
      <c r="J115" s="62"/>
      <c r="K115" s="62"/>
      <c r="L115" s="60"/>
      <c r="M115" s="214"/>
      <c r="N115" s="41"/>
      <c r="O115" s="41"/>
      <c r="P115" s="41"/>
      <c r="Q115" s="41"/>
      <c r="R115" s="41"/>
      <c r="S115" s="41"/>
      <c r="T115" s="77"/>
      <c r="AT115" s="23" t="s">
        <v>166</v>
      </c>
      <c r="AU115" s="23" t="s">
        <v>83</v>
      </c>
    </row>
    <row r="116" spans="2:65" s="1" customFormat="1" ht="25.5" customHeight="1">
      <c r="B116" s="40"/>
      <c r="C116" s="200" t="s">
        <v>10</v>
      </c>
      <c r="D116" s="200" t="s">
        <v>159</v>
      </c>
      <c r="E116" s="201" t="s">
        <v>1339</v>
      </c>
      <c r="F116" s="202" t="s">
        <v>1340</v>
      </c>
      <c r="G116" s="203" t="s">
        <v>288</v>
      </c>
      <c r="H116" s="204">
        <v>1</v>
      </c>
      <c r="I116" s="205"/>
      <c r="J116" s="206">
        <f>ROUND(I116*H116,2)</f>
        <v>0</v>
      </c>
      <c r="K116" s="202" t="s">
        <v>23</v>
      </c>
      <c r="L116" s="60"/>
      <c r="M116" s="207" t="s">
        <v>23</v>
      </c>
      <c r="N116" s="208" t="s">
        <v>44</v>
      </c>
      <c r="O116" s="41"/>
      <c r="P116" s="209">
        <f>O116*H116</f>
        <v>0</v>
      </c>
      <c r="Q116" s="209">
        <v>0</v>
      </c>
      <c r="R116" s="209">
        <f>Q116*H116</f>
        <v>0</v>
      </c>
      <c r="S116" s="209">
        <v>0</v>
      </c>
      <c r="T116" s="210">
        <f>S116*H116</f>
        <v>0</v>
      </c>
      <c r="AR116" s="23" t="s">
        <v>1290</v>
      </c>
      <c r="AT116" s="23" t="s">
        <v>159</v>
      </c>
      <c r="AU116" s="23" t="s">
        <v>83</v>
      </c>
      <c r="AY116" s="23" t="s">
        <v>157</v>
      </c>
      <c r="BE116" s="211">
        <f>IF(N116="základní",J116,0)</f>
        <v>0</v>
      </c>
      <c r="BF116" s="211">
        <f>IF(N116="snížená",J116,0)</f>
        <v>0</v>
      </c>
      <c r="BG116" s="211">
        <f>IF(N116="zákl. přenesená",J116,0)</f>
        <v>0</v>
      </c>
      <c r="BH116" s="211">
        <f>IF(N116="sníž. přenesená",J116,0)</f>
        <v>0</v>
      </c>
      <c r="BI116" s="211">
        <f>IF(N116="nulová",J116,0)</f>
        <v>0</v>
      </c>
      <c r="BJ116" s="23" t="s">
        <v>81</v>
      </c>
      <c r="BK116" s="211">
        <f>ROUND(I116*H116,2)</f>
        <v>0</v>
      </c>
      <c r="BL116" s="23" t="s">
        <v>1290</v>
      </c>
      <c r="BM116" s="23" t="s">
        <v>1341</v>
      </c>
    </row>
    <row r="117" spans="2:65" s="1" customFormat="1" ht="13.5">
      <c r="B117" s="40"/>
      <c r="C117" s="62"/>
      <c r="D117" s="212" t="s">
        <v>166</v>
      </c>
      <c r="E117" s="62"/>
      <c r="F117" s="213" t="s">
        <v>1340</v>
      </c>
      <c r="G117" s="62"/>
      <c r="H117" s="62"/>
      <c r="I117" s="171"/>
      <c r="J117" s="62"/>
      <c r="K117" s="62"/>
      <c r="L117" s="60"/>
      <c r="M117" s="214"/>
      <c r="N117" s="41"/>
      <c r="O117" s="41"/>
      <c r="P117" s="41"/>
      <c r="Q117" s="41"/>
      <c r="R117" s="41"/>
      <c r="S117" s="41"/>
      <c r="T117" s="77"/>
      <c r="AT117" s="23" t="s">
        <v>166</v>
      </c>
      <c r="AU117" s="23" t="s">
        <v>83</v>
      </c>
    </row>
    <row r="118" spans="2:65" s="1" customFormat="1" ht="27">
      <c r="B118" s="40"/>
      <c r="C118" s="62"/>
      <c r="D118" s="212" t="s">
        <v>177</v>
      </c>
      <c r="E118" s="62"/>
      <c r="F118" s="215" t="s">
        <v>1342</v>
      </c>
      <c r="G118" s="62"/>
      <c r="H118" s="62"/>
      <c r="I118" s="171"/>
      <c r="J118" s="62"/>
      <c r="K118" s="62"/>
      <c r="L118" s="60"/>
      <c r="M118" s="214"/>
      <c r="N118" s="41"/>
      <c r="O118" s="41"/>
      <c r="P118" s="41"/>
      <c r="Q118" s="41"/>
      <c r="R118" s="41"/>
      <c r="S118" s="41"/>
      <c r="T118" s="77"/>
      <c r="AT118" s="23" t="s">
        <v>177</v>
      </c>
      <c r="AU118" s="23" t="s">
        <v>83</v>
      </c>
    </row>
    <row r="119" spans="2:65" s="1" customFormat="1" ht="16.5" customHeight="1">
      <c r="B119" s="40"/>
      <c r="C119" s="200" t="s">
        <v>271</v>
      </c>
      <c r="D119" s="200" t="s">
        <v>159</v>
      </c>
      <c r="E119" s="201" t="s">
        <v>1343</v>
      </c>
      <c r="F119" s="202" t="s">
        <v>1344</v>
      </c>
      <c r="G119" s="203" t="s">
        <v>288</v>
      </c>
      <c r="H119" s="204">
        <v>1</v>
      </c>
      <c r="I119" s="205"/>
      <c r="J119" s="206">
        <f>ROUND(I119*H119,2)</f>
        <v>0</v>
      </c>
      <c r="K119" s="202" t="s">
        <v>23</v>
      </c>
      <c r="L119" s="60"/>
      <c r="M119" s="207" t="s">
        <v>23</v>
      </c>
      <c r="N119" s="208" t="s">
        <v>44</v>
      </c>
      <c r="O119" s="41"/>
      <c r="P119" s="209">
        <f>O119*H119</f>
        <v>0</v>
      </c>
      <c r="Q119" s="209">
        <v>0</v>
      </c>
      <c r="R119" s="209">
        <f>Q119*H119</f>
        <v>0</v>
      </c>
      <c r="S119" s="209">
        <v>0</v>
      </c>
      <c r="T119" s="210">
        <f>S119*H119</f>
        <v>0</v>
      </c>
      <c r="AR119" s="23" t="s">
        <v>1290</v>
      </c>
      <c r="AT119" s="23" t="s">
        <v>159</v>
      </c>
      <c r="AU119" s="23" t="s">
        <v>83</v>
      </c>
      <c r="AY119" s="23" t="s">
        <v>157</v>
      </c>
      <c r="BE119" s="211">
        <f>IF(N119="základní",J119,0)</f>
        <v>0</v>
      </c>
      <c r="BF119" s="211">
        <f>IF(N119="snížená",J119,0)</f>
        <v>0</v>
      </c>
      <c r="BG119" s="211">
        <f>IF(N119="zákl. přenesená",J119,0)</f>
        <v>0</v>
      </c>
      <c r="BH119" s="211">
        <f>IF(N119="sníž. přenesená",J119,0)</f>
        <v>0</v>
      </c>
      <c r="BI119" s="211">
        <f>IF(N119="nulová",J119,0)</f>
        <v>0</v>
      </c>
      <c r="BJ119" s="23" t="s">
        <v>81</v>
      </c>
      <c r="BK119" s="211">
        <f>ROUND(I119*H119,2)</f>
        <v>0</v>
      </c>
      <c r="BL119" s="23" t="s">
        <v>1290</v>
      </c>
      <c r="BM119" s="23" t="s">
        <v>1345</v>
      </c>
    </row>
    <row r="120" spans="2:65" s="1" customFormat="1" ht="13.5">
      <c r="B120" s="40"/>
      <c r="C120" s="62"/>
      <c r="D120" s="212" t="s">
        <v>166</v>
      </c>
      <c r="E120" s="62"/>
      <c r="F120" s="213" t="s">
        <v>1344</v>
      </c>
      <c r="G120" s="62"/>
      <c r="H120" s="62"/>
      <c r="I120" s="171"/>
      <c r="J120" s="62"/>
      <c r="K120" s="62"/>
      <c r="L120" s="60"/>
      <c r="M120" s="214"/>
      <c r="N120" s="41"/>
      <c r="O120" s="41"/>
      <c r="P120" s="41"/>
      <c r="Q120" s="41"/>
      <c r="R120" s="41"/>
      <c r="S120" s="41"/>
      <c r="T120" s="77"/>
      <c r="AT120" s="23" t="s">
        <v>166</v>
      </c>
      <c r="AU120" s="23" t="s">
        <v>83</v>
      </c>
    </row>
    <row r="121" spans="2:65" s="1" customFormat="1" ht="27">
      <c r="B121" s="40"/>
      <c r="C121" s="62"/>
      <c r="D121" s="212" t="s">
        <v>177</v>
      </c>
      <c r="E121" s="62"/>
      <c r="F121" s="215" t="s">
        <v>1342</v>
      </c>
      <c r="G121" s="62"/>
      <c r="H121" s="62"/>
      <c r="I121" s="171"/>
      <c r="J121" s="62"/>
      <c r="K121" s="62"/>
      <c r="L121" s="60"/>
      <c r="M121" s="214"/>
      <c r="N121" s="41"/>
      <c r="O121" s="41"/>
      <c r="P121" s="41"/>
      <c r="Q121" s="41"/>
      <c r="R121" s="41"/>
      <c r="S121" s="41"/>
      <c r="T121" s="77"/>
      <c r="AT121" s="23" t="s">
        <v>177</v>
      </c>
      <c r="AU121" s="23" t="s">
        <v>83</v>
      </c>
    </row>
    <row r="122" spans="2:65" s="1" customFormat="1" ht="25.5" customHeight="1">
      <c r="B122" s="40"/>
      <c r="C122" s="200" t="s">
        <v>278</v>
      </c>
      <c r="D122" s="200" t="s">
        <v>159</v>
      </c>
      <c r="E122" s="201" t="s">
        <v>1346</v>
      </c>
      <c r="F122" s="202" t="s">
        <v>1347</v>
      </c>
      <c r="G122" s="203" t="s">
        <v>288</v>
      </c>
      <c r="H122" s="204">
        <v>1</v>
      </c>
      <c r="I122" s="205"/>
      <c r="J122" s="206">
        <f>ROUND(I122*H122,2)</f>
        <v>0</v>
      </c>
      <c r="K122" s="202" t="s">
        <v>23</v>
      </c>
      <c r="L122" s="60"/>
      <c r="M122" s="207" t="s">
        <v>23</v>
      </c>
      <c r="N122" s="208" t="s">
        <v>44</v>
      </c>
      <c r="O122" s="41"/>
      <c r="P122" s="209">
        <f>O122*H122</f>
        <v>0</v>
      </c>
      <c r="Q122" s="209">
        <v>0</v>
      </c>
      <c r="R122" s="209">
        <f>Q122*H122</f>
        <v>0</v>
      </c>
      <c r="S122" s="209">
        <v>0</v>
      </c>
      <c r="T122" s="210">
        <f>S122*H122</f>
        <v>0</v>
      </c>
      <c r="AR122" s="23" t="s">
        <v>1290</v>
      </c>
      <c r="AT122" s="23" t="s">
        <v>159</v>
      </c>
      <c r="AU122" s="23" t="s">
        <v>83</v>
      </c>
      <c r="AY122" s="23" t="s">
        <v>157</v>
      </c>
      <c r="BE122" s="211">
        <f>IF(N122="základní",J122,0)</f>
        <v>0</v>
      </c>
      <c r="BF122" s="211">
        <f>IF(N122="snížená",J122,0)</f>
        <v>0</v>
      </c>
      <c r="BG122" s="211">
        <f>IF(N122="zákl. přenesená",J122,0)</f>
        <v>0</v>
      </c>
      <c r="BH122" s="211">
        <f>IF(N122="sníž. přenesená",J122,0)</f>
        <v>0</v>
      </c>
      <c r="BI122" s="211">
        <f>IF(N122="nulová",J122,0)</f>
        <v>0</v>
      </c>
      <c r="BJ122" s="23" t="s">
        <v>81</v>
      </c>
      <c r="BK122" s="211">
        <f>ROUND(I122*H122,2)</f>
        <v>0</v>
      </c>
      <c r="BL122" s="23" t="s">
        <v>1290</v>
      </c>
      <c r="BM122" s="23" t="s">
        <v>1348</v>
      </c>
    </row>
    <row r="123" spans="2:65" s="1" customFormat="1" ht="13.5">
      <c r="B123" s="40"/>
      <c r="C123" s="62"/>
      <c r="D123" s="212" t="s">
        <v>166</v>
      </c>
      <c r="E123" s="62"/>
      <c r="F123" s="213" t="s">
        <v>1347</v>
      </c>
      <c r="G123" s="62"/>
      <c r="H123" s="62"/>
      <c r="I123" s="171"/>
      <c r="J123" s="62"/>
      <c r="K123" s="62"/>
      <c r="L123" s="60"/>
      <c r="M123" s="214"/>
      <c r="N123" s="41"/>
      <c r="O123" s="41"/>
      <c r="P123" s="41"/>
      <c r="Q123" s="41"/>
      <c r="R123" s="41"/>
      <c r="S123" s="41"/>
      <c r="T123" s="77"/>
      <c r="AT123" s="23" t="s">
        <v>166</v>
      </c>
      <c r="AU123" s="23" t="s">
        <v>83</v>
      </c>
    </row>
    <row r="124" spans="2:65" s="1" customFormat="1" ht="40.5">
      <c r="B124" s="40"/>
      <c r="C124" s="62"/>
      <c r="D124" s="212" t="s">
        <v>177</v>
      </c>
      <c r="E124" s="62"/>
      <c r="F124" s="215" t="s">
        <v>1349</v>
      </c>
      <c r="G124" s="62"/>
      <c r="H124" s="62"/>
      <c r="I124" s="171"/>
      <c r="J124" s="62"/>
      <c r="K124" s="62"/>
      <c r="L124" s="60"/>
      <c r="M124" s="214"/>
      <c r="N124" s="41"/>
      <c r="O124" s="41"/>
      <c r="P124" s="41"/>
      <c r="Q124" s="41"/>
      <c r="R124" s="41"/>
      <c r="S124" s="41"/>
      <c r="T124" s="77"/>
      <c r="AT124" s="23" t="s">
        <v>177</v>
      </c>
      <c r="AU124" s="23" t="s">
        <v>83</v>
      </c>
    </row>
    <row r="125" spans="2:65" s="11" customFormat="1" ht="29.85" customHeight="1">
      <c r="B125" s="184"/>
      <c r="C125" s="185"/>
      <c r="D125" s="186" t="s">
        <v>72</v>
      </c>
      <c r="E125" s="198" t="s">
        <v>1350</v>
      </c>
      <c r="F125" s="198" t="s">
        <v>1351</v>
      </c>
      <c r="G125" s="185"/>
      <c r="H125" s="185"/>
      <c r="I125" s="188"/>
      <c r="J125" s="199">
        <f>BK125</f>
        <v>0</v>
      </c>
      <c r="K125" s="185"/>
      <c r="L125" s="190"/>
      <c r="M125" s="191"/>
      <c r="N125" s="192"/>
      <c r="O125" s="192"/>
      <c r="P125" s="193">
        <f>SUM(P126:P130)</f>
        <v>0</v>
      </c>
      <c r="Q125" s="192"/>
      <c r="R125" s="193">
        <f>SUM(R126:R130)</f>
        <v>0</v>
      </c>
      <c r="S125" s="192"/>
      <c r="T125" s="194">
        <f>SUM(T126:T130)</f>
        <v>0</v>
      </c>
      <c r="AR125" s="195" t="s">
        <v>164</v>
      </c>
      <c r="AT125" s="196" t="s">
        <v>72</v>
      </c>
      <c r="AU125" s="196" t="s">
        <v>81</v>
      </c>
      <c r="AY125" s="195" t="s">
        <v>157</v>
      </c>
      <c r="BK125" s="197">
        <f>SUM(BK126:BK130)</f>
        <v>0</v>
      </c>
    </row>
    <row r="126" spans="2:65" s="1" customFormat="1" ht="16.5" customHeight="1">
      <c r="B126" s="40"/>
      <c r="C126" s="200" t="s">
        <v>285</v>
      </c>
      <c r="D126" s="200" t="s">
        <v>159</v>
      </c>
      <c r="E126" s="201" t="s">
        <v>1352</v>
      </c>
      <c r="F126" s="202" t="s">
        <v>1353</v>
      </c>
      <c r="G126" s="203" t="s">
        <v>1289</v>
      </c>
      <c r="H126" s="204">
        <v>1</v>
      </c>
      <c r="I126" s="205"/>
      <c r="J126" s="206">
        <f>ROUND(I126*H126,2)</f>
        <v>0</v>
      </c>
      <c r="K126" s="202" t="s">
        <v>23</v>
      </c>
      <c r="L126" s="60"/>
      <c r="M126" s="207" t="s">
        <v>23</v>
      </c>
      <c r="N126" s="208" t="s">
        <v>44</v>
      </c>
      <c r="O126" s="41"/>
      <c r="P126" s="209">
        <f>O126*H126</f>
        <v>0</v>
      </c>
      <c r="Q126" s="209">
        <v>0</v>
      </c>
      <c r="R126" s="209">
        <f>Q126*H126</f>
        <v>0</v>
      </c>
      <c r="S126" s="209">
        <v>0</v>
      </c>
      <c r="T126" s="210">
        <f>S126*H126</f>
        <v>0</v>
      </c>
      <c r="AR126" s="23" t="s">
        <v>1290</v>
      </c>
      <c r="AT126" s="23" t="s">
        <v>159</v>
      </c>
      <c r="AU126" s="23" t="s">
        <v>83</v>
      </c>
      <c r="AY126" s="23" t="s">
        <v>157</v>
      </c>
      <c r="BE126" s="211">
        <f>IF(N126="základní",J126,0)</f>
        <v>0</v>
      </c>
      <c r="BF126" s="211">
        <f>IF(N126="snížená",J126,0)</f>
        <v>0</v>
      </c>
      <c r="BG126" s="211">
        <f>IF(N126="zákl. přenesená",J126,0)</f>
        <v>0</v>
      </c>
      <c r="BH126" s="211">
        <f>IF(N126="sníž. přenesená",J126,0)</f>
        <v>0</v>
      </c>
      <c r="BI126" s="211">
        <f>IF(N126="nulová",J126,0)</f>
        <v>0</v>
      </c>
      <c r="BJ126" s="23" t="s">
        <v>81</v>
      </c>
      <c r="BK126" s="211">
        <f>ROUND(I126*H126,2)</f>
        <v>0</v>
      </c>
      <c r="BL126" s="23" t="s">
        <v>1290</v>
      </c>
      <c r="BM126" s="23" t="s">
        <v>1354</v>
      </c>
    </row>
    <row r="127" spans="2:65" s="1" customFormat="1" ht="13.5">
      <c r="B127" s="40"/>
      <c r="C127" s="62"/>
      <c r="D127" s="212" t="s">
        <v>166</v>
      </c>
      <c r="E127" s="62"/>
      <c r="F127" s="213" t="s">
        <v>1353</v>
      </c>
      <c r="G127" s="62"/>
      <c r="H127" s="62"/>
      <c r="I127" s="171"/>
      <c r="J127" s="62"/>
      <c r="K127" s="62"/>
      <c r="L127" s="60"/>
      <c r="M127" s="214"/>
      <c r="N127" s="41"/>
      <c r="O127" s="41"/>
      <c r="P127" s="41"/>
      <c r="Q127" s="41"/>
      <c r="R127" s="41"/>
      <c r="S127" s="41"/>
      <c r="T127" s="77"/>
      <c r="AT127" s="23" t="s">
        <v>166</v>
      </c>
      <c r="AU127" s="23" t="s">
        <v>83</v>
      </c>
    </row>
    <row r="128" spans="2:65" s="1" customFormat="1" ht="16.5" customHeight="1">
      <c r="B128" s="40"/>
      <c r="C128" s="200" t="s">
        <v>291</v>
      </c>
      <c r="D128" s="200" t="s">
        <v>159</v>
      </c>
      <c r="E128" s="201" t="s">
        <v>1355</v>
      </c>
      <c r="F128" s="202" t="s">
        <v>1356</v>
      </c>
      <c r="G128" s="203" t="s">
        <v>1289</v>
      </c>
      <c r="H128" s="204">
        <v>1</v>
      </c>
      <c r="I128" s="205"/>
      <c r="J128" s="206">
        <f>ROUND(I128*H128,2)</f>
        <v>0</v>
      </c>
      <c r="K128" s="202" t="s">
        <v>23</v>
      </c>
      <c r="L128" s="60"/>
      <c r="M128" s="207" t="s">
        <v>23</v>
      </c>
      <c r="N128" s="208" t="s">
        <v>44</v>
      </c>
      <c r="O128" s="41"/>
      <c r="P128" s="209">
        <f>O128*H128</f>
        <v>0</v>
      </c>
      <c r="Q128" s="209">
        <v>0</v>
      </c>
      <c r="R128" s="209">
        <f>Q128*H128</f>
        <v>0</v>
      </c>
      <c r="S128" s="209">
        <v>0</v>
      </c>
      <c r="T128" s="210">
        <f>S128*H128</f>
        <v>0</v>
      </c>
      <c r="AR128" s="23" t="s">
        <v>1290</v>
      </c>
      <c r="AT128" s="23" t="s">
        <v>159</v>
      </c>
      <c r="AU128" s="23" t="s">
        <v>83</v>
      </c>
      <c r="AY128" s="23" t="s">
        <v>157</v>
      </c>
      <c r="BE128" s="211">
        <f>IF(N128="základní",J128,0)</f>
        <v>0</v>
      </c>
      <c r="BF128" s="211">
        <f>IF(N128="snížená",J128,0)</f>
        <v>0</v>
      </c>
      <c r="BG128" s="211">
        <f>IF(N128="zákl. přenesená",J128,0)</f>
        <v>0</v>
      </c>
      <c r="BH128" s="211">
        <f>IF(N128="sníž. přenesená",J128,0)</f>
        <v>0</v>
      </c>
      <c r="BI128" s="211">
        <f>IF(N128="nulová",J128,0)</f>
        <v>0</v>
      </c>
      <c r="BJ128" s="23" t="s">
        <v>81</v>
      </c>
      <c r="BK128" s="211">
        <f>ROUND(I128*H128,2)</f>
        <v>0</v>
      </c>
      <c r="BL128" s="23" t="s">
        <v>1290</v>
      </c>
      <c r="BM128" s="23" t="s">
        <v>1357</v>
      </c>
    </row>
    <row r="129" spans="2:65" s="1" customFormat="1" ht="27">
      <c r="B129" s="40"/>
      <c r="C129" s="62"/>
      <c r="D129" s="212" t="s">
        <v>166</v>
      </c>
      <c r="E129" s="62"/>
      <c r="F129" s="213" t="s">
        <v>1358</v>
      </c>
      <c r="G129" s="62"/>
      <c r="H129" s="62"/>
      <c r="I129" s="171"/>
      <c r="J129" s="62"/>
      <c r="K129" s="62"/>
      <c r="L129" s="60"/>
      <c r="M129" s="214"/>
      <c r="N129" s="41"/>
      <c r="O129" s="41"/>
      <c r="P129" s="41"/>
      <c r="Q129" s="41"/>
      <c r="R129" s="41"/>
      <c r="S129" s="41"/>
      <c r="T129" s="77"/>
      <c r="AT129" s="23" t="s">
        <v>166</v>
      </c>
      <c r="AU129" s="23" t="s">
        <v>83</v>
      </c>
    </row>
    <row r="130" spans="2:65" s="1" customFormat="1" ht="54">
      <c r="B130" s="40"/>
      <c r="C130" s="62"/>
      <c r="D130" s="212" t="s">
        <v>177</v>
      </c>
      <c r="E130" s="62"/>
      <c r="F130" s="215" t="s">
        <v>1359</v>
      </c>
      <c r="G130" s="62"/>
      <c r="H130" s="62"/>
      <c r="I130" s="171"/>
      <c r="J130" s="62"/>
      <c r="K130" s="62"/>
      <c r="L130" s="60"/>
      <c r="M130" s="214"/>
      <c r="N130" s="41"/>
      <c r="O130" s="41"/>
      <c r="P130" s="41"/>
      <c r="Q130" s="41"/>
      <c r="R130" s="41"/>
      <c r="S130" s="41"/>
      <c r="T130" s="77"/>
      <c r="AT130" s="23" t="s">
        <v>177</v>
      </c>
      <c r="AU130" s="23" t="s">
        <v>83</v>
      </c>
    </row>
    <row r="131" spans="2:65" s="11" customFormat="1" ht="29.85" customHeight="1">
      <c r="B131" s="184"/>
      <c r="C131" s="185"/>
      <c r="D131" s="186" t="s">
        <v>72</v>
      </c>
      <c r="E131" s="198" t="s">
        <v>1360</v>
      </c>
      <c r="F131" s="198" t="s">
        <v>1361</v>
      </c>
      <c r="G131" s="185"/>
      <c r="H131" s="185"/>
      <c r="I131" s="188"/>
      <c r="J131" s="199">
        <f>BK131</f>
        <v>0</v>
      </c>
      <c r="K131" s="185"/>
      <c r="L131" s="190"/>
      <c r="M131" s="191"/>
      <c r="N131" s="192"/>
      <c r="O131" s="192"/>
      <c r="P131" s="193">
        <f>SUM(P132:P137)</f>
        <v>0</v>
      </c>
      <c r="Q131" s="192"/>
      <c r="R131" s="193">
        <f>SUM(R132:R137)</f>
        <v>0</v>
      </c>
      <c r="S131" s="192"/>
      <c r="T131" s="194">
        <f>SUM(T132:T137)</f>
        <v>0</v>
      </c>
      <c r="AR131" s="195" t="s">
        <v>191</v>
      </c>
      <c r="AT131" s="196" t="s">
        <v>72</v>
      </c>
      <c r="AU131" s="196" t="s">
        <v>81</v>
      </c>
      <c r="AY131" s="195" t="s">
        <v>157</v>
      </c>
      <c r="BK131" s="197">
        <f>SUM(BK132:BK137)</f>
        <v>0</v>
      </c>
    </row>
    <row r="132" spans="2:65" s="1" customFormat="1" ht="25.5" customHeight="1">
      <c r="B132" s="40"/>
      <c r="C132" s="200" t="s">
        <v>296</v>
      </c>
      <c r="D132" s="200" t="s">
        <v>159</v>
      </c>
      <c r="E132" s="201" t="s">
        <v>1362</v>
      </c>
      <c r="F132" s="202" t="s">
        <v>1363</v>
      </c>
      <c r="G132" s="203" t="s">
        <v>1289</v>
      </c>
      <c r="H132" s="204">
        <v>1</v>
      </c>
      <c r="I132" s="205"/>
      <c r="J132" s="206">
        <f>ROUND(I132*H132,2)</f>
        <v>0</v>
      </c>
      <c r="K132" s="202" t="s">
        <v>23</v>
      </c>
      <c r="L132" s="60"/>
      <c r="M132" s="207" t="s">
        <v>23</v>
      </c>
      <c r="N132" s="208" t="s">
        <v>44</v>
      </c>
      <c r="O132" s="41"/>
      <c r="P132" s="209">
        <f>O132*H132</f>
        <v>0</v>
      </c>
      <c r="Q132" s="209">
        <v>0</v>
      </c>
      <c r="R132" s="209">
        <f>Q132*H132</f>
        <v>0</v>
      </c>
      <c r="S132" s="209">
        <v>0</v>
      </c>
      <c r="T132" s="210">
        <f>S132*H132</f>
        <v>0</v>
      </c>
      <c r="AR132" s="23" t="s">
        <v>1290</v>
      </c>
      <c r="AT132" s="23" t="s">
        <v>159</v>
      </c>
      <c r="AU132" s="23" t="s">
        <v>83</v>
      </c>
      <c r="AY132" s="23" t="s">
        <v>157</v>
      </c>
      <c r="BE132" s="211">
        <f>IF(N132="základní",J132,0)</f>
        <v>0</v>
      </c>
      <c r="BF132" s="211">
        <f>IF(N132="snížená",J132,0)</f>
        <v>0</v>
      </c>
      <c r="BG132" s="211">
        <f>IF(N132="zákl. přenesená",J132,0)</f>
        <v>0</v>
      </c>
      <c r="BH132" s="211">
        <f>IF(N132="sníž. přenesená",J132,0)</f>
        <v>0</v>
      </c>
      <c r="BI132" s="211">
        <f>IF(N132="nulová",J132,0)</f>
        <v>0</v>
      </c>
      <c r="BJ132" s="23" t="s">
        <v>81</v>
      </c>
      <c r="BK132" s="211">
        <f>ROUND(I132*H132,2)</f>
        <v>0</v>
      </c>
      <c r="BL132" s="23" t="s">
        <v>1290</v>
      </c>
      <c r="BM132" s="23" t="s">
        <v>1364</v>
      </c>
    </row>
    <row r="133" spans="2:65" s="1" customFormat="1" ht="148.5">
      <c r="B133" s="40"/>
      <c r="C133" s="62"/>
      <c r="D133" s="212" t="s">
        <v>166</v>
      </c>
      <c r="E133" s="62"/>
      <c r="F133" s="213" t="s">
        <v>1365</v>
      </c>
      <c r="G133" s="62"/>
      <c r="H133" s="62"/>
      <c r="I133" s="171"/>
      <c r="J133" s="62"/>
      <c r="K133" s="62"/>
      <c r="L133" s="60"/>
      <c r="M133" s="214"/>
      <c r="N133" s="41"/>
      <c r="O133" s="41"/>
      <c r="P133" s="41"/>
      <c r="Q133" s="41"/>
      <c r="R133" s="41"/>
      <c r="S133" s="41"/>
      <c r="T133" s="77"/>
      <c r="AT133" s="23" t="s">
        <v>166</v>
      </c>
      <c r="AU133" s="23" t="s">
        <v>83</v>
      </c>
    </row>
    <row r="134" spans="2:65" s="1" customFormat="1" ht="25.5" customHeight="1">
      <c r="B134" s="40"/>
      <c r="C134" s="200" t="s">
        <v>9</v>
      </c>
      <c r="D134" s="200" t="s">
        <v>159</v>
      </c>
      <c r="E134" s="201" t="s">
        <v>1366</v>
      </c>
      <c r="F134" s="202" t="s">
        <v>1367</v>
      </c>
      <c r="G134" s="203" t="s">
        <v>1289</v>
      </c>
      <c r="H134" s="204">
        <v>1</v>
      </c>
      <c r="I134" s="205"/>
      <c r="J134" s="206">
        <f>ROUND(I134*H134,2)</f>
        <v>0</v>
      </c>
      <c r="K134" s="202" t="s">
        <v>23</v>
      </c>
      <c r="L134" s="60"/>
      <c r="M134" s="207" t="s">
        <v>23</v>
      </c>
      <c r="N134" s="208" t="s">
        <v>44</v>
      </c>
      <c r="O134" s="41"/>
      <c r="P134" s="209">
        <f>O134*H134</f>
        <v>0</v>
      </c>
      <c r="Q134" s="209">
        <v>0</v>
      </c>
      <c r="R134" s="209">
        <f>Q134*H134</f>
        <v>0</v>
      </c>
      <c r="S134" s="209">
        <v>0</v>
      </c>
      <c r="T134" s="210">
        <f>S134*H134</f>
        <v>0</v>
      </c>
      <c r="AR134" s="23" t="s">
        <v>1290</v>
      </c>
      <c r="AT134" s="23" t="s">
        <v>159</v>
      </c>
      <c r="AU134" s="23" t="s">
        <v>83</v>
      </c>
      <c r="AY134" s="23" t="s">
        <v>157</v>
      </c>
      <c r="BE134" s="211">
        <f>IF(N134="základní",J134,0)</f>
        <v>0</v>
      </c>
      <c r="BF134" s="211">
        <f>IF(N134="snížená",J134,0)</f>
        <v>0</v>
      </c>
      <c r="BG134" s="211">
        <f>IF(N134="zákl. přenesená",J134,0)</f>
        <v>0</v>
      </c>
      <c r="BH134" s="211">
        <f>IF(N134="sníž. přenesená",J134,0)</f>
        <v>0</v>
      </c>
      <c r="BI134" s="211">
        <f>IF(N134="nulová",J134,0)</f>
        <v>0</v>
      </c>
      <c r="BJ134" s="23" t="s">
        <v>81</v>
      </c>
      <c r="BK134" s="211">
        <f>ROUND(I134*H134,2)</f>
        <v>0</v>
      </c>
      <c r="BL134" s="23" t="s">
        <v>1290</v>
      </c>
      <c r="BM134" s="23" t="s">
        <v>1368</v>
      </c>
    </row>
    <row r="135" spans="2:65" s="1" customFormat="1" ht="27">
      <c r="B135" s="40"/>
      <c r="C135" s="62"/>
      <c r="D135" s="212" t="s">
        <v>166</v>
      </c>
      <c r="E135" s="62"/>
      <c r="F135" s="213" t="s">
        <v>1369</v>
      </c>
      <c r="G135" s="62"/>
      <c r="H135" s="62"/>
      <c r="I135" s="171"/>
      <c r="J135" s="62"/>
      <c r="K135" s="62"/>
      <c r="L135" s="60"/>
      <c r="M135" s="214"/>
      <c r="N135" s="41"/>
      <c r="O135" s="41"/>
      <c r="P135" s="41"/>
      <c r="Q135" s="41"/>
      <c r="R135" s="41"/>
      <c r="S135" s="41"/>
      <c r="T135" s="77"/>
      <c r="AT135" s="23" t="s">
        <v>166</v>
      </c>
      <c r="AU135" s="23" t="s">
        <v>83</v>
      </c>
    </row>
    <row r="136" spans="2:65" s="1" customFormat="1" ht="25.5" customHeight="1">
      <c r="B136" s="40"/>
      <c r="C136" s="200" t="s">
        <v>310</v>
      </c>
      <c r="D136" s="200" t="s">
        <v>159</v>
      </c>
      <c r="E136" s="201" t="s">
        <v>1370</v>
      </c>
      <c r="F136" s="202" t="s">
        <v>1371</v>
      </c>
      <c r="G136" s="203" t="s">
        <v>288</v>
      </c>
      <c r="H136" s="204">
        <v>1</v>
      </c>
      <c r="I136" s="205"/>
      <c r="J136" s="206">
        <f>ROUND(I136*H136,2)</f>
        <v>0</v>
      </c>
      <c r="K136" s="202" t="s">
        <v>23</v>
      </c>
      <c r="L136" s="60"/>
      <c r="M136" s="207" t="s">
        <v>23</v>
      </c>
      <c r="N136" s="208" t="s">
        <v>44</v>
      </c>
      <c r="O136" s="41"/>
      <c r="P136" s="209">
        <f>O136*H136</f>
        <v>0</v>
      </c>
      <c r="Q136" s="209">
        <v>0</v>
      </c>
      <c r="R136" s="209">
        <f>Q136*H136</f>
        <v>0</v>
      </c>
      <c r="S136" s="209">
        <v>0</v>
      </c>
      <c r="T136" s="210">
        <f>S136*H136</f>
        <v>0</v>
      </c>
      <c r="AR136" s="23" t="s">
        <v>164</v>
      </c>
      <c r="AT136" s="23" t="s">
        <v>159</v>
      </c>
      <c r="AU136" s="23" t="s">
        <v>83</v>
      </c>
      <c r="AY136" s="23" t="s">
        <v>157</v>
      </c>
      <c r="BE136" s="211">
        <f>IF(N136="základní",J136,0)</f>
        <v>0</v>
      </c>
      <c r="BF136" s="211">
        <f>IF(N136="snížená",J136,0)</f>
        <v>0</v>
      </c>
      <c r="BG136" s="211">
        <f>IF(N136="zákl. přenesená",J136,0)</f>
        <v>0</v>
      </c>
      <c r="BH136" s="211">
        <f>IF(N136="sníž. přenesená",J136,0)</f>
        <v>0</v>
      </c>
      <c r="BI136" s="211">
        <f>IF(N136="nulová",J136,0)</f>
        <v>0</v>
      </c>
      <c r="BJ136" s="23" t="s">
        <v>81</v>
      </c>
      <c r="BK136" s="211">
        <f>ROUND(I136*H136,2)</f>
        <v>0</v>
      </c>
      <c r="BL136" s="23" t="s">
        <v>164</v>
      </c>
      <c r="BM136" s="23" t="s">
        <v>1372</v>
      </c>
    </row>
    <row r="137" spans="2:65" s="1" customFormat="1" ht="27">
      <c r="B137" s="40"/>
      <c r="C137" s="62"/>
      <c r="D137" s="212" t="s">
        <v>166</v>
      </c>
      <c r="E137" s="62"/>
      <c r="F137" s="213" t="s">
        <v>1373</v>
      </c>
      <c r="G137" s="62"/>
      <c r="H137" s="62"/>
      <c r="I137" s="171"/>
      <c r="J137" s="62"/>
      <c r="K137" s="62"/>
      <c r="L137" s="60"/>
      <c r="M137" s="248"/>
      <c r="N137" s="249"/>
      <c r="O137" s="249"/>
      <c r="P137" s="249"/>
      <c r="Q137" s="249"/>
      <c r="R137" s="249"/>
      <c r="S137" s="249"/>
      <c r="T137" s="250"/>
      <c r="AT137" s="23" t="s">
        <v>166</v>
      </c>
      <c r="AU137" s="23" t="s">
        <v>83</v>
      </c>
    </row>
    <row r="138" spans="2:65" s="1" customFormat="1" ht="6.95" customHeight="1">
      <c r="B138" s="55"/>
      <c r="C138" s="56"/>
      <c r="D138" s="56"/>
      <c r="E138" s="56"/>
      <c r="F138" s="56"/>
      <c r="G138" s="56"/>
      <c r="H138" s="56"/>
      <c r="I138" s="147"/>
      <c r="J138" s="56"/>
      <c r="K138" s="56"/>
      <c r="L138" s="60"/>
    </row>
  </sheetData>
  <sheetProtection algorithmName="SHA-512" hashValue="zlK+C3LP8vmI5ktgscLEgJp9Yn6BEah82iCdtKjWGXAekEwXEekX5/W+AIgdHVITGHNxs2Gx+AysONzz+tF1PA==" saltValue="5JqrhPJgzodjV9Z/N5OIdkPc4AqJ9sUoCmg9ULz50jVZF52DVRwiHJNtDx+TH4IVEkSCpyKIeudvvMJf6J2fCQ==" spinCount="100000" sheet="1" objects="1" scenarios="1" formatColumns="0" formatRows="0" autoFilter="0"/>
  <autoFilter ref="C80:K137"/>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56" customWidth="1"/>
    <col min="2" max="2" width="1.6640625" style="256" customWidth="1"/>
    <col min="3" max="4" width="5" style="256" customWidth="1"/>
    <col min="5" max="5" width="11.6640625" style="256" customWidth="1"/>
    <col min="6" max="6" width="9.1640625" style="256" customWidth="1"/>
    <col min="7" max="7" width="5" style="256" customWidth="1"/>
    <col min="8" max="8" width="77.83203125" style="256" customWidth="1"/>
    <col min="9" max="10" width="20" style="256" customWidth="1"/>
    <col min="11" max="11" width="1.6640625" style="256" customWidth="1"/>
  </cols>
  <sheetData>
    <row r="1" spans="2:11" ht="37.5" customHeight="1"/>
    <row r="2" spans="2:11" ht="7.5" customHeight="1">
      <c r="B2" s="257"/>
      <c r="C2" s="258"/>
      <c r="D2" s="258"/>
      <c r="E2" s="258"/>
      <c r="F2" s="258"/>
      <c r="G2" s="258"/>
      <c r="H2" s="258"/>
      <c r="I2" s="258"/>
      <c r="J2" s="258"/>
      <c r="K2" s="259"/>
    </row>
    <row r="3" spans="2:11" s="14" customFormat="1" ht="45" customHeight="1">
      <c r="B3" s="260"/>
      <c r="C3" s="388" t="s">
        <v>1374</v>
      </c>
      <c r="D3" s="388"/>
      <c r="E3" s="388"/>
      <c r="F3" s="388"/>
      <c r="G3" s="388"/>
      <c r="H3" s="388"/>
      <c r="I3" s="388"/>
      <c r="J3" s="388"/>
      <c r="K3" s="261"/>
    </row>
    <row r="4" spans="2:11" ht="25.5" customHeight="1">
      <c r="B4" s="262"/>
      <c r="C4" s="392" t="s">
        <v>1375</v>
      </c>
      <c r="D4" s="392"/>
      <c r="E4" s="392"/>
      <c r="F4" s="392"/>
      <c r="G4" s="392"/>
      <c r="H4" s="392"/>
      <c r="I4" s="392"/>
      <c r="J4" s="392"/>
      <c r="K4" s="263"/>
    </row>
    <row r="5" spans="2:11" ht="5.25" customHeight="1">
      <c r="B5" s="262"/>
      <c r="C5" s="264"/>
      <c r="D5" s="264"/>
      <c r="E5" s="264"/>
      <c r="F5" s="264"/>
      <c r="G5" s="264"/>
      <c r="H5" s="264"/>
      <c r="I5" s="264"/>
      <c r="J5" s="264"/>
      <c r="K5" s="263"/>
    </row>
    <row r="6" spans="2:11" ht="15" customHeight="1">
      <c r="B6" s="262"/>
      <c r="C6" s="391" t="s">
        <v>1376</v>
      </c>
      <c r="D6" s="391"/>
      <c r="E6" s="391"/>
      <c r="F6" s="391"/>
      <c r="G6" s="391"/>
      <c r="H6" s="391"/>
      <c r="I6" s="391"/>
      <c r="J6" s="391"/>
      <c r="K6" s="263"/>
    </row>
    <row r="7" spans="2:11" ht="15" customHeight="1">
      <c r="B7" s="266"/>
      <c r="C7" s="391" t="s">
        <v>1377</v>
      </c>
      <c r="D7" s="391"/>
      <c r="E7" s="391"/>
      <c r="F7" s="391"/>
      <c r="G7" s="391"/>
      <c r="H7" s="391"/>
      <c r="I7" s="391"/>
      <c r="J7" s="391"/>
      <c r="K7" s="263"/>
    </row>
    <row r="8" spans="2:11" ht="12.75" customHeight="1">
      <c r="B8" s="266"/>
      <c r="C8" s="265"/>
      <c r="D8" s="265"/>
      <c r="E8" s="265"/>
      <c r="F8" s="265"/>
      <c r="G8" s="265"/>
      <c r="H8" s="265"/>
      <c r="I8" s="265"/>
      <c r="J8" s="265"/>
      <c r="K8" s="263"/>
    </row>
    <row r="9" spans="2:11" ht="15" customHeight="1">
      <c r="B9" s="266"/>
      <c r="C9" s="391" t="s">
        <v>1378</v>
      </c>
      <c r="D9" s="391"/>
      <c r="E9" s="391"/>
      <c r="F9" s="391"/>
      <c r="G9" s="391"/>
      <c r="H9" s="391"/>
      <c r="I9" s="391"/>
      <c r="J9" s="391"/>
      <c r="K9" s="263"/>
    </row>
    <row r="10" spans="2:11" ht="15" customHeight="1">
      <c r="B10" s="266"/>
      <c r="C10" s="265"/>
      <c r="D10" s="391" t="s">
        <v>1379</v>
      </c>
      <c r="E10" s="391"/>
      <c r="F10" s="391"/>
      <c r="G10" s="391"/>
      <c r="H10" s="391"/>
      <c r="I10" s="391"/>
      <c r="J10" s="391"/>
      <c r="K10" s="263"/>
    </row>
    <row r="11" spans="2:11" ht="15" customHeight="1">
      <c r="B11" s="266"/>
      <c r="C11" s="267"/>
      <c r="D11" s="391" t="s">
        <v>1380</v>
      </c>
      <c r="E11" s="391"/>
      <c r="F11" s="391"/>
      <c r="G11" s="391"/>
      <c r="H11" s="391"/>
      <c r="I11" s="391"/>
      <c r="J11" s="391"/>
      <c r="K11" s="263"/>
    </row>
    <row r="12" spans="2:11" ht="12.75" customHeight="1">
      <c r="B12" s="266"/>
      <c r="C12" s="267"/>
      <c r="D12" s="267"/>
      <c r="E12" s="267"/>
      <c r="F12" s="267"/>
      <c r="G12" s="267"/>
      <c r="H12" s="267"/>
      <c r="I12" s="267"/>
      <c r="J12" s="267"/>
      <c r="K12" s="263"/>
    </row>
    <row r="13" spans="2:11" ht="15" customHeight="1">
      <c r="B13" s="266"/>
      <c r="C13" s="267"/>
      <c r="D13" s="391" t="s">
        <v>1381</v>
      </c>
      <c r="E13" s="391"/>
      <c r="F13" s="391"/>
      <c r="G13" s="391"/>
      <c r="H13" s="391"/>
      <c r="I13" s="391"/>
      <c r="J13" s="391"/>
      <c r="K13" s="263"/>
    </row>
    <row r="14" spans="2:11" ht="15" customHeight="1">
      <c r="B14" s="266"/>
      <c r="C14" s="267"/>
      <c r="D14" s="391" t="s">
        <v>1382</v>
      </c>
      <c r="E14" s="391"/>
      <c r="F14" s="391"/>
      <c r="G14" s="391"/>
      <c r="H14" s="391"/>
      <c r="I14" s="391"/>
      <c r="J14" s="391"/>
      <c r="K14" s="263"/>
    </row>
    <row r="15" spans="2:11" ht="15" customHeight="1">
      <c r="B15" s="266"/>
      <c r="C15" s="267"/>
      <c r="D15" s="391" t="s">
        <v>1383</v>
      </c>
      <c r="E15" s="391"/>
      <c r="F15" s="391"/>
      <c r="G15" s="391"/>
      <c r="H15" s="391"/>
      <c r="I15" s="391"/>
      <c r="J15" s="391"/>
      <c r="K15" s="263"/>
    </row>
    <row r="16" spans="2:11" ht="15" customHeight="1">
      <c r="B16" s="266"/>
      <c r="C16" s="267"/>
      <c r="D16" s="267"/>
      <c r="E16" s="268" t="s">
        <v>80</v>
      </c>
      <c r="F16" s="391" t="s">
        <v>1384</v>
      </c>
      <c r="G16" s="391"/>
      <c r="H16" s="391"/>
      <c r="I16" s="391"/>
      <c r="J16" s="391"/>
      <c r="K16" s="263"/>
    </row>
    <row r="17" spans="2:11" ht="15" customHeight="1">
      <c r="B17" s="266"/>
      <c r="C17" s="267"/>
      <c r="D17" s="267"/>
      <c r="E17" s="268" t="s">
        <v>1385</v>
      </c>
      <c r="F17" s="391" t="s">
        <v>1386</v>
      </c>
      <c r="G17" s="391"/>
      <c r="H17" s="391"/>
      <c r="I17" s="391"/>
      <c r="J17" s="391"/>
      <c r="K17" s="263"/>
    </row>
    <row r="18" spans="2:11" ht="15" customHeight="1">
      <c r="B18" s="266"/>
      <c r="C18" s="267"/>
      <c r="D18" s="267"/>
      <c r="E18" s="268" t="s">
        <v>1387</v>
      </c>
      <c r="F18" s="391" t="s">
        <v>1388</v>
      </c>
      <c r="G18" s="391"/>
      <c r="H18" s="391"/>
      <c r="I18" s="391"/>
      <c r="J18" s="391"/>
      <c r="K18" s="263"/>
    </row>
    <row r="19" spans="2:11" ht="15" customHeight="1">
      <c r="B19" s="266"/>
      <c r="C19" s="267"/>
      <c r="D19" s="267"/>
      <c r="E19" s="268" t="s">
        <v>118</v>
      </c>
      <c r="F19" s="391" t="s">
        <v>119</v>
      </c>
      <c r="G19" s="391"/>
      <c r="H19" s="391"/>
      <c r="I19" s="391"/>
      <c r="J19" s="391"/>
      <c r="K19" s="263"/>
    </row>
    <row r="20" spans="2:11" ht="15" customHeight="1">
      <c r="B20" s="266"/>
      <c r="C20" s="267"/>
      <c r="D20" s="267"/>
      <c r="E20" s="268" t="s">
        <v>1389</v>
      </c>
      <c r="F20" s="391" t="s">
        <v>1390</v>
      </c>
      <c r="G20" s="391"/>
      <c r="H20" s="391"/>
      <c r="I20" s="391"/>
      <c r="J20" s="391"/>
      <c r="K20" s="263"/>
    </row>
    <row r="21" spans="2:11" ht="15" customHeight="1">
      <c r="B21" s="266"/>
      <c r="C21" s="267"/>
      <c r="D21" s="267"/>
      <c r="E21" s="268" t="s">
        <v>95</v>
      </c>
      <c r="F21" s="391" t="s">
        <v>1391</v>
      </c>
      <c r="G21" s="391"/>
      <c r="H21" s="391"/>
      <c r="I21" s="391"/>
      <c r="J21" s="391"/>
      <c r="K21" s="263"/>
    </row>
    <row r="22" spans="2:11" ht="12.75" customHeight="1">
      <c r="B22" s="266"/>
      <c r="C22" s="267"/>
      <c r="D22" s="267"/>
      <c r="E22" s="267"/>
      <c r="F22" s="267"/>
      <c r="G22" s="267"/>
      <c r="H22" s="267"/>
      <c r="I22" s="267"/>
      <c r="J22" s="267"/>
      <c r="K22" s="263"/>
    </row>
    <row r="23" spans="2:11" ht="15" customHeight="1">
      <c r="B23" s="266"/>
      <c r="C23" s="391" t="s">
        <v>1392</v>
      </c>
      <c r="D23" s="391"/>
      <c r="E23" s="391"/>
      <c r="F23" s="391"/>
      <c r="G23" s="391"/>
      <c r="H23" s="391"/>
      <c r="I23" s="391"/>
      <c r="J23" s="391"/>
      <c r="K23" s="263"/>
    </row>
    <row r="24" spans="2:11" ht="15" customHeight="1">
      <c r="B24" s="266"/>
      <c r="C24" s="391" t="s">
        <v>1393</v>
      </c>
      <c r="D24" s="391"/>
      <c r="E24" s="391"/>
      <c r="F24" s="391"/>
      <c r="G24" s="391"/>
      <c r="H24" s="391"/>
      <c r="I24" s="391"/>
      <c r="J24" s="391"/>
      <c r="K24" s="263"/>
    </row>
    <row r="25" spans="2:11" ht="15" customHeight="1">
      <c r="B25" s="266"/>
      <c r="C25" s="265"/>
      <c r="D25" s="391" t="s">
        <v>1394</v>
      </c>
      <c r="E25" s="391"/>
      <c r="F25" s="391"/>
      <c r="G25" s="391"/>
      <c r="H25" s="391"/>
      <c r="I25" s="391"/>
      <c r="J25" s="391"/>
      <c r="K25" s="263"/>
    </row>
    <row r="26" spans="2:11" ht="15" customHeight="1">
      <c r="B26" s="266"/>
      <c r="C26" s="267"/>
      <c r="D26" s="391" t="s">
        <v>1395</v>
      </c>
      <c r="E26" s="391"/>
      <c r="F26" s="391"/>
      <c r="G26" s="391"/>
      <c r="H26" s="391"/>
      <c r="I26" s="391"/>
      <c r="J26" s="391"/>
      <c r="K26" s="263"/>
    </row>
    <row r="27" spans="2:11" ht="12.75" customHeight="1">
      <c r="B27" s="266"/>
      <c r="C27" s="267"/>
      <c r="D27" s="267"/>
      <c r="E27" s="267"/>
      <c r="F27" s="267"/>
      <c r="G27" s="267"/>
      <c r="H27" s="267"/>
      <c r="I27" s="267"/>
      <c r="J27" s="267"/>
      <c r="K27" s="263"/>
    </row>
    <row r="28" spans="2:11" ht="15" customHeight="1">
      <c r="B28" s="266"/>
      <c r="C28" s="267"/>
      <c r="D28" s="391" t="s">
        <v>1396</v>
      </c>
      <c r="E28" s="391"/>
      <c r="F28" s="391"/>
      <c r="G28" s="391"/>
      <c r="H28" s="391"/>
      <c r="I28" s="391"/>
      <c r="J28" s="391"/>
      <c r="K28" s="263"/>
    </row>
    <row r="29" spans="2:11" ht="15" customHeight="1">
      <c r="B29" s="266"/>
      <c r="C29" s="267"/>
      <c r="D29" s="391" t="s">
        <v>1397</v>
      </c>
      <c r="E29" s="391"/>
      <c r="F29" s="391"/>
      <c r="G29" s="391"/>
      <c r="H29" s="391"/>
      <c r="I29" s="391"/>
      <c r="J29" s="391"/>
      <c r="K29" s="263"/>
    </row>
    <row r="30" spans="2:11" ht="12.75" customHeight="1">
      <c r="B30" s="266"/>
      <c r="C30" s="267"/>
      <c r="D30" s="267"/>
      <c r="E30" s="267"/>
      <c r="F30" s="267"/>
      <c r="G30" s="267"/>
      <c r="H30" s="267"/>
      <c r="I30" s="267"/>
      <c r="J30" s="267"/>
      <c r="K30" s="263"/>
    </row>
    <row r="31" spans="2:11" ht="15" customHeight="1">
      <c r="B31" s="266"/>
      <c r="C31" s="267"/>
      <c r="D31" s="391" t="s">
        <v>1398</v>
      </c>
      <c r="E31" s="391"/>
      <c r="F31" s="391"/>
      <c r="G31" s="391"/>
      <c r="H31" s="391"/>
      <c r="I31" s="391"/>
      <c r="J31" s="391"/>
      <c r="K31" s="263"/>
    </row>
    <row r="32" spans="2:11" ht="15" customHeight="1">
      <c r="B32" s="266"/>
      <c r="C32" s="267"/>
      <c r="D32" s="391" t="s">
        <v>1399</v>
      </c>
      <c r="E32" s="391"/>
      <c r="F32" s="391"/>
      <c r="G32" s="391"/>
      <c r="H32" s="391"/>
      <c r="I32" s="391"/>
      <c r="J32" s="391"/>
      <c r="K32" s="263"/>
    </row>
    <row r="33" spans="2:11" ht="15" customHeight="1">
      <c r="B33" s="266"/>
      <c r="C33" s="267"/>
      <c r="D33" s="391" t="s">
        <v>1400</v>
      </c>
      <c r="E33" s="391"/>
      <c r="F33" s="391"/>
      <c r="G33" s="391"/>
      <c r="H33" s="391"/>
      <c r="I33" s="391"/>
      <c r="J33" s="391"/>
      <c r="K33" s="263"/>
    </row>
    <row r="34" spans="2:11" ht="15" customHeight="1">
      <c r="B34" s="266"/>
      <c r="C34" s="267"/>
      <c r="D34" s="265"/>
      <c r="E34" s="269" t="s">
        <v>142</v>
      </c>
      <c r="F34" s="265"/>
      <c r="G34" s="391" t="s">
        <v>1401</v>
      </c>
      <c r="H34" s="391"/>
      <c r="I34" s="391"/>
      <c r="J34" s="391"/>
      <c r="K34" s="263"/>
    </row>
    <row r="35" spans="2:11" ht="30.75" customHeight="1">
      <c r="B35" s="266"/>
      <c r="C35" s="267"/>
      <c r="D35" s="265"/>
      <c r="E35" s="269" t="s">
        <v>1402</v>
      </c>
      <c r="F35" s="265"/>
      <c r="G35" s="391" t="s">
        <v>1403</v>
      </c>
      <c r="H35" s="391"/>
      <c r="I35" s="391"/>
      <c r="J35" s="391"/>
      <c r="K35" s="263"/>
    </row>
    <row r="36" spans="2:11" ht="15" customHeight="1">
      <c r="B36" s="266"/>
      <c r="C36" s="267"/>
      <c r="D36" s="265"/>
      <c r="E36" s="269" t="s">
        <v>54</v>
      </c>
      <c r="F36" s="265"/>
      <c r="G36" s="391" t="s">
        <v>1404</v>
      </c>
      <c r="H36" s="391"/>
      <c r="I36" s="391"/>
      <c r="J36" s="391"/>
      <c r="K36" s="263"/>
    </row>
    <row r="37" spans="2:11" ht="15" customHeight="1">
      <c r="B37" s="266"/>
      <c r="C37" s="267"/>
      <c r="D37" s="265"/>
      <c r="E37" s="269" t="s">
        <v>143</v>
      </c>
      <c r="F37" s="265"/>
      <c r="G37" s="391" t="s">
        <v>1405</v>
      </c>
      <c r="H37" s="391"/>
      <c r="I37" s="391"/>
      <c r="J37" s="391"/>
      <c r="K37" s="263"/>
    </row>
    <row r="38" spans="2:11" ht="15" customHeight="1">
      <c r="B38" s="266"/>
      <c r="C38" s="267"/>
      <c r="D38" s="265"/>
      <c r="E38" s="269" t="s">
        <v>144</v>
      </c>
      <c r="F38" s="265"/>
      <c r="G38" s="391" t="s">
        <v>1406</v>
      </c>
      <c r="H38" s="391"/>
      <c r="I38" s="391"/>
      <c r="J38" s="391"/>
      <c r="K38" s="263"/>
    </row>
    <row r="39" spans="2:11" ht="15" customHeight="1">
      <c r="B39" s="266"/>
      <c r="C39" s="267"/>
      <c r="D39" s="265"/>
      <c r="E39" s="269" t="s">
        <v>145</v>
      </c>
      <c r="F39" s="265"/>
      <c r="G39" s="391" t="s">
        <v>1407</v>
      </c>
      <c r="H39" s="391"/>
      <c r="I39" s="391"/>
      <c r="J39" s="391"/>
      <c r="K39" s="263"/>
    </row>
    <row r="40" spans="2:11" ht="15" customHeight="1">
      <c r="B40" s="266"/>
      <c r="C40" s="267"/>
      <c r="D40" s="265"/>
      <c r="E40" s="269" t="s">
        <v>1408</v>
      </c>
      <c r="F40" s="265"/>
      <c r="G40" s="391" t="s">
        <v>1409</v>
      </c>
      <c r="H40" s="391"/>
      <c r="I40" s="391"/>
      <c r="J40" s="391"/>
      <c r="K40" s="263"/>
    </row>
    <row r="41" spans="2:11" ht="15" customHeight="1">
      <c r="B41" s="266"/>
      <c r="C41" s="267"/>
      <c r="D41" s="265"/>
      <c r="E41" s="269"/>
      <c r="F41" s="265"/>
      <c r="G41" s="391" t="s">
        <v>1410</v>
      </c>
      <c r="H41" s="391"/>
      <c r="I41" s="391"/>
      <c r="J41" s="391"/>
      <c r="K41" s="263"/>
    </row>
    <row r="42" spans="2:11" ht="15" customHeight="1">
      <c r="B42" s="266"/>
      <c r="C42" s="267"/>
      <c r="D42" s="265"/>
      <c r="E42" s="269" t="s">
        <v>1411</v>
      </c>
      <c r="F42" s="265"/>
      <c r="G42" s="391" t="s">
        <v>1412</v>
      </c>
      <c r="H42" s="391"/>
      <c r="I42" s="391"/>
      <c r="J42" s="391"/>
      <c r="K42" s="263"/>
    </row>
    <row r="43" spans="2:11" ht="15" customHeight="1">
      <c r="B43" s="266"/>
      <c r="C43" s="267"/>
      <c r="D43" s="265"/>
      <c r="E43" s="269" t="s">
        <v>147</v>
      </c>
      <c r="F43" s="265"/>
      <c r="G43" s="391" t="s">
        <v>1413</v>
      </c>
      <c r="H43" s="391"/>
      <c r="I43" s="391"/>
      <c r="J43" s="391"/>
      <c r="K43" s="263"/>
    </row>
    <row r="44" spans="2:11" ht="12.75" customHeight="1">
      <c r="B44" s="266"/>
      <c r="C44" s="267"/>
      <c r="D44" s="265"/>
      <c r="E44" s="265"/>
      <c r="F44" s="265"/>
      <c r="G44" s="265"/>
      <c r="H44" s="265"/>
      <c r="I44" s="265"/>
      <c r="J44" s="265"/>
      <c r="K44" s="263"/>
    </row>
    <row r="45" spans="2:11" ht="15" customHeight="1">
      <c r="B45" s="266"/>
      <c r="C45" s="267"/>
      <c r="D45" s="391" t="s">
        <v>1414</v>
      </c>
      <c r="E45" s="391"/>
      <c r="F45" s="391"/>
      <c r="G45" s="391"/>
      <c r="H45" s="391"/>
      <c r="I45" s="391"/>
      <c r="J45" s="391"/>
      <c r="K45" s="263"/>
    </row>
    <row r="46" spans="2:11" ht="15" customHeight="1">
      <c r="B46" s="266"/>
      <c r="C46" s="267"/>
      <c r="D46" s="267"/>
      <c r="E46" s="391" t="s">
        <v>1415</v>
      </c>
      <c r="F46" s="391"/>
      <c r="G46" s="391"/>
      <c r="H46" s="391"/>
      <c r="I46" s="391"/>
      <c r="J46" s="391"/>
      <c r="K46" s="263"/>
    </row>
    <row r="47" spans="2:11" ht="15" customHeight="1">
      <c r="B47" s="266"/>
      <c r="C47" s="267"/>
      <c r="D47" s="267"/>
      <c r="E47" s="391" t="s">
        <v>1416</v>
      </c>
      <c r="F47" s="391"/>
      <c r="G47" s="391"/>
      <c r="H47" s="391"/>
      <c r="I47" s="391"/>
      <c r="J47" s="391"/>
      <c r="K47" s="263"/>
    </row>
    <row r="48" spans="2:11" ht="15" customHeight="1">
      <c r="B48" s="266"/>
      <c r="C48" s="267"/>
      <c r="D48" s="267"/>
      <c r="E48" s="391" t="s">
        <v>1417</v>
      </c>
      <c r="F48" s="391"/>
      <c r="G48" s="391"/>
      <c r="H48" s="391"/>
      <c r="I48" s="391"/>
      <c r="J48" s="391"/>
      <c r="K48" s="263"/>
    </row>
    <row r="49" spans="2:11" ht="15" customHeight="1">
      <c r="B49" s="266"/>
      <c r="C49" s="267"/>
      <c r="D49" s="391" t="s">
        <v>1418</v>
      </c>
      <c r="E49" s="391"/>
      <c r="F49" s="391"/>
      <c r="G49" s="391"/>
      <c r="H49" s="391"/>
      <c r="I49" s="391"/>
      <c r="J49" s="391"/>
      <c r="K49" s="263"/>
    </row>
    <row r="50" spans="2:11" ht="25.5" customHeight="1">
      <c r="B50" s="262"/>
      <c r="C50" s="392" t="s">
        <v>1419</v>
      </c>
      <c r="D50" s="392"/>
      <c r="E50" s="392"/>
      <c r="F50" s="392"/>
      <c r="G50" s="392"/>
      <c r="H50" s="392"/>
      <c r="I50" s="392"/>
      <c r="J50" s="392"/>
      <c r="K50" s="263"/>
    </row>
    <row r="51" spans="2:11" ht="5.25" customHeight="1">
      <c r="B51" s="262"/>
      <c r="C51" s="264"/>
      <c r="D51" s="264"/>
      <c r="E51" s="264"/>
      <c r="F51" s="264"/>
      <c r="G51" s="264"/>
      <c r="H51" s="264"/>
      <c r="I51" s="264"/>
      <c r="J51" s="264"/>
      <c r="K51" s="263"/>
    </row>
    <row r="52" spans="2:11" ht="15" customHeight="1">
      <c r="B52" s="262"/>
      <c r="C52" s="391" t="s">
        <v>1420</v>
      </c>
      <c r="D52" s="391"/>
      <c r="E52" s="391"/>
      <c r="F52" s="391"/>
      <c r="G52" s="391"/>
      <c r="H52" s="391"/>
      <c r="I52" s="391"/>
      <c r="J52" s="391"/>
      <c r="K52" s="263"/>
    </row>
    <row r="53" spans="2:11" ht="15" customHeight="1">
      <c r="B53" s="262"/>
      <c r="C53" s="391" t="s">
        <v>1421</v>
      </c>
      <c r="D53" s="391"/>
      <c r="E53" s="391"/>
      <c r="F53" s="391"/>
      <c r="G53" s="391"/>
      <c r="H53" s="391"/>
      <c r="I53" s="391"/>
      <c r="J53" s="391"/>
      <c r="K53" s="263"/>
    </row>
    <row r="54" spans="2:11" ht="12.75" customHeight="1">
      <c r="B54" s="262"/>
      <c r="C54" s="265"/>
      <c r="D54" s="265"/>
      <c r="E54" s="265"/>
      <c r="F54" s="265"/>
      <c r="G54" s="265"/>
      <c r="H54" s="265"/>
      <c r="I54" s="265"/>
      <c r="J54" s="265"/>
      <c r="K54" s="263"/>
    </row>
    <row r="55" spans="2:11" ht="15" customHeight="1">
      <c r="B55" s="262"/>
      <c r="C55" s="391" t="s">
        <v>1422</v>
      </c>
      <c r="D55" s="391"/>
      <c r="E55" s="391"/>
      <c r="F55" s="391"/>
      <c r="G55" s="391"/>
      <c r="H55" s="391"/>
      <c r="I55" s="391"/>
      <c r="J55" s="391"/>
      <c r="K55" s="263"/>
    </row>
    <row r="56" spans="2:11" ht="15" customHeight="1">
      <c r="B56" s="262"/>
      <c r="C56" s="267"/>
      <c r="D56" s="391" t="s">
        <v>1423</v>
      </c>
      <c r="E56" s="391"/>
      <c r="F56" s="391"/>
      <c r="G56" s="391"/>
      <c r="H56" s="391"/>
      <c r="I56" s="391"/>
      <c r="J56" s="391"/>
      <c r="K56" s="263"/>
    </row>
    <row r="57" spans="2:11" ht="15" customHeight="1">
      <c r="B57" s="262"/>
      <c r="C57" s="267"/>
      <c r="D57" s="391" t="s">
        <v>1424</v>
      </c>
      <c r="E57" s="391"/>
      <c r="F57" s="391"/>
      <c r="G57" s="391"/>
      <c r="H57" s="391"/>
      <c r="I57" s="391"/>
      <c r="J57" s="391"/>
      <c r="K57" s="263"/>
    </row>
    <row r="58" spans="2:11" ht="15" customHeight="1">
      <c r="B58" s="262"/>
      <c r="C58" s="267"/>
      <c r="D58" s="391" t="s">
        <v>1425</v>
      </c>
      <c r="E58" s="391"/>
      <c r="F58" s="391"/>
      <c r="G58" s="391"/>
      <c r="H58" s="391"/>
      <c r="I58" s="391"/>
      <c r="J58" s="391"/>
      <c r="K58" s="263"/>
    </row>
    <row r="59" spans="2:11" ht="15" customHeight="1">
      <c r="B59" s="262"/>
      <c r="C59" s="267"/>
      <c r="D59" s="391" t="s">
        <v>1426</v>
      </c>
      <c r="E59" s="391"/>
      <c r="F59" s="391"/>
      <c r="G59" s="391"/>
      <c r="H59" s="391"/>
      <c r="I59" s="391"/>
      <c r="J59" s="391"/>
      <c r="K59" s="263"/>
    </row>
    <row r="60" spans="2:11" ht="15" customHeight="1">
      <c r="B60" s="262"/>
      <c r="C60" s="267"/>
      <c r="D60" s="390" t="s">
        <v>1427</v>
      </c>
      <c r="E60" s="390"/>
      <c r="F60" s="390"/>
      <c r="G60" s="390"/>
      <c r="H60" s="390"/>
      <c r="I60" s="390"/>
      <c r="J60" s="390"/>
      <c r="K60" s="263"/>
    </row>
    <row r="61" spans="2:11" ht="15" customHeight="1">
      <c r="B61" s="262"/>
      <c r="C61" s="267"/>
      <c r="D61" s="391" t="s">
        <v>1428</v>
      </c>
      <c r="E61" s="391"/>
      <c r="F61" s="391"/>
      <c r="G61" s="391"/>
      <c r="H61" s="391"/>
      <c r="I61" s="391"/>
      <c r="J61" s="391"/>
      <c r="K61" s="263"/>
    </row>
    <row r="62" spans="2:11" ht="12.75" customHeight="1">
      <c r="B62" s="262"/>
      <c r="C62" s="267"/>
      <c r="D62" s="267"/>
      <c r="E62" s="270"/>
      <c r="F62" s="267"/>
      <c r="G62" s="267"/>
      <c r="H62" s="267"/>
      <c r="I62" s="267"/>
      <c r="J62" s="267"/>
      <c r="K62" s="263"/>
    </row>
    <row r="63" spans="2:11" ht="15" customHeight="1">
      <c r="B63" s="262"/>
      <c r="C63" s="267"/>
      <c r="D63" s="391" t="s">
        <v>1429</v>
      </c>
      <c r="E63" s="391"/>
      <c r="F63" s="391"/>
      <c r="G63" s="391"/>
      <c r="H63" s="391"/>
      <c r="I63" s="391"/>
      <c r="J63" s="391"/>
      <c r="K63" s="263"/>
    </row>
    <row r="64" spans="2:11" ht="15" customHeight="1">
      <c r="B64" s="262"/>
      <c r="C64" s="267"/>
      <c r="D64" s="390" t="s">
        <v>1430</v>
      </c>
      <c r="E64" s="390"/>
      <c r="F64" s="390"/>
      <c r="G64" s="390"/>
      <c r="H64" s="390"/>
      <c r="I64" s="390"/>
      <c r="J64" s="390"/>
      <c r="K64" s="263"/>
    </row>
    <row r="65" spans="2:11" ht="15" customHeight="1">
      <c r="B65" s="262"/>
      <c r="C65" s="267"/>
      <c r="D65" s="391" t="s">
        <v>1431</v>
      </c>
      <c r="E65" s="391"/>
      <c r="F65" s="391"/>
      <c r="G65" s="391"/>
      <c r="H65" s="391"/>
      <c r="I65" s="391"/>
      <c r="J65" s="391"/>
      <c r="K65" s="263"/>
    </row>
    <row r="66" spans="2:11" ht="15" customHeight="1">
      <c r="B66" s="262"/>
      <c r="C66" s="267"/>
      <c r="D66" s="391" t="s">
        <v>1432</v>
      </c>
      <c r="E66" s="391"/>
      <c r="F66" s="391"/>
      <c r="G66" s="391"/>
      <c r="H66" s="391"/>
      <c r="I66" s="391"/>
      <c r="J66" s="391"/>
      <c r="K66" s="263"/>
    </row>
    <row r="67" spans="2:11" ht="15" customHeight="1">
      <c r="B67" s="262"/>
      <c r="C67" s="267"/>
      <c r="D67" s="391" t="s">
        <v>1433</v>
      </c>
      <c r="E67" s="391"/>
      <c r="F67" s="391"/>
      <c r="G67" s="391"/>
      <c r="H67" s="391"/>
      <c r="I67" s="391"/>
      <c r="J67" s="391"/>
      <c r="K67" s="263"/>
    </row>
    <row r="68" spans="2:11" ht="15" customHeight="1">
      <c r="B68" s="262"/>
      <c r="C68" s="267"/>
      <c r="D68" s="391" t="s">
        <v>1434</v>
      </c>
      <c r="E68" s="391"/>
      <c r="F68" s="391"/>
      <c r="G68" s="391"/>
      <c r="H68" s="391"/>
      <c r="I68" s="391"/>
      <c r="J68" s="391"/>
      <c r="K68" s="263"/>
    </row>
    <row r="69" spans="2:11" ht="12.75" customHeight="1">
      <c r="B69" s="271"/>
      <c r="C69" s="272"/>
      <c r="D69" s="272"/>
      <c r="E69" s="272"/>
      <c r="F69" s="272"/>
      <c r="G69" s="272"/>
      <c r="H69" s="272"/>
      <c r="I69" s="272"/>
      <c r="J69" s="272"/>
      <c r="K69" s="273"/>
    </row>
    <row r="70" spans="2:11" ht="18.75" customHeight="1">
      <c r="B70" s="274"/>
      <c r="C70" s="274"/>
      <c r="D70" s="274"/>
      <c r="E70" s="274"/>
      <c r="F70" s="274"/>
      <c r="G70" s="274"/>
      <c r="H70" s="274"/>
      <c r="I70" s="274"/>
      <c r="J70" s="274"/>
      <c r="K70" s="275"/>
    </row>
    <row r="71" spans="2:11" ht="18.75" customHeight="1">
      <c r="B71" s="275"/>
      <c r="C71" s="275"/>
      <c r="D71" s="275"/>
      <c r="E71" s="275"/>
      <c r="F71" s="275"/>
      <c r="G71" s="275"/>
      <c r="H71" s="275"/>
      <c r="I71" s="275"/>
      <c r="J71" s="275"/>
      <c r="K71" s="275"/>
    </row>
    <row r="72" spans="2:11" ht="7.5" customHeight="1">
      <c r="B72" s="276"/>
      <c r="C72" s="277"/>
      <c r="D72" s="277"/>
      <c r="E72" s="277"/>
      <c r="F72" s="277"/>
      <c r="G72" s="277"/>
      <c r="H72" s="277"/>
      <c r="I72" s="277"/>
      <c r="J72" s="277"/>
      <c r="K72" s="278"/>
    </row>
    <row r="73" spans="2:11" ht="45" customHeight="1">
      <c r="B73" s="279"/>
      <c r="C73" s="389" t="s">
        <v>125</v>
      </c>
      <c r="D73" s="389"/>
      <c r="E73" s="389"/>
      <c r="F73" s="389"/>
      <c r="G73" s="389"/>
      <c r="H73" s="389"/>
      <c r="I73" s="389"/>
      <c r="J73" s="389"/>
      <c r="K73" s="280"/>
    </row>
    <row r="74" spans="2:11" ht="17.25" customHeight="1">
      <c r="B74" s="279"/>
      <c r="C74" s="281" t="s">
        <v>1435</v>
      </c>
      <c r="D74" s="281"/>
      <c r="E74" s="281"/>
      <c r="F74" s="281" t="s">
        <v>1436</v>
      </c>
      <c r="G74" s="282"/>
      <c r="H74" s="281" t="s">
        <v>143</v>
      </c>
      <c r="I74" s="281" t="s">
        <v>58</v>
      </c>
      <c r="J74" s="281" t="s">
        <v>1437</v>
      </c>
      <c r="K74" s="280"/>
    </row>
    <row r="75" spans="2:11" ht="17.25" customHeight="1">
      <c r="B75" s="279"/>
      <c r="C75" s="283" t="s">
        <v>1438</v>
      </c>
      <c r="D75" s="283"/>
      <c r="E75" s="283"/>
      <c r="F75" s="284" t="s">
        <v>1439</v>
      </c>
      <c r="G75" s="285"/>
      <c r="H75" s="283"/>
      <c r="I75" s="283"/>
      <c r="J75" s="283" t="s">
        <v>1440</v>
      </c>
      <c r="K75" s="280"/>
    </row>
    <row r="76" spans="2:11" ht="5.25" customHeight="1">
      <c r="B76" s="279"/>
      <c r="C76" s="286"/>
      <c r="D76" s="286"/>
      <c r="E76" s="286"/>
      <c r="F76" s="286"/>
      <c r="G76" s="287"/>
      <c r="H76" s="286"/>
      <c r="I76" s="286"/>
      <c r="J76" s="286"/>
      <c r="K76" s="280"/>
    </row>
    <row r="77" spans="2:11" ht="15" customHeight="1">
      <c r="B77" s="279"/>
      <c r="C77" s="269" t="s">
        <v>54</v>
      </c>
      <c r="D77" s="286"/>
      <c r="E77" s="286"/>
      <c r="F77" s="288" t="s">
        <v>1441</v>
      </c>
      <c r="G77" s="287"/>
      <c r="H77" s="269" t="s">
        <v>1442</v>
      </c>
      <c r="I77" s="269" t="s">
        <v>1443</v>
      </c>
      <c r="J77" s="269">
        <v>20</v>
      </c>
      <c r="K77" s="280"/>
    </row>
    <row r="78" spans="2:11" ht="15" customHeight="1">
      <c r="B78" s="279"/>
      <c r="C78" s="269" t="s">
        <v>1444</v>
      </c>
      <c r="D78" s="269"/>
      <c r="E78" s="269"/>
      <c r="F78" s="288" t="s">
        <v>1441</v>
      </c>
      <c r="G78" s="287"/>
      <c r="H78" s="269" t="s">
        <v>1445</v>
      </c>
      <c r="I78" s="269" t="s">
        <v>1443</v>
      </c>
      <c r="J78" s="269">
        <v>120</v>
      </c>
      <c r="K78" s="280"/>
    </row>
    <row r="79" spans="2:11" ht="15" customHeight="1">
      <c r="B79" s="289"/>
      <c r="C79" s="269" t="s">
        <v>1446</v>
      </c>
      <c r="D79" s="269"/>
      <c r="E79" s="269"/>
      <c r="F79" s="288" t="s">
        <v>1447</v>
      </c>
      <c r="G79" s="287"/>
      <c r="H79" s="269" t="s">
        <v>1448</v>
      </c>
      <c r="I79" s="269" t="s">
        <v>1443</v>
      </c>
      <c r="J79" s="269">
        <v>50</v>
      </c>
      <c r="K79" s="280"/>
    </row>
    <row r="80" spans="2:11" ht="15" customHeight="1">
      <c r="B80" s="289"/>
      <c r="C80" s="269" t="s">
        <v>1449</v>
      </c>
      <c r="D80" s="269"/>
      <c r="E80" s="269"/>
      <c r="F80" s="288" t="s">
        <v>1441</v>
      </c>
      <c r="G80" s="287"/>
      <c r="H80" s="269" t="s">
        <v>1450</v>
      </c>
      <c r="I80" s="269" t="s">
        <v>1451</v>
      </c>
      <c r="J80" s="269"/>
      <c r="K80" s="280"/>
    </row>
    <row r="81" spans="2:11" ht="15" customHeight="1">
      <c r="B81" s="289"/>
      <c r="C81" s="290" t="s">
        <v>1452</v>
      </c>
      <c r="D81" s="290"/>
      <c r="E81" s="290"/>
      <c r="F81" s="291" t="s">
        <v>1447</v>
      </c>
      <c r="G81" s="290"/>
      <c r="H81" s="290" t="s">
        <v>1453</v>
      </c>
      <c r="I81" s="290" t="s">
        <v>1443</v>
      </c>
      <c r="J81" s="290">
        <v>15</v>
      </c>
      <c r="K81" s="280"/>
    </row>
    <row r="82" spans="2:11" ht="15" customHeight="1">
      <c r="B82" s="289"/>
      <c r="C82" s="290" t="s">
        <v>1454</v>
      </c>
      <c r="D82" s="290"/>
      <c r="E82" s="290"/>
      <c r="F82" s="291" t="s">
        <v>1447</v>
      </c>
      <c r="G82" s="290"/>
      <c r="H82" s="290" t="s">
        <v>1455</v>
      </c>
      <c r="I82" s="290" t="s">
        <v>1443</v>
      </c>
      <c r="J82" s="290">
        <v>15</v>
      </c>
      <c r="K82" s="280"/>
    </row>
    <row r="83" spans="2:11" ht="15" customHeight="1">
      <c r="B83" s="289"/>
      <c r="C83" s="290" t="s">
        <v>1456</v>
      </c>
      <c r="D83" s="290"/>
      <c r="E83" s="290"/>
      <c r="F83" s="291" t="s">
        <v>1447</v>
      </c>
      <c r="G83" s="290"/>
      <c r="H83" s="290" t="s">
        <v>1457</v>
      </c>
      <c r="I83" s="290" t="s">
        <v>1443</v>
      </c>
      <c r="J83" s="290">
        <v>20</v>
      </c>
      <c r="K83" s="280"/>
    </row>
    <row r="84" spans="2:11" ht="15" customHeight="1">
      <c r="B84" s="289"/>
      <c r="C84" s="290" t="s">
        <v>1458</v>
      </c>
      <c r="D84" s="290"/>
      <c r="E84" s="290"/>
      <c r="F84" s="291" t="s">
        <v>1447</v>
      </c>
      <c r="G84" s="290"/>
      <c r="H84" s="290" t="s">
        <v>1459</v>
      </c>
      <c r="I84" s="290" t="s">
        <v>1443</v>
      </c>
      <c r="J84" s="290">
        <v>20</v>
      </c>
      <c r="K84" s="280"/>
    </row>
    <row r="85" spans="2:11" ht="15" customHeight="1">
      <c r="B85" s="289"/>
      <c r="C85" s="269" t="s">
        <v>1460</v>
      </c>
      <c r="D85" s="269"/>
      <c r="E85" s="269"/>
      <c r="F85" s="288" t="s">
        <v>1447</v>
      </c>
      <c r="G85" s="287"/>
      <c r="H85" s="269" t="s">
        <v>1461</v>
      </c>
      <c r="I85" s="269" t="s">
        <v>1443</v>
      </c>
      <c r="J85" s="269">
        <v>50</v>
      </c>
      <c r="K85" s="280"/>
    </row>
    <row r="86" spans="2:11" ht="15" customHeight="1">
      <c r="B86" s="289"/>
      <c r="C86" s="269" t="s">
        <v>1462</v>
      </c>
      <c r="D86" s="269"/>
      <c r="E86" s="269"/>
      <c r="F86" s="288" t="s">
        <v>1447</v>
      </c>
      <c r="G86" s="287"/>
      <c r="H86" s="269" t="s">
        <v>1463</v>
      </c>
      <c r="I86" s="269" t="s">
        <v>1443</v>
      </c>
      <c r="J86" s="269">
        <v>20</v>
      </c>
      <c r="K86" s="280"/>
    </row>
    <row r="87" spans="2:11" ht="15" customHeight="1">
      <c r="B87" s="289"/>
      <c r="C87" s="269" t="s">
        <v>1464</v>
      </c>
      <c r="D87" s="269"/>
      <c r="E87" s="269"/>
      <c r="F87" s="288" t="s">
        <v>1447</v>
      </c>
      <c r="G87" s="287"/>
      <c r="H87" s="269" t="s">
        <v>1465</v>
      </c>
      <c r="I87" s="269" t="s">
        <v>1443</v>
      </c>
      <c r="J87" s="269">
        <v>20</v>
      </c>
      <c r="K87" s="280"/>
    </row>
    <row r="88" spans="2:11" ht="15" customHeight="1">
      <c r="B88" s="289"/>
      <c r="C88" s="269" t="s">
        <v>1466</v>
      </c>
      <c r="D88" s="269"/>
      <c r="E88" s="269"/>
      <c r="F88" s="288" t="s">
        <v>1447</v>
      </c>
      <c r="G88" s="287"/>
      <c r="H88" s="269" t="s">
        <v>1467</v>
      </c>
      <c r="I88" s="269" t="s">
        <v>1443</v>
      </c>
      <c r="J88" s="269">
        <v>50</v>
      </c>
      <c r="K88" s="280"/>
    </row>
    <row r="89" spans="2:11" ht="15" customHeight="1">
      <c r="B89" s="289"/>
      <c r="C89" s="269" t="s">
        <v>1468</v>
      </c>
      <c r="D89" s="269"/>
      <c r="E89" s="269"/>
      <c r="F89" s="288" t="s">
        <v>1447</v>
      </c>
      <c r="G89" s="287"/>
      <c r="H89" s="269" t="s">
        <v>1468</v>
      </c>
      <c r="I89" s="269" t="s">
        <v>1443</v>
      </c>
      <c r="J89" s="269">
        <v>50</v>
      </c>
      <c r="K89" s="280"/>
    </row>
    <row r="90" spans="2:11" ht="15" customHeight="1">
      <c r="B90" s="289"/>
      <c r="C90" s="269" t="s">
        <v>148</v>
      </c>
      <c r="D90" s="269"/>
      <c r="E90" s="269"/>
      <c r="F90" s="288" t="s">
        <v>1447</v>
      </c>
      <c r="G90" s="287"/>
      <c r="H90" s="269" t="s">
        <v>1469</v>
      </c>
      <c r="I90" s="269" t="s">
        <v>1443</v>
      </c>
      <c r="J90" s="269">
        <v>255</v>
      </c>
      <c r="K90" s="280"/>
    </row>
    <row r="91" spans="2:11" ht="15" customHeight="1">
      <c r="B91" s="289"/>
      <c r="C91" s="269" t="s">
        <v>1470</v>
      </c>
      <c r="D91" s="269"/>
      <c r="E91" s="269"/>
      <c r="F91" s="288" t="s">
        <v>1441</v>
      </c>
      <c r="G91" s="287"/>
      <c r="H91" s="269" t="s">
        <v>1471</v>
      </c>
      <c r="I91" s="269" t="s">
        <v>1472</v>
      </c>
      <c r="J91" s="269"/>
      <c r="K91" s="280"/>
    </row>
    <row r="92" spans="2:11" ht="15" customHeight="1">
      <c r="B92" s="289"/>
      <c r="C92" s="269" t="s">
        <v>1473</v>
      </c>
      <c r="D92" s="269"/>
      <c r="E92" s="269"/>
      <c r="F92" s="288" t="s">
        <v>1441</v>
      </c>
      <c r="G92" s="287"/>
      <c r="H92" s="269" t="s">
        <v>1474</v>
      </c>
      <c r="I92" s="269" t="s">
        <v>1475</v>
      </c>
      <c r="J92" s="269"/>
      <c r="K92" s="280"/>
    </row>
    <row r="93" spans="2:11" ht="15" customHeight="1">
      <c r="B93" s="289"/>
      <c r="C93" s="269" t="s">
        <v>1476</v>
      </c>
      <c r="D93" s="269"/>
      <c r="E93" s="269"/>
      <c r="F93" s="288" t="s">
        <v>1441</v>
      </c>
      <c r="G93" s="287"/>
      <c r="H93" s="269" t="s">
        <v>1476</v>
      </c>
      <c r="I93" s="269" t="s">
        <v>1475</v>
      </c>
      <c r="J93" s="269"/>
      <c r="K93" s="280"/>
    </row>
    <row r="94" spans="2:11" ht="15" customHeight="1">
      <c r="B94" s="289"/>
      <c r="C94" s="269" t="s">
        <v>39</v>
      </c>
      <c r="D94" s="269"/>
      <c r="E94" s="269"/>
      <c r="F94" s="288" t="s">
        <v>1441</v>
      </c>
      <c r="G94" s="287"/>
      <c r="H94" s="269" t="s">
        <v>1477</v>
      </c>
      <c r="I94" s="269" t="s">
        <v>1475</v>
      </c>
      <c r="J94" s="269"/>
      <c r="K94" s="280"/>
    </row>
    <row r="95" spans="2:11" ht="15" customHeight="1">
      <c r="B95" s="289"/>
      <c r="C95" s="269" t="s">
        <v>49</v>
      </c>
      <c r="D95" s="269"/>
      <c r="E95" s="269"/>
      <c r="F95" s="288" t="s">
        <v>1441</v>
      </c>
      <c r="G95" s="287"/>
      <c r="H95" s="269" t="s">
        <v>1478</v>
      </c>
      <c r="I95" s="269" t="s">
        <v>1475</v>
      </c>
      <c r="J95" s="269"/>
      <c r="K95" s="280"/>
    </row>
    <row r="96" spans="2:11" ht="15" customHeight="1">
      <c r="B96" s="292"/>
      <c r="C96" s="293"/>
      <c r="D96" s="293"/>
      <c r="E96" s="293"/>
      <c r="F96" s="293"/>
      <c r="G96" s="293"/>
      <c r="H96" s="293"/>
      <c r="I96" s="293"/>
      <c r="J96" s="293"/>
      <c r="K96" s="294"/>
    </row>
    <row r="97" spans="2:11" ht="18.75" customHeight="1">
      <c r="B97" s="295"/>
      <c r="C97" s="296"/>
      <c r="D97" s="296"/>
      <c r="E97" s="296"/>
      <c r="F97" s="296"/>
      <c r="G97" s="296"/>
      <c r="H97" s="296"/>
      <c r="I97" s="296"/>
      <c r="J97" s="296"/>
      <c r="K97" s="295"/>
    </row>
    <row r="98" spans="2:11" ht="18.75" customHeight="1">
      <c r="B98" s="275"/>
      <c r="C98" s="275"/>
      <c r="D98" s="275"/>
      <c r="E98" s="275"/>
      <c r="F98" s="275"/>
      <c r="G98" s="275"/>
      <c r="H98" s="275"/>
      <c r="I98" s="275"/>
      <c r="J98" s="275"/>
      <c r="K98" s="275"/>
    </row>
    <row r="99" spans="2:11" ht="7.5" customHeight="1">
      <c r="B99" s="276"/>
      <c r="C99" s="277"/>
      <c r="D99" s="277"/>
      <c r="E99" s="277"/>
      <c r="F99" s="277"/>
      <c r="G99" s="277"/>
      <c r="H99" s="277"/>
      <c r="I99" s="277"/>
      <c r="J99" s="277"/>
      <c r="K99" s="278"/>
    </row>
    <row r="100" spans="2:11" ht="45" customHeight="1">
      <c r="B100" s="279"/>
      <c r="C100" s="389" t="s">
        <v>1479</v>
      </c>
      <c r="D100" s="389"/>
      <c r="E100" s="389"/>
      <c r="F100" s="389"/>
      <c r="G100" s="389"/>
      <c r="H100" s="389"/>
      <c r="I100" s="389"/>
      <c r="J100" s="389"/>
      <c r="K100" s="280"/>
    </row>
    <row r="101" spans="2:11" ht="17.25" customHeight="1">
      <c r="B101" s="279"/>
      <c r="C101" s="281" t="s">
        <v>1435</v>
      </c>
      <c r="D101" s="281"/>
      <c r="E101" s="281"/>
      <c r="F101" s="281" t="s">
        <v>1436</v>
      </c>
      <c r="G101" s="282"/>
      <c r="H101" s="281" t="s">
        <v>143</v>
      </c>
      <c r="I101" s="281" t="s">
        <v>58</v>
      </c>
      <c r="J101" s="281" t="s">
        <v>1437</v>
      </c>
      <c r="K101" s="280"/>
    </row>
    <row r="102" spans="2:11" ht="17.25" customHeight="1">
      <c r="B102" s="279"/>
      <c r="C102" s="283" t="s">
        <v>1438</v>
      </c>
      <c r="D102" s="283"/>
      <c r="E102" s="283"/>
      <c r="F102" s="284" t="s">
        <v>1439</v>
      </c>
      <c r="G102" s="285"/>
      <c r="H102" s="283"/>
      <c r="I102" s="283"/>
      <c r="J102" s="283" t="s">
        <v>1440</v>
      </c>
      <c r="K102" s="280"/>
    </row>
    <row r="103" spans="2:11" ht="5.25" customHeight="1">
      <c r="B103" s="279"/>
      <c r="C103" s="281"/>
      <c r="D103" s="281"/>
      <c r="E103" s="281"/>
      <c r="F103" s="281"/>
      <c r="G103" s="297"/>
      <c r="H103" s="281"/>
      <c r="I103" s="281"/>
      <c r="J103" s="281"/>
      <c r="K103" s="280"/>
    </row>
    <row r="104" spans="2:11" ht="15" customHeight="1">
      <c r="B104" s="279"/>
      <c r="C104" s="269" t="s">
        <v>54</v>
      </c>
      <c r="D104" s="286"/>
      <c r="E104" s="286"/>
      <c r="F104" s="288" t="s">
        <v>1441</v>
      </c>
      <c r="G104" s="297"/>
      <c r="H104" s="269" t="s">
        <v>1480</v>
      </c>
      <c r="I104" s="269" t="s">
        <v>1443</v>
      </c>
      <c r="J104" s="269">
        <v>20</v>
      </c>
      <c r="K104" s="280"/>
    </row>
    <row r="105" spans="2:11" ht="15" customHeight="1">
      <c r="B105" s="279"/>
      <c r="C105" s="269" t="s">
        <v>1444</v>
      </c>
      <c r="D105" s="269"/>
      <c r="E105" s="269"/>
      <c r="F105" s="288" t="s">
        <v>1441</v>
      </c>
      <c r="G105" s="269"/>
      <c r="H105" s="269" t="s">
        <v>1480</v>
      </c>
      <c r="I105" s="269" t="s">
        <v>1443</v>
      </c>
      <c r="J105" s="269">
        <v>120</v>
      </c>
      <c r="K105" s="280"/>
    </row>
    <row r="106" spans="2:11" ht="15" customHeight="1">
      <c r="B106" s="289"/>
      <c r="C106" s="269" t="s">
        <v>1446</v>
      </c>
      <c r="D106" s="269"/>
      <c r="E106" s="269"/>
      <c r="F106" s="288" t="s">
        <v>1447</v>
      </c>
      <c r="G106" s="269"/>
      <c r="H106" s="269" t="s">
        <v>1480</v>
      </c>
      <c r="I106" s="269" t="s">
        <v>1443</v>
      </c>
      <c r="J106" s="269">
        <v>50</v>
      </c>
      <c r="K106" s="280"/>
    </row>
    <row r="107" spans="2:11" ht="15" customHeight="1">
      <c r="B107" s="289"/>
      <c r="C107" s="269" t="s">
        <v>1449</v>
      </c>
      <c r="D107" s="269"/>
      <c r="E107" s="269"/>
      <c r="F107" s="288" t="s">
        <v>1441</v>
      </c>
      <c r="G107" s="269"/>
      <c r="H107" s="269" t="s">
        <v>1480</v>
      </c>
      <c r="I107" s="269" t="s">
        <v>1451</v>
      </c>
      <c r="J107" s="269"/>
      <c r="K107" s="280"/>
    </row>
    <row r="108" spans="2:11" ht="15" customHeight="1">
      <c r="B108" s="289"/>
      <c r="C108" s="269" t="s">
        <v>1460</v>
      </c>
      <c r="D108" s="269"/>
      <c r="E108" s="269"/>
      <c r="F108" s="288" t="s">
        <v>1447</v>
      </c>
      <c r="G108" s="269"/>
      <c r="H108" s="269" t="s">
        <v>1480</v>
      </c>
      <c r="I108" s="269" t="s">
        <v>1443</v>
      </c>
      <c r="J108" s="269">
        <v>50</v>
      </c>
      <c r="K108" s="280"/>
    </row>
    <row r="109" spans="2:11" ht="15" customHeight="1">
      <c r="B109" s="289"/>
      <c r="C109" s="269" t="s">
        <v>1468</v>
      </c>
      <c r="D109" s="269"/>
      <c r="E109" s="269"/>
      <c r="F109" s="288" t="s">
        <v>1447</v>
      </c>
      <c r="G109" s="269"/>
      <c r="H109" s="269" t="s">
        <v>1480</v>
      </c>
      <c r="I109" s="269" t="s">
        <v>1443</v>
      </c>
      <c r="J109" s="269">
        <v>50</v>
      </c>
      <c r="K109" s="280"/>
    </row>
    <row r="110" spans="2:11" ht="15" customHeight="1">
      <c r="B110" s="289"/>
      <c r="C110" s="269" t="s">
        <v>1466</v>
      </c>
      <c r="D110" s="269"/>
      <c r="E110" s="269"/>
      <c r="F110" s="288" t="s">
        <v>1447</v>
      </c>
      <c r="G110" s="269"/>
      <c r="H110" s="269" t="s">
        <v>1480</v>
      </c>
      <c r="I110" s="269" t="s">
        <v>1443</v>
      </c>
      <c r="J110" s="269">
        <v>50</v>
      </c>
      <c r="K110" s="280"/>
    </row>
    <row r="111" spans="2:11" ht="15" customHeight="1">
      <c r="B111" s="289"/>
      <c r="C111" s="269" t="s">
        <v>54</v>
      </c>
      <c r="D111" s="269"/>
      <c r="E111" s="269"/>
      <c r="F111" s="288" t="s">
        <v>1441</v>
      </c>
      <c r="G111" s="269"/>
      <c r="H111" s="269" t="s">
        <v>1481</v>
      </c>
      <c r="I111" s="269" t="s">
        <v>1443</v>
      </c>
      <c r="J111" s="269">
        <v>20</v>
      </c>
      <c r="K111" s="280"/>
    </row>
    <row r="112" spans="2:11" ht="15" customHeight="1">
      <c r="B112" s="289"/>
      <c r="C112" s="269" t="s">
        <v>1482</v>
      </c>
      <c r="D112" s="269"/>
      <c r="E112" s="269"/>
      <c r="F112" s="288" t="s">
        <v>1441</v>
      </c>
      <c r="G112" s="269"/>
      <c r="H112" s="269" t="s">
        <v>1483</v>
      </c>
      <c r="I112" s="269" t="s">
        <v>1443</v>
      </c>
      <c r="J112" s="269">
        <v>120</v>
      </c>
      <c r="K112" s="280"/>
    </row>
    <row r="113" spans="2:11" ht="15" customHeight="1">
      <c r="B113" s="289"/>
      <c r="C113" s="269" t="s">
        <v>39</v>
      </c>
      <c r="D113" s="269"/>
      <c r="E113" s="269"/>
      <c r="F113" s="288" t="s">
        <v>1441</v>
      </c>
      <c r="G113" s="269"/>
      <c r="H113" s="269" t="s">
        <v>1484</v>
      </c>
      <c r="I113" s="269" t="s">
        <v>1475</v>
      </c>
      <c r="J113" s="269"/>
      <c r="K113" s="280"/>
    </row>
    <row r="114" spans="2:11" ht="15" customHeight="1">
      <c r="B114" s="289"/>
      <c r="C114" s="269" t="s">
        <v>49</v>
      </c>
      <c r="D114" s="269"/>
      <c r="E114" s="269"/>
      <c r="F114" s="288" t="s">
        <v>1441</v>
      </c>
      <c r="G114" s="269"/>
      <c r="H114" s="269" t="s">
        <v>1485</v>
      </c>
      <c r="I114" s="269" t="s">
        <v>1475</v>
      </c>
      <c r="J114" s="269"/>
      <c r="K114" s="280"/>
    </row>
    <row r="115" spans="2:11" ht="15" customHeight="1">
      <c r="B115" s="289"/>
      <c r="C115" s="269" t="s">
        <v>58</v>
      </c>
      <c r="D115" s="269"/>
      <c r="E115" s="269"/>
      <c r="F115" s="288" t="s">
        <v>1441</v>
      </c>
      <c r="G115" s="269"/>
      <c r="H115" s="269" t="s">
        <v>1486</v>
      </c>
      <c r="I115" s="269" t="s">
        <v>1487</v>
      </c>
      <c r="J115" s="269"/>
      <c r="K115" s="280"/>
    </row>
    <row r="116" spans="2:11" ht="15" customHeight="1">
      <c r="B116" s="292"/>
      <c r="C116" s="298"/>
      <c r="D116" s="298"/>
      <c r="E116" s="298"/>
      <c r="F116" s="298"/>
      <c r="G116" s="298"/>
      <c r="H116" s="298"/>
      <c r="I116" s="298"/>
      <c r="J116" s="298"/>
      <c r="K116" s="294"/>
    </row>
    <row r="117" spans="2:11" ht="18.75" customHeight="1">
      <c r="B117" s="299"/>
      <c r="C117" s="265"/>
      <c r="D117" s="265"/>
      <c r="E117" s="265"/>
      <c r="F117" s="300"/>
      <c r="G117" s="265"/>
      <c r="H117" s="265"/>
      <c r="I117" s="265"/>
      <c r="J117" s="265"/>
      <c r="K117" s="299"/>
    </row>
    <row r="118" spans="2:11" ht="18.75" customHeight="1">
      <c r="B118" s="275"/>
      <c r="C118" s="275"/>
      <c r="D118" s="275"/>
      <c r="E118" s="275"/>
      <c r="F118" s="275"/>
      <c r="G118" s="275"/>
      <c r="H118" s="275"/>
      <c r="I118" s="275"/>
      <c r="J118" s="275"/>
      <c r="K118" s="275"/>
    </row>
    <row r="119" spans="2:11" ht="7.5" customHeight="1">
      <c r="B119" s="301"/>
      <c r="C119" s="302"/>
      <c r="D119" s="302"/>
      <c r="E119" s="302"/>
      <c r="F119" s="302"/>
      <c r="G119" s="302"/>
      <c r="H119" s="302"/>
      <c r="I119" s="302"/>
      <c r="J119" s="302"/>
      <c r="K119" s="303"/>
    </row>
    <row r="120" spans="2:11" ht="45" customHeight="1">
      <c r="B120" s="304"/>
      <c r="C120" s="388" t="s">
        <v>1488</v>
      </c>
      <c r="D120" s="388"/>
      <c r="E120" s="388"/>
      <c r="F120" s="388"/>
      <c r="G120" s="388"/>
      <c r="H120" s="388"/>
      <c r="I120" s="388"/>
      <c r="J120" s="388"/>
      <c r="K120" s="305"/>
    </row>
    <row r="121" spans="2:11" ht="17.25" customHeight="1">
      <c r="B121" s="306"/>
      <c r="C121" s="281" t="s">
        <v>1435</v>
      </c>
      <c r="D121" s="281"/>
      <c r="E121" s="281"/>
      <c r="F121" s="281" t="s">
        <v>1436</v>
      </c>
      <c r="G121" s="282"/>
      <c r="H121" s="281" t="s">
        <v>143</v>
      </c>
      <c r="I121" s="281" t="s">
        <v>58</v>
      </c>
      <c r="J121" s="281" t="s">
        <v>1437</v>
      </c>
      <c r="K121" s="307"/>
    </row>
    <row r="122" spans="2:11" ht="17.25" customHeight="1">
      <c r="B122" s="306"/>
      <c r="C122" s="283" t="s">
        <v>1438</v>
      </c>
      <c r="D122" s="283"/>
      <c r="E122" s="283"/>
      <c r="F122" s="284" t="s">
        <v>1439</v>
      </c>
      <c r="G122" s="285"/>
      <c r="H122" s="283"/>
      <c r="I122" s="283"/>
      <c r="J122" s="283" t="s">
        <v>1440</v>
      </c>
      <c r="K122" s="307"/>
    </row>
    <row r="123" spans="2:11" ht="5.25" customHeight="1">
      <c r="B123" s="308"/>
      <c r="C123" s="286"/>
      <c r="D123" s="286"/>
      <c r="E123" s="286"/>
      <c r="F123" s="286"/>
      <c r="G123" s="269"/>
      <c r="H123" s="286"/>
      <c r="I123" s="286"/>
      <c r="J123" s="286"/>
      <c r="K123" s="309"/>
    </row>
    <row r="124" spans="2:11" ht="15" customHeight="1">
      <c r="B124" s="308"/>
      <c r="C124" s="269" t="s">
        <v>1444</v>
      </c>
      <c r="D124" s="286"/>
      <c r="E124" s="286"/>
      <c r="F124" s="288" t="s">
        <v>1441</v>
      </c>
      <c r="G124" s="269"/>
      <c r="H124" s="269" t="s">
        <v>1480</v>
      </c>
      <c r="I124" s="269" t="s">
        <v>1443</v>
      </c>
      <c r="J124" s="269">
        <v>120</v>
      </c>
      <c r="K124" s="310"/>
    </row>
    <row r="125" spans="2:11" ht="15" customHeight="1">
      <c r="B125" s="308"/>
      <c r="C125" s="269" t="s">
        <v>1489</v>
      </c>
      <c r="D125" s="269"/>
      <c r="E125" s="269"/>
      <c r="F125" s="288" t="s">
        <v>1441</v>
      </c>
      <c r="G125" s="269"/>
      <c r="H125" s="269" t="s">
        <v>1490</v>
      </c>
      <c r="I125" s="269" t="s">
        <v>1443</v>
      </c>
      <c r="J125" s="269" t="s">
        <v>1491</v>
      </c>
      <c r="K125" s="310"/>
    </row>
    <row r="126" spans="2:11" ht="15" customHeight="1">
      <c r="B126" s="308"/>
      <c r="C126" s="269" t="s">
        <v>95</v>
      </c>
      <c r="D126" s="269"/>
      <c r="E126" s="269"/>
      <c r="F126" s="288" t="s">
        <v>1441</v>
      </c>
      <c r="G126" s="269"/>
      <c r="H126" s="269" t="s">
        <v>1492</v>
      </c>
      <c r="I126" s="269" t="s">
        <v>1443</v>
      </c>
      <c r="J126" s="269" t="s">
        <v>1491</v>
      </c>
      <c r="K126" s="310"/>
    </row>
    <row r="127" spans="2:11" ht="15" customHeight="1">
      <c r="B127" s="308"/>
      <c r="C127" s="269" t="s">
        <v>1452</v>
      </c>
      <c r="D127" s="269"/>
      <c r="E127" s="269"/>
      <c r="F127" s="288" t="s">
        <v>1447</v>
      </c>
      <c r="G127" s="269"/>
      <c r="H127" s="269" t="s">
        <v>1453</v>
      </c>
      <c r="I127" s="269" t="s">
        <v>1443</v>
      </c>
      <c r="J127" s="269">
        <v>15</v>
      </c>
      <c r="K127" s="310"/>
    </row>
    <row r="128" spans="2:11" ht="15" customHeight="1">
      <c r="B128" s="308"/>
      <c r="C128" s="290" t="s">
        <v>1454</v>
      </c>
      <c r="D128" s="290"/>
      <c r="E128" s="290"/>
      <c r="F128" s="291" t="s">
        <v>1447</v>
      </c>
      <c r="G128" s="290"/>
      <c r="H128" s="290" t="s">
        <v>1455</v>
      </c>
      <c r="I128" s="290" t="s">
        <v>1443</v>
      </c>
      <c r="J128" s="290">
        <v>15</v>
      </c>
      <c r="K128" s="310"/>
    </row>
    <row r="129" spans="2:11" ht="15" customHeight="1">
      <c r="B129" s="308"/>
      <c r="C129" s="290" t="s">
        <v>1456</v>
      </c>
      <c r="D129" s="290"/>
      <c r="E129" s="290"/>
      <c r="F129" s="291" t="s">
        <v>1447</v>
      </c>
      <c r="G129" s="290"/>
      <c r="H129" s="290" t="s">
        <v>1457</v>
      </c>
      <c r="I129" s="290" t="s">
        <v>1443</v>
      </c>
      <c r="J129" s="290">
        <v>20</v>
      </c>
      <c r="K129" s="310"/>
    </row>
    <row r="130" spans="2:11" ht="15" customHeight="1">
      <c r="B130" s="308"/>
      <c r="C130" s="290" t="s">
        <v>1458</v>
      </c>
      <c r="D130" s="290"/>
      <c r="E130" s="290"/>
      <c r="F130" s="291" t="s">
        <v>1447</v>
      </c>
      <c r="G130" s="290"/>
      <c r="H130" s="290" t="s">
        <v>1459</v>
      </c>
      <c r="I130" s="290" t="s">
        <v>1443</v>
      </c>
      <c r="J130" s="290">
        <v>20</v>
      </c>
      <c r="K130" s="310"/>
    </row>
    <row r="131" spans="2:11" ht="15" customHeight="1">
      <c r="B131" s="308"/>
      <c r="C131" s="269" t="s">
        <v>1446</v>
      </c>
      <c r="D131" s="269"/>
      <c r="E131" s="269"/>
      <c r="F131" s="288" t="s">
        <v>1447</v>
      </c>
      <c r="G131" s="269"/>
      <c r="H131" s="269" t="s">
        <v>1480</v>
      </c>
      <c r="I131" s="269" t="s">
        <v>1443</v>
      </c>
      <c r="J131" s="269">
        <v>50</v>
      </c>
      <c r="K131" s="310"/>
    </row>
    <row r="132" spans="2:11" ht="15" customHeight="1">
      <c r="B132" s="308"/>
      <c r="C132" s="269" t="s">
        <v>1460</v>
      </c>
      <c r="D132" s="269"/>
      <c r="E132" s="269"/>
      <c r="F132" s="288" t="s">
        <v>1447</v>
      </c>
      <c r="G132" s="269"/>
      <c r="H132" s="269" t="s">
        <v>1480</v>
      </c>
      <c r="I132" s="269" t="s">
        <v>1443</v>
      </c>
      <c r="J132" s="269">
        <v>50</v>
      </c>
      <c r="K132" s="310"/>
    </row>
    <row r="133" spans="2:11" ht="15" customHeight="1">
      <c r="B133" s="308"/>
      <c r="C133" s="269" t="s">
        <v>1466</v>
      </c>
      <c r="D133" s="269"/>
      <c r="E133" s="269"/>
      <c r="F133" s="288" t="s">
        <v>1447</v>
      </c>
      <c r="G133" s="269"/>
      <c r="H133" s="269" t="s">
        <v>1480</v>
      </c>
      <c r="I133" s="269" t="s">
        <v>1443</v>
      </c>
      <c r="J133" s="269">
        <v>50</v>
      </c>
      <c r="K133" s="310"/>
    </row>
    <row r="134" spans="2:11" ht="15" customHeight="1">
      <c r="B134" s="308"/>
      <c r="C134" s="269" t="s">
        <v>1468</v>
      </c>
      <c r="D134" s="269"/>
      <c r="E134" s="269"/>
      <c r="F134" s="288" t="s">
        <v>1447</v>
      </c>
      <c r="G134" s="269"/>
      <c r="H134" s="269" t="s">
        <v>1480</v>
      </c>
      <c r="I134" s="269" t="s">
        <v>1443</v>
      </c>
      <c r="J134" s="269">
        <v>50</v>
      </c>
      <c r="K134" s="310"/>
    </row>
    <row r="135" spans="2:11" ht="15" customHeight="1">
      <c r="B135" s="308"/>
      <c r="C135" s="269" t="s">
        <v>148</v>
      </c>
      <c r="D135" s="269"/>
      <c r="E135" s="269"/>
      <c r="F135" s="288" t="s">
        <v>1447</v>
      </c>
      <c r="G135" s="269"/>
      <c r="H135" s="269" t="s">
        <v>1493</v>
      </c>
      <c r="I135" s="269" t="s">
        <v>1443</v>
      </c>
      <c r="J135" s="269">
        <v>255</v>
      </c>
      <c r="K135" s="310"/>
    </row>
    <row r="136" spans="2:11" ht="15" customHeight="1">
      <c r="B136" s="308"/>
      <c r="C136" s="269" t="s">
        <v>1470</v>
      </c>
      <c r="D136" s="269"/>
      <c r="E136" s="269"/>
      <c r="F136" s="288" t="s">
        <v>1441</v>
      </c>
      <c r="G136" s="269"/>
      <c r="H136" s="269" t="s">
        <v>1494</v>
      </c>
      <c r="I136" s="269" t="s">
        <v>1472</v>
      </c>
      <c r="J136" s="269"/>
      <c r="K136" s="310"/>
    </row>
    <row r="137" spans="2:11" ht="15" customHeight="1">
      <c r="B137" s="308"/>
      <c r="C137" s="269" t="s">
        <v>1473</v>
      </c>
      <c r="D137" s="269"/>
      <c r="E137" s="269"/>
      <c r="F137" s="288" t="s">
        <v>1441</v>
      </c>
      <c r="G137" s="269"/>
      <c r="H137" s="269" t="s">
        <v>1495</v>
      </c>
      <c r="I137" s="269" t="s">
        <v>1475</v>
      </c>
      <c r="J137" s="269"/>
      <c r="K137" s="310"/>
    </row>
    <row r="138" spans="2:11" ht="15" customHeight="1">
      <c r="B138" s="308"/>
      <c r="C138" s="269" t="s">
        <v>1476</v>
      </c>
      <c r="D138" s="269"/>
      <c r="E138" s="269"/>
      <c r="F138" s="288" t="s">
        <v>1441</v>
      </c>
      <c r="G138" s="269"/>
      <c r="H138" s="269" t="s">
        <v>1476</v>
      </c>
      <c r="I138" s="269" t="s">
        <v>1475</v>
      </c>
      <c r="J138" s="269"/>
      <c r="K138" s="310"/>
    </row>
    <row r="139" spans="2:11" ht="15" customHeight="1">
      <c r="B139" s="308"/>
      <c r="C139" s="269" t="s">
        <v>39</v>
      </c>
      <c r="D139" s="269"/>
      <c r="E139" s="269"/>
      <c r="F139" s="288" t="s">
        <v>1441</v>
      </c>
      <c r="G139" s="269"/>
      <c r="H139" s="269" t="s">
        <v>1496</v>
      </c>
      <c r="I139" s="269" t="s">
        <v>1475</v>
      </c>
      <c r="J139" s="269"/>
      <c r="K139" s="310"/>
    </row>
    <row r="140" spans="2:11" ht="15" customHeight="1">
      <c r="B140" s="308"/>
      <c r="C140" s="269" t="s">
        <v>1497</v>
      </c>
      <c r="D140" s="269"/>
      <c r="E140" s="269"/>
      <c r="F140" s="288" t="s">
        <v>1441</v>
      </c>
      <c r="G140" s="269"/>
      <c r="H140" s="269" t="s">
        <v>1498</v>
      </c>
      <c r="I140" s="269" t="s">
        <v>1475</v>
      </c>
      <c r="J140" s="269"/>
      <c r="K140" s="310"/>
    </row>
    <row r="141" spans="2:11" ht="15" customHeight="1">
      <c r="B141" s="311"/>
      <c r="C141" s="312"/>
      <c r="D141" s="312"/>
      <c r="E141" s="312"/>
      <c r="F141" s="312"/>
      <c r="G141" s="312"/>
      <c r="H141" s="312"/>
      <c r="I141" s="312"/>
      <c r="J141" s="312"/>
      <c r="K141" s="313"/>
    </row>
    <row r="142" spans="2:11" ht="18.75" customHeight="1">
      <c r="B142" s="265"/>
      <c r="C142" s="265"/>
      <c r="D142" s="265"/>
      <c r="E142" s="265"/>
      <c r="F142" s="300"/>
      <c r="G142" s="265"/>
      <c r="H142" s="265"/>
      <c r="I142" s="265"/>
      <c r="J142" s="265"/>
      <c r="K142" s="265"/>
    </row>
    <row r="143" spans="2:11" ht="18.75" customHeight="1">
      <c r="B143" s="275"/>
      <c r="C143" s="275"/>
      <c r="D143" s="275"/>
      <c r="E143" s="275"/>
      <c r="F143" s="275"/>
      <c r="G143" s="275"/>
      <c r="H143" s="275"/>
      <c r="I143" s="275"/>
      <c r="J143" s="275"/>
      <c r="K143" s="275"/>
    </row>
    <row r="144" spans="2:11" ht="7.5" customHeight="1">
      <c r="B144" s="276"/>
      <c r="C144" s="277"/>
      <c r="D144" s="277"/>
      <c r="E144" s="277"/>
      <c r="F144" s="277"/>
      <c r="G144" s="277"/>
      <c r="H144" s="277"/>
      <c r="I144" s="277"/>
      <c r="J144" s="277"/>
      <c r="K144" s="278"/>
    </row>
    <row r="145" spans="2:11" ht="45" customHeight="1">
      <c r="B145" s="279"/>
      <c r="C145" s="389" t="s">
        <v>1499</v>
      </c>
      <c r="D145" s="389"/>
      <c r="E145" s="389"/>
      <c r="F145" s="389"/>
      <c r="G145" s="389"/>
      <c r="H145" s="389"/>
      <c r="I145" s="389"/>
      <c r="J145" s="389"/>
      <c r="K145" s="280"/>
    </row>
    <row r="146" spans="2:11" ht="17.25" customHeight="1">
      <c r="B146" s="279"/>
      <c r="C146" s="281" t="s">
        <v>1435</v>
      </c>
      <c r="D146" s="281"/>
      <c r="E146" s="281"/>
      <c r="F146" s="281" t="s">
        <v>1436</v>
      </c>
      <c r="G146" s="282"/>
      <c r="H146" s="281" t="s">
        <v>143</v>
      </c>
      <c r="I146" s="281" t="s">
        <v>58</v>
      </c>
      <c r="J146" s="281" t="s">
        <v>1437</v>
      </c>
      <c r="K146" s="280"/>
    </row>
    <row r="147" spans="2:11" ht="17.25" customHeight="1">
      <c r="B147" s="279"/>
      <c r="C147" s="283" t="s">
        <v>1438</v>
      </c>
      <c r="D147" s="283"/>
      <c r="E147" s="283"/>
      <c r="F147" s="284" t="s">
        <v>1439</v>
      </c>
      <c r="G147" s="285"/>
      <c r="H147" s="283"/>
      <c r="I147" s="283"/>
      <c r="J147" s="283" t="s">
        <v>1440</v>
      </c>
      <c r="K147" s="280"/>
    </row>
    <row r="148" spans="2:11" ht="5.25" customHeight="1">
      <c r="B148" s="289"/>
      <c r="C148" s="286"/>
      <c r="D148" s="286"/>
      <c r="E148" s="286"/>
      <c r="F148" s="286"/>
      <c r="G148" s="287"/>
      <c r="H148" s="286"/>
      <c r="I148" s="286"/>
      <c r="J148" s="286"/>
      <c r="K148" s="310"/>
    </row>
    <row r="149" spans="2:11" ht="15" customHeight="1">
      <c r="B149" s="289"/>
      <c r="C149" s="314" t="s">
        <v>1444</v>
      </c>
      <c r="D149" s="269"/>
      <c r="E149" s="269"/>
      <c r="F149" s="315" t="s">
        <v>1441</v>
      </c>
      <c r="G149" s="269"/>
      <c r="H149" s="314" t="s">
        <v>1480</v>
      </c>
      <c r="I149" s="314" t="s">
        <v>1443</v>
      </c>
      <c r="J149" s="314">
        <v>120</v>
      </c>
      <c r="K149" s="310"/>
    </row>
    <row r="150" spans="2:11" ht="15" customHeight="1">
      <c r="B150" s="289"/>
      <c r="C150" s="314" t="s">
        <v>1489</v>
      </c>
      <c r="D150" s="269"/>
      <c r="E150" s="269"/>
      <c r="F150" s="315" t="s">
        <v>1441</v>
      </c>
      <c r="G150" s="269"/>
      <c r="H150" s="314" t="s">
        <v>1500</v>
      </c>
      <c r="I150" s="314" t="s">
        <v>1443</v>
      </c>
      <c r="J150" s="314" t="s">
        <v>1491</v>
      </c>
      <c r="K150" s="310"/>
    </row>
    <row r="151" spans="2:11" ht="15" customHeight="1">
      <c r="B151" s="289"/>
      <c r="C151" s="314" t="s">
        <v>95</v>
      </c>
      <c r="D151" s="269"/>
      <c r="E151" s="269"/>
      <c r="F151" s="315" t="s">
        <v>1441</v>
      </c>
      <c r="G151" s="269"/>
      <c r="H151" s="314" t="s">
        <v>1501</v>
      </c>
      <c r="I151" s="314" t="s">
        <v>1443</v>
      </c>
      <c r="J151" s="314" t="s">
        <v>1491</v>
      </c>
      <c r="K151" s="310"/>
    </row>
    <row r="152" spans="2:11" ht="15" customHeight="1">
      <c r="B152" s="289"/>
      <c r="C152" s="314" t="s">
        <v>1446</v>
      </c>
      <c r="D152" s="269"/>
      <c r="E152" s="269"/>
      <c r="F152" s="315" t="s">
        <v>1447</v>
      </c>
      <c r="G152" s="269"/>
      <c r="H152" s="314" t="s">
        <v>1480</v>
      </c>
      <c r="I152" s="314" t="s">
        <v>1443</v>
      </c>
      <c r="J152" s="314">
        <v>50</v>
      </c>
      <c r="K152" s="310"/>
    </row>
    <row r="153" spans="2:11" ht="15" customHeight="1">
      <c r="B153" s="289"/>
      <c r="C153" s="314" t="s">
        <v>1449</v>
      </c>
      <c r="D153" s="269"/>
      <c r="E153" s="269"/>
      <c r="F153" s="315" t="s">
        <v>1441</v>
      </c>
      <c r="G153" s="269"/>
      <c r="H153" s="314" t="s">
        <v>1480</v>
      </c>
      <c r="I153" s="314" t="s">
        <v>1451</v>
      </c>
      <c r="J153" s="314"/>
      <c r="K153" s="310"/>
    </row>
    <row r="154" spans="2:11" ht="15" customHeight="1">
      <c r="B154" s="289"/>
      <c r="C154" s="314" t="s">
        <v>1460</v>
      </c>
      <c r="D154" s="269"/>
      <c r="E154" s="269"/>
      <c r="F154" s="315" t="s">
        <v>1447</v>
      </c>
      <c r="G154" s="269"/>
      <c r="H154" s="314" t="s">
        <v>1480</v>
      </c>
      <c r="I154" s="314" t="s">
        <v>1443</v>
      </c>
      <c r="J154" s="314">
        <v>50</v>
      </c>
      <c r="K154" s="310"/>
    </row>
    <row r="155" spans="2:11" ht="15" customHeight="1">
      <c r="B155" s="289"/>
      <c r="C155" s="314" t="s">
        <v>1468</v>
      </c>
      <c r="D155" s="269"/>
      <c r="E155" s="269"/>
      <c r="F155" s="315" t="s">
        <v>1447</v>
      </c>
      <c r="G155" s="269"/>
      <c r="H155" s="314" t="s">
        <v>1480</v>
      </c>
      <c r="I155" s="314" t="s">
        <v>1443</v>
      </c>
      <c r="J155" s="314">
        <v>50</v>
      </c>
      <c r="K155" s="310"/>
    </row>
    <row r="156" spans="2:11" ht="15" customHeight="1">
      <c r="B156" s="289"/>
      <c r="C156" s="314" t="s">
        <v>1466</v>
      </c>
      <c r="D156" s="269"/>
      <c r="E156" s="269"/>
      <c r="F156" s="315" t="s">
        <v>1447</v>
      </c>
      <c r="G156" s="269"/>
      <c r="H156" s="314" t="s">
        <v>1480</v>
      </c>
      <c r="I156" s="314" t="s">
        <v>1443</v>
      </c>
      <c r="J156" s="314">
        <v>50</v>
      </c>
      <c r="K156" s="310"/>
    </row>
    <row r="157" spans="2:11" ht="15" customHeight="1">
      <c r="B157" s="289"/>
      <c r="C157" s="314" t="s">
        <v>131</v>
      </c>
      <c r="D157" s="269"/>
      <c r="E157" s="269"/>
      <c r="F157" s="315" t="s">
        <v>1441</v>
      </c>
      <c r="G157" s="269"/>
      <c r="H157" s="314" t="s">
        <v>1502</v>
      </c>
      <c r="I157" s="314" t="s">
        <v>1443</v>
      </c>
      <c r="J157" s="314" t="s">
        <v>1503</v>
      </c>
      <c r="K157" s="310"/>
    </row>
    <row r="158" spans="2:11" ht="15" customHeight="1">
      <c r="B158" s="289"/>
      <c r="C158" s="314" t="s">
        <v>1504</v>
      </c>
      <c r="D158" s="269"/>
      <c r="E158" s="269"/>
      <c r="F158" s="315" t="s">
        <v>1441</v>
      </c>
      <c r="G158" s="269"/>
      <c r="H158" s="314" t="s">
        <v>1505</v>
      </c>
      <c r="I158" s="314" t="s">
        <v>1475</v>
      </c>
      <c r="J158" s="314"/>
      <c r="K158" s="310"/>
    </row>
    <row r="159" spans="2:11" ht="15" customHeight="1">
      <c r="B159" s="316"/>
      <c r="C159" s="298"/>
      <c r="D159" s="298"/>
      <c r="E159" s="298"/>
      <c r="F159" s="298"/>
      <c r="G159" s="298"/>
      <c r="H159" s="298"/>
      <c r="I159" s="298"/>
      <c r="J159" s="298"/>
      <c r="K159" s="317"/>
    </row>
    <row r="160" spans="2:11" ht="18.75" customHeight="1">
      <c r="B160" s="265"/>
      <c r="C160" s="269"/>
      <c r="D160" s="269"/>
      <c r="E160" s="269"/>
      <c r="F160" s="288"/>
      <c r="G160" s="269"/>
      <c r="H160" s="269"/>
      <c r="I160" s="269"/>
      <c r="J160" s="269"/>
      <c r="K160" s="265"/>
    </row>
    <row r="161" spans="2:11" ht="18.75" customHeight="1">
      <c r="B161" s="275"/>
      <c r="C161" s="275"/>
      <c r="D161" s="275"/>
      <c r="E161" s="275"/>
      <c r="F161" s="275"/>
      <c r="G161" s="275"/>
      <c r="H161" s="275"/>
      <c r="I161" s="275"/>
      <c r="J161" s="275"/>
      <c r="K161" s="275"/>
    </row>
    <row r="162" spans="2:11" ht="7.5" customHeight="1">
      <c r="B162" s="257"/>
      <c r="C162" s="258"/>
      <c r="D162" s="258"/>
      <c r="E162" s="258"/>
      <c r="F162" s="258"/>
      <c r="G162" s="258"/>
      <c r="H162" s="258"/>
      <c r="I162" s="258"/>
      <c r="J162" s="258"/>
      <c r="K162" s="259"/>
    </row>
    <row r="163" spans="2:11" ht="45" customHeight="1">
      <c r="B163" s="260"/>
      <c r="C163" s="388" t="s">
        <v>1506</v>
      </c>
      <c r="D163" s="388"/>
      <c r="E163" s="388"/>
      <c r="F163" s="388"/>
      <c r="G163" s="388"/>
      <c r="H163" s="388"/>
      <c r="I163" s="388"/>
      <c r="J163" s="388"/>
      <c r="K163" s="261"/>
    </row>
    <row r="164" spans="2:11" ht="17.25" customHeight="1">
      <c r="B164" s="260"/>
      <c r="C164" s="281" t="s">
        <v>1435</v>
      </c>
      <c r="D164" s="281"/>
      <c r="E164" s="281"/>
      <c r="F164" s="281" t="s">
        <v>1436</v>
      </c>
      <c r="G164" s="318"/>
      <c r="H164" s="319" t="s">
        <v>143</v>
      </c>
      <c r="I164" s="319" t="s">
        <v>58</v>
      </c>
      <c r="J164" s="281" t="s">
        <v>1437</v>
      </c>
      <c r="K164" s="261"/>
    </row>
    <row r="165" spans="2:11" ht="17.25" customHeight="1">
      <c r="B165" s="262"/>
      <c r="C165" s="283" t="s">
        <v>1438</v>
      </c>
      <c r="D165" s="283"/>
      <c r="E165" s="283"/>
      <c r="F165" s="284" t="s">
        <v>1439</v>
      </c>
      <c r="G165" s="320"/>
      <c r="H165" s="321"/>
      <c r="I165" s="321"/>
      <c r="J165" s="283" t="s">
        <v>1440</v>
      </c>
      <c r="K165" s="263"/>
    </row>
    <row r="166" spans="2:11" ht="5.25" customHeight="1">
      <c r="B166" s="289"/>
      <c r="C166" s="286"/>
      <c r="D166" s="286"/>
      <c r="E166" s="286"/>
      <c r="F166" s="286"/>
      <c r="G166" s="287"/>
      <c r="H166" s="286"/>
      <c r="I166" s="286"/>
      <c r="J166" s="286"/>
      <c r="K166" s="310"/>
    </row>
    <row r="167" spans="2:11" ht="15" customHeight="1">
      <c r="B167" s="289"/>
      <c r="C167" s="269" t="s">
        <v>1444</v>
      </c>
      <c r="D167" s="269"/>
      <c r="E167" s="269"/>
      <c r="F167" s="288" t="s">
        <v>1441</v>
      </c>
      <c r="G167" s="269"/>
      <c r="H167" s="269" t="s">
        <v>1480</v>
      </c>
      <c r="I167" s="269" t="s">
        <v>1443</v>
      </c>
      <c r="J167" s="269">
        <v>120</v>
      </c>
      <c r="K167" s="310"/>
    </row>
    <row r="168" spans="2:11" ht="15" customHeight="1">
      <c r="B168" s="289"/>
      <c r="C168" s="269" t="s">
        <v>1489</v>
      </c>
      <c r="D168" s="269"/>
      <c r="E168" s="269"/>
      <c r="F168" s="288" t="s">
        <v>1441</v>
      </c>
      <c r="G168" s="269"/>
      <c r="H168" s="269" t="s">
        <v>1490</v>
      </c>
      <c r="I168" s="269" t="s">
        <v>1443</v>
      </c>
      <c r="J168" s="269" t="s">
        <v>1491</v>
      </c>
      <c r="K168" s="310"/>
    </row>
    <row r="169" spans="2:11" ht="15" customHeight="1">
      <c r="B169" s="289"/>
      <c r="C169" s="269" t="s">
        <v>95</v>
      </c>
      <c r="D169" s="269"/>
      <c r="E169" s="269"/>
      <c r="F169" s="288" t="s">
        <v>1441</v>
      </c>
      <c r="G169" s="269"/>
      <c r="H169" s="269" t="s">
        <v>1507</v>
      </c>
      <c r="I169" s="269" t="s">
        <v>1443</v>
      </c>
      <c r="J169" s="269" t="s">
        <v>1491</v>
      </c>
      <c r="K169" s="310"/>
    </row>
    <row r="170" spans="2:11" ht="15" customHeight="1">
      <c r="B170" s="289"/>
      <c r="C170" s="269" t="s">
        <v>1446</v>
      </c>
      <c r="D170" s="269"/>
      <c r="E170" s="269"/>
      <c r="F170" s="288" t="s">
        <v>1447</v>
      </c>
      <c r="G170" s="269"/>
      <c r="H170" s="269" t="s">
        <v>1507</v>
      </c>
      <c r="I170" s="269" t="s">
        <v>1443</v>
      </c>
      <c r="J170" s="269">
        <v>50</v>
      </c>
      <c r="K170" s="310"/>
    </row>
    <row r="171" spans="2:11" ht="15" customHeight="1">
      <c r="B171" s="289"/>
      <c r="C171" s="269" t="s">
        <v>1449</v>
      </c>
      <c r="D171" s="269"/>
      <c r="E171" s="269"/>
      <c r="F171" s="288" t="s">
        <v>1441</v>
      </c>
      <c r="G171" s="269"/>
      <c r="H171" s="269" t="s">
        <v>1507</v>
      </c>
      <c r="I171" s="269" t="s">
        <v>1451</v>
      </c>
      <c r="J171" s="269"/>
      <c r="K171" s="310"/>
    </row>
    <row r="172" spans="2:11" ht="15" customHeight="1">
      <c r="B172" s="289"/>
      <c r="C172" s="269" t="s">
        <v>1460</v>
      </c>
      <c r="D172" s="269"/>
      <c r="E172" s="269"/>
      <c r="F172" s="288" t="s">
        <v>1447</v>
      </c>
      <c r="G172" s="269"/>
      <c r="H172" s="269" t="s">
        <v>1507</v>
      </c>
      <c r="I172" s="269" t="s">
        <v>1443</v>
      </c>
      <c r="J172" s="269">
        <v>50</v>
      </c>
      <c r="K172" s="310"/>
    </row>
    <row r="173" spans="2:11" ht="15" customHeight="1">
      <c r="B173" s="289"/>
      <c r="C173" s="269" t="s">
        <v>1468</v>
      </c>
      <c r="D173" s="269"/>
      <c r="E173" s="269"/>
      <c r="F173" s="288" t="s">
        <v>1447</v>
      </c>
      <c r="G173" s="269"/>
      <c r="H173" s="269" t="s">
        <v>1507</v>
      </c>
      <c r="I173" s="269" t="s">
        <v>1443</v>
      </c>
      <c r="J173" s="269">
        <v>50</v>
      </c>
      <c r="K173" s="310"/>
    </row>
    <row r="174" spans="2:11" ht="15" customHeight="1">
      <c r="B174" s="289"/>
      <c r="C174" s="269" t="s">
        <v>1466</v>
      </c>
      <c r="D174" s="269"/>
      <c r="E174" s="269"/>
      <c r="F174" s="288" t="s">
        <v>1447</v>
      </c>
      <c r="G174" s="269"/>
      <c r="H174" s="269" t="s">
        <v>1507</v>
      </c>
      <c r="I174" s="269" t="s">
        <v>1443</v>
      </c>
      <c r="J174" s="269">
        <v>50</v>
      </c>
      <c r="K174" s="310"/>
    </row>
    <row r="175" spans="2:11" ht="15" customHeight="1">
      <c r="B175" s="289"/>
      <c r="C175" s="269" t="s">
        <v>142</v>
      </c>
      <c r="D175" s="269"/>
      <c r="E175" s="269"/>
      <c r="F175" s="288" t="s">
        <v>1441</v>
      </c>
      <c r="G175" s="269"/>
      <c r="H175" s="269" t="s">
        <v>1508</v>
      </c>
      <c r="I175" s="269" t="s">
        <v>1509</v>
      </c>
      <c r="J175" s="269"/>
      <c r="K175" s="310"/>
    </row>
    <row r="176" spans="2:11" ht="15" customHeight="1">
      <c r="B176" s="289"/>
      <c r="C176" s="269" t="s">
        <v>58</v>
      </c>
      <c r="D176" s="269"/>
      <c r="E176" s="269"/>
      <c r="F176" s="288" t="s">
        <v>1441</v>
      </c>
      <c r="G176" s="269"/>
      <c r="H176" s="269" t="s">
        <v>1510</v>
      </c>
      <c r="I176" s="269" t="s">
        <v>1511</v>
      </c>
      <c r="J176" s="269">
        <v>1</v>
      </c>
      <c r="K176" s="310"/>
    </row>
    <row r="177" spans="2:11" ht="15" customHeight="1">
      <c r="B177" s="289"/>
      <c r="C177" s="269" t="s">
        <v>54</v>
      </c>
      <c r="D177" s="269"/>
      <c r="E177" s="269"/>
      <c r="F177" s="288" t="s">
        <v>1441</v>
      </c>
      <c r="G177" s="269"/>
      <c r="H177" s="269" t="s">
        <v>1512</v>
      </c>
      <c r="I177" s="269" t="s">
        <v>1443</v>
      </c>
      <c r="J177" s="269">
        <v>20</v>
      </c>
      <c r="K177" s="310"/>
    </row>
    <row r="178" spans="2:11" ht="15" customHeight="1">
      <c r="B178" s="289"/>
      <c r="C178" s="269" t="s">
        <v>143</v>
      </c>
      <c r="D178" s="269"/>
      <c r="E178" s="269"/>
      <c r="F178" s="288" t="s">
        <v>1441</v>
      </c>
      <c r="G178" s="269"/>
      <c r="H178" s="269" t="s">
        <v>1513</v>
      </c>
      <c r="I178" s="269" t="s">
        <v>1443</v>
      </c>
      <c r="J178" s="269">
        <v>255</v>
      </c>
      <c r="K178" s="310"/>
    </row>
    <row r="179" spans="2:11" ht="15" customHeight="1">
      <c r="B179" s="289"/>
      <c r="C179" s="269" t="s">
        <v>144</v>
      </c>
      <c r="D179" s="269"/>
      <c r="E179" s="269"/>
      <c r="F179" s="288" t="s">
        <v>1441</v>
      </c>
      <c r="G179" s="269"/>
      <c r="H179" s="269" t="s">
        <v>1406</v>
      </c>
      <c r="I179" s="269" t="s">
        <v>1443</v>
      </c>
      <c r="J179" s="269">
        <v>10</v>
      </c>
      <c r="K179" s="310"/>
    </row>
    <row r="180" spans="2:11" ht="15" customHeight="1">
      <c r="B180" s="289"/>
      <c r="C180" s="269" t="s">
        <v>145</v>
      </c>
      <c r="D180" s="269"/>
      <c r="E180" s="269"/>
      <c r="F180" s="288" t="s">
        <v>1441</v>
      </c>
      <c r="G180" s="269"/>
      <c r="H180" s="269" t="s">
        <v>1514</v>
      </c>
      <c r="I180" s="269" t="s">
        <v>1475</v>
      </c>
      <c r="J180" s="269"/>
      <c r="K180" s="310"/>
    </row>
    <row r="181" spans="2:11" ht="15" customHeight="1">
      <c r="B181" s="289"/>
      <c r="C181" s="269" t="s">
        <v>1515</v>
      </c>
      <c r="D181" s="269"/>
      <c r="E181" s="269"/>
      <c r="F181" s="288" t="s">
        <v>1441</v>
      </c>
      <c r="G181" s="269"/>
      <c r="H181" s="269" t="s">
        <v>1516</v>
      </c>
      <c r="I181" s="269" t="s">
        <v>1475</v>
      </c>
      <c r="J181" s="269"/>
      <c r="K181" s="310"/>
    </row>
    <row r="182" spans="2:11" ht="15" customHeight="1">
      <c r="B182" s="289"/>
      <c r="C182" s="269" t="s">
        <v>1504</v>
      </c>
      <c r="D182" s="269"/>
      <c r="E182" s="269"/>
      <c r="F182" s="288" t="s">
        <v>1441</v>
      </c>
      <c r="G182" s="269"/>
      <c r="H182" s="269" t="s">
        <v>1517</v>
      </c>
      <c r="I182" s="269" t="s">
        <v>1475</v>
      </c>
      <c r="J182" s="269"/>
      <c r="K182" s="310"/>
    </row>
    <row r="183" spans="2:11" ht="15" customHeight="1">
      <c r="B183" s="289"/>
      <c r="C183" s="269" t="s">
        <v>147</v>
      </c>
      <c r="D183" s="269"/>
      <c r="E183" s="269"/>
      <c r="F183" s="288" t="s">
        <v>1447</v>
      </c>
      <c r="G183" s="269"/>
      <c r="H183" s="269" t="s">
        <v>1518</v>
      </c>
      <c r="I183" s="269" t="s">
        <v>1443</v>
      </c>
      <c r="J183" s="269">
        <v>50</v>
      </c>
      <c r="K183" s="310"/>
    </row>
    <row r="184" spans="2:11" ht="15" customHeight="1">
      <c r="B184" s="289"/>
      <c r="C184" s="269" t="s">
        <v>1519</v>
      </c>
      <c r="D184" s="269"/>
      <c r="E184" s="269"/>
      <c r="F184" s="288" t="s">
        <v>1447</v>
      </c>
      <c r="G184" s="269"/>
      <c r="H184" s="269" t="s">
        <v>1520</v>
      </c>
      <c r="I184" s="269" t="s">
        <v>1521</v>
      </c>
      <c r="J184" s="269"/>
      <c r="K184" s="310"/>
    </row>
    <row r="185" spans="2:11" ht="15" customHeight="1">
      <c r="B185" s="289"/>
      <c r="C185" s="269" t="s">
        <v>1522</v>
      </c>
      <c r="D185" s="269"/>
      <c r="E185" s="269"/>
      <c r="F185" s="288" t="s">
        <v>1447</v>
      </c>
      <c r="G185" s="269"/>
      <c r="H185" s="269" t="s">
        <v>1523</v>
      </c>
      <c r="I185" s="269" t="s">
        <v>1521</v>
      </c>
      <c r="J185" s="269"/>
      <c r="K185" s="310"/>
    </row>
    <row r="186" spans="2:11" ht="15" customHeight="1">
      <c r="B186" s="289"/>
      <c r="C186" s="269" t="s">
        <v>1524</v>
      </c>
      <c r="D186" s="269"/>
      <c r="E186" s="269"/>
      <c r="F186" s="288" t="s">
        <v>1447</v>
      </c>
      <c r="G186" s="269"/>
      <c r="H186" s="269" t="s">
        <v>1525</v>
      </c>
      <c r="I186" s="269" t="s">
        <v>1521</v>
      </c>
      <c r="J186" s="269"/>
      <c r="K186" s="310"/>
    </row>
    <row r="187" spans="2:11" ht="15" customHeight="1">
      <c r="B187" s="289"/>
      <c r="C187" s="322" t="s">
        <v>1526</v>
      </c>
      <c r="D187" s="269"/>
      <c r="E187" s="269"/>
      <c r="F187" s="288" t="s">
        <v>1447</v>
      </c>
      <c r="G187" s="269"/>
      <c r="H187" s="269" t="s">
        <v>1527</v>
      </c>
      <c r="I187" s="269" t="s">
        <v>1528</v>
      </c>
      <c r="J187" s="323" t="s">
        <v>1529</v>
      </c>
      <c r="K187" s="310"/>
    </row>
    <row r="188" spans="2:11" ht="15" customHeight="1">
      <c r="B188" s="289"/>
      <c r="C188" s="274" t="s">
        <v>43</v>
      </c>
      <c r="D188" s="269"/>
      <c r="E188" s="269"/>
      <c r="F188" s="288" t="s">
        <v>1441</v>
      </c>
      <c r="G188" s="269"/>
      <c r="H188" s="265" t="s">
        <v>1530</v>
      </c>
      <c r="I188" s="269" t="s">
        <v>1531</v>
      </c>
      <c r="J188" s="269"/>
      <c r="K188" s="310"/>
    </row>
    <row r="189" spans="2:11" ht="15" customHeight="1">
      <c r="B189" s="289"/>
      <c r="C189" s="274" t="s">
        <v>1532</v>
      </c>
      <c r="D189" s="269"/>
      <c r="E189" s="269"/>
      <c r="F189" s="288" t="s">
        <v>1441</v>
      </c>
      <c r="G189" s="269"/>
      <c r="H189" s="269" t="s">
        <v>1533</v>
      </c>
      <c r="I189" s="269" t="s">
        <v>1475</v>
      </c>
      <c r="J189" s="269"/>
      <c r="K189" s="310"/>
    </row>
    <row r="190" spans="2:11" ht="15" customHeight="1">
      <c r="B190" s="289"/>
      <c r="C190" s="274" t="s">
        <v>1534</v>
      </c>
      <c r="D190" s="269"/>
      <c r="E190" s="269"/>
      <c r="F190" s="288" t="s">
        <v>1441</v>
      </c>
      <c r="G190" s="269"/>
      <c r="H190" s="269" t="s">
        <v>1535</v>
      </c>
      <c r="I190" s="269" t="s">
        <v>1475</v>
      </c>
      <c r="J190" s="269"/>
      <c r="K190" s="310"/>
    </row>
    <row r="191" spans="2:11" ht="15" customHeight="1">
      <c r="B191" s="289"/>
      <c r="C191" s="274" t="s">
        <v>1536</v>
      </c>
      <c r="D191" s="269"/>
      <c r="E191" s="269"/>
      <c r="F191" s="288" t="s">
        <v>1447</v>
      </c>
      <c r="G191" s="269"/>
      <c r="H191" s="269" t="s">
        <v>1537</v>
      </c>
      <c r="I191" s="269" t="s">
        <v>1475</v>
      </c>
      <c r="J191" s="269"/>
      <c r="K191" s="310"/>
    </row>
    <row r="192" spans="2:11" ht="15" customHeight="1">
      <c r="B192" s="316"/>
      <c r="C192" s="324"/>
      <c r="D192" s="298"/>
      <c r="E192" s="298"/>
      <c r="F192" s="298"/>
      <c r="G192" s="298"/>
      <c r="H192" s="298"/>
      <c r="I192" s="298"/>
      <c r="J192" s="298"/>
      <c r="K192" s="317"/>
    </row>
    <row r="193" spans="2:11" ht="18.75" customHeight="1">
      <c r="B193" s="265"/>
      <c r="C193" s="269"/>
      <c r="D193" s="269"/>
      <c r="E193" s="269"/>
      <c r="F193" s="288"/>
      <c r="G193" s="269"/>
      <c r="H193" s="269"/>
      <c r="I193" s="269"/>
      <c r="J193" s="269"/>
      <c r="K193" s="265"/>
    </row>
    <row r="194" spans="2:11" ht="18.75" customHeight="1">
      <c r="B194" s="265"/>
      <c r="C194" s="269"/>
      <c r="D194" s="269"/>
      <c r="E194" s="269"/>
      <c r="F194" s="288"/>
      <c r="G194" s="269"/>
      <c r="H194" s="269"/>
      <c r="I194" s="269"/>
      <c r="J194" s="269"/>
      <c r="K194" s="265"/>
    </row>
    <row r="195" spans="2:11" ht="18.75" customHeight="1">
      <c r="B195" s="275"/>
      <c r="C195" s="275"/>
      <c r="D195" s="275"/>
      <c r="E195" s="275"/>
      <c r="F195" s="275"/>
      <c r="G195" s="275"/>
      <c r="H195" s="275"/>
      <c r="I195" s="275"/>
      <c r="J195" s="275"/>
      <c r="K195" s="275"/>
    </row>
    <row r="196" spans="2:11">
      <c r="B196" s="257"/>
      <c r="C196" s="258"/>
      <c r="D196" s="258"/>
      <c r="E196" s="258"/>
      <c r="F196" s="258"/>
      <c r="G196" s="258"/>
      <c r="H196" s="258"/>
      <c r="I196" s="258"/>
      <c r="J196" s="258"/>
      <c r="K196" s="259"/>
    </row>
    <row r="197" spans="2:11" ht="21">
      <c r="B197" s="260"/>
      <c r="C197" s="388" t="s">
        <v>1538</v>
      </c>
      <c r="D197" s="388"/>
      <c r="E197" s="388"/>
      <c r="F197" s="388"/>
      <c r="G197" s="388"/>
      <c r="H197" s="388"/>
      <c r="I197" s="388"/>
      <c r="J197" s="388"/>
      <c r="K197" s="261"/>
    </row>
    <row r="198" spans="2:11" ht="25.5" customHeight="1">
      <c r="B198" s="260"/>
      <c r="C198" s="325" t="s">
        <v>1539</v>
      </c>
      <c r="D198" s="325"/>
      <c r="E198" s="325"/>
      <c r="F198" s="325" t="s">
        <v>1540</v>
      </c>
      <c r="G198" s="326"/>
      <c r="H198" s="387" t="s">
        <v>1541</v>
      </c>
      <c r="I198" s="387"/>
      <c r="J198" s="387"/>
      <c r="K198" s="261"/>
    </row>
    <row r="199" spans="2:11" ht="5.25" customHeight="1">
      <c r="B199" s="289"/>
      <c r="C199" s="286"/>
      <c r="D199" s="286"/>
      <c r="E199" s="286"/>
      <c r="F199" s="286"/>
      <c r="G199" s="269"/>
      <c r="H199" s="286"/>
      <c r="I199" s="286"/>
      <c r="J199" s="286"/>
      <c r="K199" s="310"/>
    </row>
    <row r="200" spans="2:11" ht="15" customHeight="1">
      <c r="B200" s="289"/>
      <c r="C200" s="269" t="s">
        <v>1531</v>
      </c>
      <c r="D200" s="269"/>
      <c r="E200" s="269"/>
      <c r="F200" s="288" t="s">
        <v>44</v>
      </c>
      <c r="G200" s="269"/>
      <c r="H200" s="385" t="s">
        <v>1542</v>
      </c>
      <c r="I200" s="385"/>
      <c r="J200" s="385"/>
      <c r="K200" s="310"/>
    </row>
    <row r="201" spans="2:11" ht="15" customHeight="1">
      <c r="B201" s="289"/>
      <c r="C201" s="295"/>
      <c r="D201" s="269"/>
      <c r="E201" s="269"/>
      <c r="F201" s="288" t="s">
        <v>45</v>
      </c>
      <c r="G201" s="269"/>
      <c r="H201" s="385" t="s">
        <v>1543</v>
      </c>
      <c r="I201" s="385"/>
      <c r="J201" s="385"/>
      <c r="K201" s="310"/>
    </row>
    <row r="202" spans="2:11" ht="15" customHeight="1">
      <c r="B202" s="289"/>
      <c r="C202" s="295"/>
      <c r="D202" s="269"/>
      <c r="E202" s="269"/>
      <c r="F202" s="288" t="s">
        <v>48</v>
      </c>
      <c r="G202" s="269"/>
      <c r="H202" s="385" t="s">
        <v>1544</v>
      </c>
      <c r="I202" s="385"/>
      <c r="J202" s="385"/>
      <c r="K202" s="310"/>
    </row>
    <row r="203" spans="2:11" ht="15" customHeight="1">
      <c r="B203" s="289"/>
      <c r="C203" s="269"/>
      <c r="D203" s="269"/>
      <c r="E203" s="269"/>
      <c r="F203" s="288" t="s">
        <v>46</v>
      </c>
      <c r="G203" s="269"/>
      <c r="H203" s="385" t="s">
        <v>1545</v>
      </c>
      <c r="I203" s="385"/>
      <c r="J203" s="385"/>
      <c r="K203" s="310"/>
    </row>
    <row r="204" spans="2:11" ht="15" customHeight="1">
      <c r="B204" s="289"/>
      <c r="C204" s="269"/>
      <c r="D204" s="269"/>
      <c r="E204" s="269"/>
      <c r="F204" s="288" t="s">
        <v>47</v>
      </c>
      <c r="G204" s="269"/>
      <c r="H204" s="385" t="s">
        <v>1546</v>
      </c>
      <c r="I204" s="385"/>
      <c r="J204" s="385"/>
      <c r="K204" s="310"/>
    </row>
    <row r="205" spans="2:11" ht="15" customHeight="1">
      <c r="B205" s="289"/>
      <c r="C205" s="269"/>
      <c r="D205" s="269"/>
      <c r="E205" s="269"/>
      <c r="F205" s="288"/>
      <c r="G205" s="269"/>
      <c r="H205" s="269"/>
      <c r="I205" s="269"/>
      <c r="J205" s="269"/>
      <c r="K205" s="310"/>
    </row>
    <row r="206" spans="2:11" ht="15" customHeight="1">
      <c r="B206" s="289"/>
      <c r="C206" s="269" t="s">
        <v>1487</v>
      </c>
      <c r="D206" s="269"/>
      <c r="E206" s="269"/>
      <c r="F206" s="288" t="s">
        <v>80</v>
      </c>
      <c r="G206" s="269"/>
      <c r="H206" s="385" t="s">
        <v>1547</v>
      </c>
      <c r="I206" s="385"/>
      <c r="J206" s="385"/>
      <c r="K206" s="310"/>
    </row>
    <row r="207" spans="2:11" ht="15" customHeight="1">
      <c r="B207" s="289"/>
      <c r="C207" s="295"/>
      <c r="D207" s="269"/>
      <c r="E207" s="269"/>
      <c r="F207" s="288" t="s">
        <v>1387</v>
      </c>
      <c r="G207" s="269"/>
      <c r="H207" s="385" t="s">
        <v>1388</v>
      </c>
      <c r="I207" s="385"/>
      <c r="J207" s="385"/>
      <c r="K207" s="310"/>
    </row>
    <row r="208" spans="2:11" ht="15" customHeight="1">
      <c r="B208" s="289"/>
      <c r="C208" s="269"/>
      <c r="D208" s="269"/>
      <c r="E208" s="269"/>
      <c r="F208" s="288" t="s">
        <v>1385</v>
      </c>
      <c r="G208" s="269"/>
      <c r="H208" s="385" t="s">
        <v>1548</v>
      </c>
      <c r="I208" s="385"/>
      <c r="J208" s="385"/>
      <c r="K208" s="310"/>
    </row>
    <row r="209" spans="2:11" ht="15" customHeight="1">
      <c r="B209" s="327"/>
      <c r="C209" s="295"/>
      <c r="D209" s="295"/>
      <c r="E209" s="295"/>
      <c r="F209" s="288" t="s">
        <v>118</v>
      </c>
      <c r="G209" s="274"/>
      <c r="H209" s="386" t="s">
        <v>119</v>
      </c>
      <c r="I209" s="386"/>
      <c r="J209" s="386"/>
      <c r="K209" s="328"/>
    </row>
    <row r="210" spans="2:11" ht="15" customHeight="1">
      <c r="B210" s="327"/>
      <c r="C210" s="295"/>
      <c r="D210" s="295"/>
      <c r="E210" s="295"/>
      <c r="F210" s="288" t="s">
        <v>1389</v>
      </c>
      <c r="G210" s="274"/>
      <c r="H210" s="386" t="s">
        <v>1286</v>
      </c>
      <c r="I210" s="386"/>
      <c r="J210" s="386"/>
      <c r="K210" s="328"/>
    </row>
    <row r="211" spans="2:11" ht="15" customHeight="1">
      <c r="B211" s="327"/>
      <c r="C211" s="295"/>
      <c r="D211" s="295"/>
      <c r="E211" s="295"/>
      <c r="F211" s="329"/>
      <c r="G211" s="274"/>
      <c r="H211" s="330"/>
      <c r="I211" s="330"/>
      <c r="J211" s="330"/>
      <c r="K211" s="328"/>
    </row>
    <row r="212" spans="2:11" ht="15" customHeight="1">
      <c r="B212" s="327"/>
      <c r="C212" s="269" t="s">
        <v>1511</v>
      </c>
      <c r="D212" s="295"/>
      <c r="E212" s="295"/>
      <c r="F212" s="288">
        <v>1</v>
      </c>
      <c r="G212" s="274"/>
      <c r="H212" s="386" t="s">
        <v>1549</v>
      </c>
      <c r="I212" s="386"/>
      <c r="J212" s="386"/>
      <c r="K212" s="328"/>
    </row>
    <row r="213" spans="2:11" ht="15" customHeight="1">
      <c r="B213" s="327"/>
      <c r="C213" s="295"/>
      <c r="D213" s="295"/>
      <c r="E213" s="295"/>
      <c r="F213" s="288">
        <v>2</v>
      </c>
      <c r="G213" s="274"/>
      <c r="H213" s="386" t="s">
        <v>1550</v>
      </c>
      <c r="I213" s="386"/>
      <c r="J213" s="386"/>
      <c r="K213" s="328"/>
    </row>
    <row r="214" spans="2:11" ht="15" customHeight="1">
      <c r="B214" s="327"/>
      <c r="C214" s="295"/>
      <c r="D214" s="295"/>
      <c r="E214" s="295"/>
      <c r="F214" s="288">
        <v>3</v>
      </c>
      <c r="G214" s="274"/>
      <c r="H214" s="386" t="s">
        <v>1551</v>
      </c>
      <c r="I214" s="386"/>
      <c r="J214" s="386"/>
      <c r="K214" s="328"/>
    </row>
    <row r="215" spans="2:11" ht="15" customHeight="1">
      <c r="B215" s="327"/>
      <c r="C215" s="295"/>
      <c r="D215" s="295"/>
      <c r="E215" s="295"/>
      <c r="F215" s="288">
        <v>4</v>
      </c>
      <c r="G215" s="274"/>
      <c r="H215" s="386" t="s">
        <v>1552</v>
      </c>
      <c r="I215" s="386"/>
      <c r="J215" s="386"/>
      <c r="K215" s="328"/>
    </row>
    <row r="216" spans="2:11" ht="12.75" customHeight="1">
      <c r="B216" s="331"/>
      <c r="C216" s="332"/>
      <c r="D216" s="332"/>
      <c r="E216" s="332"/>
      <c r="F216" s="332"/>
      <c r="G216" s="332"/>
      <c r="H216" s="332"/>
      <c r="I216" s="332"/>
      <c r="J216" s="332"/>
      <c r="K216" s="333"/>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SO 01 - Oprava návodního ...</vt:lpstr>
      <vt:lpstr>SO 02 - Oprava koruny hráze</vt:lpstr>
      <vt:lpstr>SO 03 - Patní drén</vt:lpstr>
      <vt:lpstr>SO 06.1 - Spodní výpust</vt:lpstr>
      <vt:lpstr>SO 06.2 - Převádění vody ...</vt:lpstr>
      <vt:lpstr>SO 06.3 - Přeložka násosk...</vt:lpstr>
      <vt:lpstr>SO 05 - Mýcení dřevin a n...</vt:lpstr>
      <vt:lpstr>SO 07 - Hrčlavá roura</vt:lpstr>
      <vt:lpstr>SO 08 - Vyčištění odtokov...</vt:lpstr>
      <vt:lpstr>SO 09 - Oprava boční hráz...</vt:lpstr>
      <vt:lpstr>SO 10 - Úprava levého bez...</vt:lpstr>
      <vt:lpstr>VON - Vedlejší a ostatní ...</vt:lpstr>
      <vt:lpstr>Pokyny pro vyplnění</vt:lpstr>
      <vt:lpstr>'Rekapitulace stavby'!Názvy_tisku</vt:lpstr>
      <vt:lpstr>'SO 01 - Oprava návodního ...'!Názvy_tisku</vt:lpstr>
      <vt:lpstr>'SO 02 - Oprava koruny hráze'!Názvy_tisku</vt:lpstr>
      <vt:lpstr>'SO 03 - Patní drén'!Názvy_tisku</vt:lpstr>
      <vt:lpstr>'SO 05 - Mýcení dřevin a n...'!Názvy_tisku</vt:lpstr>
      <vt:lpstr>'SO 06.1 - Spodní výpust'!Názvy_tisku</vt:lpstr>
      <vt:lpstr>'SO 06.2 - Převádění vody ...'!Názvy_tisku</vt:lpstr>
      <vt:lpstr>'SO 06.3 - Přeložka násosk...'!Názvy_tisku</vt:lpstr>
      <vt:lpstr>'SO 07 - Hrčlavá roura'!Názvy_tisku</vt:lpstr>
      <vt:lpstr>'SO 08 - Vyčištění odtokov...'!Názvy_tisku</vt:lpstr>
      <vt:lpstr>'SO 09 - Oprava boční hráz...'!Názvy_tisku</vt:lpstr>
      <vt:lpstr>'SO 10 - Úprava levého bez...'!Názvy_tisku</vt:lpstr>
      <vt:lpstr>'VON - Vedlejší a ostatní ...'!Názvy_tisku</vt:lpstr>
      <vt:lpstr>'Pokyny pro vyplnění'!Oblast_tisku</vt:lpstr>
      <vt:lpstr>'Rekapitulace stavby'!Oblast_tisku</vt:lpstr>
      <vt:lpstr>'SO 01 - Oprava návodního ...'!Oblast_tisku</vt:lpstr>
      <vt:lpstr>'SO 02 - Oprava koruny hráze'!Oblast_tisku</vt:lpstr>
      <vt:lpstr>'SO 03 - Patní drén'!Oblast_tisku</vt:lpstr>
      <vt:lpstr>'SO 05 - Mýcení dřevin a n...'!Oblast_tisku</vt:lpstr>
      <vt:lpstr>'SO 06.1 - Spodní výpust'!Oblast_tisku</vt:lpstr>
      <vt:lpstr>'SO 06.2 - Převádění vody ...'!Oblast_tisku</vt:lpstr>
      <vt:lpstr>'SO 06.3 - Přeložka násosk...'!Oblast_tisku</vt:lpstr>
      <vt:lpstr>'SO 07 - Hrčlavá roura'!Oblast_tisku</vt:lpstr>
      <vt:lpstr>'SO 08 - Vyčištění odtokov...'!Oblast_tisku</vt:lpstr>
      <vt:lpstr>'SO 09 - Oprava boční hráz...'!Oblast_tisku</vt:lpstr>
      <vt:lpstr>'SO 10 - Úprava levého bez...'!Oblast_tisku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Matějíček</dc:creator>
  <cp:lastModifiedBy>Michaela Hyšplerová</cp:lastModifiedBy>
  <dcterms:created xsi:type="dcterms:W3CDTF">2018-05-04T08:51:07Z</dcterms:created>
  <dcterms:modified xsi:type="dcterms:W3CDTF">2018-05-04T16:45:59Z</dcterms:modified>
</cp:coreProperties>
</file>