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Rekapitulace stavby" sheetId="1" r:id="rId1"/>
    <sheet name="03_2014_oprava - SO 01 Já..." sheetId="2" r:id="rId2"/>
    <sheet name="03_2014_investice - SO 01..." sheetId="3" r:id="rId3"/>
    <sheet name="03_2014_investice 02 - SO..." sheetId="4" r:id="rId4"/>
    <sheet name="03_2014_VON - Vedlejší a ..." sheetId="5" r:id="rId5"/>
  </sheets>
  <definedNames>
    <definedName name="_xlnm.Print_Titles" localSheetId="2">'03_2014_investice - SO 01...'!$129:$129</definedName>
    <definedName name="_xlnm.Print_Titles" localSheetId="3">'03_2014_investice 02 - SO...'!$128:$128</definedName>
    <definedName name="_xlnm.Print_Titles" localSheetId="1">'03_2014_oprava - SO 01 Já...'!$127:$127</definedName>
    <definedName name="_xlnm.Print_Titles" localSheetId="4">'03_2014_VON - Vedlejší a ...'!$116:$116</definedName>
    <definedName name="_xlnm.Print_Titles" localSheetId="0">'Rekapitulace stavby'!$85:$85</definedName>
    <definedName name="_xlnm.Print_Area" localSheetId="2">'03_2014_investice - SO 01...'!$C$4:$Q$70,'03_2014_investice - SO 01...'!$C$76:$Q$113,'03_2014_investice - SO 01...'!$C$119:$Q$251</definedName>
    <definedName name="_xlnm.Print_Area" localSheetId="3">'03_2014_investice 02 - SO...'!$C$4:$Q$70,'03_2014_investice 02 - SO...'!$C$76:$Q$112,'03_2014_investice 02 - SO...'!$C$118:$Q$239</definedName>
    <definedName name="_xlnm.Print_Area" localSheetId="1">'03_2014_oprava - SO 01 Já...'!$C$4:$Q$70,'03_2014_oprava - SO 01 Já...'!$C$76:$Q$111,'03_2014_oprava - SO 01 Já...'!$C$117:$Q$427</definedName>
    <definedName name="_xlnm.Print_Area" localSheetId="4">'03_2014_VON - Vedlejší a ...'!$C$4:$Q$70,'03_2014_VON - Vedlejší a ...'!$C$76:$Q$100,'03_2014_VON - Vedlejší a ...'!$C$106:$Q$136</definedName>
    <definedName name="_xlnm.Print_Area" localSheetId="0">'Rekapitulace stavby'!$C$4:$AP$70,'Rekapitulace stavby'!$C$76:$AP$99</definedName>
  </definedNames>
  <calcPr fullCalcOnLoad="1"/>
</workbook>
</file>

<file path=xl/sharedStrings.xml><?xml version="1.0" encoding="utf-8"?>
<sst xmlns="http://schemas.openxmlformats.org/spreadsheetml/2006/main" count="5548" uniqueCount="920">
  <si>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</si>
  <si>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</si>
  <si>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</si>
  <si>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</si>
  <si>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</si>
  <si>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</si>
  <si>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</si>
  <si>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</si>
  <si>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</si>
  <si>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</si>
  <si>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</si>
  <si>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</si>
  <si>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</si>
  <si>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0.001</t>
  </si>
  <si>
    <t>Kód:</t>
  </si>
  <si>
    <t>03/2014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</si>
  <si>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</si>
  <si>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</si>
  <si>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Jánský potok v km 0,400 - 4,400</t>
  </si>
  <si>
    <t>0.1</t>
  </si>
  <si>
    <t>JKSO:</t>
  </si>
  <si>
    <t>CC-CZ:</t>
  </si>
  <si>
    <t>1</t>
  </si>
  <si>
    <t>Místo:</t>
  </si>
  <si>
    <t>Svoboda nad Úpou, Janské Lázně</t>
  </si>
  <si>
    <t>Datum:</t>
  </si>
  <si>
    <t>26.03.2014</t>
  </si>
  <si>
    <t>10</t>
  </si>
  <si>
    <t>100</t>
  </si>
  <si>
    <t>Objednavatel:</t>
  </si>
  <si>
    <t>IČ:</t>
  </si>
  <si>
    <t>00088455</t>
  </si>
  <si>
    <t>Správa KRNAP</t>
  </si>
  <si>
    <t>DIČ:</t>
  </si>
  <si>
    <t>CZ00088455</t>
  </si>
  <si>
    <t>Zhotovitel:</t>
  </si>
  <si>
    <t>Vyplň údaj</t>
  </si>
  <si>
    <t>Projektant:</t>
  </si>
  <si>
    <t>63320819</t>
  </si>
  <si>
    <t>Ing. Filip Brtna</t>
  </si>
  <si>
    <t>CZ63320819</t>
  </si>
  <si>
    <t>True</t>
  </si>
  <si>
    <t>Zpracovatel:</t>
  </si>
  <si>
    <t>TERRA - POZEMKOVÉ ÚPRAVY s.r.o., Ing. Filip Brtna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</si>
  <si>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</si>
  <si>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</si>
  <si>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</si>
  <si>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</si>
  <si>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</si>
  <si>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</si>
  <si>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</si>
  <si>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</si>
  <si>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</si>
  <si>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</si>
  <si>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</si>
  <si>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</si>
  <si>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</si>
  <si>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</si>
  <si>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</si>
  <si>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</si>
  <si>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</si>
  <si>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</si>
  <si>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</si>
  <si>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</si>
  <si>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</si>
  <si>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</si>
  <si>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</si>
  <si>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</si>
  <si>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</si>
  <si>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</si>
  <si>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</si>
  <si>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</si>
  <si>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</si>
  <si>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</si>
  <si>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</si>
  <si>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</si>
  <si>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</si>
  <si>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</si>
  <si>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</si>
  <si>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</si>
  <si>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</si>
  <si>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</si>
  <si>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</si>
  <si>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</si>
  <si>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</si>
  <si>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</si>
  <si>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</si>
  <si>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{DEC2258C-E457-4FCB-8B41-142C8DAC02A4}</t>
  </si>
  <si>
    <t>{00000000-0000-0000-0000-000000000000}</t>
  </si>
  <si>
    <t>03/2014/oprava</t>
  </si>
  <si>
    <t>SO 01 Jánský potok v km 0,400-4,400 - oprava</t>
  </si>
  <si>
    <t>{5672FF0E-E9C7-48F5-8E91-41F0E32F86CC}</t>
  </si>
  <si>
    <t>03/2014/investice</t>
  </si>
  <si>
    <t>SO 01 Přehrážka v km 1,180</t>
  </si>
  <si>
    <t>{9DD7B799-C0FD-4D61-8939-F58BB0A94D16}</t>
  </si>
  <si>
    <t>03/2014/investice 02</t>
  </si>
  <si>
    <t>SO 02 Přehrážka v km 3,739</t>
  </si>
  <si>
    <t>{2134DBB9-F9C9-4B1E-8800-34A0C38B9AAF}</t>
  </si>
  <si>
    <t>03/2014/VON</t>
  </si>
  <si>
    <t>Vedlejší a ostatní náklady</t>
  </si>
  <si>
    <t>{1BD556C7-AC5A-41A3-B947-5BDF634B745A}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</si>
  <si>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</si>
  <si>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</si>
  <si>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</si>
  <si>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</si>
  <si>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</si>
  <si>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</si>
  <si>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</si>
  <si>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</si>
  <si>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</si>
  <si>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</si>
  <si>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</si>
  <si>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</si>
  <si>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</si>
  <si>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03/2014/oprava - SO 01 Jánský potok v km 0,400-4,400 - oprava</t>
  </si>
  <si>
    <t>na základě VŘ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</si>
  <si>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</si>
  <si>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</si>
  <si>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</si>
  <si>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</si>
  <si>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</si>
  <si>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</si>
  <si>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</si>
  <si>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</si>
  <si>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</si>
  <si>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3 - Svislé a kompletní konstrukce</t>
  </si>
  <si>
    <t xml:space="preserve">    4 - Vodorovné konstrukce</t>
  </si>
  <si>
    <t xml:space="preserve">      45 - Vodorovné podkladní a vedlejší konstrukce inž. staveb</t>
  </si>
  <si>
    <t xml:space="preserve">    6 - Úpravy povrchů, podlahy a osazování výplní</t>
  </si>
  <si>
    <t xml:space="preserve">    9 - Ostatní konstrukce a práce-bourání</t>
  </si>
  <si>
    <t xml:space="preserve">      96 - Bourání konstrukcí</t>
  </si>
  <si>
    <t xml:space="preserve">      99 - Přesuny hmot a sutí</t>
  </si>
  <si>
    <t xml:space="preserve">    998 - Přesun hmot</t>
  </si>
  <si>
    <t>N00 - Nepojmenované práce</t>
  </si>
  <si>
    <t xml:space="preserve">    N01 - Nepojmenovaný díl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</si>
  <si>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</si>
  <si>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</si>
  <si>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</si>
  <si>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</si>
  <si>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</si>
  <si>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</si>
  <si>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</si>
  <si>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</si>
  <si>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</si>
  <si>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</si>
  <si>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</si>
  <si>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</si>
  <si>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</si>
  <si>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</si>
  <si>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</si>
  <si>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</si>
  <si>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</si>
  <si>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</si>
  <si>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</si>
  <si>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</si>
  <si>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</si>
  <si>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</si>
  <si>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</si>
  <si>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</si>
  <si>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</si>
  <si>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91</t>
  </si>
  <si>
    <t>K</t>
  </si>
  <si>
    <t>1110VP</t>
  </si>
  <si>
    <t xml:space="preserve">Firem. pol.: Zřízení sjezdů a zajištění přístupů do koryta </t>
  </si>
  <si>
    <t>soubor</t>
  </si>
  <si>
    <t>4</t>
  </si>
  <si>
    <t>-2100193903</t>
  </si>
  <si>
    <t>VV</t>
  </si>
  <si>
    <t>11112VP</t>
  </si>
  <si>
    <t xml:space="preserve">Firem pol.: Drcení odstraněných křovin a větví z pokácených stromů do prům. 70 mm, vč. naložení, odvozu a likvidace </t>
  </si>
  <si>
    <t>m3</t>
  </si>
  <si>
    <t>-1303360197</t>
  </si>
  <si>
    <t>105*0,05</t>
  </si>
  <si>
    <t>3555*0,01</t>
  </si>
  <si>
    <t>111203201</t>
  </si>
  <si>
    <t>Odstranění křovin a stromů s ponecháním kořenů z plochy do 1000 m2</t>
  </si>
  <si>
    <t>m2</t>
  </si>
  <si>
    <t>530795665</t>
  </si>
  <si>
    <t>3555</t>
  </si>
  <si>
    <t>3</t>
  </si>
  <si>
    <t>112101101</t>
  </si>
  <si>
    <t>Kácení stromů listnatých D kmene do 300 mm</t>
  </si>
  <si>
    <t>kus</t>
  </si>
  <si>
    <t>-1505644043</t>
  </si>
  <si>
    <t>63,0</t>
  </si>
  <si>
    <t>70</t>
  </si>
  <si>
    <t>112101102</t>
  </si>
  <si>
    <t>Kácení stromů listnatých D kmene do 500 mm</t>
  </si>
  <si>
    <t>2063202198</t>
  </si>
  <si>
    <t>18,0</t>
  </si>
  <si>
    <t>71</t>
  </si>
  <si>
    <t>112101103</t>
  </si>
  <si>
    <t>Kácení stromů listnatých D kmene do 700 mm</t>
  </si>
  <si>
    <t>883800145</t>
  </si>
  <si>
    <t>23,0</t>
  </si>
  <si>
    <t>72</t>
  </si>
  <si>
    <t>112101105</t>
  </si>
  <si>
    <t>Kácení stromů listnatých D kmene do 1100 mm</t>
  </si>
  <si>
    <t>1014329678</t>
  </si>
  <si>
    <t>1,0</t>
  </si>
  <si>
    <t>88</t>
  </si>
  <si>
    <t>112201101</t>
  </si>
  <si>
    <t>Odstranění pařezů D do 300 mm</t>
  </si>
  <si>
    <t>-1286776323</t>
  </si>
  <si>
    <t>63</t>
  </si>
  <si>
    <t>89</t>
  </si>
  <si>
    <t>112201102</t>
  </si>
  <si>
    <t>Odstranění pařezů D do 500 mm</t>
  </si>
  <si>
    <t>688679449</t>
  </si>
  <si>
    <t>18</t>
  </si>
  <si>
    <t>74</t>
  </si>
  <si>
    <t>112201103</t>
  </si>
  <si>
    <t>Odstranění pařezů D do 700 mm</t>
  </si>
  <si>
    <t>752727371</t>
  </si>
  <si>
    <t>2,0</t>
  </si>
  <si>
    <t>75</t>
  </si>
  <si>
    <t>112201105</t>
  </si>
  <si>
    <t>Odstranění pařezů D přes 900 mm</t>
  </si>
  <si>
    <t>827660106</t>
  </si>
  <si>
    <t>1140VP</t>
  </si>
  <si>
    <t>Firem. pol.: Očištění stávajících zděných konstrukcí (zdivo, dlažby z LK na MC)  tlakovou vodou  (tlak vody 300-500 Bar)</t>
  </si>
  <si>
    <t>-606285073</t>
  </si>
  <si>
    <t>90,0 "PB, LB km 0,455-0,485 dlažby"</t>
  </si>
  <si>
    <t>210,0 "PB, LB km 0,485-0,555 dlažby"</t>
  </si>
  <si>
    <t>135,0 "LB km 0,555-0,630 - dlažby"</t>
  </si>
  <si>
    <t>15,0 "PB, km 0,615-0,640 - dlažby"</t>
  </si>
  <si>
    <t>55,2 "PB, LB km 2,470-2,493 - dlažby"</t>
  </si>
  <si>
    <t>147,0 "PB, LB km 2,741-2,790 - dlažby"</t>
  </si>
  <si>
    <t>460,0 "PB, LB km 0,348-0,440 zdivo"</t>
  </si>
  <si>
    <t>224,0 "2,510-2,58 - zdivo"</t>
  </si>
  <si>
    <t>84</t>
  </si>
  <si>
    <t>120VD</t>
  </si>
  <si>
    <t xml:space="preserve">Firem. pol.: Bourání konstrukcí - původní dlažby z LK na MC, zdiva z LK na MC, do betonu, vč. naložení, odvozu a likvidace přebytečných vybouraných hmot </t>
  </si>
  <si>
    <t>-1616029351</t>
  </si>
  <si>
    <t>16,00 "km 2,650 bourání stupně zděného"</t>
  </si>
  <si>
    <t>13,50  "km 0,781 bourání stupně dřevěného"</t>
  </si>
  <si>
    <t>13,50*0,4 "km 0,781 bourání stupně dřevěného"</t>
  </si>
  <si>
    <t>4,85 "km 0,647 bourání stupně zděného"</t>
  </si>
  <si>
    <t>5,54 * 4 "km 2.23; 2.24; 2.25; 2.26;dřevěný pas"</t>
  </si>
  <si>
    <t>2,0 "km 0,540 dřevěný pas"</t>
  </si>
  <si>
    <t>8,31*10 "km 2.605; 2.640; 2.650; 2.660; 2.680; 2.690; 2.700; 2.710; 2.720; 2.740"</t>
  </si>
  <si>
    <t>4,0 "km 0,650 dřevěný práh"</t>
  </si>
  <si>
    <t>2,0 "km 0,565 dřevěný práh"</t>
  </si>
  <si>
    <t>4,85*2 + (7,26*2) "km 0,470 a 0,500 kamenné stupně + dlažby"</t>
  </si>
  <si>
    <t>77,14 "km 2,790-2,809 - bourání dlažby - úsek pod zatrubněním Janské Lázně"</t>
  </si>
  <si>
    <t>434,89 "km 2,580-2,741 - bourání dlažby"</t>
  </si>
  <si>
    <t>73,25 "rovnanina v k.ú. Svoboda nad Úpou viz výkaz kubatur"</t>
  </si>
  <si>
    <t>175,10 " rozebrání dlažeb před opravou, st. viz pol. 465513417 oprava dlažeb"</t>
  </si>
  <si>
    <t>46,0*0,6 "km 0,348-0,440 - bourání před opravou zdiva"</t>
  </si>
  <si>
    <t>57</t>
  </si>
  <si>
    <t>124303102</t>
  </si>
  <si>
    <t>Vykopávky přes 1000 do 5000 m3 pro koryta vodotečí v hornině tř. 4</t>
  </si>
  <si>
    <t>1874424104</t>
  </si>
  <si>
    <t>19,32 "km 4,753 skluz"</t>
  </si>
  <si>
    <t>37,72*5 "km 4.478;4.485;4.5;4.534;4.54 srubový pas"</t>
  </si>
  <si>
    <t>7,04*31 "31 ks dřevěný pas"</t>
  </si>
  <si>
    <t>20,0*18 "km km 0.565; 0.650; 0.665; 0.775; 0.790; 0.800; 0.810; 0.820; 2.605; 2.640; 2.650; 2.660; 2.680; 2.690; 2.700; 2.710; 2.720; 2.740 - dř. práh</t>
  </si>
  <si>
    <t>9,40*2 "km 0,470 a 0,500 kamenné stupně"</t>
  </si>
  <si>
    <t>7,41 "km 4,534-4,540 rovnanina Janské Lázně - pod silnicí</t>
  </si>
  <si>
    <t>108,91 "km 2,580-2,738 rovnanina Janské Lázně (pod zatrubněním viz výkaz kubatur"</t>
  </si>
  <si>
    <t>271,13"rovnanina v k.ú. Svoboda nad Úpou viz výkaz kubatur "</t>
  </si>
  <si>
    <t>27</t>
  </si>
  <si>
    <t>124303109</t>
  </si>
  <si>
    <t>Příplatek k vykopávkám pro koryta vodotečí v hornině tř. 4 za lepivost</t>
  </si>
  <si>
    <t>-600973930</t>
  </si>
  <si>
    <t>7,04*31 "31 ks dřevěné pasy"</t>
  </si>
  <si>
    <t xml:space="preserve"> 108,91" km 2,580 -2,738 rovnanina Janské Lázně (pod zatrubněním)"</t>
  </si>
  <si>
    <t>271,13 "rovnanina v k.ú. Svoboda nad Úpou viz výkaz kubatu"</t>
  </si>
  <si>
    <t>87</t>
  </si>
  <si>
    <t>124403101</t>
  </si>
  <si>
    <t>Vykopávky do 1000 m3 pro koryta vodotečí v hornině tř. 5</t>
  </si>
  <si>
    <t>579139852</t>
  </si>
  <si>
    <t xml:space="preserve">22,80  "km  2,790-2,809 dlažba Janské Lázně (pod zatrubněním viz výkaz kubatur"   </t>
  </si>
  <si>
    <t xml:space="preserve">16,60 " km 2,159-2,259 rovnanina mezi Svobodou nad Úpou a Janskými Lázněmi"   </t>
  </si>
  <si>
    <t>61</t>
  </si>
  <si>
    <t>131301102</t>
  </si>
  <si>
    <t>Hloubení jam nezapažených v hornině tř. 4 objemu do 1000 m3</t>
  </si>
  <si>
    <t>-686134374</t>
  </si>
  <si>
    <t>192,61 "km 2,665 srubový stupeň"</t>
  </si>
  <si>
    <t>140,21 "km 2,620 srubový stupeň"</t>
  </si>
  <si>
    <t>157,80 "km 2,586 srubový stupeň"</t>
  </si>
  <si>
    <t>62</t>
  </si>
  <si>
    <t>131301109</t>
  </si>
  <si>
    <t>Příplatek za lepivost u hloubení jam nezapažených v hornině tř. 4</t>
  </si>
  <si>
    <t>53893774</t>
  </si>
  <si>
    <t>37</t>
  </si>
  <si>
    <t>132301202</t>
  </si>
  <si>
    <t>Hloubení rýh š do 2000 mm v hornině tř. 4 objemu do 1000 m3</t>
  </si>
  <si>
    <t>1193844524</t>
  </si>
  <si>
    <t>3,96*31 "31 ks dřevěné pasy"</t>
  </si>
  <si>
    <t xml:space="preserve">10,56*18"km 0.565; 0.650; 0.665; 0.775; 0.790; 0.800; 0.810; 0.820; 2.605; 2.640; 2.650; 2.660; 2.680; 2.690; 2.700; 2.710; 2.720; 2.740 - dř. prahy" </t>
  </si>
  <si>
    <t>4,59 "km 4,534-4,540 rovnanina Janské Lázně - pod silnicí</t>
  </si>
  <si>
    <t>76,10 "km 2,580-2,738 rovnanina Janské Lázně (pod zatrubněním viz výkaz kubatur"</t>
  </si>
  <si>
    <t>237,97 "rovnanina v k.ú. Svoboda nad Úpou viz výkaz kubatur"</t>
  </si>
  <si>
    <t>38</t>
  </si>
  <si>
    <t>132301209</t>
  </si>
  <si>
    <t>Příplatek za lepivost k hloubení rýh š do 2000 mm v hornině tř. 4</t>
  </si>
  <si>
    <t>2011030008</t>
  </si>
  <si>
    <t>631,5  "viz pol. č.: 132301202</t>
  </si>
  <si>
    <t>40</t>
  </si>
  <si>
    <t>132401201</t>
  </si>
  <si>
    <t>Hloubení rýh š do 2000 mm v hornině tř. 5</t>
  </si>
  <si>
    <t>2110936625</t>
  </si>
  <si>
    <t>36,57 "km 3,141-3,209 rovnanina Janské Lázně (nad zatrubněním)</t>
  </si>
  <si>
    <t>37,8 " km 2,159-2,259 rovnanina mezi Svobodou nad Úpou a Janskými Lázněmi"</t>
  </si>
  <si>
    <t>151101102</t>
  </si>
  <si>
    <t>Zřízení příložného pažení a rozepření stěn rýh hl do 4 m</t>
  </si>
  <si>
    <t>1976512714</t>
  </si>
  <si>
    <t>60,00 "km 2,665 srubový stupeň"</t>
  </si>
  <si>
    <t>60,00 "km 2,620 srubový stupeň"</t>
  </si>
  <si>
    <t>60,00 "km 2,586 srubový stupeň"</t>
  </si>
  <si>
    <t>64</t>
  </si>
  <si>
    <t>151101211</t>
  </si>
  <si>
    <t>Odstranění příložného pažení stěn hl do 4 m</t>
  </si>
  <si>
    <t>-1367956271</t>
  </si>
  <si>
    <t>60,00 "km 2,586 srunový stupeň"</t>
  </si>
  <si>
    <t>65</t>
  </si>
  <si>
    <t>151101401</t>
  </si>
  <si>
    <t>Zřízení vzepření stěn při pažení příložném hl do 4 m</t>
  </si>
  <si>
    <t>1386765188</t>
  </si>
  <si>
    <t>66</t>
  </si>
  <si>
    <t>151101411</t>
  </si>
  <si>
    <t>Odstranění vzepření stěn při pažení příložném hl do 4 m</t>
  </si>
  <si>
    <t>836337689</t>
  </si>
  <si>
    <t>28</t>
  </si>
  <si>
    <t>171201101</t>
  </si>
  <si>
    <t>Uložení sypaniny do násypů nezhutněných</t>
  </si>
  <si>
    <t>-1704444710</t>
  </si>
  <si>
    <t>2,05 "km 4,753 skluz"</t>
  </si>
  <si>
    <t>32,44*5 "km 4.478;4.485;4.5;4.534;4.54 srubový pas"</t>
  </si>
  <si>
    <t>97,82 "Srubová konstrukce v Jánských Lázních (nad zatrubněním - pod silnicí"</t>
  </si>
  <si>
    <t>72,73"km 2,665 srubový stupeň"</t>
  </si>
  <si>
    <t>72,60 "km 2,620 srubový stupeň"</t>
  </si>
  <si>
    <t>66,75 "km 2,586 srubový stupeň"</t>
  </si>
  <si>
    <t>2,33*31 "31 ks dřevěné pasy"</t>
  </si>
  <si>
    <t xml:space="preserve">6,00*18 "km 0.565; 0.650; 0.665; 0.775; 0.790; 0.800; 0.810; 0.820; 2.605; 2.640; 2.650; 2.660; 2.680; 2.690; 2.700; 2.710; 2.720; 2.740 - dř. prahy" </t>
  </si>
  <si>
    <t>9,40*2 " km 0,470 a 0,500 kamenné stupně"</t>
  </si>
  <si>
    <t>0,67 "km 4,534-4,540 rovnanina Janské Lázně - pod silnicí</t>
  </si>
  <si>
    <t>13,68 "km 2,790-2,809 dlažba Janské Lázně (pod zatrubněním viz výkaz kubatur"</t>
  </si>
  <si>
    <t>48,07 "km 2,580-2,738 rovnanina Janské Lázně (pod zatrubněním viz výkaz kubatur"</t>
  </si>
  <si>
    <t>20,08 " km 2,159-2,259 rovnanina mezi Svobodou nad Úpou a Janskými Lázněmi"</t>
  </si>
  <si>
    <t>137,45 "rovnanina v k.ú. Svoboda nad Úpou viz výkaz kubatur"</t>
  </si>
  <si>
    <t>31</t>
  </si>
  <si>
    <t>181951101</t>
  </si>
  <si>
    <t>Úprava pláně v hornině tř. 1 až 4 bez zhutnění</t>
  </si>
  <si>
    <t>-1151157976</t>
  </si>
  <si>
    <t>14,00*2 "km 0,470 a 0,500 kamenné stupně"</t>
  </si>
  <si>
    <t>115,24  "km 2,580-2,738 rovnanina Janské Lázně (pod zatrubněním viz výkaz kubatur"</t>
  </si>
  <si>
    <t>12,65 "rovnanina v k.ú. Svoboda nad Úpou viz výkaz kubatur"</t>
  </si>
  <si>
    <t>29</t>
  </si>
  <si>
    <t>182101101</t>
  </si>
  <si>
    <t>Svahování v zářezech v hornině tř. 1 až 4</t>
  </si>
  <si>
    <t>1651615325</t>
  </si>
  <si>
    <t>3,37 "km 4,534-4,540 rovnanina Janské Lázně - pod silnicí</t>
  </si>
  <si>
    <t>38,43 "rovnanina v k.ú. Svoboda nad Úpou viz výkaz kubatur"</t>
  </si>
  <si>
    <t>30</t>
  </si>
  <si>
    <t>182201101</t>
  </si>
  <si>
    <t>Svahování násypů</t>
  </si>
  <si>
    <t>-458406703</t>
  </si>
  <si>
    <t>12,00 "km 4,753 skluz"</t>
  </si>
  <si>
    <t>30,64*5 "km 4.478;4.485;4.5;4.534;4.54 srubový pas"</t>
  </si>
  <si>
    <t>40,00 "km 2,665 srubový stupeň"</t>
  </si>
  <si>
    <t>40,00 "km 2,620 srubový stupeň"</t>
  </si>
  <si>
    <t>40,00 " km 2,586 srubový stupeň"</t>
  </si>
  <si>
    <t>6,0*31 "31 ks dřevěné pasy"</t>
  </si>
  <si>
    <t xml:space="preserve">9,0*18 "km 0.565; 0.650; 0.665; 0.775; 0.790; 0.800; 0.810; 0.820; 2.605; 2.640; 2.650; 2.660; 2.680; 2.690; 2.700; 2.710; 2.720; 2.740 - dř. prahy" </t>
  </si>
  <si>
    <t>3,37  "km 4,534-4,540 rovnanina Janské Lázně - pod silnicí</t>
  </si>
  <si>
    <t>79,04  "km  2,790-2,809 dlažba Janské Lázně (pod zatrubněním viz výkaz kubatur"</t>
  </si>
  <si>
    <t>211,66 "km 2,580-2,738 rovnanina Janské Lázně (pod zatrubněním viz výkaz kubatur"</t>
  </si>
  <si>
    <t>88,12 " km 2,159-2,259 rovnanina mezi Svobodou nad Úpou a Janskými Lázněmi"</t>
  </si>
  <si>
    <t>507,42 "rovnanina v k.ú. Svoboda nad Úpou viz výkaz kubatu"</t>
  </si>
  <si>
    <t>58</t>
  </si>
  <si>
    <t>182301121</t>
  </si>
  <si>
    <t>Rozprostření ornice pl do 500 m2 ve svahu přes 1:5 tl vrstvy do 100 mm (ohumusování) vč. dodání humózního materiálu</t>
  </si>
  <si>
    <t>-160939442</t>
  </si>
  <si>
    <t xml:space="preserve">9,0*18 "18 ks - dř. prahy"  </t>
  </si>
  <si>
    <t xml:space="preserve">14,0*2 "km 0,470 a 0,500 kamenné stupně"  </t>
  </si>
  <si>
    <t>5</t>
  </si>
  <si>
    <t>900VP</t>
  </si>
  <si>
    <t>Firem pol.: Úprava ploch - průběžné čištění místní komunikace od nečistot po celou dobu výstavby</t>
  </si>
  <si>
    <t>-476719660</t>
  </si>
  <si>
    <t>6</t>
  </si>
  <si>
    <t>901VP</t>
  </si>
  <si>
    <t>Firem pol.: Úprava ploch poškozených stavební činností</t>
  </si>
  <si>
    <t>-1011844690</t>
  </si>
  <si>
    <t>600*3*2</t>
  </si>
  <si>
    <t>35</t>
  </si>
  <si>
    <t>181411121</t>
  </si>
  <si>
    <t>Založení lučního trávníku výsevem plochy do 1000 m2 v rovině a ve svahu do 1:5</t>
  </si>
  <si>
    <t>-2090654851</t>
  </si>
  <si>
    <t>1,99  "km 4,534-4,540 rovnanina Janské Lázně - pod silnicí</t>
  </si>
  <si>
    <t>36</t>
  </si>
  <si>
    <t>M</t>
  </si>
  <si>
    <t>005724720</t>
  </si>
  <si>
    <t>osivo směs travní krajinná - rovinná</t>
  </si>
  <si>
    <t>kg</t>
  </si>
  <si>
    <t>8</t>
  </si>
  <si>
    <t>1300059314</t>
  </si>
  <si>
    <t>34</t>
  </si>
  <si>
    <t>181451123</t>
  </si>
  <si>
    <t>Založení lučního trávníku výsevem plochy přes 1000 m2 ve svahu do 1:1</t>
  </si>
  <si>
    <t>-1155425893</t>
  </si>
  <si>
    <t>40,00 "km 2,586 srubový stupeň"</t>
  </si>
  <si>
    <t>14,0*2 "km 0,470 a 0,500 kamenné stupně"</t>
  </si>
  <si>
    <t>79,04 "km  2,790-2,809 dlažba Janské Lázně (pod zatrubněním viz výkaz kubatur"</t>
  </si>
  <si>
    <t>211,69 "km 2,580-2,738 rovnanina Janské Lázně (pod zatrubněním viz výkaz kubatur"</t>
  </si>
  <si>
    <t>1040,85 "rovnanina v k.ú. Svoboda nad Úpou viz výkaz kubatue"</t>
  </si>
  <si>
    <t>86</t>
  </si>
  <si>
    <t>005724740</t>
  </si>
  <si>
    <t>osivo směs travní krajinná - svahová</t>
  </si>
  <si>
    <t>-1723070250</t>
  </si>
  <si>
    <t>11</t>
  </si>
  <si>
    <t>321212345</t>
  </si>
  <si>
    <t>Oprava zdiva z lomového kamene vodních staveb do 3 m3 obkladního</t>
  </si>
  <si>
    <t>563974703</t>
  </si>
  <si>
    <t>46,0 *0,6  "km 0,348-0,440 - plocha * tl. zdiva"</t>
  </si>
  <si>
    <t>49</t>
  </si>
  <si>
    <t>321311115</t>
  </si>
  <si>
    <t>Konstrukce vodních staveb z betonu prostého mrazuvzdorného tř. C 25/30 XF3</t>
  </si>
  <si>
    <t>-1691237130</t>
  </si>
  <si>
    <t>4,49*2 "bet. jádro stupňů v km 0,470, 0,500"</t>
  </si>
  <si>
    <t>68</t>
  </si>
  <si>
    <t>326211211</t>
  </si>
  <si>
    <t>Zdivo nadzákladové z lomového kamene na maltu cementovou objemu do 3 m3 režné</t>
  </si>
  <si>
    <t>1633731206</t>
  </si>
  <si>
    <t>2,76 "km 3,217 zděný stupeň"</t>
  </si>
  <si>
    <t>13</t>
  </si>
  <si>
    <t>326351111</t>
  </si>
  <si>
    <t>Bednění ploch rovinných konstrukce tl do 1 m (vč. odbednění)</t>
  </si>
  <si>
    <t>1320941838</t>
  </si>
  <si>
    <t xml:space="preserve">17,60*2  "km 0,470, 0,500 - kamenný  stupeň - těleso </t>
  </si>
  <si>
    <t>51</t>
  </si>
  <si>
    <t>327361040</t>
  </si>
  <si>
    <t>Výztuž opěrných zdí a valů ze svařovaných sítí</t>
  </si>
  <si>
    <t>t</t>
  </si>
  <si>
    <t>556681732</t>
  </si>
  <si>
    <t>(16,1/6)*0,04740 "km 2,665 srubový stupeň"</t>
  </si>
  <si>
    <t>(16,1/6)*0,04740 "km 2,586 srub. stupeň"</t>
  </si>
  <si>
    <t>(16,1/6)*0,04740 "km 2,620 srubový stupeň"</t>
  </si>
  <si>
    <t>(25/6)*0.04740*2 "km 0,470 a 0,500 výztuž KARI síť bet. jádra stupně"</t>
  </si>
  <si>
    <t>50</t>
  </si>
  <si>
    <t>451312111</t>
  </si>
  <si>
    <t>Podklad pod dlažbu z betonu prostého C25/30 XF2 nad 100 do 150 mm</t>
  </si>
  <si>
    <t>1425917729</t>
  </si>
  <si>
    <t>24,2*2 "km 0,470a 0,500, dlažba boků spadiště kamnného stupně"</t>
  </si>
  <si>
    <t>138,7 +  41,61 "km  2,790-2,809 dlažba Janské Lázně (pod zatrubněním) viz výkaz kubatur - plocha dlažeb + zesílení v patě opevnění"</t>
  </si>
  <si>
    <t>118,10 "pl. viz pol oprava dlažeb"</t>
  </si>
  <si>
    <t>4,5 "km 0,565 dřevěný práh"</t>
  </si>
  <si>
    <t>25</t>
  </si>
  <si>
    <t>451315111</t>
  </si>
  <si>
    <t>Podkladní nebo vyrovnávací vrstva z betonu C12/15 tl 100 mm</t>
  </si>
  <si>
    <t>843751496</t>
  </si>
  <si>
    <t>16,90 "km 2,665 srubový stupeň"</t>
  </si>
  <si>
    <t>16,90 "km 2,620 srubový stupeň"</t>
  </si>
  <si>
    <t>16,90 "km 2,586 srub. stupeň"</t>
  </si>
  <si>
    <t>0,9*3,8 "km 0,470, 0,500 podklad pod těleso stupně"</t>
  </si>
  <si>
    <t>43</t>
  </si>
  <si>
    <t>451571222</t>
  </si>
  <si>
    <t>Podklad pod dlažbu ze štěrkopísku tl nad 100 do 150 mm</t>
  </si>
  <si>
    <t>-1640072372</t>
  </si>
  <si>
    <t>4,50 "km 0,565 dřevěný práh"</t>
  </si>
  <si>
    <t>33,46 "km 0,470 a 0,500 kamenné stupně"</t>
  </si>
  <si>
    <t>124,6  "km  2,790-2,809 dlažba Janské Lázně (pod zatrubněním viz výkaz kubatur"</t>
  </si>
  <si>
    <t>39</t>
  </si>
  <si>
    <t>463211153</t>
  </si>
  <si>
    <t>Rovnanina objemu nad 3 m3 z lomového kamene záhozového hmotnosti přes 200 kg s urovnáním líce</t>
  </si>
  <si>
    <t>560513671</t>
  </si>
  <si>
    <t>23,70 "km 4,753 skluz"</t>
  </si>
  <si>
    <t>27,23 "km 2,665 srubový stupeň"</t>
  </si>
  <si>
    <t>27,23 "km 2,620 srubový stupeň"</t>
  </si>
  <si>
    <t>27,23 "km 2,586 srub. stupeň"</t>
  </si>
  <si>
    <t>(4,5+4,05)*31 "31 ks dř. prahy viz výkaz kubatur"</t>
  </si>
  <si>
    <t>(5,5+8,25+4,2)*18 "dřevěné prahy 18 ks - hm. kamene 1000 kg+ 500 kg + 200-500 kg "</t>
  </si>
  <si>
    <t>5,20+3,98 "km 4,534-4,540 rovnanina Janské Lázně - pod silnicí - viz výkaz kubatur - hm. 200-500 kg + nad 500 kg</t>
  </si>
  <si>
    <t>164,42+137,10 "km 2,580-2,738 rovnanina Janské Lázně (pod zatrubněním viz výkaz kubatur - hm. 200-500+nad 500"</t>
  </si>
  <si>
    <t>40,44+37,80 " km 2,159-2,259 rovnanina mezi Svobodou nad Úpou a Janskými Lázněmi - hm. 200-500 + nad 500"</t>
  </si>
  <si>
    <t>284,89+264,87 "rovnanina v k.ú. Svoboda nad Úpou viz výkaz kubatu - hmotnosti 200-500 + hmot. nad 500 kg"</t>
  </si>
  <si>
    <t>42</t>
  </si>
  <si>
    <t>465511523</t>
  </si>
  <si>
    <t>Dlažba z lomového kamene do malty s vyplněním spár maltou a vyspárováním plocha nad 20 m2 tl 300 mm</t>
  </si>
  <si>
    <t>908894143</t>
  </si>
  <si>
    <t>138,7  "km  2,790-2,809 dlažba Janské Lázně (pod zatrubněním viz výkaz kubatur"</t>
  </si>
  <si>
    <t>41</t>
  </si>
  <si>
    <t>465511524</t>
  </si>
  <si>
    <t>Dlažba z lomového kamene do malty s vyplněním spár maltou a vyspárováním plocha nad 20 m2 tl 400 mm</t>
  </si>
  <si>
    <t>3780590</t>
  </si>
  <si>
    <t>41,61  "km  2,790-2,809 dlažba Janské Lázně (pod zatrubněním viz výkaz kubatur"</t>
  </si>
  <si>
    <t>24</t>
  </si>
  <si>
    <t>465513417</t>
  </si>
  <si>
    <t>Oprava dlažeb z lomového kamene na maltu s vyspárováním do 20 m2 tl 400 mm</t>
  </si>
  <si>
    <t>599944195</t>
  </si>
  <si>
    <t>15,0 "PB km 0,455"</t>
  </si>
  <si>
    <t>10,0 "PB km 0,470"</t>
  </si>
  <si>
    <t>4,0 "LB km 0,535"</t>
  </si>
  <si>
    <t>18,0 "PB, LB 0,455-0,485"</t>
  </si>
  <si>
    <t>21,0 "PB, LB 0,485-0,555"</t>
  </si>
  <si>
    <t>22,5 "LB 0,555-0,630"</t>
  </si>
  <si>
    <t>27,6 "PB, LB 2,470-2,493"</t>
  </si>
  <si>
    <t>52</t>
  </si>
  <si>
    <t>467951130</t>
  </si>
  <si>
    <t>Práh dřevěný jednoduchý z kulatiny nad 290 do 400 mm</t>
  </si>
  <si>
    <t>m</t>
  </si>
  <si>
    <t>1147233921</t>
  </si>
  <si>
    <t>5,5*31"31 ks dřevěný pas"</t>
  </si>
  <si>
    <t>56</t>
  </si>
  <si>
    <t>467951230</t>
  </si>
  <si>
    <t>Práh dřevěný dvojitý z kulatiny nad 290 do 400 mm</t>
  </si>
  <si>
    <t>2118094988</t>
  </si>
  <si>
    <t xml:space="preserve">6,0*18 "km 0.565; 0.650; 0.665; 0.775; 0.790; 0.800; 0.810; 0.820; 2.605; 2.640; 2.650; 2.660; 2.680; 2.690; 2.700; 2.710; 2.720; 2.740 - dř. prahy" </t>
  </si>
  <si>
    <t>59</t>
  </si>
  <si>
    <t>467954111</t>
  </si>
  <si>
    <t>Srubový stupeň střední tl do 1,2 m</t>
  </si>
  <si>
    <t>-55216956</t>
  </si>
  <si>
    <t>4,50 "km 4,753 skluz"</t>
  </si>
  <si>
    <t>5,28*5 "km 4.478;4.485;4.5;4.534;4.54 srubový pas"</t>
  </si>
  <si>
    <t>28,05 "km 2,665 srubový stupeň"</t>
  </si>
  <si>
    <t>28,05 "km 2,620 srubový stupeň"</t>
  </si>
  <si>
    <t>28,05 "km 2,586 srub. stupeň"</t>
  </si>
  <si>
    <t>53</t>
  </si>
  <si>
    <t>451971111</t>
  </si>
  <si>
    <t>Položení podkladní vrstvy z geotextilie s uchycením v terénu sponami a za plůtky hřeby (300 g/m2)</t>
  </si>
  <si>
    <t>1114886136</t>
  </si>
  <si>
    <t>35,00 "km 2,665 srubový stupeň"</t>
  </si>
  <si>
    <t>35,00 "km 2,620 srubový stupeň"</t>
  </si>
  <si>
    <t>35,00 "km 2,586 srub. stupeň"</t>
  </si>
  <si>
    <t>10,0*18 "dřevěné prahy - 18 ks, zatěsnění"</t>
  </si>
  <si>
    <t>54</t>
  </si>
  <si>
    <t>693112150</t>
  </si>
  <si>
    <t>geotextilie netkaná  300 g/m2</t>
  </si>
  <si>
    <t>-1170782048</t>
  </si>
  <si>
    <t>7</t>
  </si>
  <si>
    <t>628635411</t>
  </si>
  <si>
    <t>Spárování zdiva z lomového kamene maltou cementovou hl spár do 70 mm</t>
  </si>
  <si>
    <t>744380064</t>
  </si>
  <si>
    <t>230,0  "PB,LB km 0,348-0,440"</t>
  </si>
  <si>
    <t>134,4  "PB,LB km 2,510-2,580"</t>
  </si>
  <si>
    <t>636195212</t>
  </si>
  <si>
    <t>Vyplnění spár dlažby z lomového kamene maltou cementovou na hl do 70 mm s vyspárováním</t>
  </si>
  <si>
    <t>-325918342</t>
  </si>
  <si>
    <t>54,0 "PB, LB km 0,455-0,485 dlažby"</t>
  </si>
  <si>
    <t>147,0 "PB, LB km 0,485-0,555 dlažby"</t>
  </si>
  <si>
    <t>108,0 "LB km 0,555-0,630 - dlažby"</t>
  </si>
  <si>
    <t>12,0 "PB, km 0,615-0,640 - dlažby"</t>
  </si>
  <si>
    <t>27,6 "PB, LB km 2,470-2,493 - dlažby"</t>
  </si>
  <si>
    <t>9</t>
  </si>
  <si>
    <t>938903111</t>
  </si>
  <si>
    <t>Vysekání spár hl do 70 mm v dlažbě z lomového kamene</t>
  </si>
  <si>
    <t>218684684</t>
  </si>
  <si>
    <t>83</t>
  </si>
  <si>
    <t>9389VD</t>
  </si>
  <si>
    <t>Firem pol.: Odstranění dlažebního kamene pod mostem</t>
  </si>
  <si>
    <t>996232671</t>
  </si>
  <si>
    <t>20,0</t>
  </si>
  <si>
    <t>966061111</t>
  </si>
  <si>
    <t>Bourání dřevěných konstrukcí pro LTM</t>
  </si>
  <si>
    <t>464614009</t>
  </si>
  <si>
    <t>3,0*0,8 "km 0,813 bourání stupně dřevěného"</t>
  </si>
  <si>
    <t>3,0*0,8 "km 0,781 bourání stupně dřevěného"</t>
  </si>
  <si>
    <t>20</t>
  </si>
  <si>
    <t>989VD</t>
  </si>
  <si>
    <t>F.p: Komplení likvidace vešker. přebytečného výkopku a ost. odpadů, dle z. č. 185/2001 Sb., o odpadech v plat. znění a  vyhlášek, vř. naložení, dopravy, veškeré manipulace a uložení  i s poplatkem</t>
  </si>
  <si>
    <t>94550962</t>
  </si>
  <si>
    <t>(1192,41+39,4+490,62+631,5+74,37)-893,13"výkop+odkopávky+jámy+rýhy+rýhy 5 tř. - násypy</t>
  </si>
  <si>
    <t>20,0 "odstraněné kameny pod mostem v Jánských Lázních"</t>
  </si>
  <si>
    <t>(30,0+11,399)/2 "vybouraná suť ze spárování dlažeb, tuny přepočteny na m3</t>
  </si>
  <si>
    <t>((63+18)*0,5)+2+2 " vykopané pařezy"</t>
  </si>
  <si>
    <t>998312011</t>
  </si>
  <si>
    <t>Přesun hmot pro sanace území, hrazení a úpravy bystřin</t>
  </si>
  <si>
    <t>1807595146</t>
  </si>
  <si>
    <t>3899,939</t>
  </si>
  <si>
    <t>85</t>
  </si>
  <si>
    <t>998312093</t>
  </si>
  <si>
    <t>Příplatek k přesunu hmot pro sanace území, hrazení a úpravy bystřin za zvětšený přesun do 500 m</t>
  </si>
  <si>
    <t>1661856352</t>
  </si>
  <si>
    <t>3899,939*0,5  "50 % prací se zvětšeným přesunem"</t>
  </si>
  <si>
    <t>90</t>
  </si>
  <si>
    <t>002VD</t>
  </si>
  <si>
    <t>Firem. pol.: Převedení vody, čerpání vody dle technologie dodavatele (úseky, kde budou probíhat práce  s betonem, cementovou maltou, příčné objeky)</t>
  </si>
  <si>
    <t>512</t>
  </si>
  <si>
    <t>-78541466</t>
  </si>
  <si>
    <t>76</t>
  </si>
  <si>
    <t>0911VP</t>
  </si>
  <si>
    <t>Firem pol. Odstranění odpadu z koryta toku vč. dopravy, likvidace dle zákona o odpadech</t>
  </si>
  <si>
    <t>1953755321</t>
  </si>
  <si>
    <t>30,0 "v celé délce úseku"</t>
  </si>
  <si>
    <t>5,0 "km 1,180 beton, železo, suť apod."</t>
  </si>
  <si>
    <t>77</t>
  </si>
  <si>
    <t>0915VP</t>
  </si>
  <si>
    <t>Firem pol.: Demontáž a zpětná montáž   plotu z pletiva (nový mat.) v délce 200 m</t>
  </si>
  <si>
    <t>1906533309</t>
  </si>
  <si>
    <t>200,0</t>
  </si>
  <si>
    <t>78</t>
  </si>
  <si>
    <t>09159VP</t>
  </si>
  <si>
    <t xml:space="preserve">Firem pol.: Demontáž a zpětná montáž   zábradlí </t>
  </si>
  <si>
    <t>-1302911592</t>
  </si>
  <si>
    <t>6,0 " km 2,493"</t>
  </si>
  <si>
    <t>79</t>
  </si>
  <si>
    <t>09157VP</t>
  </si>
  <si>
    <t>Firem pol.: Ponechání, napojení, prodloužení, zkrácení všech stávajících výústí</t>
  </si>
  <si>
    <t>1031843676</t>
  </si>
  <si>
    <t>60</t>
  </si>
  <si>
    <t>4631VP</t>
  </si>
  <si>
    <t>Firem. pol.: Rovnanina - kamenné kvádry z LK hmotnosti nad 1000 kg</t>
  </si>
  <si>
    <t>1682329292</t>
  </si>
  <si>
    <t>25,08 "km 2,665 srubový stupeň"</t>
  </si>
  <si>
    <t>25,08 "km 2,620 srubový stupeň"</t>
  </si>
  <si>
    <t>25,08 "km 2,586 srubový stupeň"</t>
  </si>
  <si>
    <t>92</t>
  </si>
  <si>
    <t>96600VD</t>
  </si>
  <si>
    <t>Firem. pol.: Demontáž a zpětné zřízení dřevěného oplocení  z prken a latí, se sloupky oplocení v osové vzdálenosti do 4,00 m, výšky do 2,0 m</t>
  </si>
  <si>
    <t>-1607751073</t>
  </si>
  <si>
    <t>93</t>
  </si>
  <si>
    <t>994VD</t>
  </si>
  <si>
    <t>Demontáž a zpětná montáž veřejného osvětlení - 1 ks</t>
  </si>
  <si>
    <t>1944936742</t>
  </si>
  <si>
    <t>VP - Vícepráce</t>
  </si>
  <si>
    <t>PN</t>
  </si>
  <si>
    <t>03/2014/investice - SO 01 Přehrážka v km 1,180</t>
  </si>
  <si>
    <t xml:space="preserve">    2 - Zakládání</t>
  </si>
  <si>
    <t xml:space="preserve">    5 - Komunikace</t>
  </si>
  <si>
    <t>VRN - Vedlejší rozpočtové náklady</t>
  </si>
  <si>
    <t xml:space="preserve">    VRN1 - Průzkumné, geodetické a projektové práce</t>
  </si>
  <si>
    <t xml:space="preserve">    VRN6 - Územní vlivy</t>
  </si>
  <si>
    <t>55</t>
  </si>
  <si>
    <t>113106241</t>
  </si>
  <si>
    <t>Rozebrání vozovek ze silničních dílců</t>
  </si>
  <si>
    <t>-1739366120</t>
  </si>
  <si>
    <t>3*(3*1) "3 ks silničních panelů"</t>
  </si>
  <si>
    <t>113107121</t>
  </si>
  <si>
    <t>Odstranění podkladu pl do 50 m2 z kameniva drceného tl 100 mm</t>
  </si>
  <si>
    <t>-368621754</t>
  </si>
  <si>
    <t>3*(3*1)  "odstranění podkladu pod silničními panely"</t>
  </si>
  <si>
    <t>131201202</t>
  </si>
  <si>
    <t>Hloubení jam zapažených v hornině tř. 3 objemu do 1000 m3</t>
  </si>
  <si>
    <t>-2087732747</t>
  </si>
  <si>
    <t>819,35</t>
  </si>
  <si>
    <t>131201209</t>
  </si>
  <si>
    <t>Příplatek za lepivost u hloubení jam zapažených v hornině tř. 3</t>
  </si>
  <si>
    <t>-1719887323</t>
  </si>
  <si>
    <t>132301201</t>
  </si>
  <si>
    <t>Hloubení rýh š do 2000 mm v hornině tř. 4 objemu do 100 m3</t>
  </si>
  <si>
    <t>-1849490484</t>
  </si>
  <si>
    <t>18,57</t>
  </si>
  <si>
    <t>-231519625</t>
  </si>
  <si>
    <t>31849489</t>
  </si>
  <si>
    <t>150</t>
  </si>
  <si>
    <t>16</t>
  </si>
  <si>
    <t>-918062395</t>
  </si>
  <si>
    <t>17</t>
  </si>
  <si>
    <t>-785018899</t>
  </si>
  <si>
    <t>-1571923238</t>
  </si>
  <si>
    <t>26</t>
  </si>
  <si>
    <t>153812111</t>
  </si>
  <si>
    <t>Trn z betonářské oceli včetně zainjektování D do 20 mm l do 3 m</t>
  </si>
  <si>
    <t>1655637630</t>
  </si>
  <si>
    <t>80</t>
  </si>
  <si>
    <t>19</t>
  </si>
  <si>
    <t>161101101</t>
  </si>
  <si>
    <t>Svislé přemístění výkopku z horniny tř. 1 až 4 hl výkopu do 2,5 m</t>
  </si>
  <si>
    <t>1595876495</t>
  </si>
  <si>
    <t>819,35+18,57-600,04 "výkopy + jámy - násypy"</t>
  </si>
  <si>
    <t>171101121</t>
  </si>
  <si>
    <t>Uložení sypaniny z hornin nesoudržných kamenitých do násypů zhutněných</t>
  </si>
  <si>
    <t>-1569585978</t>
  </si>
  <si>
    <t>600,04</t>
  </si>
  <si>
    <t>-168469385</t>
  </si>
  <si>
    <t>3*(3*1) "osazení 3 ks silničních panelů"</t>
  </si>
  <si>
    <t>1735752236</t>
  </si>
  <si>
    <t>170</t>
  </si>
  <si>
    <t>44</t>
  </si>
  <si>
    <t>758197463</t>
  </si>
  <si>
    <t>170,0</t>
  </si>
  <si>
    <t>45</t>
  </si>
  <si>
    <t>-1771509590</t>
  </si>
  <si>
    <t>46</t>
  </si>
  <si>
    <t>1958316599</t>
  </si>
  <si>
    <t>150*3*2</t>
  </si>
  <si>
    <t>47</t>
  </si>
  <si>
    <t>-835478000</t>
  </si>
  <si>
    <t>48</t>
  </si>
  <si>
    <t>-1174812564</t>
  </si>
  <si>
    <t>170,0*0,015</t>
  </si>
  <si>
    <t>274321118</t>
  </si>
  <si>
    <t>Základové pasy, prahy, věnce a ostruhy ze ŽB C 30/37 XC4</t>
  </si>
  <si>
    <t>-1585723022</t>
  </si>
  <si>
    <t>28,8</t>
  </si>
  <si>
    <t>274354111</t>
  </si>
  <si>
    <t>Bednění základových pasů - zřízení</t>
  </si>
  <si>
    <t>-544255556</t>
  </si>
  <si>
    <t>14,9 "podkladní beton"</t>
  </si>
  <si>
    <t>29,0</t>
  </si>
  <si>
    <t>274354211</t>
  </si>
  <si>
    <t>Bednění základových pasů - odstranění</t>
  </si>
  <si>
    <t>-528882347</t>
  </si>
  <si>
    <t>43,90</t>
  </si>
  <si>
    <t>321213235</t>
  </si>
  <si>
    <t>Zdivo nadzákladové z lomového kamene vodních staveb obkladní se zatřením spár</t>
  </si>
  <si>
    <t>717473899</t>
  </si>
  <si>
    <t>88,85 "Obkladní zdivo ztracené bednění"</t>
  </si>
  <si>
    <t>321311116</t>
  </si>
  <si>
    <t>Konstrukce vodních staveb z betonu prostého mrazuvzdorného tř. C 35/45 XC4</t>
  </si>
  <si>
    <t>1529110237</t>
  </si>
  <si>
    <t>85,30 "Jádro tělesa přehrážky bet. C35/45-XC4"</t>
  </si>
  <si>
    <t>321366111</t>
  </si>
  <si>
    <t>Výztuž železobetonových konstrukcí vodních staveb z oceli 10 505 D do 12 mm</t>
  </si>
  <si>
    <t>-750211958</t>
  </si>
  <si>
    <t>3,31117</t>
  </si>
  <si>
    <t>326351112</t>
  </si>
  <si>
    <t>Bednění ploch rovinných konstrukce tl nad 1 m</t>
  </si>
  <si>
    <t>-348597492</t>
  </si>
  <si>
    <t>34,39 "bednění sekcí"</t>
  </si>
  <si>
    <t>14</t>
  </si>
  <si>
    <t>-189809452</t>
  </si>
  <si>
    <t>(90/6)*0,04740 " výztuž podkladní vrstvy betonu"</t>
  </si>
  <si>
    <t>583810vd</t>
  </si>
  <si>
    <t>Firem pol.: kamenné kopáky řezané, atyp. tvaru dle výkresu</t>
  </si>
  <si>
    <t>562551055</t>
  </si>
  <si>
    <t>3,57</t>
  </si>
  <si>
    <t>451315124</t>
  </si>
  <si>
    <t>Podkladní nebo výplňová vrstva z betonu C 12/15 tl do 150 mm</t>
  </si>
  <si>
    <t>2133335859</t>
  </si>
  <si>
    <t>86,6</t>
  </si>
  <si>
    <t>1280738343</t>
  </si>
  <si>
    <t>17,21 "závěrný pas z LK o hm. nad 1500 kg"</t>
  </si>
  <si>
    <t>115,29 "dopadiště z LK o hm. nad 1000 kg"</t>
  </si>
  <si>
    <t>052130110</t>
  </si>
  <si>
    <t>výřezy tyčové do 500 cm</t>
  </si>
  <si>
    <t>-6147018</t>
  </si>
  <si>
    <t>1,5 "dl. 15,2, prům. 400 mm"</t>
  </si>
  <si>
    <t>0,10 "dl. 2,50 prům. 200 mm"</t>
  </si>
  <si>
    <t>584121111</t>
  </si>
  <si>
    <t>Osazení silničních dílců z ŽB do lože z kameniva těženého tl 40 mm</t>
  </si>
  <si>
    <t>1498061572</t>
  </si>
  <si>
    <t>(3*1)*3 "3 ks silničních panelů 300*100*15 cm"</t>
  </si>
  <si>
    <t>593812330</t>
  </si>
  <si>
    <t>panel silniční IZD 300/100/18 JP 20 t 300x100x18 cm</t>
  </si>
  <si>
    <t>1029450527</t>
  </si>
  <si>
    <t>dohodou</t>
  </si>
  <si>
    <t>P</t>
  </si>
  <si>
    <t>628613211</t>
  </si>
  <si>
    <t>Protikorozní ochrana - základní a podkladní epoxidový, vrchní PU nátěr bez metalizace</t>
  </si>
  <si>
    <t>1377073174</t>
  </si>
  <si>
    <t>5,76 "ocelový svařenec pro uchycení příčných kulatin ve stř. části přehrážky"</t>
  </si>
  <si>
    <t>931991112</t>
  </si>
  <si>
    <t>Zřízení těsnění dilatační spáry gumovým nebo PVC pásem ve stěně</t>
  </si>
  <si>
    <t>-473395119</t>
  </si>
  <si>
    <t>16,72</t>
  </si>
  <si>
    <t>931992111</t>
  </si>
  <si>
    <t>Výplň dilatačních spár z pěnového polystyrénu tl 20 mm</t>
  </si>
  <si>
    <t>-1183475556</t>
  </si>
  <si>
    <t>25,0</t>
  </si>
  <si>
    <t>33</t>
  </si>
  <si>
    <t>931994105</t>
  </si>
  <si>
    <t>Těsnění pracovní spáry betonové konstrukce vnitřním pásem PVC proužek tl. 200 mm</t>
  </si>
  <si>
    <t>-924952886</t>
  </si>
  <si>
    <t>190,7</t>
  </si>
  <si>
    <t>32</t>
  </si>
  <si>
    <t>931994142</t>
  </si>
  <si>
    <t>Těsnění dilatační spáry betonové konstrukce polyuretanovým tmelem do pl 4,0 cm2</t>
  </si>
  <si>
    <t>1345604500</t>
  </si>
  <si>
    <t>52,0</t>
  </si>
  <si>
    <t>936172126</t>
  </si>
  <si>
    <t>Osazení doplňkových konstrukcí  z oceli hmotnosti do 500 kg</t>
  </si>
  <si>
    <t>865332318</t>
  </si>
  <si>
    <t>2 "dílenský výrobek, ocelový svařenec pro uchycení příčných kulatin střed. části přehrážky"</t>
  </si>
  <si>
    <t>1455027VD</t>
  </si>
  <si>
    <t xml:space="preserve">Firem pol.: dílenský výrobek profil ocelový U svařovaný  </t>
  </si>
  <si>
    <t>866579798</t>
  </si>
  <si>
    <t>Hmotnost: 11,3kg/m</t>
  </si>
  <si>
    <t>0,1412</t>
  </si>
  <si>
    <t>977131117</t>
  </si>
  <si>
    <t>Vrty příklepovými vrtáky D do 25 mm do cihelného zdiva nebo prostého betonu</t>
  </si>
  <si>
    <t>-1472303589</t>
  </si>
  <si>
    <t>80*0,4</t>
  </si>
  <si>
    <t>985131111</t>
  </si>
  <si>
    <t>Očištění ploch stěn, rubu kleneb a podlah tlakovou vodou s pracovním tlakem 385 barů</t>
  </si>
  <si>
    <t>1070906890</t>
  </si>
  <si>
    <t>24,72</t>
  </si>
  <si>
    <t>985131411</t>
  </si>
  <si>
    <t>Vysušení ploch stěn, rubu kleneb a podlah stlačeným vzduchem</t>
  </si>
  <si>
    <t>1028051296</t>
  </si>
  <si>
    <t>985323112</t>
  </si>
  <si>
    <t>Přechodový můstek reprofilovaného betonu na cementové bázi tl 2 mm</t>
  </si>
  <si>
    <t>668798002</t>
  </si>
  <si>
    <t>-620543468</t>
  </si>
  <si>
    <t>237,880</t>
  </si>
  <si>
    <t>1040790381</t>
  </si>
  <si>
    <t>521,875</t>
  </si>
  <si>
    <t>Firem. pol.: Převedení vody, čerpání vody dle technologie dodavatele (příčné objeky)</t>
  </si>
  <si>
    <t>-188564737</t>
  </si>
  <si>
    <t>011114000</t>
  </si>
  <si>
    <t>Převzetí základové spáry geologem</t>
  </si>
  <si>
    <t>Kč</t>
  </si>
  <si>
    <t>1024</t>
  </si>
  <si>
    <t>-265265095</t>
  </si>
  <si>
    <t>0621VD</t>
  </si>
  <si>
    <t>Zřízení sjezdu pro techniku při betonáži</t>
  </si>
  <si>
    <t>-1479165603</t>
  </si>
  <si>
    <t>03/2014/investice 02 - SO 02 Přehrážka v km 3,739</t>
  </si>
  <si>
    <t>131301202</t>
  </si>
  <si>
    <t>Hloubení jam zapažených v hornině tř. 4 objemu do 1000 m3</t>
  </si>
  <si>
    <t>-358380227</t>
  </si>
  <si>
    <t>827</t>
  </si>
  <si>
    <t>131301209</t>
  </si>
  <si>
    <t>Příplatek za lepivost u hloubení jam zapažených v hornině tř. 4</t>
  </si>
  <si>
    <t>1415488501</t>
  </si>
  <si>
    <t>827,0</t>
  </si>
  <si>
    <t>-1825390966</t>
  </si>
  <si>
    <t>1466545442</t>
  </si>
  <si>
    <t>1511634228</t>
  </si>
  <si>
    <t>125</t>
  </si>
  <si>
    <t>-1856051267</t>
  </si>
  <si>
    <t>-1958977004</t>
  </si>
  <si>
    <t>1966210563</t>
  </si>
  <si>
    <t>594203872</t>
  </si>
  <si>
    <t>178819133</t>
  </si>
  <si>
    <t>827-503,36 "výkopy + jámy - násypy"</t>
  </si>
  <si>
    <t>464055043</t>
  </si>
  <si>
    <t>503,36</t>
  </si>
  <si>
    <t>12</t>
  </si>
  <si>
    <t>509709831</t>
  </si>
  <si>
    <t>168,0</t>
  </si>
  <si>
    <t>-1315499545</t>
  </si>
  <si>
    <t>1683941619</t>
  </si>
  <si>
    <t>-1117209719</t>
  </si>
  <si>
    <t>476739980</t>
  </si>
  <si>
    <t>73917731</t>
  </si>
  <si>
    <t>168,0*0,015</t>
  </si>
  <si>
    <t>802692626</t>
  </si>
  <si>
    <t>26,18 "betonáž na vzdálenost nad 40 m"</t>
  </si>
  <si>
    <t>274322711</t>
  </si>
  <si>
    <t>Základové pasy ze ŽB odolného proti agresivnímu prostředí tř. C 35/45 XC</t>
  </si>
  <si>
    <t>-755981826</t>
  </si>
  <si>
    <t>6,38</t>
  </si>
  <si>
    <t>552963134</t>
  </si>
  <si>
    <t>13,44 "podkladní beton"</t>
  </si>
  <si>
    <t>40,72 "základ"</t>
  </si>
  <si>
    <t>1122493448</t>
  </si>
  <si>
    <t>54,16</t>
  </si>
  <si>
    <t>-1577679852</t>
  </si>
  <si>
    <t>63,71 "Obkladní zdivo ztracené bednění"</t>
  </si>
  <si>
    <t>-243480146</t>
  </si>
  <si>
    <t>97,60 "Jádro tělesa přehrážky bet. C35/45-XC4"</t>
  </si>
  <si>
    <t>22</t>
  </si>
  <si>
    <t>1713787602</t>
  </si>
  <si>
    <t>2,44481</t>
  </si>
  <si>
    <t>23</t>
  </si>
  <si>
    <t>-1438954814</t>
  </si>
  <si>
    <t>1655238490</t>
  </si>
  <si>
    <t>(117,89/6)*0,04740 " výztuž podkladní vrstvy betonu"</t>
  </si>
  <si>
    <t>1707917045</t>
  </si>
  <si>
    <t>3,332</t>
  </si>
  <si>
    <t>-1529752072</t>
  </si>
  <si>
    <t>77,3</t>
  </si>
  <si>
    <t>-235182707</t>
  </si>
  <si>
    <t>140,40 "dopadiště z LK o hm. nad 1000 kg"</t>
  </si>
  <si>
    <t>375110330</t>
  </si>
  <si>
    <t>2,0 "dl. 20, prům. 400 mm"</t>
  </si>
  <si>
    <t>0,15 "dl. 3,20 prům. 200 mm"</t>
  </si>
  <si>
    <t>-312252101</t>
  </si>
  <si>
    <t>6,72 "ocelový svařenec pro uchycení příčných kulatin ve stř. části přehrážky"</t>
  </si>
  <si>
    <t>-1257460553</t>
  </si>
  <si>
    <t>11,72</t>
  </si>
  <si>
    <t>1591262104</t>
  </si>
  <si>
    <t>22,46</t>
  </si>
  <si>
    <t>-1362440146</t>
  </si>
  <si>
    <t>123,13</t>
  </si>
  <si>
    <t>334936482</t>
  </si>
  <si>
    <t>24,6</t>
  </si>
  <si>
    <t>-1766730230</t>
  </si>
  <si>
    <t>2 "dílenský výrobek, ocelový svařenec pro uchxení říčných kulatin střed. části přehrážky"</t>
  </si>
  <si>
    <t>-1648728482</t>
  </si>
  <si>
    <t>0,181</t>
  </si>
  <si>
    <t>1824764893</t>
  </si>
  <si>
    <t>72*0,3</t>
  </si>
  <si>
    <t>-203289519</t>
  </si>
  <si>
    <t>27,060</t>
  </si>
  <si>
    <t>929327256</t>
  </si>
  <si>
    <t>27,06</t>
  </si>
  <si>
    <t>1370771364</t>
  </si>
  <si>
    <t>-889289174</t>
  </si>
  <si>
    <t>323,64</t>
  </si>
  <si>
    <t>-7880845</t>
  </si>
  <si>
    <t>473,880</t>
  </si>
  <si>
    <t>945095646</t>
  </si>
  <si>
    <t>342687751</t>
  </si>
  <si>
    <t>972641029</t>
  </si>
  <si>
    <t>03/2014/VON - Vedlejší a ostatní náklady</t>
  </si>
  <si>
    <t>N00 - Vedlejší a ostatní náklady</t>
  </si>
  <si>
    <t>20011RVD</t>
  </si>
  <si>
    <t>Protokolární předání stavbou stavbou dotčených pozemků a komunikací, uvedených do původního stavu, zpět jejich vlastníkům</t>
  </si>
  <si>
    <t>-767729819</t>
  </si>
  <si>
    <t>2004RVD</t>
  </si>
  <si>
    <t>Zajištění a zabezpečení staveniště, zřízení a likvidace zařízení staveniště, včetně případných přípojek, přístupů, deponií apod.</t>
  </si>
  <si>
    <t>1591587373</t>
  </si>
  <si>
    <t>20094VD</t>
  </si>
  <si>
    <t>Zpracování havarijního plánu vč. provedení opatření z něho vyplývající</t>
  </si>
  <si>
    <t>-87097219</t>
  </si>
  <si>
    <t>2003RVD</t>
  </si>
  <si>
    <t>Vytyčení stavby odborně způsobilou osobou v oboru zeměměřičství</t>
  </si>
  <si>
    <t>-1158591401</t>
  </si>
  <si>
    <t>2005R</t>
  </si>
  <si>
    <t>zajištění umístění štítku o povolení stavby</t>
  </si>
  <si>
    <t>308968987</t>
  </si>
  <si>
    <t>20092VP</t>
  </si>
  <si>
    <t>Zpracování a předání dokumentace skutečného provedení stavby (3 paré + 1 v elektr. podobě)  a zaměření skutečného provedení stavby</t>
  </si>
  <si>
    <t>-164550624</t>
  </si>
  <si>
    <t>20093VP</t>
  </si>
  <si>
    <t>Zpracování a předání doplnění PD pro provádění stavby o technologické postupy zhotovitele</t>
  </si>
  <si>
    <t>483668909</t>
  </si>
  <si>
    <t>2009RV</t>
  </si>
  <si>
    <t>Vyhotovení číselníků pokácené dřevní hmoty (adjustace dříví) a její protokolární předání vlastníkům</t>
  </si>
  <si>
    <t>1683704770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</si>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</sst>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68" fontId="30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0" fontId="71" fillId="33" borderId="0" xfId="36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30" fillId="0" borderId="33" xfId="0" applyNumberFormat="1" applyFont="1" applyBorder="1" applyAlignment="1" applyProtection="1">
      <alignment horizontal="right" vertical="center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30" fillId="34" borderId="33" xfId="0" applyNumberFormat="1" applyFont="1" applyFill="1" applyBorder="1" applyAlignment="1">
      <alignment horizontal="right" vertical="center"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31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D6F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6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1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9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7A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D6FF.tmp" descr="C:\KROSplusData\System\Temp\radED6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C665.tmp" descr="C:\KROSplusData\System\Temp\rad0C6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D173.tmp" descr="C:\KROSplusData\System\Temp\rad3D1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A982.tmp" descr="C:\KROSplusData\System\Temp\radEA9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A7A4.tmp" descr="C:\KROSplusData\System\Temp\radEA7A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913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914</v>
      </c>
      <c r="X1" s="166"/>
      <c r="Y1" s="166"/>
      <c r="Z1" s="166"/>
      <c r="AA1" s="166"/>
      <c r="AB1" s="166"/>
      <c r="AC1" s="166"/>
      <c r="AD1" s="166"/>
      <c r="AE1" s="166"/>
      <c r="AF1" s="166"/>
      <c r="AG1" s="164"/>
      <c r="AH1" s="16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R2" s="170" t="s">
        <v>6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99" t="s">
        <v>10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84" t="s">
        <v>15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11"/>
      <c r="AQ5" s="12"/>
      <c r="BE5" s="202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04" t="s">
        <v>18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11"/>
      <c r="AQ6" s="12"/>
      <c r="BE6" s="171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71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71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71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71"/>
      <c r="BS10" s="6" t="s">
        <v>19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 t="s">
        <v>34</v>
      </c>
      <c r="AO11" s="11"/>
      <c r="AP11" s="11"/>
      <c r="AQ11" s="12"/>
      <c r="BE11" s="171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71"/>
      <c r="BS12" s="6" t="s">
        <v>19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36</v>
      </c>
      <c r="AO13" s="11"/>
      <c r="AP13" s="11"/>
      <c r="AQ13" s="12"/>
      <c r="BE13" s="171"/>
      <c r="BS13" s="6" t="s">
        <v>19</v>
      </c>
    </row>
    <row r="14" spans="2:71" s="2" customFormat="1" ht="15.75" customHeight="1">
      <c r="B14" s="10"/>
      <c r="C14" s="11"/>
      <c r="D14" s="11"/>
      <c r="E14" s="205" t="s">
        <v>36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18" t="s">
        <v>33</v>
      </c>
      <c r="AL14" s="11"/>
      <c r="AM14" s="11"/>
      <c r="AN14" s="20" t="s">
        <v>36</v>
      </c>
      <c r="AO14" s="11"/>
      <c r="AP14" s="11"/>
      <c r="AQ14" s="12"/>
      <c r="BE14" s="171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71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38</v>
      </c>
      <c r="AO16" s="11"/>
      <c r="AP16" s="11"/>
      <c r="AQ16" s="12"/>
      <c r="BE16" s="171"/>
      <c r="BS16" s="6" t="s">
        <v>4</v>
      </c>
    </row>
    <row r="17" spans="2:71" s="2" customFormat="1" ht="19.5" customHeight="1">
      <c r="B17" s="10"/>
      <c r="C17" s="11"/>
      <c r="D17" s="11"/>
      <c r="E17" s="16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 t="s">
        <v>40</v>
      </c>
      <c r="AO17" s="11"/>
      <c r="AP17" s="11"/>
      <c r="AQ17" s="12"/>
      <c r="BE17" s="171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71"/>
      <c r="BS18" s="6" t="s">
        <v>7</v>
      </c>
    </row>
    <row r="19" spans="2:71" s="2" customFormat="1" ht="15" customHeight="1">
      <c r="B19" s="10"/>
      <c r="C19" s="11"/>
      <c r="D19" s="18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71"/>
      <c r="BS19" s="6" t="s">
        <v>7</v>
      </c>
    </row>
    <row r="20" spans="2:57" s="2" customFormat="1" ht="15.75" customHeight="1">
      <c r="B20" s="10"/>
      <c r="C20" s="11"/>
      <c r="D20" s="11"/>
      <c r="E20" s="16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33</v>
      </c>
      <c r="AL20" s="11"/>
      <c r="AM20" s="11"/>
      <c r="AN20" s="16"/>
      <c r="AO20" s="11"/>
      <c r="AP20" s="11"/>
      <c r="AQ20" s="12"/>
      <c r="BE20" s="171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71"/>
    </row>
    <row r="22" spans="2:57" s="2" customFormat="1" ht="15.75" customHeight="1">
      <c r="B22" s="10"/>
      <c r="C22" s="11"/>
      <c r="D22" s="18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71"/>
    </row>
    <row r="23" spans="2:57" s="2" customFormat="1" ht="15.75" customHeight="1">
      <c r="B23" s="10"/>
      <c r="C23" s="11"/>
      <c r="D23" s="11"/>
      <c r="E23" s="206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11"/>
      <c r="AP23" s="11"/>
      <c r="AQ23" s="12"/>
      <c r="BE23" s="171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71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71"/>
    </row>
    <row r="26" spans="2:57" s="2" customFormat="1" ht="15" customHeight="1">
      <c r="B26" s="10"/>
      <c r="C26" s="11"/>
      <c r="D26" s="22" t="s">
        <v>45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07">
        <f>ROUND($AG$87,2)</f>
        <v>0</v>
      </c>
      <c r="AL26" s="201"/>
      <c r="AM26" s="201"/>
      <c r="AN26" s="201"/>
      <c r="AO26" s="201"/>
      <c r="AP26" s="11"/>
      <c r="AQ26" s="12"/>
      <c r="BE26" s="171"/>
    </row>
    <row r="27" spans="2:57" s="2" customFormat="1" ht="15" customHeight="1">
      <c r="B27" s="10"/>
      <c r="C27" s="11"/>
      <c r="D27" s="22" t="s">
        <v>46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07">
        <f>ROUND($AG$93,2)</f>
        <v>0</v>
      </c>
      <c r="AL27" s="201"/>
      <c r="AM27" s="201"/>
      <c r="AN27" s="201"/>
      <c r="AO27" s="201"/>
      <c r="AP27" s="11"/>
      <c r="AQ27" s="12"/>
      <c r="BE27" s="171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88"/>
    </row>
    <row r="29" spans="2:57" s="6" customFormat="1" ht="27" customHeight="1">
      <c r="B29" s="23"/>
      <c r="C29" s="24"/>
      <c r="D29" s="26" t="s">
        <v>47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08">
        <f>ROUND($AK$26+$AK$27,2)</f>
        <v>0</v>
      </c>
      <c r="AL29" s="209"/>
      <c r="AM29" s="209"/>
      <c r="AN29" s="209"/>
      <c r="AO29" s="209"/>
      <c r="AP29" s="24"/>
      <c r="AQ29" s="25"/>
      <c r="BE29" s="188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88"/>
    </row>
    <row r="31" spans="2:57" s="6" customFormat="1" ht="15" customHeight="1">
      <c r="B31" s="28"/>
      <c r="C31" s="29"/>
      <c r="D31" s="29" t="s">
        <v>48</v>
      </c>
      <c r="E31" s="29"/>
      <c r="F31" s="29" t="s">
        <v>49</v>
      </c>
      <c r="G31" s="29"/>
      <c r="H31" s="29"/>
      <c r="I31" s="29"/>
      <c r="J31" s="29"/>
      <c r="K31" s="29"/>
      <c r="L31" s="194">
        <v>0.21</v>
      </c>
      <c r="M31" s="195"/>
      <c r="N31" s="195"/>
      <c r="O31" s="195"/>
      <c r="P31" s="29"/>
      <c r="Q31" s="29"/>
      <c r="R31" s="29"/>
      <c r="S31" s="29"/>
      <c r="T31" s="31" t="s">
        <v>50</v>
      </c>
      <c r="U31" s="29"/>
      <c r="V31" s="29"/>
      <c r="W31" s="196">
        <f>ROUND($AZ$87+SUM($CD$94:$CD$98),2)</f>
        <v>0</v>
      </c>
      <c r="X31" s="195"/>
      <c r="Y31" s="195"/>
      <c r="Z31" s="195"/>
      <c r="AA31" s="195"/>
      <c r="AB31" s="195"/>
      <c r="AC31" s="195"/>
      <c r="AD31" s="195"/>
      <c r="AE31" s="195"/>
      <c r="AF31" s="29"/>
      <c r="AG31" s="29"/>
      <c r="AH31" s="29"/>
      <c r="AI31" s="29"/>
      <c r="AJ31" s="29"/>
      <c r="AK31" s="196">
        <f>ROUND($AV$87+SUM($BY$94:$BY$98),2)</f>
        <v>0</v>
      </c>
      <c r="AL31" s="195"/>
      <c r="AM31" s="195"/>
      <c r="AN31" s="195"/>
      <c r="AO31" s="195"/>
      <c r="AP31" s="29"/>
      <c r="AQ31" s="32"/>
      <c r="BE31" s="203"/>
    </row>
    <row r="32" spans="2:57" s="6" customFormat="1" ht="15" customHeight="1">
      <c r="B32" s="28"/>
      <c r="C32" s="29"/>
      <c r="D32" s="29"/>
      <c r="E32" s="29"/>
      <c r="F32" s="29" t="s">
        <v>51</v>
      </c>
      <c r="G32" s="29"/>
      <c r="H32" s="29"/>
      <c r="I32" s="29"/>
      <c r="J32" s="29"/>
      <c r="K32" s="29"/>
      <c r="L32" s="194">
        <v>0.15</v>
      </c>
      <c r="M32" s="195"/>
      <c r="N32" s="195"/>
      <c r="O32" s="195"/>
      <c r="P32" s="29"/>
      <c r="Q32" s="29"/>
      <c r="R32" s="29"/>
      <c r="S32" s="29"/>
      <c r="T32" s="31" t="s">
        <v>50</v>
      </c>
      <c r="U32" s="29"/>
      <c r="V32" s="29"/>
      <c r="W32" s="196">
        <f>ROUND($BA$87+SUM($CE$94:$CE$98),2)</f>
        <v>0</v>
      </c>
      <c r="X32" s="195"/>
      <c r="Y32" s="195"/>
      <c r="Z32" s="195"/>
      <c r="AA32" s="195"/>
      <c r="AB32" s="195"/>
      <c r="AC32" s="195"/>
      <c r="AD32" s="195"/>
      <c r="AE32" s="195"/>
      <c r="AF32" s="29"/>
      <c r="AG32" s="29"/>
      <c r="AH32" s="29"/>
      <c r="AI32" s="29"/>
      <c r="AJ32" s="29"/>
      <c r="AK32" s="196">
        <f>ROUND($AW$87+SUM($BZ$94:$BZ$98),2)</f>
        <v>0</v>
      </c>
      <c r="AL32" s="195"/>
      <c r="AM32" s="195"/>
      <c r="AN32" s="195"/>
      <c r="AO32" s="195"/>
      <c r="AP32" s="29"/>
      <c r="AQ32" s="32"/>
      <c r="BE32" s="203"/>
    </row>
    <row r="33" spans="2:57" s="6" customFormat="1" ht="15" customHeight="1" hidden="1">
      <c r="B33" s="28"/>
      <c r="C33" s="29"/>
      <c r="D33" s="29"/>
      <c r="E33" s="29"/>
      <c r="F33" s="29" t="s">
        <v>52</v>
      </c>
      <c r="G33" s="29"/>
      <c r="H33" s="29"/>
      <c r="I33" s="29"/>
      <c r="J33" s="29"/>
      <c r="K33" s="29"/>
      <c r="L33" s="194">
        <v>0.21</v>
      </c>
      <c r="M33" s="195"/>
      <c r="N33" s="195"/>
      <c r="O33" s="195"/>
      <c r="P33" s="29"/>
      <c r="Q33" s="29"/>
      <c r="R33" s="29"/>
      <c r="S33" s="29"/>
      <c r="T33" s="31" t="s">
        <v>50</v>
      </c>
      <c r="U33" s="29"/>
      <c r="V33" s="29"/>
      <c r="W33" s="196">
        <f>ROUND($BB$87+SUM($CF$94:$CF$98),2)</f>
        <v>0</v>
      </c>
      <c r="X33" s="195"/>
      <c r="Y33" s="195"/>
      <c r="Z33" s="195"/>
      <c r="AA33" s="195"/>
      <c r="AB33" s="195"/>
      <c r="AC33" s="195"/>
      <c r="AD33" s="195"/>
      <c r="AE33" s="195"/>
      <c r="AF33" s="29"/>
      <c r="AG33" s="29"/>
      <c r="AH33" s="29"/>
      <c r="AI33" s="29"/>
      <c r="AJ33" s="29"/>
      <c r="AK33" s="196">
        <v>0</v>
      </c>
      <c r="AL33" s="195"/>
      <c r="AM33" s="195"/>
      <c r="AN33" s="195"/>
      <c r="AO33" s="195"/>
      <c r="AP33" s="29"/>
      <c r="AQ33" s="32"/>
      <c r="BE33" s="203"/>
    </row>
    <row r="34" spans="2:57" s="6" customFormat="1" ht="15" customHeight="1" hidden="1">
      <c r="B34" s="28"/>
      <c r="C34" s="29"/>
      <c r="D34" s="29"/>
      <c r="E34" s="29"/>
      <c r="F34" s="29" t="s">
        <v>53</v>
      </c>
      <c r="G34" s="29"/>
      <c r="H34" s="29"/>
      <c r="I34" s="29"/>
      <c r="J34" s="29"/>
      <c r="K34" s="29"/>
      <c r="L34" s="194">
        <v>0.15</v>
      </c>
      <c r="M34" s="195"/>
      <c r="N34" s="195"/>
      <c r="O34" s="195"/>
      <c r="P34" s="29"/>
      <c r="Q34" s="29"/>
      <c r="R34" s="29"/>
      <c r="S34" s="29"/>
      <c r="T34" s="31" t="s">
        <v>50</v>
      </c>
      <c r="U34" s="29"/>
      <c r="V34" s="29"/>
      <c r="W34" s="196">
        <f>ROUND($BC$87+SUM($CG$94:$CG$98),2)</f>
        <v>0</v>
      </c>
      <c r="X34" s="195"/>
      <c r="Y34" s="195"/>
      <c r="Z34" s="195"/>
      <c r="AA34" s="195"/>
      <c r="AB34" s="195"/>
      <c r="AC34" s="195"/>
      <c r="AD34" s="195"/>
      <c r="AE34" s="195"/>
      <c r="AF34" s="29"/>
      <c r="AG34" s="29"/>
      <c r="AH34" s="29"/>
      <c r="AI34" s="29"/>
      <c r="AJ34" s="29"/>
      <c r="AK34" s="196">
        <v>0</v>
      </c>
      <c r="AL34" s="195"/>
      <c r="AM34" s="195"/>
      <c r="AN34" s="195"/>
      <c r="AO34" s="195"/>
      <c r="AP34" s="29"/>
      <c r="AQ34" s="32"/>
      <c r="BE34" s="203"/>
    </row>
    <row r="35" spans="2:43" s="6" customFormat="1" ht="15" customHeight="1" hidden="1">
      <c r="B35" s="28"/>
      <c r="C35" s="29"/>
      <c r="D35" s="29"/>
      <c r="E35" s="29"/>
      <c r="F35" s="29" t="s">
        <v>54</v>
      </c>
      <c r="G35" s="29"/>
      <c r="H35" s="29"/>
      <c r="I35" s="29"/>
      <c r="J35" s="29"/>
      <c r="K35" s="29"/>
      <c r="L35" s="194">
        <v>0</v>
      </c>
      <c r="M35" s="195"/>
      <c r="N35" s="195"/>
      <c r="O35" s="195"/>
      <c r="P35" s="29"/>
      <c r="Q35" s="29"/>
      <c r="R35" s="29"/>
      <c r="S35" s="29"/>
      <c r="T35" s="31" t="s">
        <v>50</v>
      </c>
      <c r="U35" s="29"/>
      <c r="V35" s="29"/>
      <c r="W35" s="196">
        <f>ROUND($BD$87+SUM($CH$94:$CH$98),2)</f>
        <v>0</v>
      </c>
      <c r="X35" s="195"/>
      <c r="Y35" s="195"/>
      <c r="Z35" s="195"/>
      <c r="AA35" s="195"/>
      <c r="AB35" s="195"/>
      <c r="AC35" s="195"/>
      <c r="AD35" s="195"/>
      <c r="AE35" s="195"/>
      <c r="AF35" s="29"/>
      <c r="AG35" s="29"/>
      <c r="AH35" s="29"/>
      <c r="AI35" s="29"/>
      <c r="AJ35" s="29"/>
      <c r="AK35" s="196">
        <v>0</v>
      </c>
      <c r="AL35" s="195"/>
      <c r="AM35" s="195"/>
      <c r="AN35" s="195"/>
      <c r="AO35" s="195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56</v>
      </c>
      <c r="U37" s="35"/>
      <c r="V37" s="35"/>
      <c r="W37" s="35"/>
      <c r="X37" s="197" t="s">
        <v>57</v>
      </c>
      <c r="Y37" s="191"/>
      <c r="Z37" s="191"/>
      <c r="AA37" s="191"/>
      <c r="AB37" s="191"/>
      <c r="AC37" s="35"/>
      <c r="AD37" s="35"/>
      <c r="AE37" s="35"/>
      <c r="AF37" s="35"/>
      <c r="AG37" s="35"/>
      <c r="AH37" s="35"/>
      <c r="AI37" s="35"/>
      <c r="AJ37" s="35"/>
      <c r="AK37" s="198">
        <f>SUM($AK$29:$AK$35)</f>
        <v>0</v>
      </c>
      <c r="AL37" s="191"/>
      <c r="AM37" s="191"/>
      <c r="AN37" s="191"/>
      <c r="AO37" s="193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59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60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61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60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61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62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63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60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61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60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61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99" t="s">
        <v>64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03/2014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82" t="str">
        <f>$K$6</f>
        <v>Jánský potok v km 0,400 - 4,400</v>
      </c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Svoboda nad Úpou, Janské Lázně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26.03.2014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Správa KRNAP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184" t="str">
        <f>IF($E$17="","",$E$17)</f>
        <v>Ing. Filip Brtna</v>
      </c>
      <c r="AN82" s="173"/>
      <c r="AO82" s="173"/>
      <c r="AP82" s="173"/>
      <c r="AQ82" s="25"/>
      <c r="AS82" s="185" t="s">
        <v>65</v>
      </c>
      <c r="AT82" s="186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42</v>
      </c>
      <c r="AJ83" s="24"/>
      <c r="AK83" s="24"/>
      <c r="AL83" s="24"/>
      <c r="AM83" s="184" t="str">
        <f>IF($E$20="","",$E$20)</f>
        <v>TERRA - POZEMKOVÉ ÚPRAVY s.r.o., Ing. Filip Brtna</v>
      </c>
      <c r="AN83" s="173"/>
      <c r="AO83" s="173"/>
      <c r="AP83" s="173"/>
      <c r="AQ83" s="25"/>
      <c r="AS83" s="187"/>
      <c r="AT83" s="188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9"/>
      <c r="AT84" s="173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90" t="s">
        <v>66</v>
      </c>
      <c r="D85" s="191"/>
      <c r="E85" s="191"/>
      <c r="F85" s="191"/>
      <c r="G85" s="191"/>
      <c r="H85" s="35"/>
      <c r="I85" s="192" t="s">
        <v>67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 t="s">
        <v>68</v>
      </c>
      <c r="AH85" s="191"/>
      <c r="AI85" s="191"/>
      <c r="AJ85" s="191"/>
      <c r="AK85" s="191"/>
      <c r="AL85" s="191"/>
      <c r="AM85" s="191"/>
      <c r="AN85" s="192" t="s">
        <v>69</v>
      </c>
      <c r="AO85" s="191"/>
      <c r="AP85" s="193"/>
      <c r="AQ85" s="25"/>
      <c r="AS85" s="66" t="s">
        <v>70</v>
      </c>
      <c r="AT85" s="67" t="s">
        <v>71</v>
      </c>
      <c r="AU85" s="67" t="s">
        <v>72</v>
      </c>
      <c r="AV85" s="67" t="s">
        <v>73</v>
      </c>
      <c r="AW85" s="67" t="s">
        <v>74</v>
      </c>
      <c r="AX85" s="67" t="s">
        <v>75</v>
      </c>
      <c r="AY85" s="67" t="s">
        <v>76</v>
      </c>
      <c r="AZ85" s="67" t="s">
        <v>77</v>
      </c>
      <c r="BA85" s="67" t="s">
        <v>78</v>
      </c>
      <c r="BB85" s="67" t="s">
        <v>79</v>
      </c>
      <c r="BC85" s="67" t="s">
        <v>80</v>
      </c>
      <c r="BD85" s="68" t="s">
        <v>81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82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76">
        <f>ROUND(SUM($AG$88:$AG$91),2)</f>
        <v>0</v>
      </c>
      <c r="AH87" s="177"/>
      <c r="AI87" s="177"/>
      <c r="AJ87" s="177"/>
      <c r="AK87" s="177"/>
      <c r="AL87" s="177"/>
      <c r="AM87" s="177"/>
      <c r="AN87" s="176">
        <f>SUM($AG$87,$AT$87)</f>
        <v>0</v>
      </c>
      <c r="AO87" s="177"/>
      <c r="AP87" s="177"/>
      <c r="AQ87" s="58"/>
      <c r="AS87" s="72">
        <f>ROUND(SUM($AS$88:$AS$91),2)</f>
        <v>0</v>
      </c>
      <c r="AT87" s="73">
        <f>ROUND(SUM($AV$87:$AW$87),2)</f>
        <v>0</v>
      </c>
      <c r="AU87" s="74">
        <f>ROUND(SUM($AU$88:$AU$91),5)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ROUND(SUM($AZ$88:$AZ$91),2)</f>
        <v>0</v>
      </c>
      <c r="BA87" s="73">
        <f>ROUND(SUM($BA$88:$BA$91),2)</f>
        <v>0</v>
      </c>
      <c r="BB87" s="73">
        <f>ROUND(SUM($BB$88:$BB$91),2)</f>
        <v>0</v>
      </c>
      <c r="BC87" s="73">
        <f>ROUND(SUM($BC$88:$BC$91),2)</f>
        <v>0</v>
      </c>
      <c r="BD87" s="75">
        <f>ROUND(SUM($BD$88:$BD$91),2)</f>
        <v>0</v>
      </c>
      <c r="BS87" s="55" t="s">
        <v>83</v>
      </c>
      <c r="BT87" s="55" t="s">
        <v>84</v>
      </c>
      <c r="BU87" s="76" t="s">
        <v>85</v>
      </c>
      <c r="BV87" s="55" t="s">
        <v>86</v>
      </c>
      <c r="BW87" s="55" t="s">
        <v>87</v>
      </c>
      <c r="BX87" s="55" t="s">
        <v>88</v>
      </c>
    </row>
    <row r="88" spans="1:76" s="77" customFormat="1" ht="28.5" customHeight="1">
      <c r="A88" s="162" t="s">
        <v>915</v>
      </c>
      <c r="B88" s="78"/>
      <c r="C88" s="79"/>
      <c r="D88" s="180" t="s">
        <v>89</v>
      </c>
      <c r="E88" s="181"/>
      <c r="F88" s="181"/>
      <c r="G88" s="181"/>
      <c r="H88" s="181"/>
      <c r="I88" s="79"/>
      <c r="J88" s="180" t="s">
        <v>90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78">
        <f>'03_2014_oprava - SO 01 Já...'!$M$30</f>
        <v>0</v>
      </c>
      <c r="AH88" s="179"/>
      <c r="AI88" s="179"/>
      <c r="AJ88" s="179"/>
      <c r="AK88" s="179"/>
      <c r="AL88" s="179"/>
      <c r="AM88" s="179"/>
      <c r="AN88" s="178">
        <f>SUM($AG$88,$AT$88)</f>
        <v>0</v>
      </c>
      <c r="AO88" s="179"/>
      <c r="AP88" s="179"/>
      <c r="AQ88" s="80"/>
      <c r="AS88" s="81">
        <f>'03_2014_oprava - SO 01 Já...'!$M$28</f>
        <v>0</v>
      </c>
      <c r="AT88" s="82">
        <f>ROUND(SUM($AV$88:$AW$88),2)</f>
        <v>0</v>
      </c>
      <c r="AU88" s="83">
        <f>'03_2014_oprava - SO 01 Já...'!$W$128</f>
        <v>0</v>
      </c>
      <c r="AV88" s="82">
        <f>'03_2014_oprava - SO 01 Já...'!$M$32</f>
        <v>0</v>
      </c>
      <c r="AW88" s="82">
        <f>'03_2014_oprava - SO 01 Já...'!$M$33</f>
        <v>0</v>
      </c>
      <c r="AX88" s="82">
        <f>'03_2014_oprava - SO 01 Já...'!$M$34</f>
        <v>0</v>
      </c>
      <c r="AY88" s="82">
        <f>'03_2014_oprava - SO 01 Já...'!$M$35</f>
        <v>0</v>
      </c>
      <c r="AZ88" s="82">
        <f>'03_2014_oprava - SO 01 Já...'!$H$32</f>
        <v>0</v>
      </c>
      <c r="BA88" s="82">
        <f>'03_2014_oprava - SO 01 Já...'!$H$33</f>
        <v>0</v>
      </c>
      <c r="BB88" s="82">
        <f>'03_2014_oprava - SO 01 Já...'!$H$34</f>
        <v>0</v>
      </c>
      <c r="BC88" s="82">
        <f>'03_2014_oprava - SO 01 Já...'!$H$35</f>
        <v>0</v>
      </c>
      <c r="BD88" s="84">
        <f>'03_2014_oprava - SO 01 Já...'!$H$36</f>
        <v>0</v>
      </c>
      <c r="BT88" s="77" t="s">
        <v>22</v>
      </c>
      <c r="BV88" s="77" t="s">
        <v>86</v>
      </c>
      <c r="BW88" s="77" t="s">
        <v>91</v>
      </c>
      <c r="BX88" s="77" t="s">
        <v>87</v>
      </c>
    </row>
    <row r="89" spans="1:76" s="77" customFormat="1" ht="28.5" customHeight="1">
      <c r="A89" s="162" t="s">
        <v>915</v>
      </c>
      <c r="B89" s="78"/>
      <c r="C89" s="79"/>
      <c r="D89" s="180" t="s">
        <v>92</v>
      </c>
      <c r="E89" s="181"/>
      <c r="F89" s="181"/>
      <c r="G89" s="181"/>
      <c r="H89" s="181"/>
      <c r="I89" s="79"/>
      <c r="J89" s="180" t="s">
        <v>93</v>
      </c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78">
        <f>'03_2014_investice - SO 01...'!$M$30</f>
        <v>0</v>
      </c>
      <c r="AH89" s="179"/>
      <c r="AI89" s="179"/>
      <c r="AJ89" s="179"/>
      <c r="AK89" s="179"/>
      <c r="AL89" s="179"/>
      <c r="AM89" s="179"/>
      <c r="AN89" s="178">
        <f>SUM($AG$89,$AT$89)</f>
        <v>0</v>
      </c>
      <c r="AO89" s="179"/>
      <c r="AP89" s="179"/>
      <c r="AQ89" s="80"/>
      <c r="AS89" s="81">
        <f>'03_2014_investice - SO 01...'!$M$28</f>
        <v>0</v>
      </c>
      <c r="AT89" s="82">
        <f>ROUND(SUM($AV$89:$AW$89),2)</f>
        <v>0</v>
      </c>
      <c r="AU89" s="83">
        <f>'03_2014_investice - SO 01...'!$W$130</f>
        <v>0</v>
      </c>
      <c r="AV89" s="82">
        <f>'03_2014_investice - SO 01...'!$M$32</f>
        <v>0</v>
      </c>
      <c r="AW89" s="82">
        <f>'03_2014_investice - SO 01...'!$M$33</f>
        <v>0</v>
      </c>
      <c r="AX89" s="82">
        <f>'03_2014_investice - SO 01...'!$M$34</f>
        <v>0</v>
      </c>
      <c r="AY89" s="82">
        <f>'03_2014_investice - SO 01...'!$M$35</f>
        <v>0</v>
      </c>
      <c r="AZ89" s="82">
        <f>'03_2014_investice - SO 01...'!$H$32</f>
        <v>0</v>
      </c>
      <c r="BA89" s="82">
        <f>'03_2014_investice - SO 01...'!$H$33</f>
        <v>0</v>
      </c>
      <c r="BB89" s="82">
        <f>'03_2014_investice - SO 01...'!$H$34</f>
        <v>0</v>
      </c>
      <c r="BC89" s="82">
        <f>'03_2014_investice - SO 01...'!$H$35</f>
        <v>0</v>
      </c>
      <c r="BD89" s="84">
        <f>'03_2014_investice - SO 01...'!$H$36</f>
        <v>0</v>
      </c>
      <c r="BT89" s="77" t="s">
        <v>22</v>
      </c>
      <c r="BV89" s="77" t="s">
        <v>86</v>
      </c>
      <c r="BW89" s="77" t="s">
        <v>94</v>
      </c>
      <c r="BX89" s="77" t="s">
        <v>87</v>
      </c>
    </row>
    <row r="90" spans="1:76" s="77" customFormat="1" ht="28.5" customHeight="1">
      <c r="A90" s="162" t="s">
        <v>915</v>
      </c>
      <c r="B90" s="78"/>
      <c r="C90" s="79"/>
      <c r="D90" s="180" t="s">
        <v>95</v>
      </c>
      <c r="E90" s="181"/>
      <c r="F90" s="181"/>
      <c r="G90" s="181"/>
      <c r="H90" s="181"/>
      <c r="I90" s="79"/>
      <c r="J90" s="180" t="s">
        <v>96</v>
      </c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78">
        <f>'03_2014_investice 02 - SO...'!$M$30</f>
        <v>0</v>
      </c>
      <c r="AH90" s="179"/>
      <c r="AI90" s="179"/>
      <c r="AJ90" s="179"/>
      <c r="AK90" s="179"/>
      <c r="AL90" s="179"/>
      <c r="AM90" s="179"/>
      <c r="AN90" s="178">
        <f>SUM($AG$90,$AT$90)</f>
        <v>0</v>
      </c>
      <c r="AO90" s="179"/>
      <c r="AP90" s="179"/>
      <c r="AQ90" s="80"/>
      <c r="AS90" s="81">
        <f>'03_2014_investice 02 - SO...'!$M$28</f>
        <v>0</v>
      </c>
      <c r="AT90" s="82">
        <f>ROUND(SUM($AV$90:$AW$90),2)</f>
        <v>0</v>
      </c>
      <c r="AU90" s="83">
        <f>'03_2014_investice 02 - SO...'!$W$129</f>
        <v>0</v>
      </c>
      <c r="AV90" s="82">
        <f>'03_2014_investice 02 - SO...'!$M$32</f>
        <v>0</v>
      </c>
      <c r="AW90" s="82">
        <f>'03_2014_investice 02 - SO...'!$M$33</f>
        <v>0</v>
      </c>
      <c r="AX90" s="82">
        <f>'03_2014_investice 02 - SO...'!$M$34</f>
        <v>0</v>
      </c>
      <c r="AY90" s="82">
        <f>'03_2014_investice 02 - SO...'!$M$35</f>
        <v>0</v>
      </c>
      <c r="AZ90" s="82">
        <f>'03_2014_investice 02 - SO...'!$H$32</f>
        <v>0</v>
      </c>
      <c r="BA90" s="82">
        <f>'03_2014_investice 02 - SO...'!$H$33</f>
        <v>0</v>
      </c>
      <c r="BB90" s="82">
        <f>'03_2014_investice 02 - SO...'!$H$34</f>
        <v>0</v>
      </c>
      <c r="BC90" s="82">
        <f>'03_2014_investice 02 - SO...'!$H$35</f>
        <v>0</v>
      </c>
      <c r="BD90" s="84">
        <f>'03_2014_investice 02 - SO...'!$H$36</f>
        <v>0</v>
      </c>
      <c r="BT90" s="77" t="s">
        <v>22</v>
      </c>
      <c r="BV90" s="77" t="s">
        <v>86</v>
      </c>
      <c r="BW90" s="77" t="s">
        <v>97</v>
      </c>
      <c r="BX90" s="77" t="s">
        <v>87</v>
      </c>
    </row>
    <row r="91" spans="1:76" s="77" customFormat="1" ht="28.5" customHeight="1">
      <c r="A91" s="162" t="s">
        <v>915</v>
      </c>
      <c r="B91" s="78"/>
      <c r="C91" s="79"/>
      <c r="D91" s="180" t="s">
        <v>98</v>
      </c>
      <c r="E91" s="181"/>
      <c r="F91" s="181"/>
      <c r="G91" s="181"/>
      <c r="H91" s="181"/>
      <c r="I91" s="79"/>
      <c r="J91" s="180" t="s">
        <v>99</v>
      </c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78">
        <f>'03_2014_VON - Vedlejší a ...'!$M$30</f>
        <v>0</v>
      </c>
      <c r="AH91" s="179"/>
      <c r="AI91" s="179"/>
      <c r="AJ91" s="179"/>
      <c r="AK91" s="179"/>
      <c r="AL91" s="179"/>
      <c r="AM91" s="179"/>
      <c r="AN91" s="178">
        <f>SUM($AG$91,$AT$91)</f>
        <v>0</v>
      </c>
      <c r="AO91" s="179"/>
      <c r="AP91" s="179"/>
      <c r="AQ91" s="80"/>
      <c r="AS91" s="85">
        <f>'03_2014_VON - Vedlejší a ...'!$M$28</f>
        <v>0</v>
      </c>
      <c r="AT91" s="86">
        <f>ROUND(SUM($AV$91:$AW$91),2)</f>
        <v>0</v>
      </c>
      <c r="AU91" s="87">
        <f>'03_2014_VON - Vedlejší a ...'!$W$117</f>
        <v>0</v>
      </c>
      <c r="AV91" s="86">
        <f>'03_2014_VON - Vedlejší a ...'!$M$32</f>
        <v>0</v>
      </c>
      <c r="AW91" s="86">
        <f>'03_2014_VON - Vedlejší a ...'!$M$33</f>
        <v>0</v>
      </c>
      <c r="AX91" s="86">
        <f>'03_2014_VON - Vedlejší a ...'!$M$34</f>
        <v>0</v>
      </c>
      <c r="AY91" s="86">
        <f>'03_2014_VON - Vedlejší a ...'!$M$35</f>
        <v>0</v>
      </c>
      <c r="AZ91" s="86">
        <f>'03_2014_VON - Vedlejší a ...'!$H$32</f>
        <v>0</v>
      </c>
      <c r="BA91" s="86">
        <f>'03_2014_VON - Vedlejší a ...'!$H$33</f>
        <v>0</v>
      </c>
      <c r="BB91" s="86">
        <f>'03_2014_VON - Vedlejší a ...'!$H$34</f>
        <v>0</v>
      </c>
      <c r="BC91" s="86">
        <f>'03_2014_VON - Vedlejší a ...'!$H$35</f>
        <v>0</v>
      </c>
      <c r="BD91" s="88">
        <f>'03_2014_VON - Vedlejší a ...'!$H$36</f>
        <v>0</v>
      </c>
      <c r="BT91" s="77" t="s">
        <v>22</v>
      </c>
      <c r="BV91" s="77" t="s">
        <v>86</v>
      </c>
      <c r="BW91" s="77" t="s">
        <v>100</v>
      </c>
      <c r="BX91" s="77" t="s">
        <v>87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1" t="s">
        <v>101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76">
        <f>ROUND(SUM($AG$94:$AG$97),2)</f>
        <v>0</v>
      </c>
      <c r="AH93" s="173"/>
      <c r="AI93" s="173"/>
      <c r="AJ93" s="173"/>
      <c r="AK93" s="173"/>
      <c r="AL93" s="173"/>
      <c r="AM93" s="173"/>
      <c r="AN93" s="176">
        <f>ROUND(SUM($AN$94:$AN$97),2)</f>
        <v>0</v>
      </c>
      <c r="AO93" s="173"/>
      <c r="AP93" s="173"/>
      <c r="AQ93" s="25"/>
      <c r="AS93" s="66" t="s">
        <v>102</v>
      </c>
      <c r="AT93" s="67" t="s">
        <v>103</v>
      </c>
      <c r="AU93" s="67" t="s">
        <v>48</v>
      </c>
      <c r="AV93" s="68" t="s">
        <v>71</v>
      </c>
      <c r="AW93" s="69"/>
    </row>
    <row r="94" spans="2:89" s="6" customFormat="1" ht="21" customHeight="1">
      <c r="B94" s="23"/>
      <c r="C94" s="24"/>
      <c r="D94" s="89" t="s">
        <v>104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74">
        <f>ROUND($AG$87*$AS$94,2)</f>
        <v>0</v>
      </c>
      <c r="AH94" s="173"/>
      <c r="AI94" s="173"/>
      <c r="AJ94" s="173"/>
      <c r="AK94" s="173"/>
      <c r="AL94" s="173"/>
      <c r="AM94" s="173"/>
      <c r="AN94" s="175">
        <f>ROUND($AG$94+$AV$94,2)</f>
        <v>0</v>
      </c>
      <c r="AO94" s="173"/>
      <c r="AP94" s="173"/>
      <c r="AQ94" s="25"/>
      <c r="AS94" s="90">
        <v>0</v>
      </c>
      <c r="AT94" s="91" t="s">
        <v>105</v>
      </c>
      <c r="AU94" s="91" t="s">
        <v>49</v>
      </c>
      <c r="AV94" s="92">
        <f>ROUND(IF($AU$94="základní",$AG$94*$L$31,IF($AU$94="snížená",$AG$94*$L$32,0)),2)</f>
        <v>0</v>
      </c>
      <c r="BV94" s="6" t="s">
        <v>106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172" t="s">
        <v>107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24"/>
      <c r="AD95" s="24"/>
      <c r="AE95" s="24"/>
      <c r="AF95" s="24"/>
      <c r="AG95" s="174">
        <f>$AG$87*$AS$95</f>
        <v>0</v>
      </c>
      <c r="AH95" s="173"/>
      <c r="AI95" s="173"/>
      <c r="AJ95" s="173"/>
      <c r="AK95" s="173"/>
      <c r="AL95" s="173"/>
      <c r="AM95" s="173"/>
      <c r="AN95" s="175">
        <f>$AG$95+$AV$95</f>
        <v>0</v>
      </c>
      <c r="AO95" s="173"/>
      <c r="AP95" s="173"/>
      <c r="AQ95" s="25"/>
      <c r="AS95" s="94">
        <v>0</v>
      </c>
      <c r="AT95" s="95" t="s">
        <v>105</v>
      </c>
      <c r="AU95" s="95" t="s">
        <v>49</v>
      </c>
      <c r="AV95" s="96">
        <f>ROUND(IF($AU$95="nulová",0,IF(OR($AU$95="základní",$AU$95="zákl. přenesená"),$AG$95*$L$31,$AG$95*$L$32)),2)</f>
        <v>0</v>
      </c>
      <c r="BV95" s="6" t="s">
        <v>108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3"/>
      <c r="C96" s="24"/>
      <c r="D96" s="172" t="s">
        <v>107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24"/>
      <c r="AD96" s="24"/>
      <c r="AE96" s="24"/>
      <c r="AF96" s="24"/>
      <c r="AG96" s="174">
        <f>$AG$87*$AS$96</f>
        <v>0</v>
      </c>
      <c r="AH96" s="173"/>
      <c r="AI96" s="173"/>
      <c r="AJ96" s="173"/>
      <c r="AK96" s="173"/>
      <c r="AL96" s="173"/>
      <c r="AM96" s="173"/>
      <c r="AN96" s="175">
        <f>$AG$96+$AV$96</f>
        <v>0</v>
      </c>
      <c r="AO96" s="173"/>
      <c r="AP96" s="173"/>
      <c r="AQ96" s="25"/>
      <c r="AS96" s="94">
        <v>0</v>
      </c>
      <c r="AT96" s="95" t="s">
        <v>105</v>
      </c>
      <c r="AU96" s="95" t="s">
        <v>49</v>
      </c>
      <c r="AV96" s="96">
        <f>ROUND(IF($AU$96="nulová",0,IF(OR($AU$96="základní",$AU$96="zákl. přenesená"),$AG$96*$L$31,$AG$96*$L$32)),2)</f>
        <v>0</v>
      </c>
      <c r="BV96" s="6" t="s">
        <v>108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172" t="s">
        <v>107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24"/>
      <c r="AD97" s="24"/>
      <c r="AE97" s="24"/>
      <c r="AF97" s="24"/>
      <c r="AG97" s="174">
        <f>$AG$87*$AS$97</f>
        <v>0</v>
      </c>
      <c r="AH97" s="173"/>
      <c r="AI97" s="173"/>
      <c r="AJ97" s="173"/>
      <c r="AK97" s="173"/>
      <c r="AL97" s="173"/>
      <c r="AM97" s="173"/>
      <c r="AN97" s="175">
        <f>$AG$97+$AV$97</f>
        <v>0</v>
      </c>
      <c r="AO97" s="173"/>
      <c r="AP97" s="173"/>
      <c r="AQ97" s="25"/>
      <c r="AS97" s="97">
        <v>0</v>
      </c>
      <c r="AT97" s="98" t="s">
        <v>105</v>
      </c>
      <c r="AU97" s="98" t="s">
        <v>49</v>
      </c>
      <c r="AV97" s="99">
        <f>ROUND(IF($AU$97="nulová",0,IF(OR($AU$97="základní",$AU$97="zákl. přenesená"),$AG$97*$L$31,$AG$97*$L$32)),2)</f>
        <v>0</v>
      </c>
      <c r="BV97" s="6" t="s">
        <v>108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</row>
    <row r="99" spans="2:43" s="6" customFormat="1" ht="30.75" customHeight="1">
      <c r="B99" s="23"/>
      <c r="C99" s="100" t="s">
        <v>109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168">
        <f>ROUND($AG$87+$AG$93,2)</f>
        <v>0</v>
      </c>
      <c r="AH99" s="169"/>
      <c r="AI99" s="169"/>
      <c r="AJ99" s="169"/>
      <c r="AK99" s="169"/>
      <c r="AL99" s="169"/>
      <c r="AM99" s="169"/>
      <c r="AN99" s="168">
        <f>$AN$87+$AN$93</f>
        <v>0</v>
      </c>
      <c r="AO99" s="169"/>
      <c r="AP99" s="169"/>
      <c r="AQ99" s="25"/>
    </row>
    <row r="100" spans="2:43" s="6" customFormat="1" ht="7.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</row>
  </sheetData>
  <sheetProtection password="CC35" sheet="1" objects="1" scenarios="1" formatColumns="0" formatRows="0" sort="0" autoFilter="0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_2014_oprava - SO 01 Já...'!C2" tooltip="03/2014/oprava - SO 01 Já..." display="/"/>
    <hyperlink ref="A89" location="'03_2014_investice - SO 01...'!C2" tooltip="03/2014/investice - SO 01..." display="/"/>
    <hyperlink ref="A90" location="'03_2014_investice 02 - SO...'!C2" tooltip="03/2014/investice 02 - SO..." display="/"/>
    <hyperlink ref="A91" location="'03_2014_VON - Vedlejší a ...'!C2" tooltip="03/2014/VON - Vedlejší a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916</v>
      </c>
      <c r="G1" s="166"/>
      <c r="H1" s="213" t="s">
        <v>917</v>
      </c>
      <c r="I1" s="213"/>
      <c r="J1" s="213"/>
      <c r="K1" s="213"/>
      <c r="L1" s="166" t="s">
        <v>918</v>
      </c>
      <c r="M1" s="164"/>
      <c r="N1" s="164"/>
      <c r="O1" s="165" t="s">
        <v>110</v>
      </c>
      <c r="P1" s="164"/>
      <c r="Q1" s="164"/>
      <c r="R1" s="164"/>
      <c r="S1" s="166" t="s">
        <v>919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70" t="s">
        <v>6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111</v>
      </c>
    </row>
    <row r="4" spans="2:46" s="2" customFormat="1" ht="37.5" customHeight="1">
      <c r="B4" s="10"/>
      <c r="C4" s="199" t="s">
        <v>112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Jánský potok v km 0,400 - 4,400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1"/>
      <c r="R6" s="12"/>
    </row>
    <row r="7" spans="2:18" s="6" customFormat="1" ht="33.75" customHeight="1">
      <c r="B7" s="23"/>
      <c r="C7" s="24"/>
      <c r="D7" s="17" t="s">
        <v>113</v>
      </c>
      <c r="E7" s="24"/>
      <c r="F7" s="204" t="s">
        <v>114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38" t="str">
        <f>'Rekapitulace stavby'!$AN$8</f>
        <v>26.03.2014</v>
      </c>
      <c r="P9" s="17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4" t="s">
        <v>31</v>
      </c>
      <c r="P11" s="173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84" t="s">
        <v>34</v>
      </c>
      <c r="P12" s="17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7"/>
      <c r="P14" s="173"/>
      <c r="Q14" s="24"/>
      <c r="R14" s="25"/>
    </row>
    <row r="15" spans="2:18" s="6" customFormat="1" ht="18.75" customHeight="1">
      <c r="B15" s="23"/>
      <c r="C15" s="24"/>
      <c r="D15" s="24"/>
      <c r="E15" s="237" t="s">
        <v>115</v>
      </c>
      <c r="F15" s="173"/>
      <c r="G15" s="173"/>
      <c r="H15" s="173"/>
      <c r="I15" s="173"/>
      <c r="J15" s="173"/>
      <c r="K15" s="173"/>
      <c r="L15" s="173"/>
      <c r="M15" s="18" t="s">
        <v>33</v>
      </c>
      <c r="N15" s="24"/>
      <c r="O15" s="237"/>
      <c r="P15" s="17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4" t="s">
        <v>38</v>
      </c>
      <c r="P17" s="173"/>
      <c r="Q17" s="24"/>
      <c r="R17" s="25"/>
    </row>
    <row r="18" spans="2:18" s="6" customFormat="1" ht="18.75" customHeight="1">
      <c r="B18" s="23"/>
      <c r="C18" s="24"/>
      <c r="D18" s="24"/>
      <c r="E18" s="16" t="s">
        <v>39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84" t="s">
        <v>40</v>
      </c>
      <c r="P18" s="17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4"/>
      <c r="P20" s="17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84"/>
      <c r="P21" s="17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206"/>
      <c r="F24" s="235"/>
      <c r="G24" s="235"/>
      <c r="H24" s="235"/>
      <c r="I24" s="235"/>
      <c r="J24" s="235"/>
      <c r="K24" s="235"/>
      <c r="L24" s="235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116</v>
      </c>
      <c r="E27" s="24"/>
      <c r="F27" s="24"/>
      <c r="G27" s="24"/>
      <c r="H27" s="24"/>
      <c r="I27" s="24"/>
      <c r="J27" s="24"/>
      <c r="K27" s="24"/>
      <c r="L27" s="24"/>
      <c r="M27" s="207">
        <f>$N$88</f>
        <v>0</v>
      </c>
      <c r="N27" s="173"/>
      <c r="O27" s="173"/>
      <c r="P27" s="173"/>
      <c r="Q27" s="24"/>
      <c r="R27" s="25"/>
    </row>
    <row r="28" spans="2:18" s="6" customFormat="1" ht="15" customHeight="1">
      <c r="B28" s="23"/>
      <c r="C28" s="24"/>
      <c r="D28" s="22" t="s">
        <v>104</v>
      </c>
      <c r="E28" s="24"/>
      <c r="F28" s="24"/>
      <c r="G28" s="24"/>
      <c r="H28" s="24"/>
      <c r="I28" s="24"/>
      <c r="J28" s="24"/>
      <c r="K28" s="24"/>
      <c r="L28" s="24"/>
      <c r="M28" s="207">
        <f>$N$103</f>
        <v>0</v>
      </c>
      <c r="N28" s="173"/>
      <c r="O28" s="173"/>
      <c r="P28" s="17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47</v>
      </c>
      <c r="E30" s="24"/>
      <c r="F30" s="24"/>
      <c r="G30" s="24"/>
      <c r="H30" s="24"/>
      <c r="I30" s="24"/>
      <c r="J30" s="24"/>
      <c r="K30" s="24"/>
      <c r="L30" s="24"/>
      <c r="M30" s="236">
        <f>ROUND($M$27+$M$28,2)</f>
        <v>0</v>
      </c>
      <c r="N30" s="173"/>
      <c r="O30" s="173"/>
      <c r="P30" s="173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48</v>
      </c>
      <c r="E32" s="29" t="s">
        <v>49</v>
      </c>
      <c r="F32" s="30">
        <v>0.21</v>
      </c>
      <c r="G32" s="107" t="s">
        <v>50</v>
      </c>
      <c r="H32" s="234">
        <f>(SUM($BE$103:$BE$110)+SUM($BE$128:$BE$426))</f>
        <v>0</v>
      </c>
      <c r="I32" s="173"/>
      <c r="J32" s="173"/>
      <c r="K32" s="24"/>
      <c r="L32" s="24"/>
      <c r="M32" s="234">
        <f>ROUND((SUM($BE$103:$BE$110)+SUM($BE$128:$BE$426)),2)*$F$32</f>
        <v>0</v>
      </c>
      <c r="N32" s="173"/>
      <c r="O32" s="173"/>
      <c r="P32" s="173"/>
      <c r="Q32" s="24"/>
      <c r="R32" s="25"/>
    </row>
    <row r="33" spans="2:18" s="6" customFormat="1" ht="15" customHeight="1">
      <c r="B33" s="23"/>
      <c r="C33" s="24"/>
      <c r="D33" s="24"/>
      <c r="E33" s="29" t="s">
        <v>51</v>
      </c>
      <c r="F33" s="30">
        <v>0.15</v>
      </c>
      <c r="G33" s="107" t="s">
        <v>50</v>
      </c>
      <c r="H33" s="234">
        <f>(SUM($BF$103:$BF$110)+SUM($BF$128:$BF$426))</f>
        <v>0</v>
      </c>
      <c r="I33" s="173"/>
      <c r="J33" s="173"/>
      <c r="K33" s="24"/>
      <c r="L33" s="24"/>
      <c r="M33" s="234">
        <f>ROUND((SUM($BF$103:$BF$110)+SUM($BF$128:$BF$426)),2)*$F$33</f>
        <v>0</v>
      </c>
      <c r="N33" s="173"/>
      <c r="O33" s="173"/>
      <c r="P33" s="173"/>
      <c r="Q33" s="24"/>
      <c r="R33" s="25"/>
    </row>
    <row r="34" spans="2:18" s="6" customFormat="1" ht="15" customHeight="1" hidden="1">
      <c r="B34" s="23"/>
      <c r="C34" s="24"/>
      <c r="D34" s="24"/>
      <c r="E34" s="29" t="s">
        <v>52</v>
      </c>
      <c r="F34" s="30">
        <v>0.21</v>
      </c>
      <c r="G34" s="107" t="s">
        <v>50</v>
      </c>
      <c r="H34" s="234">
        <f>(SUM($BG$103:$BG$110)+SUM($BG$128:$BG$426))</f>
        <v>0</v>
      </c>
      <c r="I34" s="173"/>
      <c r="J34" s="173"/>
      <c r="K34" s="24"/>
      <c r="L34" s="24"/>
      <c r="M34" s="234">
        <v>0</v>
      </c>
      <c r="N34" s="173"/>
      <c r="O34" s="173"/>
      <c r="P34" s="173"/>
      <c r="Q34" s="24"/>
      <c r="R34" s="25"/>
    </row>
    <row r="35" spans="2:18" s="6" customFormat="1" ht="15" customHeight="1" hidden="1">
      <c r="B35" s="23"/>
      <c r="C35" s="24"/>
      <c r="D35" s="24"/>
      <c r="E35" s="29" t="s">
        <v>53</v>
      </c>
      <c r="F35" s="30">
        <v>0.15</v>
      </c>
      <c r="G35" s="107" t="s">
        <v>50</v>
      </c>
      <c r="H35" s="234">
        <f>(SUM($BH$103:$BH$110)+SUM($BH$128:$BH$426))</f>
        <v>0</v>
      </c>
      <c r="I35" s="173"/>
      <c r="J35" s="173"/>
      <c r="K35" s="24"/>
      <c r="L35" s="24"/>
      <c r="M35" s="234">
        <v>0</v>
      </c>
      <c r="N35" s="173"/>
      <c r="O35" s="173"/>
      <c r="P35" s="173"/>
      <c r="Q35" s="24"/>
      <c r="R35" s="25"/>
    </row>
    <row r="36" spans="2:18" s="6" customFormat="1" ht="15" customHeight="1" hidden="1">
      <c r="B36" s="23"/>
      <c r="C36" s="24"/>
      <c r="D36" s="24"/>
      <c r="E36" s="29" t="s">
        <v>54</v>
      </c>
      <c r="F36" s="30">
        <v>0</v>
      </c>
      <c r="G36" s="107" t="s">
        <v>50</v>
      </c>
      <c r="H36" s="234">
        <f>(SUM($BI$103:$BI$110)+SUM($BI$128:$BI$426))</f>
        <v>0</v>
      </c>
      <c r="I36" s="173"/>
      <c r="J36" s="173"/>
      <c r="K36" s="24"/>
      <c r="L36" s="24"/>
      <c r="M36" s="234">
        <v>0</v>
      </c>
      <c r="N36" s="173"/>
      <c r="O36" s="173"/>
      <c r="P36" s="17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55</v>
      </c>
      <c r="E38" s="35"/>
      <c r="F38" s="35"/>
      <c r="G38" s="108" t="s">
        <v>56</v>
      </c>
      <c r="H38" s="36" t="s">
        <v>57</v>
      </c>
      <c r="I38" s="35"/>
      <c r="J38" s="35"/>
      <c r="K38" s="35"/>
      <c r="L38" s="198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58</v>
      </c>
      <c r="E50" s="38"/>
      <c r="F50" s="38"/>
      <c r="G50" s="38"/>
      <c r="H50" s="39"/>
      <c r="I50" s="24"/>
      <c r="J50" s="37" t="s">
        <v>59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60</v>
      </c>
      <c r="E59" s="43"/>
      <c r="F59" s="43"/>
      <c r="G59" s="44" t="s">
        <v>61</v>
      </c>
      <c r="H59" s="45"/>
      <c r="I59" s="24"/>
      <c r="J59" s="42" t="s">
        <v>60</v>
      </c>
      <c r="K59" s="43"/>
      <c r="L59" s="43"/>
      <c r="M59" s="43"/>
      <c r="N59" s="44" t="s">
        <v>61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62</v>
      </c>
      <c r="E61" s="38"/>
      <c r="F61" s="38"/>
      <c r="G61" s="38"/>
      <c r="H61" s="39"/>
      <c r="I61" s="24"/>
      <c r="J61" s="37" t="s">
        <v>63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60</v>
      </c>
      <c r="E70" s="43"/>
      <c r="F70" s="43"/>
      <c r="G70" s="44" t="s">
        <v>61</v>
      </c>
      <c r="H70" s="45"/>
      <c r="I70" s="24"/>
      <c r="J70" s="42" t="s">
        <v>60</v>
      </c>
      <c r="K70" s="43"/>
      <c r="L70" s="43"/>
      <c r="M70" s="43"/>
      <c r="N70" s="44" t="s">
        <v>61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99" t="s">
        <v>117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Jánský potok v km 0,400 - 4,400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"/>
      <c r="R78" s="25"/>
      <c r="T78" s="24"/>
      <c r="U78" s="24"/>
    </row>
    <row r="79" spans="2:21" s="6" customFormat="1" ht="37.5" customHeight="1">
      <c r="B79" s="23"/>
      <c r="C79" s="57" t="s">
        <v>113</v>
      </c>
      <c r="D79" s="24"/>
      <c r="E79" s="24"/>
      <c r="F79" s="182" t="str">
        <f>$F$7</f>
        <v>03/2014/oprava - SO 01 Jánský potok v km 0,400-4,400 - oprava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Svoboda nad Úpou, Janské Lázně</v>
      </c>
      <c r="G81" s="24"/>
      <c r="H81" s="24"/>
      <c r="I81" s="24"/>
      <c r="J81" s="24"/>
      <c r="K81" s="18" t="s">
        <v>25</v>
      </c>
      <c r="L81" s="24"/>
      <c r="M81" s="229" t="str">
        <f>IF($O$9="","",$O$9)</f>
        <v>26.03.2014</v>
      </c>
      <c r="N81" s="173"/>
      <c r="O81" s="173"/>
      <c r="P81" s="17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Správa KRNAP</v>
      </c>
      <c r="G83" s="24"/>
      <c r="H83" s="24"/>
      <c r="I83" s="24"/>
      <c r="J83" s="24"/>
      <c r="K83" s="18" t="s">
        <v>37</v>
      </c>
      <c r="L83" s="24"/>
      <c r="M83" s="184" t="str">
        <f>$E$18</f>
        <v>Ing. Filip Brtna</v>
      </c>
      <c r="N83" s="173"/>
      <c r="O83" s="173"/>
      <c r="P83" s="173"/>
      <c r="Q83" s="17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na základě VŘ</v>
      </c>
      <c r="G84" s="24"/>
      <c r="H84" s="24"/>
      <c r="I84" s="24"/>
      <c r="J84" s="24"/>
      <c r="K84" s="18" t="s">
        <v>42</v>
      </c>
      <c r="L84" s="24"/>
      <c r="M84" s="184" t="str">
        <f>$E$21</f>
        <v>TERRA - POZEMKOVÉ ÚPRAVY s.r.o., Ing. Filip Brtna</v>
      </c>
      <c r="N84" s="173"/>
      <c r="O84" s="173"/>
      <c r="P84" s="173"/>
      <c r="Q84" s="17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3" t="s">
        <v>118</v>
      </c>
      <c r="D86" s="169"/>
      <c r="E86" s="169"/>
      <c r="F86" s="169"/>
      <c r="G86" s="169"/>
      <c r="H86" s="33"/>
      <c r="I86" s="33"/>
      <c r="J86" s="33"/>
      <c r="K86" s="33"/>
      <c r="L86" s="33"/>
      <c r="M86" s="33"/>
      <c r="N86" s="233" t="s">
        <v>119</v>
      </c>
      <c r="O86" s="173"/>
      <c r="P86" s="173"/>
      <c r="Q86" s="17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6">
        <f>$N$128</f>
        <v>0</v>
      </c>
      <c r="O88" s="173"/>
      <c r="P88" s="173"/>
      <c r="Q88" s="173"/>
      <c r="R88" s="25"/>
      <c r="T88" s="24"/>
      <c r="U88" s="24"/>
      <c r="AU88" s="6" t="s">
        <v>121</v>
      </c>
    </row>
    <row r="89" spans="2:21" s="76" customFormat="1" ht="25.5" customHeight="1">
      <c r="B89" s="112"/>
      <c r="C89" s="113"/>
      <c r="D89" s="113" t="s">
        <v>122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0">
        <f>$N$129</f>
        <v>0</v>
      </c>
      <c r="O89" s="231"/>
      <c r="P89" s="231"/>
      <c r="Q89" s="231"/>
      <c r="R89" s="114"/>
      <c r="T89" s="113"/>
      <c r="U89" s="113"/>
    </row>
    <row r="90" spans="2:21" s="115" customFormat="1" ht="21" customHeight="1">
      <c r="B90" s="116"/>
      <c r="C90" s="89"/>
      <c r="D90" s="89" t="s">
        <v>123</v>
      </c>
      <c r="E90" s="89"/>
      <c r="F90" s="89"/>
      <c r="G90" s="89"/>
      <c r="H90" s="89"/>
      <c r="I90" s="89"/>
      <c r="J90" s="89"/>
      <c r="K90" s="89"/>
      <c r="L90" s="89"/>
      <c r="M90" s="89"/>
      <c r="N90" s="175">
        <f>$N$130</f>
        <v>0</v>
      </c>
      <c r="O90" s="232"/>
      <c r="P90" s="232"/>
      <c r="Q90" s="232"/>
      <c r="R90" s="117"/>
      <c r="T90" s="89"/>
      <c r="U90" s="89"/>
    </row>
    <row r="91" spans="2:21" s="115" customFormat="1" ht="15.75" customHeight="1">
      <c r="B91" s="116"/>
      <c r="C91" s="89"/>
      <c r="D91" s="89" t="s">
        <v>124</v>
      </c>
      <c r="E91" s="89"/>
      <c r="F91" s="89"/>
      <c r="G91" s="89"/>
      <c r="H91" s="89"/>
      <c r="I91" s="89"/>
      <c r="J91" s="89"/>
      <c r="K91" s="89"/>
      <c r="L91" s="89"/>
      <c r="M91" s="89"/>
      <c r="N91" s="175">
        <f>$N$281</f>
        <v>0</v>
      </c>
      <c r="O91" s="232"/>
      <c r="P91" s="232"/>
      <c r="Q91" s="232"/>
      <c r="R91" s="117"/>
      <c r="T91" s="89"/>
      <c r="U91" s="89"/>
    </row>
    <row r="92" spans="2:21" s="115" customFormat="1" ht="21" customHeight="1">
      <c r="B92" s="116"/>
      <c r="C92" s="89"/>
      <c r="D92" s="89" t="s">
        <v>125</v>
      </c>
      <c r="E92" s="89"/>
      <c r="F92" s="89"/>
      <c r="G92" s="89"/>
      <c r="H92" s="89"/>
      <c r="I92" s="89"/>
      <c r="J92" s="89"/>
      <c r="K92" s="89"/>
      <c r="L92" s="89"/>
      <c r="M92" s="89"/>
      <c r="N92" s="175">
        <f>$N$299</f>
        <v>0</v>
      </c>
      <c r="O92" s="232"/>
      <c r="P92" s="232"/>
      <c r="Q92" s="232"/>
      <c r="R92" s="117"/>
      <c r="T92" s="89"/>
      <c r="U92" s="89"/>
    </row>
    <row r="93" spans="2:21" s="115" customFormat="1" ht="21" customHeight="1">
      <c r="B93" s="116"/>
      <c r="C93" s="89"/>
      <c r="D93" s="89" t="s">
        <v>126</v>
      </c>
      <c r="E93" s="89"/>
      <c r="F93" s="89"/>
      <c r="G93" s="89"/>
      <c r="H93" s="89"/>
      <c r="I93" s="89"/>
      <c r="J93" s="89"/>
      <c r="K93" s="89"/>
      <c r="L93" s="89"/>
      <c r="M93" s="89"/>
      <c r="N93" s="175">
        <f>$N$313</f>
        <v>0</v>
      </c>
      <c r="O93" s="232"/>
      <c r="P93" s="232"/>
      <c r="Q93" s="232"/>
      <c r="R93" s="117"/>
      <c r="T93" s="89"/>
      <c r="U93" s="89"/>
    </row>
    <row r="94" spans="2:21" s="115" customFormat="1" ht="15.75" customHeight="1">
      <c r="B94" s="116"/>
      <c r="C94" s="89"/>
      <c r="D94" s="89" t="s">
        <v>127</v>
      </c>
      <c r="E94" s="89"/>
      <c r="F94" s="89"/>
      <c r="G94" s="89"/>
      <c r="H94" s="89"/>
      <c r="I94" s="89"/>
      <c r="J94" s="89"/>
      <c r="K94" s="89"/>
      <c r="L94" s="89"/>
      <c r="M94" s="89"/>
      <c r="N94" s="175">
        <f>$N$363</f>
        <v>0</v>
      </c>
      <c r="O94" s="232"/>
      <c r="P94" s="232"/>
      <c r="Q94" s="232"/>
      <c r="R94" s="117"/>
      <c r="T94" s="89"/>
      <c r="U94" s="89"/>
    </row>
    <row r="95" spans="2:21" s="115" customFormat="1" ht="21" customHeight="1">
      <c r="B95" s="116"/>
      <c r="C95" s="89"/>
      <c r="D95" s="89" t="s">
        <v>128</v>
      </c>
      <c r="E95" s="89"/>
      <c r="F95" s="89"/>
      <c r="G95" s="89"/>
      <c r="H95" s="89"/>
      <c r="I95" s="89"/>
      <c r="J95" s="89"/>
      <c r="K95" s="89"/>
      <c r="L95" s="89"/>
      <c r="M95" s="89"/>
      <c r="N95" s="175">
        <f>$N$370</f>
        <v>0</v>
      </c>
      <c r="O95" s="232"/>
      <c r="P95" s="232"/>
      <c r="Q95" s="232"/>
      <c r="R95" s="117"/>
      <c r="T95" s="89"/>
      <c r="U95" s="89"/>
    </row>
    <row r="96" spans="2:21" s="115" customFormat="1" ht="21" customHeight="1">
      <c r="B96" s="116"/>
      <c r="C96" s="89"/>
      <c r="D96" s="89" t="s">
        <v>129</v>
      </c>
      <c r="E96" s="89"/>
      <c r="F96" s="89"/>
      <c r="G96" s="89"/>
      <c r="H96" s="89"/>
      <c r="I96" s="89"/>
      <c r="J96" s="89"/>
      <c r="K96" s="89"/>
      <c r="L96" s="89"/>
      <c r="M96" s="89"/>
      <c r="N96" s="175">
        <f>$N$381</f>
        <v>0</v>
      </c>
      <c r="O96" s="232"/>
      <c r="P96" s="232"/>
      <c r="Q96" s="232"/>
      <c r="R96" s="117"/>
      <c r="T96" s="89"/>
      <c r="U96" s="89"/>
    </row>
    <row r="97" spans="2:21" s="115" customFormat="1" ht="15.75" customHeight="1">
      <c r="B97" s="116"/>
      <c r="C97" s="89"/>
      <c r="D97" s="89" t="s">
        <v>130</v>
      </c>
      <c r="E97" s="89"/>
      <c r="F97" s="89"/>
      <c r="G97" s="89"/>
      <c r="H97" s="89"/>
      <c r="I97" s="89"/>
      <c r="J97" s="89"/>
      <c r="K97" s="89"/>
      <c r="L97" s="89"/>
      <c r="M97" s="89"/>
      <c r="N97" s="175">
        <f>$N$399</f>
        <v>0</v>
      </c>
      <c r="O97" s="232"/>
      <c r="P97" s="232"/>
      <c r="Q97" s="232"/>
      <c r="R97" s="117"/>
      <c r="T97" s="89"/>
      <c r="U97" s="89"/>
    </row>
    <row r="98" spans="2:21" s="115" customFormat="1" ht="15.75" customHeight="1">
      <c r="B98" s="116"/>
      <c r="C98" s="89"/>
      <c r="D98" s="89" t="s">
        <v>131</v>
      </c>
      <c r="E98" s="89"/>
      <c r="F98" s="89"/>
      <c r="G98" s="89"/>
      <c r="H98" s="89"/>
      <c r="I98" s="89"/>
      <c r="J98" s="89"/>
      <c r="K98" s="89"/>
      <c r="L98" s="89"/>
      <c r="M98" s="89"/>
      <c r="N98" s="175">
        <f>$N$400</f>
        <v>0</v>
      </c>
      <c r="O98" s="232"/>
      <c r="P98" s="232"/>
      <c r="Q98" s="232"/>
      <c r="R98" s="117"/>
      <c r="T98" s="89"/>
      <c r="U98" s="89"/>
    </row>
    <row r="99" spans="2:21" s="115" customFormat="1" ht="21" customHeight="1">
      <c r="B99" s="116"/>
      <c r="C99" s="89"/>
      <c r="D99" s="89" t="s">
        <v>132</v>
      </c>
      <c r="E99" s="89"/>
      <c r="F99" s="89"/>
      <c r="G99" s="89"/>
      <c r="H99" s="89"/>
      <c r="I99" s="89"/>
      <c r="J99" s="89"/>
      <c r="K99" s="89"/>
      <c r="L99" s="89"/>
      <c r="M99" s="89"/>
      <c r="N99" s="175">
        <f>$N$403</f>
        <v>0</v>
      </c>
      <c r="O99" s="232"/>
      <c r="P99" s="232"/>
      <c r="Q99" s="232"/>
      <c r="R99" s="117"/>
      <c r="T99" s="89"/>
      <c r="U99" s="89"/>
    </row>
    <row r="100" spans="2:21" s="76" customFormat="1" ht="25.5" customHeight="1">
      <c r="B100" s="112"/>
      <c r="C100" s="113"/>
      <c r="D100" s="113" t="s">
        <v>133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0">
        <f>$N$406</f>
        <v>0</v>
      </c>
      <c r="O100" s="231"/>
      <c r="P100" s="231"/>
      <c r="Q100" s="231"/>
      <c r="R100" s="114"/>
      <c r="T100" s="113"/>
      <c r="U100" s="113"/>
    </row>
    <row r="101" spans="2:21" s="115" customFormat="1" ht="21" customHeight="1">
      <c r="B101" s="116"/>
      <c r="C101" s="89"/>
      <c r="D101" s="89" t="s">
        <v>134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175">
        <f>$N$407</f>
        <v>0</v>
      </c>
      <c r="O101" s="232"/>
      <c r="P101" s="232"/>
      <c r="Q101" s="232"/>
      <c r="R101" s="117"/>
      <c r="T101" s="89"/>
      <c r="U101" s="89"/>
    </row>
    <row r="102" spans="2:21" s="6" customFormat="1" ht="22.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  <c r="T102" s="24"/>
      <c r="U102" s="24"/>
    </row>
    <row r="103" spans="2:21" s="6" customFormat="1" ht="30" customHeight="1">
      <c r="B103" s="23"/>
      <c r="C103" s="71" t="s">
        <v>135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76">
        <f>ROUND($N$104+$N$105+$N$106+$N$107+$N$108+$N$109,2)</f>
        <v>0</v>
      </c>
      <c r="O103" s="173"/>
      <c r="P103" s="173"/>
      <c r="Q103" s="173"/>
      <c r="R103" s="25"/>
      <c r="T103" s="118"/>
      <c r="U103" s="119" t="s">
        <v>48</v>
      </c>
    </row>
    <row r="104" spans="2:62" s="6" customFormat="1" ht="18.75" customHeight="1">
      <c r="B104" s="23"/>
      <c r="C104" s="24"/>
      <c r="D104" s="172" t="s">
        <v>136</v>
      </c>
      <c r="E104" s="173"/>
      <c r="F104" s="173"/>
      <c r="G104" s="173"/>
      <c r="H104" s="173"/>
      <c r="I104" s="24"/>
      <c r="J104" s="24"/>
      <c r="K104" s="24"/>
      <c r="L104" s="24"/>
      <c r="M104" s="24"/>
      <c r="N104" s="174">
        <f>ROUND($N$88*$T$104,2)</f>
        <v>0</v>
      </c>
      <c r="O104" s="173"/>
      <c r="P104" s="173"/>
      <c r="Q104" s="173"/>
      <c r="R104" s="25"/>
      <c r="T104" s="120"/>
      <c r="U104" s="121" t="s">
        <v>49</v>
      </c>
      <c r="AY104" s="6" t="s">
        <v>137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172" t="s">
        <v>138</v>
      </c>
      <c r="E105" s="173"/>
      <c r="F105" s="173"/>
      <c r="G105" s="173"/>
      <c r="H105" s="173"/>
      <c r="I105" s="24"/>
      <c r="J105" s="24"/>
      <c r="K105" s="24"/>
      <c r="L105" s="24"/>
      <c r="M105" s="24"/>
      <c r="N105" s="174">
        <f>ROUND($N$88*$T$105,2)</f>
        <v>0</v>
      </c>
      <c r="O105" s="173"/>
      <c r="P105" s="173"/>
      <c r="Q105" s="173"/>
      <c r="R105" s="25"/>
      <c r="T105" s="120"/>
      <c r="U105" s="121" t="s">
        <v>49</v>
      </c>
      <c r="AY105" s="6" t="s">
        <v>137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172" t="s">
        <v>139</v>
      </c>
      <c r="E106" s="173"/>
      <c r="F106" s="173"/>
      <c r="G106" s="173"/>
      <c r="H106" s="173"/>
      <c r="I106" s="24"/>
      <c r="J106" s="24"/>
      <c r="K106" s="24"/>
      <c r="L106" s="24"/>
      <c r="M106" s="24"/>
      <c r="N106" s="174">
        <f>ROUND($N$88*$T$106,2)</f>
        <v>0</v>
      </c>
      <c r="O106" s="173"/>
      <c r="P106" s="173"/>
      <c r="Q106" s="173"/>
      <c r="R106" s="25"/>
      <c r="T106" s="120"/>
      <c r="U106" s="121" t="s">
        <v>49</v>
      </c>
      <c r="AY106" s="6" t="s">
        <v>137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172" t="s">
        <v>140</v>
      </c>
      <c r="E107" s="173"/>
      <c r="F107" s="173"/>
      <c r="G107" s="173"/>
      <c r="H107" s="173"/>
      <c r="I107" s="24"/>
      <c r="J107" s="24"/>
      <c r="K107" s="24"/>
      <c r="L107" s="24"/>
      <c r="M107" s="24"/>
      <c r="N107" s="174">
        <f>ROUND($N$88*$T$107,2)</f>
        <v>0</v>
      </c>
      <c r="O107" s="173"/>
      <c r="P107" s="173"/>
      <c r="Q107" s="173"/>
      <c r="R107" s="25"/>
      <c r="T107" s="120"/>
      <c r="U107" s="121" t="s">
        <v>49</v>
      </c>
      <c r="AY107" s="6" t="s">
        <v>137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172" t="s">
        <v>141</v>
      </c>
      <c r="E108" s="173"/>
      <c r="F108" s="173"/>
      <c r="G108" s="173"/>
      <c r="H108" s="173"/>
      <c r="I108" s="24"/>
      <c r="J108" s="24"/>
      <c r="K108" s="24"/>
      <c r="L108" s="24"/>
      <c r="M108" s="24"/>
      <c r="N108" s="174">
        <f>ROUND($N$88*$T$108,2)</f>
        <v>0</v>
      </c>
      <c r="O108" s="173"/>
      <c r="P108" s="173"/>
      <c r="Q108" s="173"/>
      <c r="R108" s="25"/>
      <c r="T108" s="120"/>
      <c r="U108" s="121" t="s">
        <v>49</v>
      </c>
      <c r="AY108" s="6" t="s">
        <v>137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89" t="s">
        <v>142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174">
        <f>ROUND($N$88*$T$109,2)</f>
        <v>0</v>
      </c>
      <c r="O109" s="173"/>
      <c r="P109" s="173"/>
      <c r="Q109" s="173"/>
      <c r="R109" s="25"/>
      <c r="T109" s="122"/>
      <c r="U109" s="123" t="s">
        <v>49</v>
      </c>
      <c r="AY109" s="6" t="s">
        <v>143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21" s="6" customFormat="1" ht="14.2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  <c r="T110" s="24"/>
      <c r="U110" s="24"/>
    </row>
    <row r="111" spans="2:21" s="6" customFormat="1" ht="30" customHeight="1">
      <c r="B111" s="23"/>
      <c r="C111" s="100" t="s">
        <v>109</v>
      </c>
      <c r="D111" s="33"/>
      <c r="E111" s="33"/>
      <c r="F111" s="33"/>
      <c r="G111" s="33"/>
      <c r="H111" s="33"/>
      <c r="I111" s="33"/>
      <c r="J111" s="33"/>
      <c r="K111" s="33"/>
      <c r="L111" s="168">
        <f>ROUND(SUM($N$88+$N$103),2)</f>
        <v>0</v>
      </c>
      <c r="M111" s="169"/>
      <c r="N111" s="169"/>
      <c r="O111" s="169"/>
      <c r="P111" s="169"/>
      <c r="Q111" s="169"/>
      <c r="R111" s="25"/>
      <c r="T111" s="24"/>
      <c r="U111" s="24"/>
    </row>
    <row r="112" spans="2:21" s="6" customFormat="1" ht="7.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T112" s="24"/>
      <c r="U112" s="24"/>
    </row>
    <row r="116" spans="2:18" s="6" customFormat="1" ht="7.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6" customFormat="1" ht="37.5" customHeight="1">
      <c r="B117" s="23"/>
      <c r="C117" s="199" t="s">
        <v>144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30.75" customHeight="1">
      <c r="B119" s="23"/>
      <c r="C119" s="18" t="s">
        <v>17</v>
      </c>
      <c r="D119" s="24"/>
      <c r="E119" s="24"/>
      <c r="F119" s="228" t="str">
        <f>$F$6</f>
        <v>Jánský potok v km 0,400 - 4,400</v>
      </c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24"/>
      <c r="R119" s="25"/>
    </row>
    <row r="120" spans="2:18" s="6" customFormat="1" ht="37.5" customHeight="1">
      <c r="B120" s="23"/>
      <c r="C120" s="57" t="s">
        <v>113</v>
      </c>
      <c r="D120" s="24"/>
      <c r="E120" s="24"/>
      <c r="F120" s="182" t="str">
        <f>$F$7</f>
        <v>03/2014/oprava - SO 01 Jánský potok v km 0,400-4,400 - oprava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24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18.75" customHeight="1">
      <c r="B122" s="23"/>
      <c r="C122" s="18" t="s">
        <v>23</v>
      </c>
      <c r="D122" s="24"/>
      <c r="E122" s="24"/>
      <c r="F122" s="16" t="str">
        <f>$F$9</f>
        <v>Svoboda nad Úpou, Janské Lázně</v>
      </c>
      <c r="G122" s="24"/>
      <c r="H122" s="24"/>
      <c r="I122" s="24"/>
      <c r="J122" s="24"/>
      <c r="K122" s="18" t="s">
        <v>25</v>
      </c>
      <c r="L122" s="24"/>
      <c r="M122" s="229" t="str">
        <f>IF($O$9="","",$O$9)</f>
        <v>26.03.2014</v>
      </c>
      <c r="N122" s="173"/>
      <c r="O122" s="173"/>
      <c r="P122" s="173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5.75" customHeight="1">
      <c r="B124" s="23"/>
      <c r="C124" s="18" t="s">
        <v>29</v>
      </c>
      <c r="D124" s="24"/>
      <c r="E124" s="24"/>
      <c r="F124" s="16" t="str">
        <f>$E$12</f>
        <v>Správa KRNAP</v>
      </c>
      <c r="G124" s="24"/>
      <c r="H124" s="24"/>
      <c r="I124" s="24"/>
      <c r="J124" s="24"/>
      <c r="K124" s="18" t="s">
        <v>37</v>
      </c>
      <c r="L124" s="24"/>
      <c r="M124" s="184" t="str">
        <f>$E$18</f>
        <v>Ing. Filip Brtna</v>
      </c>
      <c r="N124" s="173"/>
      <c r="O124" s="173"/>
      <c r="P124" s="173"/>
      <c r="Q124" s="173"/>
      <c r="R124" s="25"/>
    </row>
    <row r="125" spans="2:18" s="6" customFormat="1" ht="15" customHeight="1">
      <c r="B125" s="23"/>
      <c r="C125" s="18" t="s">
        <v>35</v>
      </c>
      <c r="D125" s="24"/>
      <c r="E125" s="24"/>
      <c r="F125" s="16" t="str">
        <f>IF($E$15="","",$E$15)</f>
        <v>na základě VŘ</v>
      </c>
      <c r="G125" s="24"/>
      <c r="H125" s="24"/>
      <c r="I125" s="24"/>
      <c r="J125" s="24"/>
      <c r="K125" s="18" t="s">
        <v>42</v>
      </c>
      <c r="L125" s="24"/>
      <c r="M125" s="184" t="str">
        <f>$E$21</f>
        <v>TERRA - POZEMKOVÉ ÚPRAVY s.r.o., Ing. Filip Brtna</v>
      </c>
      <c r="N125" s="173"/>
      <c r="O125" s="173"/>
      <c r="P125" s="173"/>
      <c r="Q125" s="173"/>
      <c r="R125" s="25"/>
    </row>
    <row r="126" spans="2:18" s="6" customFormat="1" ht="11.2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27" s="124" customFormat="1" ht="30" customHeight="1">
      <c r="B127" s="125"/>
      <c r="C127" s="126" t="s">
        <v>145</v>
      </c>
      <c r="D127" s="127" t="s">
        <v>146</v>
      </c>
      <c r="E127" s="127" t="s">
        <v>66</v>
      </c>
      <c r="F127" s="225" t="s">
        <v>147</v>
      </c>
      <c r="G127" s="226"/>
      <c r="H127" s="226"/>
      <c r="I127" s="226"/>
      <c r="J127" s="127" t="s">
        <v>148</v>
      </c>
      <c r="K127" s="127" t="s">
        <v>149</v>
      </c>
      <c r="L127" s="225" t="s">
        <v>150</v>
      </c>
      <c r="M127" s="226"/>
      <c r="N127" s="225" t="s">
        <v>151</v>
      </c>
      <c r="O127" s="226"/>
      <c r="P127" s="226"/>
      <c r="Q127" s="227"/>
      <c r="R127" s="128"/>
      <c r="T127" s="66" t="s">
        <v>152</v>
      </c>
      <c r="U127" s="67" t="s">
        <v>48</v>
      </c>
      <c r="V127" s="67" t="s">
        <v>153</v>
      </c>
      <c r="W127" s="67" t="s">
        <v>154</v>
      </c>
      <c r="X127" s="67" t="s">
        <v>155</v>
      </c>
      <c r="Y127" s="67" t="s">
        <v>156</v>
      </c>
      <c r="Z127" s="67" t="s">
        <v>157</v>
      </c>
      <c r="AA127" s="68" t="s">
        <v>158</v>
      </c>
    </row>
    <row r="128" spans="2:63" s="6" customFormat="1" ht="30" customHeight="1">
      <c r="B128" s="23"/>
      <c r="C128" s="71" t="s">
        <v>116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20">
        <f>$BK$128</f>
        <v>0</v>
      </c>
      <c r="O128" s="173"/>
      <c r="P128" s="173"/>
      <c r="Q128" s="173"/>
      <c r="R128" s="25"/>
      <c r="T128" s="70"/>
      <c r="U128" s="38"/>
      <c r="V128" s="38"/>
      <c r="W128" s="129">
        <f>$W$129+$W$406+$W$427</f>
        <v>0</v>
      </c>
      <c r="X128" s="38"/>
      <c r="Y128" s="129">
        <f>$Y$129+$Y$406+$Y$427</f>
        <v>4046.5066452399997</v>
      </c>
      <c r="Z128" s="38"/>
      <c r="AA128" s="130">
        <f>$AA$129+$AA$406+$AA$427</f>
        <v>41.3988</v>
      </c>
      <c r="AT128" s="6" t="s">
        <v>83</v>
      </c>
      <c r="AU128" s="6" t="s">
        <v>121</v>
      </c>
      <c r="BK128" s="131">
        <f>$BK$129+$BK$406+$BK$427</f>
        <v>0</v>
      </c>
    </row>
    <row r="129" spans="2:63" s="132" customFormat="1" ht="37.5" customHeight="1">
      <c r="B129" s="133"/>
      <c r="C129" s="134"/>
      <c r="D129" s="135" t="s">
        <v>122</v>
      </c>
      <c r="E129" s="135"/>
      <c r="F129" s="135"/>
      <c r="G129" s="135"/>
      <c r="H129" s="135"/>
      <c r="I129" s="135"/>
      <c r="J129" s="135"/>
      <c r="K129" s="135"/>
      <c r="L129" s="135"/>
      <c r="M129" s="135"/>
      <c r="N129" s="212">
        <f>$BK$129</f>
        <v>0</v>
      </c>
      <c r="O129" s="211"/>
      <c r="P129" s="211"/>
      <c r="Q129" s="211"/>
      <c r="R129" s="136"/>
      <c r="T129" s="137"/>
      <c r="U129" s="134"/>
      <c r="V129" s="134"/>
      <c r="W129" s="138">
        <f>$W$130+$W$299+$W$313+$W$370+$W$381+$W$403</f>
        <v>0</v>
      </c>
      <c r="X129" s="134"/>
      <c r="Y129" s="138">
        <f>$Y$130+$Y$299+$Y$313+$Y$370+$Y$381+$Y$403</f>
        <v>3899.9391252399996</v>
      </c>
      <c r="Z129" s="134"/>
      <c r="AA129" s="139">
        <f>$AA$130+$AA$299+$AA$313+$AA$370+$AA$381+$AA$403</f>
        <v>41.3988</v>
      </c>
      <c r="AR129" s="140" t="s">
        <v>22</v>
      </c>
      <c r="AT129" s="140" t="s">
        <v>83</v>
      </c>
      <c r="AU129" s="140" t="s">
        <v>84</v>
      </c>
      <c r="AY129" s="140" t="s">
        <v>159</v>
      </c>
      <c r="BK129" s="141">
        <f>$BK$130+$BK$299+$BK$313+$BK$370+$BK$381+$BK$403</f>
        <v>0</v>
      </c>
    </row>
    <row r="130" spans="2:63" s="132" customFormat="1" ht="21" customHeight="1">
      <c r="B130" s="133"/>
      <c r="C130" s="134"/>
      <c r="D130" s="142" t="s">
        <v>123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210">
        <f>$BK$130</f>
        <v>0</v>
      </c>
      <c r="O130" s="211"/>
      <c r="P130" s="211"/>
      <c r="Q130" s="211"/>
      <c r="R130" s="136"/>
      <c r="T130" s="137"/>
      <c r="U130" s="134"/>
      <c r="V130" s="134"/>
      <c r="W130" s="138">
        <f>$W$131+SUM($W$132:$W$281)</f>
        <v>0</v>
      </c>
      <c r="X130" s="134"/>
      <c r="Y130" s="138">
        <f>$Y$131+SUM($Y$132:$Y$281)</f>
        <v>1.1275012</v>
      </c>
      <c r="Z130" s="134"/>
      <c r="AA130" s="139">
        <f>$AA$131+SUM($AA$132:$AA$281)</f>
        <v>0</v>
      </c>
      <c r="AR130" s="140" t="s">
        <v>22</v>
      </c>
      <c r="AT130" s="140" t="s">
        <v>83</v>
      </c>
      <c r="AU130" s="140" t="s">
        <v>22</v>
      </c>
      <c r="AY130" s="140" t="s">
        <v>159</v>
      </c>
      <c r="BK130" s="141">
        <f>$BK$131+SUM($BK$132:$BK$281)</f>
        <v>0</v>
      </c>
    </row>
    <row r="131" spans="2:65" s="6" customFormat="1" ht="27" customHeight="1">
      <c r="B131" s="23"/>
      <c r="C131" s="143" t="s">
        <v>160</v>
      </c>
      <c r="D131" s="143" t="s">
        <v>161</v>
      </c>
      <c r="E131" s="144" t="s">
        <v>162</v>
      </c>
      <c r="F131" s="216" t="s">
        <v>163</v>
      </c>
      <c r="G131" s="217"/>
      <c r="H131" s="217"/>
      <c r="I131" s="217"/>
      <c r="J131" s="145" t="s">
        <v>164</v>
      </c>
      <c r="K131" s="146">
        <v>1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49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165</v>
      </c>
      <c r="AT131" s="6" t="s">
        <v>161</v>
      </c>
      <c r="AU131" s="6" t="s">
        <v>111</v>
      </c>
      <c r="AY131" s="6" t="s">
        <v>159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165</v>
      </c>
      <c r="BM131" s="6" t="s">
        <v>166</v>
      </c>
    </row>
    <row r="132" spans="2:51" s="6" customFormat="1" ht="18.75" customHeight="1">
      <c r="B132" s="150"/>
      <c r="C132" s="151"/>
      <c r="D132" s="151"/>
      <c r="E132" s="151"/>
      <c r="F132" s="214" t="s">
        <v>22</v>
      </c>
      <c r="G132" s="215"/>
      <c r="H132" s="215"/>
      <c r="I132" s="215"/>
      <c r="J132" s="151"/>
      <c r="K132" s="152">
        <v>1</v>
      </c>
      <c r="L132" s="151"/>
      <c r="M132" s="151"/>
      <c r="N132" s="151"/>
      <c r="O132" s="151"/>
      <c r="P132" s="151"/>
      <c r="Q132" s="151"/>
      <c r="R132" s="153"/>
      <c r="T132" s="154"/>
      <c r="U132" s="151"/>
      <c r="V132" s="151"/>
      <c r="W132" s="151"/>
      <c r="X132" s="151"/>
      <c r="Y132" s="151"/>
      <c r="Z132" s="151"/>
      <c r="AA132" s="155"/>
      <c r="AT132" s="156" t="s">
        <v>167</v>
      </c>
      <c r="AU132" s="156" t="s">
        <v>111</v>
      </c>
      <c r="AV132" s="156" t="s">
        <v>111</v>
      </c>
      <c r="AW132" s="156" t="s">
        <v>121</v>
      </c>
      <c r="AX132" s="156" t="s">
        <v>22</v>
      </c>
      <c r="AY132" s="156" t="s">
        <v>159</v>
      </c>
    </row>
    <row r="133" spans="2:65" s="6" customFormat="1" ht="39" customHeight="1">
      <c r="B133" s="23"/>
      <c r="C133" s="143" t="s">
        <v>22</v>
      </c>
      <c r="D133" s="143" t="s">
        <v>161</v>
      </c>
      <c r="E133" s="144" t="s">
        <v>168</v>
      </c>
      <c r="F133" s="216" t="s">
        <v>169</v>
      </c>
      <c r="G133" s="217"/>
      <c r="H133" s="217"/>
      <c r="I133" s="217"/>
      <c r="J133" s="145" t="s">
        <v>170</v>
      </c>
      <c r="K133" s="146">
        <v>40.8</v>
      </c>
      <c r="L133" s="218">
        <v>0</v>
      </c>
      <c r="M133" s="217"/>
      <c r="N133" s="219">
        <f>ROUND($L$133*$K$133,2)</f>
        <v>0</v>
      </c>
      <c r="O133" s="217"/>
      <c r="P133" s="217"/>
      <c r="Q133" s="217"/>
      <c r="R133" s="25"/>
      <c r="T133" s="147"/>
      <c r="U133" s="31" t="s">
        <v>49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</v>
      </c>
      <c r="AA133" s="149">
        <f>$Z$133*$K$133</f>
        <v>0</v>
      </c>
      <c r="AR133" s="6" t="s">
        <v>165</v>
      </c>
      <c r="AT133" s="6" t="s">
        <v>161</v>
      </c>
      <c r="AU133" s="6" t="s">
        <v>111</v>
      </c>
      <c r="AY133" s="6" t="s">
        <v>159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165</v>
      </c>
      <c r="BM133" s="6" t="s">
        <v>171</v>
      </c>
    </row>
    <row r="134" spans="2:51" s="6" customFormat="1" ht="18.75" customHeight="1">
      <c r="B134" s="150"/>
      <c r="C134" s="151"/>
      <c r="D134" s="151"/>
      <c r="E134" s="151"/>
      <c r="F134" s="214" t="s">
        <v>172</v>
      </c>
      <c r="G134" s="215"/>
      <c r="H134" s="215"/>
      <c r="I134" s="215"/>
      <c r="J134" s="151"/>
      <c r="K134" s="152">
        <v>5.25</v>
      </c>
      <c r="L134" s="151"/>
      <c r="M134" s="151"/>
      <c r="N134" s="151"/>
      <c r="O134" s="151"/>
      <c r="P134" s="151"/>
      <c r="Q134" s="151"/>
      <c r="R134" s="153"/>
      <c r="T134" s="154"/>
      <c r="U134" s="151"/>
      <c r="V134" s="151"/>
      <c r="W134" s="151"/>
      <c r="X134" s="151"/>
      <c r="Y134" s="151"/>
      <c r="Z134" s="151"/>
      <c r="AA134" s="155"/>
      <c r="AT134" s="156" t="s">
        <v>167</v>
      </c>
      <c r="AU134" s="156" t="s">
        <v>111</v>
      </c>
      <c r="AV134" s="156" t="s">
        <v>111</v>
      </c>
      <c r="AW134" s="156" t="s">
        <v>121</v>
      </c>
      <c r="AX134" s="156" t="s">
        <v>84</v>
      </c>
      <c r="AY134" s="156" t="s">
        <v>159</v>
      </c>
    </row>
    <row r="135" spans="2:51" s="6" customFormat="1" ht="18.75" customHeight="1">
      <c r="B135" s="150"/>
      <c r="C135" s="151"/>
      <c r="D135" s="151"/>
      <c r="E135" s="151"/>
      <c r="F135" s="214" t="s">
        <v>173</v>
      </c>
      <c r="G135" s="215"/>
      <c r="H135" s="215"/>
      <c r="I135" s="215"/>
      <c r="J135" s="151"/>
      <c r="K135" s="152">
        <v>35.55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167</v>
      </c>
      <c r="AU135" s="156" t="s">
        <v>111</v>
      </c>
      <c r="AV135" s="156" t="s">
        <v>111</v>
      </c>
      <c r="AW135" s="156" t="s">
        <v>121</v>
      </c>
      <c r="AX135" s="156" t="s">
        <v>84</v>
      </c>
      <c r="AY135" s="156" t="s">
        <v>159</v>
      </c>
    </row>
    <row r="136" spans="2:65" s="6" customFormat="1" ht="27" customHeight="1">
      <c r="B136" s="23"/>
      <c r="C136" s="143" t="s">
        <v>111</v>
      </c>
      <c r="D136" s="143" t="s">
        <v>161</v>
      </c>
      <c r="E136" s="144" t="s">
        <v>174</v>
      </c>
      <c r="F136" s="216" t="s">
        <v>175</v>
      </c>
      <c r="G136" s="217"/>
      <c r="H136" s="217"/>
      <c r="I136" s="217"/>
      <c r="J136" s="145" t="s">
        <v>176</v>
      </c>
      <c r="K136" s="146">
        <v>3555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49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165</v>
      </c>
      <c r="AT136" s="6" t="s">
        <v>161</v>
      </c>
      <c r="AU136" s="6" t="s">
        <v>111</v>
      </c>
      <c r="AY136" s="6" t="s">
        <v>159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165</v>
      </c>
      <c r="BM136" s="6" t="s">
        <v>177</v>
      </c>
    </row>
    <row r="137" spans="2:51" s="6" customFormat="1" ht="18.75" customHeight="1">
      <c r="B137" s="150"/>
      <c r="C137" s="151"/>
      <c r="D137" s="151"/>
      <c r="E137" s="151"/>
      <c r="F137" s="214" t="s">
        <v>178</v>
      </c>
      <c r="G137" s="215"/>
      <c r="H137" s="215"/>
      <c r="I137" s="215"/>
      <c r="J137" s="151"/>
      <c r="K137" s="152">
        <v>3555</v>
      </c>
      <c r="L137" s="151"/>
      <c r="M137" s="151"/>
      <c r="N137" s="151"/>
      <c r="O137" s="151"/>
      <c r="P137" s="151"/>
      <c r="Q137" s="151"/>
      <c r="R137" s="153"/>
      <c r="T137" s="154"/>
      <c r="U137" s="151"/>
      <c r="V137" s="151"/>
      <c r="W137" s="151"/>
      <c r="X137" s="151"/>
      <c r="Y137" s="151"/>
      <c r="Z137" s="151"/>
      <c r="AA137" s="155"/>
      <c r="AT137" s="156" t="s">
        <v>167</v>
      </c>
      <c r="AU137" s="156" t="s">
        <v>111</v>
      </c>
      <c r="AV137" s="156" t="s">
        <v>111</v>
      </c>
      <c r="AW137" s="156" t="s">
        <v>121</v>
      </c>
      <c r="AX137" s="156" t="s">
        <v>22</v>
      </c>
      <c r="AY137" s="156" t="s">
        <v>159</v>
      </c>
    </row>
    <row r="138" spans="2:65" s="6" customFormat="1" ht="15.75" customHeight="1">
      <c r="B138" s="23"/>
      <c r="C138" s="143" t="s">
        <v>179</v>
      </c>
      <c r="D138" s="143" t="s">
        <v>161</v>
      </c>
      <c r="E138" s="144" t="s">
        <v>180</v>
      </c>
      <c r="F138" s="216" t="s">
        <v>181</v>
      </c>
      <c r="G138" s="217"/>
      <c r="H138" s="217"/>
      <c r="I138" s="217"/>
      <c r="J138" s="145" t="s">
        <v>182</v>
      </c>
      <c r="K138" s="146">
        <v>63</v>
      </c>
      <c r="L138" s="218">
        <v>0</v>
      </c>
      <c r="M138" s="217"/>
      <c r="N138" s="219">
        <f>ROUND($L$138*$K$138,2)</f>
        <v>0</v>
      </c>
      <c r="O138" s="217"/>
      <c r="P138" s="217"/>
      <c r="Q138" s="217"/>
      <c r="R138" s="25"/>
      <c r="T138" s="147"/>
      <c r="U138" s="31" t="s">
        <v>49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165</v>
      </c>
      <c r="AT138" s="6" t="s">
        <v>161</v>
      </c>
      <c r="AU138" s="6" t="s">
        <v>111</v>
      </c>
      <c r="AY138" s="6" t="s">
        <v>159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165</v>
      </c>
      <c r="BM138" s="6" t="s">
        <v>183</v>
      </c>
    </row>
    <row r="139" spans="2:51" s="6" customFormat="1" ht="18.75" customHeight="1">
      <c r="B139" s="150"/>
      <c r="C139" s="151"/>
      <c r="D139" s="151"/>
      <c r="E139" s="151"/>
      <c r="F139" s="214" t="s">
        <v>184</v>
      </c>
      <c r="G139" s="215"/>
      <c r="H139" s="215"/>
      <c r="I139" s="215"/>
      <c r="J139" s="151"/>
      <c r="K139" s="152">
        <v>63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167</v>
      </c>
      <c r="AU139" s="156" t="s">
        <v>111</v>
      </c>
      <c r="AV139" s="156" t="s">
        <v>111</v>
      </c>
      <c r="AW139" s="156" t="s">
        <v>121</v>
      </c>
      <c r="AX139" s="156" t="s">
        <v>84</v>
      </c>
      <c r="AY139" s="156" t="s">
        <v>159</v>
      </c>
    </row>
    <row r="140" spans="2:65" s="6" customFormat="1" ht="15.75" customHeight="1">
      <c r="B140" s="23"/>
      <c r="C140" s="143" t="s">
        <v>185</v>
      </c>
      <c r="D140" s="143" t="s">
        <v>161</v>
      </c>
      <c r="E140" s="144" t="s">
        <v>186</v>
      </c>
      <c r="F140" s="216" t="s">
        <v>187</v>
      </c>
      <c r="G140" s="217"/>
      <c r="H140" s="217"/>
      <c r="I140" s="217"/>
      <c r="J140" s="145" t="s">
        <v>182</v>
      </c>
      <c r="K140" s="146">
        <v>18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49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165</v>
      </c>
      <c r="AT140" s="6" t="s">
        <v>161</v>
      </c>
      <c r="AU140" s="6" t="s">
        <v>111</v>
      </c>
      <c r="AY140" s="6" t="s">
        <v>159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165</v>
      </c>
      <c r="BM140" s="6" t="s">
        <v>188</v>
      </c>
    </row>
    <row r="141" spans="2:51" s="6" customFormat="1" ht="18.75" customHeight="1">
      <c r="B141" s="150"/>
      <c r="C141" s="151"/>
      <c r="D141" s="151"/>
      <c r="E141" s="151"/>
      <c r="F141" s="214" t="s">
        <v>189</v>
      </c>
      <c r="G141" s="215"/>
      <c r="H141" s="215"/>
      <c r="I141" s="215"/>
      <c r="J141" s="151"/>
      <c r="K141" s="152">
        <v>18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5"/>
      <c r="AT141" s="156" t="s">
        <v>167</v>
      </c>
      <c r="AU141" s="156" t="s">
        <v>111</v>
      </c>
      <c r="AV141" s="156" t="s">
        <v>111</v>
      </c>
      <c r="AW141" s="156" t="s">
        <v>121</v>
      </c>
      <c r="AX141" s="156" t="s">
        <v>22</v>
      </c>
      <c r="AY141" s="156" t="s">
        <v>159</v>
      </c>
    </row>
    <row r="142" spans="2:65" s="6" customFormat="1" ht="15.75" customHeight="1">
      <c r="B142" s="23"/>
      <c r="C142" s="143" t="s">
        <v>190</v>
      </c>
      <c r="D142" s="143" t="s">
        <v>161</v>
      </c>
      <c r="E142" s="144" t="s">
        <v>191</v>
      </c>
      <c r="F142" s="216" t="s">
        <v>192</v>
      </c>
      <c r="G142" s="217"/>
      <c r="H142" s="217"/>
      <c r="I142" s="217"/>
      <c r="J142" s="145" t="s">
        <v>182</v>
      </c>
      <c r="K142" s="146">
        <v>23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49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165</v>
      </c>
      <c r="AT142" s="6" t="s">
        <v>161</v>
      </c>
      <c r="AU142" s="6" t="s">
        <v>111</v>
      </c>
      <c r="AY142" s="6" t="s">
        <v>159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165</v>
      </c>
      <c r="BM142" s="6" t="s">
        <v>193</v>
      </c>
    </row>
    <row r="143" spans="2:51" s="6" customFormat="1" ht="18.75" customHeight="1">
      <c r="B143" s="150"/>
      <c r="C143" s="151"/>
      <c r="D143" s="151"/>
      <c r="E143" s="151"/>
      <c r="F143" s="214" t="s">
        <v>194</v>
      </c>
      <c r="G143" s="215"/>
      <c r="H143" s="215"/>
      <c r="I143" s="215"/>
      <c r="J143" s="151"/>
      <c r="K143" s="152">
        <v>23</v>
      </c>
      <c r="L143" s="151"/>
      <c r="M143" s="151"/>
      <c r="N143" s="151"/>
      <c r="O143" s="151"/>
      <c r="P143" s="151"/>
      <c r="Q143" s="151"/>
      <c r="R143" s="153"/>
      <c r="T143" s="154"/>
      <c r="U143" s="151"/>
      <c r="V143" s="151"/>
      <c r="W143" s="151"/>
      <c r="X143" s="151"/>
      <c r="Y143" s="151"/>
      <c r="Z143" s="151"/>
      <c r="AA143" s="155"/>
      <c r="AT143" s="156" t="s">
        <v>167</v>
      </c>
      <c r="AU143" s="156" t="s">
        <v>111</v>
      </c>
      <c r="AV143" s="156" t="s">
        <v>111</v>
      </c>
      <c r="AW143" s="156" t="s">
        <v>121</v>
      </c>
      <c r="AX143" s="156" t="s">
        <v>22</v>
      </c>
      <c r="AY143" s="156" t="s">
        <v>159</v>
      </c>
    </row>
    <row r="144" spans="2:65" s="6" customFormat="1" ht="15.75" customHeight="1">
      <c r="B144" s="23"/>
      <c r="C144" s="143" t="s">
        <v>195</v>
      </c>
      <c r="D144" s="143" t="s">
        <v>161</v>
      </c>
      <c r="E144" s="144" t="s">
        <v>196</v>
      </c>
      <c r="F144" s="216" t="s">
        <v>197</v>
      </c>
      <c r="G144" s="217"/>
      <c r="H144" s="217"/>
      <c r="I144" s="217"/>
      <c r="J144" s="145" t="s">
        <v>182</v>
      </c>
      <c r="K144" s="146">
        <v>1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49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165</v>
      </c>
      <c r="AT144" s="6" t="s">
        <v>161</v>
      </c>
      <c r="AU144" s="6" t="s">
        <v>111</v>
      </c>
      <c r="AY144" s="6" t="s">
        <v>159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165</v>
      </c>
      <c r="BM144" s="6" t="s">
        <v>198</v>
      </c>
    </row>
    <row r="145" spans="2:51" s="6" customFormat="1" ht="18.75" customHeight="1">
      <c r="B145" s="150"/>
      <c r="C145" s="151"/>
      <c r="D145" s="151"/>
      <c r="E145" s="151"/>
      <c r="F145" s="214" t="s">
        <v>199</v>
      </c>
      <c r="G145" s="215"/>
      <c r="H145" s="215"/>
      <c r="I145" s="215"/>
      <c r="J145" s="151"/>
      <c r="K145" s="152">
        <v>1</v>
      </c>
      <c r="L145" s="151"/>
      <c r="M145" s="151"/>
      <c r="N145" s="151"/>
      <c r="O145" s="151"/>
      <c r="P145" s="151"/>
      <c r="Q145" s="151"/>
      <c r="R145" s="153"/>
      <c r="T145" s="154"/>
      <c r="U145" s="151"/>
      <c r="V145" s="151"/>
      <c r="W145" s="151"/>
      <c r="X145" s="151"/>
      <c r="Y145" s="151"/>
      <c r="Z145" s="151"/>
      <c r="AA145" s="155"/>
      <c r="AT145" s="156" t="s">
        <v>167</v>
      </c>
      <c r="AU145" s="156" t="s">
        <v>111</v>
      </c>
      <c r="AV145" s="156" t="s">
        <v>111</v>
      </c>
      <c r="AW145" s="156" t="s">
        <v>121</v>
      </c>
      <c r="AX145" s="156" t="s">
        <v>22</v>
      </c>
      <c r="AY145" s="156" t="s">
        <v>159</v>
      </c>
    </row>
    <row r="146" spans="2:65" s="6" customFormat="1" ht="15.75" customHeight="1">
      <c r="B146" s="23"/>
      <c r="C146" s="143" t="s">
        <v>200</v>
      </c>
      <c r="D146" s="143" t="s">
        <v>161</v>
      </c>
      <c r="E146" s="144" t="s">
        <v>201</v>
      </c>
      <c r="F146" s="216" t="s">
        <v>202</v>
      </c>
      <c r="G146" s="217"/>
      <c r="H146" s="217"/>
      <c r="I146" s="217"/>
      <c r="J146" s="145" t="s">
        <v>182</v>
      </c>
      <c r="K146" s="146">
        <v>63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49</v>
      </c>
      <c r="V146" s="24"/>
      <c r="W146" s="148">
        <f>$V$146*$K$146</f>
        <v>0</v>
      </c>
      <c r="X146" s="148">
        <v>8E-05</v>
      </c>
      <c r="Y146" s="148">
        <f>$X$146*$K$146</f>
        <v>0.00504</v>
      </c>
      <c r="Z146" s="148">
        <v>0</v>
      </c>
      <c r="AA146" s="149">
        <f>$Z$146*$K$146</f>
        <v>0</v>
      </c>
      <c r="AR146" s="6" t="s">
        <v>165</v>
      </c>
      <c r="AT146" s="6" t="s">
        <v>161</v>
      </c>
      <c r="AU146" s="6" t="s">
        <v>111</v>
      </c>
      <c r="AY146" s="6" t="s">
        <v>159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165</v>
      </c>
      <c r="BM146" s="6" t="s">
        <v>203</v>
      </c>
    </row>
    <row r="147" spans="2:51" s="6" customFormat="1" ht="18.75" customHeight="1">
      <c r="B147" s="150"/>
      <c r="C147" s="151"/>
      <c r="D147" s="151"/>
      <c r="E147" s="151"/>
      <c r="F147" s="214" t="s">
        <v>204</v>
      </c>
      <c r="G147" s="215"/>
      <c r="H147" s="215"/>
      <c r="I147" s="215"/>
      <c r="J147" s="151"/>
      <c r="K147" s="152">
        <v>63</v>
      </c>
      <c r="L147" s="151"/>
      <c r="M147" s="151"/>
      <c r="N147" s="151"/>
      <c r="O147" s="151"/>
      <c r="P147" s="151"/>
      <c r="Q147" s="151"/>
      <c r="R147" s="153"/>
      <c r="T147" s="154"/>
      <c r="U147" s="151"/>
      <c r="V147" s="151"/>
      <c r="W147" s="151"/>
      <c r="X147" s="151"/>
      <c r="Y147" s="151"/>
      <c r="Z147" s="151"/>
      <c r="AA147" s="155"/>
      <c r="AT147" s="156" t="s">
        <v>167</v>
      </c>
      <c r="AU147" s="156" t="s">
        <v>111</v>
      </c>
      <c r="AV147" s="156" t="s">
        <v>111</v>
      </c>
      <c r="AW147" s="156" t="s">
        <v>121</v>
      </c>
      <c r="AX147" s="156" t="s">
        <v>22</v>
      </c>
      <c r="AY147" s="156" t="s">
        <v>159</v>
      </c>
    </row>
    <row r="148" spans="2:65" s="6" customFormat="1" ht="15.75" customHeight="1">
      <c r="B148" s="23"/>
      <c r="C148" s="143" t="s">
        <v>205</v>
      </c>
      <c r="D148" s="143" t="s">
        <v>161</v>
      </c>
      <c r="E148" s="144" t="s">
        <v>206</v>
      </c>
      <c r="F148" s="216" t="s">
        <v>207</v>
      </c>
      <c r="G148" s="217"/>
      <c r="H148" s="217"/>
      <c r="I148" s="217"/>
      <c r="J148" s="145" t="s">
        <v>182</v>
      </c>
      <c r="K148" s="146">
        <v>18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49</v>
      </c>
      <c r="V148" s="24"/>
      <c r="W148" s="148">
        <f>$V$148*$K$148</f>
        <v>0</v>
      </c>
      <c r="X148" s="148">
        <v>8E-05</v>
      </c>
      <c r="Y148" s="148">
        <f>$X$148*$K$148</f>
        <v>0.00144</v>
      </c>
      <c r="Z148" s="148">
        <v>0</v>
      </c>
      <c r="AA148" s="149">
        <f>$Z$148*$K$148</f>
        <v>0</v>
      </c>
      <c r="AR148" s="6" t="s">
        <v>165</v>
      </c>
      <c r="AT148" s="6" t="s">
        <v>161</v>
      </c>
      <c r="AU148" s="6" t="s">
        <v>111</v>
      </c>
      <c r="AY148" s="6" t="s">
        <v>159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165</v>
      </c>
      <c r="BM148" s="6" t="s">
        <v>208</v>
      </c>
    </row>
    <row r="149" spans="2:51" s="6" customFormat="1" ht="18.75" customHeight="1">
      <c r="B149" s="150"/>
      <c r="C149" s="151"/>
      <c r="D149" s="151"/>
      <c r="E149" s="151"/>
      <c r="F149" s="214" t="s">
        <v>209</v>
      </c>
      <c r="G149" s="215"/>
      <c r="H149" s="215"/>
      <c r="I149" s="215"/>
      <c r="J149" s="151"/>
      <c r="K149" s="152">
        <v>18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167</v>
      </c>
      <c r="AU149" s="156" t="s">
        <v>111</v>
      </c>
      <c r="AV149" s="156" t="s">
        <v>111</v>
      </c>
      <c r="AW149" s="156" t="s">
        <v>121</v>
      </c>
      <c r="AX149" s="156" t="s">
        <v>22</v>
      </c>
      <c r="AY149" s="156" t="s">
        <v>159</v>
      </c>
    </row>
    <row r="150" spans="2:65" s="6" customFormat="1" ht="15.75" customHeight="1">
      <c r="B150" s="23"/>
      <c r="C150" s="143" t="s">
        <v>210</v>
      </c>
      <c r="D150" s="143" t="s">
        <v>161</v>
      </c>
      <c r="E150" s="144" t="s">
        <v>211</v>
      </c>
      <c r="F150" s="216" t="s">
        <v>212</v>
      </c>
      <c r="G150" s="217"/>
      <c r="H150" s="217"/>
      <c r="I150" s="217"/>
      <c r="J150" s="145" t="s">
        <v>182</v>
      </c>
      <c r="K150" s="146">
        <v>2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49</v>
      </c>
      <c r="V150" s="24"/>
      <c r="W150" s="148">
        <f>$V$150*$K$150</f>
        <v>0</v>
      </c>
      <c r="X150" s="148">
        <v>0.00017</v>
      </c>
      <c r="Y150" s="148">
        <f>$X$150*$K$150</f>
        <v>0.00034</v>
      </c>
      <c r="Z150" s="148">
        <v>0</v>
      </c>
      <c r="AA150" s="149">
        <f>$Z$150*$K$150</f>
        <v>0</v>
      </c>
      <c r="AR150" s="6" t="s">
        <v>165</v>
      </c>
      <c r="AT150" s="6" t="s">
        <v>161</v>
      </c>
      <c r="AU150" s="6" t="s">
        <v>111</v>
      </c>
      <c r="AY150" s="6" t="s">
        <v>159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165</v>
      </c>
      <c r="BM150" s="6" t="s">
        <v>213</v>
      </c>
    </row>
    <row r="151" spans="2:51" s="6" customFormat="1" ht="18.75" customHeight="1">
      <c r="B151" s="150"/>
      <c r="C151" s="151"/>
      <c r="D151" s="151"/>
      <c r="E151" s="151"/>
      <c r="F151" s="214" t="s">
        <v>214</v>
      </c>
      <c r="G151" s="215"/>
      <c r="H151" s="215"/>
      <c r="I151" s="215"/>
      <c r="J151" s="151"/>
      <c r="K151" s="152">
        <v>2</v>
      </c>
      <c r="L151" s="151"/>
      <c r="M151" s="151"/>
      <c r="N151" s="151"/>
      <c r="O151" s="151"/>
      <c r="P151" s="151"/>
      <c r="Q151" s="151"/>
      <c r="R151" s="153"/>
      <c r="T151" s="154"/>
      <c r="U151" s="151"/>
      <c r="V151" s="151"/>
      <c r="W151" s="151"/>
      <c r="X151" s="151"/>
      <c r="Y151" s="151"/>
      <c r="Z151" s="151"/>
      <c r="AA151" s="155"/>
      <c r="AT151" s="156" t="s">
        <v>167</v>
      </c>
      <c r="AU151" s="156" t="s">
        <v>111</v>
      </c>
      <c r="AV151" s="156" t="s">
        <v>111</v>
      </c>
      <c r="AW151" s="156" t="s">
        <v>121</v>
      </c>
      <c r="AX151" s="156" t="s">
        <v>22</v>
      </c>
      <c r="AY151" s="156" t="s">
        <v>159</v>
      </c>
    </row>
    <row r="152" spans="2:65" s="6" customFormat="1" ht="15.75" customHeight="1">
      <c r="B152" s="23"/>
      <c r="C152" s="143" t="s">
        <v>215</v>
      </c>
      <c r="D152" s="143" t="s">
        <v>161</v>
      </c>
      <c r="E152" s="144" t="s">
        <v>216</v>
      </c>
      <c r="F152" s="216" t="s">
        <v>217</v>
      </c>
      <c r="G152" s="217"/>
      <c r="H152" s="217"/>
      <c r="I152" s="217"/>
      <c r="J152" s="145" t="s">
        <v>182</v>
      </c>
      <c r="K152" s="146">
        <v>2</v>
      </c>
      <c r="L152" s="218">
        <v>0</v>
      </c>
      <c r="M152" s="217"/>
      <c r="N152" s="219">
        <f>ROUND($L$152*$K$152,2)</f>
        <v>0</v>
      </c>
      <c r="O152" s="217"/>
      <c r="P152" s="217"/>
      <c r="Q152" s="217"/>
      <c r="R152" s="25"/>
      <c r="T152" s="147"/>
      <c r="U152" s="31" t="s">
        <v>49</v>
      </c>
      <c r="V152" s="24"/>
      <c r="W152" s="148">
        <f>$V$152*$K$152</f>
        <v>0</v>
      </c>
      <c r="X152" s="148">
        <v>0.00017</v>
      </c>
      <c r="Y152" s="148">
        <f>$X$152*$K$152</f>
        <v>0.00034</v>
      </c>
      <c r="Z152" s="148">
        <v>0</v>
      </c>
      <c r="AA152" s="149">
        <f>$Z$152*$K$152</f>
        <v>0</v>
      </c>
      <c r="AR152" s="6" t="s">
        <v>165</v>
      </c>
      <c r="AT152" s="6" t="s">
        <v>161</v>
      </c>
      <c r="AU152" s="6" t="s">
        <v>111</v>
      </c>
      <c r="AY152" s="6" t="s">
        <v>159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165</v>
      </c>
      <c r="BM152" s="6" t="s">
        <v>218</v>
      </c>
    </row>
    <row r="153" spans="2:51" s="6" customFormat="1" ht="18.75" customHeight="1">
      <c r="B153" s="150"/>
      <c r="C153" s="151"/>
      <c r="D153" s="151"/>
      <c r="E153" s="151"/>
      <c r="F153" s="214" t="s">
        <v>214</v>
      </c>
      <c r="G153" s="215"/>
      <c r="H153" s="215"/>
      <c r="I153" s="215"/>
      <c r="J153" s="151"/>
      <c r="K153" s="152">
        <v>2</v>
      </c>
      <c r="L153" s="151"/>
      <c r="M153" s="151"/>
      <c r="N153" s="151"/>
      <c r="O153" s="151"/>
      <c r="P153" s="151"/>
      <c r="Q153" s="151"/>
      <c r="R153" s="153"/>
      <c r="T153" s="154"/>
      <c r="U153" s="151"/>
      <c r="V153" s="151"/>
      <c r="W153" s="151"/>
      <c r="X153" s="151"/>
      <c r="Y153" s="151"/>
      <c r="Z153" s="151"/>
      <c r="AA153" s="155"/>
      <c r="AT153" s="156" t="s">
        <v>167</v>
      </c>
      <c r="AU153" s="156" t="s">
        <v>111</v>
      </c>
      <c r="AV153" s="156" t="s">
        <v>111</v>
      </c>
      <c r="AW153" s="156" t="s">
        <v>121</v>
      </c>
      <c r="AX153" s="156" t="s">
        <v>22</v>
      </c>
      <c r="AY153" s="156" t="s">
        <v>159</v>
      </c>
    </row>
    <row r="154" spans="2:65" s="6" customFormat="1" ht="39" customHeight="1">
      <c r="B154" s="23"/>
      <c r="C154" s="143" t="s">
        <v>165</v>
      </c>
      <c r="D154" s="143" t="s">
        <v>161</v>
      </c>
      <c r="E154" s="144" t="s">
        <v>219</v>
      </c>
      <c r="F154" s="216" t="s">
        <v>220</v>
      </c>
      <c r="G154" s="217"/>
      <c r="H154" s="217"/>
      <c r="I154" s="217"/>
      <c r="J154" s="145" t="s">
        <v>176</v>
      </c>
      <c r="K154" s="146">
        <v>1336.2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49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165</v>
      </c>
      <c r="AT154" s="6" t="s">
        <v>161</v>
      </c>
      <c r="AU154" s="6" t="s">
        <v>111</v>
      </c>
      <c r="AY154" s="6" t="s">
        <v>159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165</v>
      </c>
      <c r="BM154" s="6" t="s">
        <v>221</v>
      </c>
    </row>
    <row r="155" spans="2:51" s="6" customFormat="1" ht="18.75" customHeight="1">
      <c r="B155" s="150"/>
      <c r="C155" s="151"/>
      <c r="D155" s="151"/>
      <c r="E155" s="151"/>
      <c r="F155" s="214" t="s">
        <v>222</v>
      </c>
      <c r="G155" s="215"/>
      <c r="H155" s="215"/>
      <c r="I155" s="215"/>
      <c r="J155" s="151"/>
      <c r="K155" s="152">
        <v>90</v>
      </c>
      <c r="L155" s="151"/>
      <c r="M155" s="151"/>
      <c r="N155" s="151"/>
      <c r="O155" s="151"/>
      <c r="P155" s="151"/>
      <c r="Q155" s="151"/>
      <c r="R155" s="153"/>
      <c r="T155" s="154"/>
      <c r="U155" s="151"/>
      <c r="V155" s="151"/>
      <c r="W155" s="151"/>
      <c r="X155" s="151"/>
      <c r="Y155" s="151"/>
      <c r="Z155" s="151"/>
      <c r="AA155" s="155"/>
      <c r="AT155" s="156" t="s">
        <v>167</v>
      </c>
      <c r="AU155" s="156" t="s">
        <v>111</v>
      </c>
      <c r="AV155" s="156" t="s">
        <v>111</v>
      </c>
      <c r="AW155" s="156" t="s">
        <v>121</v>
      </c>
      <c r="AX155" s="156" t="s">
        <v>84</v>
      </c>
      <c r="AY155" s="156" t="s">
        <v>159</v>
      </c>
    </row>
    <row r="156" spans="2:51" s="6" customFormat="1" ht="18.75" customHeight="1">
      <c r="B156" s="150"/>
      <c r="C156" s="151"/>
      <c r="D156" s="151"/>
      <c r="E156" s="151"/>
      <c r="F156" s="214" t="s">
        <v>223</v>
      </c>
      <c r="G156" s="215"/>
      <c r="H156" s="215"/>
      <c r="I156" s="215"/>
      <c r="J156" s="151"/>
      <c r="K156" s="152">
        <v>210</v>
      </c>
      <c r="L156" s="151"/>
      <c r="M156" s="151"/>
      <c r="N156" s="151"/>
      <c r="O156" s="151"/>
      <c r="P156" s="151"/>
      <c r="Q156" s="151"/>
      <c r="R156" s="153"/>
      <c r="T156" s="154"/>
      <c r="U156" s="151"/>
      <c r="V156" s="151"/>
      <c r="W156" s="151"/>
      <c r="X156" s="151"/>
      <c r="Y156" s="151"/>
      <c r="Z156" s="151"/>
      <c r="AA156" s="155"/>
      <c r="AT156" s="156" t="s">
        <v>167</v>
      </c>
      <c r="AU156" s="156" t="s">
        <v>111</v>
      </c>
      <c r="AV156" s="156" t="s">
        <v>111</v>
      </c>
      <c r="AW156" s="156" t="s">
        <v>121</v>
      </c>
      <c r="AX156" s="156" t="s">
        <v>84</v>
      </c>
      <c r="AY156" s="156" t="s">
        <v>159</v>
      </c>
    </row>
    <row r="157" spans="2:51" s="6" customFormat="1" ht="18.75" customHeight="1">
      <c r="B157" s="150"/>
      <c r="C157" s="151"/>
      <c r="D157" s="151"/>
      <c r="E157" s="151"/>
      <c r="F157" s="214" t="s">
        <v>224</v>
      </c>
      <c r="G157" s="215"/>
      <c r="H157" s="215"/>
      <c r="I157" s="215"/>
      <c r="J157" s="151"/>
      <c r="K157" s="152">
        <v>135</v>
      </c>
      <c r="L157" s="151"/>
      <c r="M157" s="151"/>
      <c r="N157" s="151"/>
      <c r="O157" s="151"/>
      <c r="P157" s="151"/>
      <c r="Q157" s="151"/>
      <c r="R157" s="153"/>
      <c r="T157" s="154"/>
      <c r="U157" s="151"/>
      <c r="V157" s="151"/>
      <c r="W157" s="151"/>
      <c r="X157" s="151"/>
      <c r="Y157" s="151"/>
      <c r="Z157" s="151"/>
      <c r="AA157" s="155"/>
      <c r="AT157" s="156" t="s">
        <v>167</v>
      </c>
      <c r="AU157" s="156" t="s">
        <v>111</v>
      </c>
      <c r="AV157" s="156" t="s">
        <v>111</v>
      </c>
      <c r="AW157" s="156" t="s">
        <v>121</v>
      </c>
      <c r="AX157" s="156" t="s">
        <v>84</v>
      </c>
      <c r="AY157" s="156" t="s">
        <v>159</v>
      </c>
    </row>
    <row r="158" spans="2:51" s="6" customFormat="1" ht="18.75" customHeight="1">
      <c r="B158" s="150"/>
      <c r="C158" s="151"/>
      <c r="D158" s="151"/>
      <c r="E158" s="151"/>
      <c r="F158" s="214" t="s">
        <v>225</v>
      </c>
      <c r="G158" s="215"/>
      <c r="H158" s="215"/>
      <c r="I158" s="215"/>
      <c r="J158" s="151"/>
      <c r="K158" s="152">
        <v>15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167</v>
      </c>
      <c r="AU158" s="156" t="s">
        <v>111</v>
      </c>
      <c r="AV158" s="156" t="s">
        <v>111</v>
      </c>
      <c r="AW158" s="156" t="s">
        <v>121</v>
      </c>
      <c r="AX158" s="156" t="s">
        <v>84</v>
      </c>
      <c r="AY158" s="156" t="s">
        <v>159</v>
      </c>
    </row>
    <row r="159" spans="2:51" s="6" customFormat="1" ht="18.75" customHeight="1">
      <c r="B159" s="150"/>
      <c r="C159" s="151"/>
      <c r="D159" s="151"/>
      <c r="E159" s="151"/>
      <c r="F159" s="214" t="s">
        <v>226</v>
      </c>
      <c r="G159" s="215"/>
      <c r="H159" s="215"/>
      <c r="I159" s="215"/>
      <c r="J159" s="151"/>
      <c r="K159" s="152">
        <v>55.2</v>
      </c>
      <c r="L159" s="151"/>
      <c r="M159" s="151"/>
      <c r="N159" s="151"/>
      <c r="O159" s="151"/>
      <c r="P159" s="151"/>
      <c r="Q159" s="151"/>
      <c r="R159" s="153"/>
      <c r="T159" s="154"/>
      <c r="U159" s="151"/>
      <c r="V159" s="151"/>
      <c r="W159" s="151"/>
      <c r="X159" s="151"/>
      <c r="Y159" s="151"/>
      <c r="Z159" s="151"/>
      <c r="AA159" s="155"/>
      <c r="AT159" s="156" t="s">
        <v>167</v>
      </c>
      <c r="AU159" s="156" t="s">
        <v>111</v>
      </c>
      <c r="AV159" s="156" t="s">
        <v>111</v>
      </c>
      <c r="AW159" s="156" t="s">
        <v>121</v>
      </c>
      <c r="AX159" s="156" t="s">
        <v>84</v>
      </c>
      <c r="AY159" s="156" t="s">
        <v>159</v>
      </c>
    </row>
    <row r="160" spans="2:51" s="6" customFormat="1" ht="18.75" customHeight="1">
      <c r="B160" s="150"/>
      <c r="C160" s="151"/>
      <c r="D160" s="151"/>
      <c r="E160" s="151"/>
      <c r="F160" s="214" t="s">
        <v>227</v>
      </c>
      <c r="G160" s="215"/>
      <c r="H160" s="215"/>
      <c r="I160" s="215"/>
      <c r="J160" s="151"/>
      <c r="K160" s="152">
        <v>147</v>
      </c>
      <c r="L160" s="151"/>
      <c r="M160" s="151"/>
      <c r="N160" s="151"/>
      <c r="O160" s="151"/>
      <c r="P160" s="151"/>
      <c r="Q160" s="151"/>
      <c r="R160" s="153"/>
      <c r="T160" s="154"/>
      <c r="U160" s="151"/>
      <c r="V160" s="151"/>
      <c r="W160" s="151"/>
      <c r="X160" s="151"/>
      <c r="Y160" s="151"/>
      <c r="Z160" s="151"/>
      <c r="AA160" s="155"/>
      <c r="AT160" s="156" t="s">
        <v>167</v>
      </c>
      <c r="AU160" s="156" t="s">
        <v>111</v>
      </c>
      <c r="AV160" s="156" t="s">
        <v>111</v>
      </c>
      <c r="AW160" s="156" t="s">
        <v>121</v>
      </c>
      <c r="AX160" s="156" t="s">
        <v>84</v>
      </c>
      <c r="AY160" s="156" t="s">
        <v>159</v>
      </c>
    </row>
    <row r="161" spans="2:51" s="6" customFormat="1" ht="18.75" customHeight="1">
      <c r="B161" s="150"/>
      <c r="C161" s="151"/>
      <c r="D161" s="151"/>
      <c r="E161" s="151"/>
      <c r="F161" s="214" t="s">
        <v>228</v>
      </c>
      <c r="G161" s="215"/>
      <c r="H161" s="215"/>
      <c r="I161" s="215"/>
      <c r="J161" s="151"/>
      <c r="K161" s="152">
        <v>460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5"/>
      <c r="AT161" s="156" t="s">
        <v>167</v>
      </c>
      <c r="AU161" s="156" t="s">
        <v>111</v>
      </c>
      <c r="AV161" s="156" t="s">
        <v>111</v>
      </c>
      <c r="AW161" s="156" t="s">
        <v>121</v>
      </c>
      <c r="AX161" s="156" t="s">
        <v>84</v>
      </c>
      <c r="AY161" s="156" t="s">
        <v>159</v>
      </c>
    </row>
    <row r="162" spans="2:51" s="6" customFormat="1" ht="18.75" customHeight="1">
      <c r="B162" s="150"/>
      <c r="C162" s="151"/>
      <c r="D162" s="151"/>
      <c r="E162" s="151"/>
      <c r="F162" s="214" t="s">
        <v>229</v>
      </c>
      <c r="G162" s="215"/>
      <c r="H162" s="215"/>
      <c r="I162" s="215"/>
      <c r="J162" s="151"/>
      <c r="K162" s="152">
        <v>224</v>
      </c>
      <c r="L162" s="151"/>
      <c r="M162" s="151"/>
      <c r="N162" s="151"/>
      <c r="O162" s="151"/>
      <c r="P162" s="151"/>
      <c r="Q162" s="151"/>
      <c r="R162" s="153"/>
      <c r="T162" s="154"/>
      <c r="U162" s="151"/>
      <c r="V162" s="151"/>
      <c r="W162" s="151"/>
      <c r="X162" s="151"/>
      <c r="Y162" s="151"/>
      <c r="Z162" s="151"/>
      <c r="AA162" s="155"/>
      <c r="AT162" s="156" t="s">
        <v>167</v>
      </c>
      <c r="AU162" s="156" t="s">
        <v>111</v>
      </c>
      <c r="AV162" s="156" t="s">
        <v>111</v>
      </c>
      <c r="AW162" s="156" t="s">
        <v>121</v>
      </c>
      <c r="AX162" s="156" t="s">
        <v>84</v>
      </c>
      <c r="AY162" s="156" t="s">
        <v>159</v>
      </c>
    </row>
    <row r="163" spans="2:65" s="6" customFormat="1" ht="51" customHeight="1">
      <c r="B163" s="23"/>
      <c r="C163" s="143" t="s">
        <v>230</v>
      </c>
      <c r="D163" s="143" t="s">
        <v>161</v>
      </c>
      <c r="E163" s="144" t="s">
        <v>231</v>
      </c>
      <c r="F163" s="216" t="s">
        <v>232</v>
      </c>
      <c r="G163" s="217"/>
      <c r="H163" s="217"/>
      <c r="I163" s="217"/>
      <c r="J163" s="145" t="s">
        <v>170</v>
      </c>
      <c r="K163" s="146">
        <v>965.21</v>
      </c>
      <c r="L163" s="218">
        <v>0</v>
      </c>
      <c r="M163" s="217"/>
      <c r="N163" s="219">
        <f>ROUND($L$163*$K$163,2)</f>
        <v>0</v>
      </c>
      <c r="O163" s="217"/>
      <c r="P163" s="217"/>
      <c r="Q163" s="217"/>
      <c r="R163" s="25"/>
      <c r="T163" s="147"/>
      <c r="U163" s="31" t="s">
        <v>49</v>
      </c>
      <c r="V163" s="24"/>
      <c r="W163" s="148">
        <f>$V$163*$K$163</f>
        <v>0</v>
      </c>
      <c r="X163" s="148">
        <v>0</v>
      </c>
      <c r="Y163" s="148">
        <f>$X$163*$K$163</f>
        <v>0</v>
      </c>
      <c r="Z163" s="148">
        <v>0</v>
      </c>
      <c r="AA163" s="149">
        <f>$Z$163*$K$163</f>
        <v>0</v>
      </c>
      <c r="AR163" s="6" t="s">
        <v>165</v>
      </c>
      <c r="AT163" s="6" t="s">
        <v>161</v>
      </c>
      <c r="AU163" s="6" t="s">
        <v>111</v>
      </c>
      <c r="AY163" s="6" t="s">
        <v>159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165</v>
      </c>
      <c r="BM163" s="6" t="s">
        <v>233</v>
      </c>
    </row>
    <row r="164" spans="2:51" s="6" customFormat="1" ht="18.75" customHeight="1">
      <c r="B164" s="150"/>
      <c r="C164" s="151"/>
      <c r="D164" s="151"/>
      <c r="E164" s="151"/>
      <c r="F164" s="214" t="s">
        <v>234</v>
      </c>
      <c r="G164" s="215"/>
      <c r="H164" s="215"/>
      <c r="I164" s="215"/>
      <c r="J164" s="151"/>
      <c r="K164" s="152">
        <v>16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167</v>
      </c>
      <c r="AU164" s="156" t="s">
        <v>111</v>
      </c>
      <c r="AV164" s="156" t="s">
        <v>111</v>
      </c>
      <c r="AW164" s="156" t="s">
        <v>121</v>
      </c>
      <c r="AX164" s="156" t="s">
        <v>84</v>
      </c>
      <c r="AY164" s="156" t="s">
        <v>159</v>
      </c>
    </row>
    <row r="165" spans="2:51" s="6" customFormat="1" ht="18.75" customHeight="1">
      <c r="B165" s="150"/>
      <c r="C165" s="151"/>
      <c r="D165" s="151"/>
      <c r="E165" s="151"/>
      <c r="F165" s="214" t="s">
        <v>235</v>
      </c>
      <c r="G165" s="215"/>
      <c r="H165" s="215"/>
      <c r="I165" s="215"/>
      <c r="J165" s="151"/>
      <c r="K165" s="152">
        <v>13.5</v>
      </c>
      <c r="L165" s="151"/>
      <c r="M165" s="151"/>
      <c r="N165" s="151"/>
      <c r="O165" s="151"/>
      <c r="P165" s="151"/>
      <c r="Q165" s="151"/>
      <c r="R165" s="153"/>
      <c r="T165" s="154"/>
      <c r="U165" s="151"/>
      <c r="V165" s="151"/>
      <c r="W165" s="151"/>
      <c r="X165" s="151"/>
      <c r="Y165" s="151"/>
      <c r="Z165" s="151"/>
      <c r="AA165" s="155"/>
      <c r="AT165" s="156" t="s">
        <v>167</v>
      </c>
      <c r="AU165" s="156" t="s">
        <v>111</v>
      </c>
      <c r="AV165" s="156" t="s">
        <v>111</v>
      </c>
      <c r="AW165" s="156" t="s">
        <v>121</v>
      </c>
      <c r="AX165" s="156" t="s">
        <v>84</v>
      </c>
      <c r="AY165" s="156" t="s">
        <v>159</v>
      </c>
    </row>
    <row r="166" spans="2:51" s="6" customFormat="1" ht="18.75" customHeight="1">
      <c r="B166" s="150"/>
      <c r="C166" s="151"/>
      <c r="D166" s="151"/>
      <c r="E166" s="151"/>
      <c r="F166" s="214" t="s">
        <v>236</v>
      </c>
      <c r="G166" s="215"/>
      <c r="H166" s="215"/>
      <c r="I166" s="215"/>
      <c r="J166" s="151"/>
      <c r="K166" s="152">
        <v>5.4</v>
      </c>
      <c r="L166" s="151"/>
      <c r="M166" s="151"/>
      <c r="N166" s="151"/>
      <c r="O166" s="151"/>
      <c r="P166" s="151"/>
      <c r="Q166" s="151"/>
      <c r="R166" s="153"/>
      <c r="T166" s="154"/>
      <c r="U166" s="151"/>
      <c r="V166" s="151"/>
      <c r="W166" s="151"/>
      <c r="X166" s="151"/>
      <c r="Y166" s="151"/>
      <c r="Z166" s="151"/>
      <c r="AA166" s="155"/>
      <c r="AT166" s="156" t="s">
        <v>167</v>
      </c>
      <c r="AU166" s="156" t="s">
        <v>111</v>
      </c>
      <c r="AV166" s="156" t="s">
        <v>111</v>
      </c>
      <c r="AW166" s="156" t="s">
        <v>121</v>
      </c>
      <c r="AX166" s="156" t="s">
        <v>84</v>
      </c>
      <c r="AY166" s="156" t="s">
        <v>159</v>
      </c>
    </row>
    <row r="167" spans="2:51" s="6" customFormat="1" ht="18.75" customHeight="1">
      <c r="B167" s="150"/>
      <c r="C167" s="151"/>
      <c r="D167" s="151"/>
      <c r="E167" s="151"/>
      <c r="F167" s="214" t="s">
        <v>237</v>
      </c>
      <c r="G167" s="215"/>
      <c r="H167" s="215"/>
      <c r="I167" s="215"/>
      <c r="J167" s="151"/>
      <c r="K167" s="152">
        <v>4.85</v>
      </c>
      <c r="L167" s="151"/>
      <c r="M167" s="151"/>
      <c r="N167" s="151"/>
      <c r="O167" s="151"/>
      <c r="P167" s="151"/>
      <c r="Q167" s="151"/>
      <c r="R167" s="153"/>
      <c r="T167" s="154"/>
      <c r="U167" s="151"/>
      <c r="V167" s="151"/>
      <c r="W167" s="151"/>
      <c r="X167" s="151"/>
      <c r="Y167" s="151"/>
      <c r="Z167" s="151"/>
      <c r="AA167" s="155"/>
      <c r="AT167" s="156" t="s">
        <v>167</v>
      </c>
      <c r="AU167" s="156" t="s">
        <v>111</v>
      </c>
      <c r="AV167" s="156" t="s">
        <v>111</v>
      </c>
      <c r="AW167" s="156" t="s">
        <v>121</v>
      </c>
      <c r="AX167" s="156" t="s">
        <v>84</v>
      </c>
      <c r="AY167" s="156" t="s">
        <v>159</v>
      </c>
    </row>
    <row r="168" spans="2:51" s="6" customFormat="1" ht="18.75" customHeight="1">
      <c r="B168" s="150"/>
      <c r="C168" s="151"/>
      <c r="D168" s="151"/>
      <c r="E168" s="151"/>
      <c r="F168" s="214" t="s">
        <v>238</v>
      </c>
      <c r="G168" s="215"/>
      <c r="H168" s="215"/>
      <c r="I168" s="215"/>
      <c r="J168" s="151"/>
      <c r="K168" s="152">
        <v>22.16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167</v>
      </c>
      <c r="AU168" s="156" t="s">
        <v>111</v>
      </c>
      <c r="AV168" s="156" t="s">
        <v>111</v>
      </c>
      <c r="AW168" s="156" t="s">
        <v>121</v>
      </c>
      <c r="AX168" s="156" t="s">
        <v>84</v>
      </c>
      <c r="AY168" s="156" t="s">
        <v>159</v>
      </c>
    </row>
    <row r="169" spans="2:51" s="6" customFormat="1" ht="18.75" customHeight="1">
      <c r="B169" s="150"/>
      <c r="C169" s="151"/>
      <c r="D169" s="151"/>
      <c r="E169" s="151"/>
      <c r="F169" s="214" t="s">
        <v>239</v>
      </c>
      <c r="G169" s="215"/>
      <c r="H169" s="215"/>
      <c r="I169" s="215"/>
      <c r="J169" s="151"/>
      <c r="K169" s="152">
        <v>2</v>
      </c>
      <c r="L169" s="151"/>
      <c r="M169" s="151"/>
      <c r="N169" s="151"/>
      <c r="O169" s="151"/>
      <c r="P169" s="151"/>
      <c r="Q169" s="151"/>
      <c r="R169" s="153"/>
      <c r="T169" s="154"/>
      <c r="U169" s="151"/>
      <c r="V169" s="151"/>
      <c r="W169" s="151"/>
      <c r="X169" s="151"/>
      <c r="Y169" s="151"/>
      <c r="Z169" s="151"/>
      <c r="AA169" s="155"/>
      <c r="AT169" s="156" t="s">
        <v>167</v>
      </c>
      <c r="AU169" s="156" t="s">
        <v>111</v>
      </c>
      <c r="AV169" s="156" t="s">
        <v>111</v>
      </c>
      <c r="AW169" s="156" t="s">
        <v>121</v>
      </c>
      <c r="AX169" s="156" t="s">
        <v>84</v>
      </c>
      <c r="AY169" s="156" t="s">
        <v>159</v>
      </c>
    </row>
    <row r="170" spans="2:51" s="6" customFormat="1" ht="32.25" customHeight="1">
      <c r="B170" s="150"/>
      <c r="C170" s="151"/>
      <c r="D170" s="151"/>
      <c r="E170" s="151"/>
      <c r="F170" s="214" t="s">
        <v>240</v>
      </c>
      <c r="G170" s="215"/>
      <c r="H170" s="215"/>
      <c r="I170" s="215"/>
      <c r="J170" s="151"/>
      <c r="K170" s="152">
        <v>83.1</v>
      </c>
      <c r="L170" s="151"/>
      <c r="M170" s="151"/>
      <c r="N170" s="151"/>
      <c r="O170" s="151"/>
      <c r="P170" s="151"/>
      <c r="Q170" s="151"/>
      <c r="R170" s="153"/>
      <c r="T170" s="154"/>
      <c r="U170" s="151"/>
      <c r="V170" s="151"/>
      <c r="W170" s="151"/>
      <c r="X170" s="151"/>
      <c r="Y170" s="151"/>
      <c r="Z170" s="151"/>
      <c r="AA170" s="155"/>
      <c r="AT170" s="156" t="s">
        <v>167</v>
      </c>
      <c r="AU170" s="156" t="s">
        <v>111</v>
      </c>
      <c r="AV170" s="156" t="s">
        <v>111</v>
      </c>
      <c r="AW170" s="156" t="s">
        <v>121</v>
      </c>
      <c r="AX170" s="156" t="s">
        <v>84</v>
      </c>
      <c r="AY170" s="156" t="s">
        <v>159</v>
      </c>
    </row>
    <row r="171" spans="2:51" s="6" customFormat="1" ht="18.75" customHeight="1">
      <c r="B171" s="150"/>
      <c r="C171" s="151"/>
      <c r="D171" s="151"/>
      <c r="E171" s="151"/>
      <c r="F171" s="214" t="s">
        <v>241</v>
      </c>
      <c r="G171" s="215"/>
      <c r="H171" s="215"/>
      <c r="I171" s="215"/>
      <c r="J171" s="151"/>
      <c r="K171" s="152">
        <v>4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167</v>
      </c>
      <c r="AU171" s="156" t="s">
        <v>111</v>
      </c>
      <c r="AV171" s="156" t="s">
        <v>111</v>
      </c>
      <c r="AW171" s="156" t="s">
        <v>121</v>
      </c>
      <c r="AX171" s="156" t="s">
        <v>84</v>
      </c>
      <c r="AY171" s="156" t="s">
        <v>159</v>
      </c>
    </row>
    <row r="172" spans="2:51" s="6" customFormat="1" ht="18.75" customHeight="1">
      <c r="B172" s="150"/>
      <c r="C172" s="151"/>
      <c r="D172" s="151"/>
      <c r="E172" s="151"/>
      <c r="F172" s="214" t="s">
        <v>242</v>
      </c>
      <c r="G172" s="215"/>
      <c r="H172" s="215"/>
      <c r="I172" s="215"/>
      <c r="J172" s="151"/>
      <c r="K172" s="152">
        <v>2</v>
      </c>
      <c r="L172" s="151"/>
      <c r="M172" s="151"/>
      <c r="N172" s="151"/>
      <c r="O172" s="151"/>
      <c r="P172" s="151"/>
      <c r="Q172" s="151"/>
      <c r="R172" s="153"/>
      <c r="T172" s="154"/>
      <c r="U172" s="151"/>
      <c r="V172" s="151"/>
      <c r="W172" s="151"/>
      <c r="X172" s="151"/>
      <c r="Y172" s="151"/>
      <c r="Z172" s="151"/>
      <c r="AA172" s="155"/>
      <c r="AT172" s="156" t="s">
        <v>167</v>
      </c>
      <c r="AU172" s="156" t="s">
        <v>111</v>
      </c>
      <c r="AV172" s="156" t="s">
        <v>111</v>
      </c>
      <c r="AW172" s="156" t="s">
        <v>121</v>
      </c>
      <c r="AX172" s="156" t="s">
        <v>84</v>
      </c>
      <c r="AY172" s="156" t="s">
        <v>159</v>
      </c>
    </row>
    <row r="173" spans="2:51" s="6" customFormat="1" ht="32.25" customHeight="1">
      <c r="B173" s="150"/>
      <c r="C173" s="151"/>
      <c r="D173" s="151"/>
      <c r="E173" s="151"/>
      <c r="F173" s="214" t="s">
        <v>243</v>
      </c>
      <c r="G173" s="215"/>
      <c r="H173" s="215"/>
      <c r="I173" s="215"/>
      <c r="J173" s="151"/>
      <c r="K173" s="152">
        <v>24.22</v>
      </c>
      <c r="L173" s="151"/>
      <c r="M173" s="151"/>
      <c r="N173" s="151"/>
      <c r="O173" s="151"/>
      <c r="P173" s="151"/>
      <c r="Q173" s="151"/>
      <c r="R173" s="153"/>
      <c r="T173" s="154"/>
      <c r="U173" s="151"/>
      <c r="V173" s="151"/>
      <c r="W173" s="151"/>
      <c r="X173" s="151"/>
      <c r="Y173" s="151"/>
      <c r="Z173" s="151"/>
      <c r="AA173" s="155"/>
      <c r="AT173" s="156" t="s">
        <v>167</v>
      </c>
      <c r="AU173" s="156" t="s">
        <v>111</v>
      </c>
      <c r="AV173" s="156" t="s">
        <v>111</v>
      </c>
      <c r="AW173" s="156" t="s">
        <v>121</v>
      </c>
      <c r="AX173" s="156" t="s">
        <v>84</v>
      </c>
      <c r="AY173" s="156" t="s">
        <v>159</v>
      </c>
    </row>
    <row r="174" spans="2:51" s="6" customFormat="1" ht="32.25" customHeight="1">
      <c r="B174" s="150"/>
      <c r="C174" s="151"/>
      <c r="D174" s="151"/>
      <c r="E174" s="151"/>
      <c r="F174" s="214" t="s">
        <v>244</v>
      </c>
      <c r="G174" s="215"/>
      <c r="H174" s="215"/>
      <c r="I174" s="215"/>
      <c r="J174" s="151"/>
      <c r="K174" s="152">
        <v>77.14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5"/>
      <c r="AT174" s="156" t="s">
        <v>167</v>
      </c>
      <c r="AU174" s="156" t="s">
        <v>111</v>
      </c>
      <c r="AV174" s="156" t="s">
        <v>111</v>
      </c>
      <c r="AW174" s="156" t="s">
        <v>121</v>
      </c>
      <c r="AX174" s="156" t="s">
        <v>84</v>
      </c>
      <c r="AY174" s="156" t="s">
        <v>159</v>
      </c>
    </row>
    <row r="175" spans="2:51" s="6" customFormat="1" ht="18.75" customHeight="1">
      <c r="B175" s="150"/>
      <c r="C175" s="151"/>
      <c r="D175" s="151"/>
      <c r="E175" s="151"/>
      <c r="F175" s="214" t="s">
        <v>245</v>
      </c>
      <c r="G175" s="215"/>
      <c r="H175" s="215"/>
      <c r="I175" s="215"/>
      <c r="J175" s="151"/>
      <c r="K175" s="152">
        <v>434.89</v>
      </c>
      <c r="L175" s="151"/>
      <c r="M175" s="151"/>
      <c r="N175" s="151"/>
      <c r="O175" s="151"/>
      <c r="P175" s="151"/>
      <c r="Q175" s="151"/>
      <c r="R175" s="153"/>
      <c r="T175" s="154"/>
      <c r="U175" s="151"/>
      <c r="V175" s="151"/>
      <c r="W175" s="151"/>
      <c r="X175" s="151"/>
      <c r="Y175" s="151"/>
      <c r="Z175" s="151"/>
      <c r="AA175" s="155"/>
      <c r="AT175" s="156" t="s">
        <v>167</v>
      </c>
      <c r="AU175" s="156" t="s">
        <v>111</v>
      </c>
      <c r="AV175" s="156" t="s">
        <v>111</v>
      </c>
      <c r="AW175" s="156" t="s">
        <v>121</v>
      </c>
      <c r="AX175" s="156" t="s">
        <v>84</v>
      </c>
      <c r="AY175" s="156" t="s">
        <v>159</v>
      </c>
    </row>
    <row r="176" spans="2:51" s="6" customFormat="1" ht="32.25" customHeight="1">
      <c r="B176" s="150"/>
      <c r="C176" s="151"/>
      <c r="D176" s="151"/>
      <c r="E176" s="151"/>
      <c r="F176" s="214" t="s">
        <v>246</v>
      </c>
      <c r="G176" s="215"/>
      <c r="H176" s="215"/>
      <c r="I176" s="215"/>
      <c r="J176" s="151"/>
      <c r="K176" s="152">
        <v>73.25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167</v>
      </c>
      <c r="AU176" s="156" t="s">
        <v>111</v>
      </c>
      <c r="AV176" s="156" t="s">
        <v>111</v>
      </c>
      <c r="AW176" s="156" t="s">
        <v>121</v>
      </c>
      <c r="AX176" s="156" t="s">
        <v>84</v>
      </c>
      <c r="AY176" s="156" t="s">
        <v>159</v>
      </c>
    </row>
    <row r="177" spans="2:51" s="6" customFormat="1" ht="32.25" customHeight="1">
      <c r="B177" s="150"/>
      <c r="C177" s="151"/>
      <c r="D177" s="151"/>
      <c r="E177" s="151"/>
      <c r="F177" s="214" t="s">
        <v>247</v>
      </c>
      <c r="G177" s="215"/>
      <c r="H177" s="215"/>
      <c r="I177" s="215"/>
      <c r="J177" s="151"/>
      <c r="K177" s="152">
        <v>175.1</v>
      </c>
      <c r="L177" s="151"/>
      <c r="M177" s="151"/>
      <c r="N177" s="151"/>
      <c r="O177" s="151"/>
      <c r="P177" s="151"/>
      <c r="Q177" s="151"/>
      <c r="R177" s="153"/>
      <c r="T177" s="154"/>
      <c r="U177" s="151"/>
      <c r="V177" s="151"/>
      <c r="W177" s="151"/>
      <c r="X177" s="151"/>
      <c r="Y177" s="151"/>
      <c r="Z177" s="151"/>
      <c r="AA177" s="155"/>
      <c r="AT177" s="156" t="s">
        <v>167</v>
      </c>
      <c r="AU177" s="156" t="s">
        <v>111</v>
      </c>
      <c r="AV177" s="156" t="s">
        <v>111</v>
      </c>
      <c r="AW177" s="156" t="s">
        <v>121</v>
      </c>
      <c r="AX177" s="156" t="s">
        <v>84</v>
      </c>
      <c r="AY177" s="156" t="s">
        <v>159</v>
      </c>
    </row>
    <row r="178" spans="2:51" s="6" customFormat="1" ht="32.25" customHeight="1">
      <c r="B178" s="150"/>
      <c r="C178" s="151"/>
      <c r="D178" s="151"/>
      <c r="E178" s="151"/>
      <c r="F178" s="214" t="s">
        <v>248</v>
      </c>
      <c r="G178" s="215"/>
      <c r="H178" s="215"/>
      <c r="I178" s="215"/>
      <c r="J178" s="151"/>
      <c r="K178" s="152">
        <v>27.6</v>
      </c>
      <c r="L178" s="151"/>
      <c r="M178" s="151"/>
      <c r="N178" s="151"/>
      <c r="O178" s="151"/>
      <c r="P178" s="151"/>
      <c r="Q178" s="151"/>
      <c r="R178" s="153"/>
      <c r="T178" s="154"/>
      <c r="U178" s="151"/>
      <c r="V178" s="151"/>
      <c r="W178" s="151"/>
      <c r="X178" s="151"/>
      <c r="Y178" s="151"/>
      <c r="Z178" s="151"/>
      <c r="AA178" s="155"/>
      <c r="AT178" s="156" t="s">
        <v>167</v>
      </c>
      <c r="AU178" s="156" t="s">
        <v>111</v>
      </c>
      <c r="AV178" s="156" t="s">
        <v>111</v>
      </c>
      <c r="AW178" s="156" t="s">
        <v>121</v>
      </c>
      <c r="AX178" s="156" t="s">
        <v>84</v>
      </c>
      <c r="AY178" s="156" t="s">
        <v>159</v>
      </c>
    </row>
    <row r="179" spans="2:65" s="6" customFormat="1" ht="27" customHeight="1">
      <c r="B179" s="23"/>
      <c r="C179" s="143" t="s">
        <v>249</v>
      </c>
      <c r="D179" s="143" t="s">
        <v>161</v>
      </c>
      <c r="E179" s="144" t="s">
        <v>250</v>
      </c>
      <c r="F179" s="216" t="s">
        <v>251</v>
      </c>
      <c r="G179" s="217"/>
      <c r="H179" s="217"/>
      <c r="I179" s="217"/>
      <c r="J179" s="145" t="s">
        <v>170</v>
      </c>
      <c r="K179" s="146">
        <v>1192.41</v>
      </c>
      <c r="L179" s="218">
        <v>0</v>
      </c>
      <c r="M179" s="217"/>
      <c r="N179" s="219">
        <f>ROUND($L$179*$K$179,2)</f>
        <v>0</v>
      </c>
      <c r="O179" s="217"/>
      <c r="P179" s="217"/>
      <c r="Q179" s="217"/>
      <c r="R179" s="25"/>
      <c r="T179" s="147"/>
      <c r="U179" s="31" t="s">
        <v>49</v>
      </c>
      <c r="V179" s="24"/>
      <c r="W179" s="148">
        <f>$V$179*$K$179</f>
        <v>0</v>
      </c>
      <c r="X179" s="148">
        <v>0</v>
      </c>
      <c r="Y179" s="148">
        <f>$X$179*$K$179</f>
        <v>0</v>
      </c>
      <c r="Z179" s="148">
        <v>0</v>
      </c>
      <c r="AA179" s="149">
        <f>$Z$179*$K$179</f>
        <v>0</v>
      </c>
      <c r="AR179" s="6" t="s">
        <v>165</v>
      </c>
      <c r="AT179" s="6" t="s">
        <v>161</v>
      </c>
      <c r="AU179" s="6" t="s">
        <v>111</v>
      </c>
      <c r="AY179" s="6" t="s">
        <v>159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165</v>
      </c>
      <c r="BM179" s="6" t="s">
        <v>252</v>
      </c>
    </row>
    <row r="180" spans="2:51" s="6" customFormat="1" ht="18.75" customHeight="1">
      <c r="B180" s="150"/>
      <c r="C180" s="151"/>
      <c r="D180" s="151"/>
      <c r="E180" s="151"/>
      <c r="F180" s="214" t="s">
        <v>253</v>
      </c>
      <c r="G180" s="215"/>
      <c r="H180" s="215"/>
      <c r="I180" s="215"/>
      <c r="J180" s="151"/>
      <c r="K180" s="152">
        <v>19.32</v>
      </c>
      <c r="L180" s="151"/>
      <c r="M180" s="151"/>
      <c r="N180" s="151"/>
      <c r="O180" s="151"/>
      <c r="P180" s="151"/>
      <c r="Q180" s="151"/>
      <c r="R180" s="153"/>
      <c r="T180" s="154"/>
      <c r="U180" s="151"/>
      <c r="V180" s="151"/>
      <c r="W180" s="151"/>
      <c r="X180" s="151"/>
      <c r="Y180" s="151"/>
      <c r="Z180" s="151"/>
      <c r="AA180" s="155"/>
      <c r="AT180" s="156" t="s">
        <v>167</v>
      </c>
      <c r="AU180" s="156" t="s">
        <v>111</v>
      </c>
      <c r="AV180" s="156" t="s">
        <v>111</v>
      </c>
      <c r="AW180" s="156" t="s">
        <v>121</v>
      </c>
      <c r="AX180" s="156" t="s">
        <v>84</v>
      </c>
      <c r="AY180" s="156" t="s">
        <v>159</v>
      </c>
    </row>
    <row r="181" spans="2:51" s="6" customFormat="1" ht="32.25" customHeight="1">
      <c r="B181" s="150"/>
      <c r="C181" s="151"/>
      <c r="D181" s="151"/>
      <c r="E181" s="151"/>
      <c r="F181" s="214" t="s">
        <v>254</v>
      </c>
      <c r="G181" s="215"/>
      <c r="H181" s="215"/>
      <c r="I181" s="215"/>
      <c r="J181" s="151"/>
      <c r="K181" s="152">
        <v>188.6</v>
      </c>
      <c r="L181" s="151"/>
      <c r="M181" s="151"/>
      <c r="N181" s="151"/>
      <c r="O181" s="151"/>
      <c r="P181" s="151"/>
      <c r="Q181" s="151"/>
      <c r="R181" s="153"/>
      <c r="T181" s="154"/>
      <c r="U181" s="151"/>
      <c r="V181" s="151"/>
      <c r="W181" s="151"/>
      <c r="X181" s="151"/>
      <c r="Y181" s="151"/>
      <c r="Z181" s="151"/>
      <c r="AA181" s="155"/>
      <c r="AT181" s="156" t="s">
        <v>167</v>
      </c>
      <c r="AU181" s="156" t="s">
        <v>111</v>
      </c>
      <c r="AV181" s="156" t="s">
        <v>111</v>
      </c>
      <c r="AW181" s="156" t="s">
        <v>121</v>
      </c>
      <c r="AX181" s="156" t="s">
        <v>84</v>
      </c>
      <c r="AY181" s="156" t="s">
        <v>159</v>
      </c>
    </row>
    <row r="182" spans="2:51" s="6" customFormat="1" ht="18.75" customHeight="1">
      <c r="B182" s="150"/>
      <c r="C182" s="151"/>
      <c r="D182" s="151"/>
      <c r="E182" s="151"/>
      <c r="F182" s="214" t="s">
        <v>255</v>
      </c>
      <c r="G182" s="215"/>
      <c r="H182" s="215"/>
      <c r="I182" s="215"/>
      <c r="J182" s="151"/>
      <c r="K182" s="152">
        <v>218.24</v>
      </c>
      <c r="L182" s="151"/>
      <c r="M182" s="151"/>
      <c r="N182" s="151"/>
      <c r="O182" s="151"/>
      <c r="P182" s="151"/>
      <c r="Q182" s="151"/>
      <c r="R182" s="153"/>
      <c r="T182" s="154"/>
      <c r="U182" s="151"/>
      <c r="V182" s="151"/>
      <c r="W182" s="151"/>
      <c r="X182" s="151"/>
      <c r="Y182" s="151"/>
      <c r="Z182" s="151"/>
      <c r="AA182" s="155"/>
      <c r="AT182" s="156" t="s">
        <v>167</v>
      </c>
      <c r="AU182" s="156" t="s">
        <v>111</v>
      </c>
      <c r="AV182" s="156" t="s">
        <v>111</v>
      </c>
      <c r="AW182" s="156" t="s">
        <v>121</v>
      </c>
      <c r="AX182" s="156" t="s">
        <v>84</v>
      </c>
      <c r="AY182" s="156" t="s">
        <v>159</v>
      </c>
    </row>
    <row r="183" spans="2:51" s="6" customFormat="1" ht="60.75" customHeight="1">
      <c r="B183" s="150"/>
      <c r="C183" s="151"/>
      <c r="D183" s="151"/>
      <c r="E183" s="151"/>
      <c r="F183" s="214" t="s">
        <v>256</v>
      </c>
      <c r="G183" s="215"/>
      <c r="H183" s="215"/>
      <c r="I183" s="215"/>
      <c r="J183" s="151"/>
      <c r="K183" s="152">
        <v>360</v>
      </c>
      <c r="L183" s="151"/>
      <c r="M183" s="151"/>
      <c r="N183" s="151"/>
      <c r="O183" s="151"/>
      <c r="P183" s="151"/>
      <c r="Q183" s="151"/>
      <c r="R183" s="153"/>
      <c r="T183" s="154"/>
      <c r="U183" s="151"/>
      <c r="V183" s="151"/>
      <c r="W183" s="151"/>
      <c r="X183" s="151"/>
      <c r="Y183" s="151"/>
      <c r="Z183" s="151"/>
      <c r="AA183" s="155"/>
      <c r="AT183" s="156" t="s">
        <v>167</v>
      </c>
      <c r="AU183" s="156" t="s">
        <v>111</v>
      </c>
      <c r="AV183" s="156" t="s">
        <v>111</v>
      </c>
      <c r="AW183" s="156" t="s">
        <v>121</v>
      </c>
      <c r="AX183" s="156" t="s">
        <v>84</v>
      </c>
      <c r="AY183" s="156" t="s">
        <v>159</v>
      </c>
    </row>
    <row r="184" spans="2:51" s="6" customFormat="1" ht="18.75" customHeight="1">
      <c r="B184" s="150"/>
      <c r="C184" s="151"/>
      <c r="D184" s="151"/>
      <c r="E184" s="151"/>
      <c r="F184" s="214" t="s">
        <v>257</v>
      </c>
      <c r="G184" s="215"/>
      <c r="H184" s="215"/>
      <c r="I184" s="215"/>
      <c r="J184" s="151"/>
      <c r="K184" s="152">
        <v>18.8</v>
      </c>
      <c r="L184" s="151"/>
      <c r="M184" s="151"/>
      <c r="N184" s="151"/>
      <c r="O184" s="151"/>
      <c r="P184" s="151"/>
      <c r="Q184" s="151"/>
      <c r="R184" s="153"/>
      <c r="T184" s="154"/>
      <c r="U184" s="151"/>
      <c r="V184" s="151"/>
      <c r="W184" s="151"/>
      <c r="X184" s="151"/>
      <c r="Y184" s="151"/>
      <c r="Z184" s="151"/>
      <c r="AA184" s="155"/>
      <c r="AT184" s="156" t="s">
        <v>167</v>
      </c>
      <c r="AU184" s="156" t="s">
        <v>111</v>
      </c>
      <c r="AV184" s="156" t="s">
        <v>111</v>
      </c>
      <c r="AW184" s="156" t="s">
        <v>121</v>
      </c>
      <c r="AX184" s="156" t="s">
        <v>84</v>
      </c>
      <c r="AY184" s="156" t="s">
        <v>159</v>
      </c>
    </row>
    <row r="185" spans="2:51" s="6" customFormat="1" ht="32.25" customHeight="1">
      <c r="B185" s="150"/>
      <c r="C185" s="151"/>
      <c r="D185" s="151"/>
      <c r="E185" s="151"/>
      <c r="F185" s="214" t="s">
        <v>258</v>
      </c>
      <c r="G185" s="215"/>
      <c r="H185" s="215"/>
      <c r="I185" s="215"/>
      <c r="J185" s="151"/>
      <c r="K185" s="152">
        <v>7.41</v>
      </c>
      <c r="L185" s="151"/>
      <c r="M185" s="151"/>
      <c r="N185" s="151"/>
      <c r="O185" s="151"/>
      <c r="P185" s="151"/>
      <c r="Q185" s="151"/>
      <c r="R185" s="153"/>
      <c r="T185" s="154"/>
      <c r="U185" s="151"/>
      <c r="V185" s="151"/>
      <c r="W185" s="151"/>
      <c r="X185" s="151"/>
      <c r="Y185" s="151"/>
      <c r="Z185" s="151"/>
      <c r="AA185" s="155"/>
      <c r="AT185" s="156" t="s">
        <v>167</v>
      </c>
      <c r="AU185" s="156" t="s">
        <v>111</v>
      </c>
      <c r="AV185" s="156" t="s">
        <v>111</v>
      </c>
      <c r="AW185" s="156" t="s">
        <v>121</v>
      </c>
      <c r="AX185" s="156" t="s">
        <v>84</v>
      </c>
      <c r="AY185" s="156" t="s">
        <v>159</v>
      </c>
    </row>
    <row r="186" spans="2:51" s="6" customFormat="1" ht="32.25" customHeight="1">
      <c r="B186" s="150"/>
      <c r="C186" s="151"/>
      <c r="D186" s="151"/>
      <c r="E186" s="151"/>
      <c r="F186" s="214" t="s">
        <v>259</v>
      </c>
      <c r="G186" s="215"/>
      <c r="H186" s="215"/>
      <c r="I186" s="215"/>
      <c r="J186" s="151"/>
      <c r="K186" s="152">
        <v>108.91</v>
      </c>
      <c r="L186" s="151"/>
      <c r="M186" s="151"/>
      <c r="N186" s="151"/>
      <c r="O186" s="151"/>
      <c r="P186" s="151"/>
      <c r="Q186" s="151"/>
      <c r="R186" s="153"/>
      <c r="T186" s="154"/>
      <c r="U186" s="151"/>
      <c r="V186" s="151"/>
      <c r="W186" s="151"/>
      <c r="X186" s="151"/>
      <c r="Y186" s="151"/>
      <c r="Z186" s="151"/>
      <c r="AA186" s="155"/>
      <c r="AT186" s="156" t="s">
        <v>167</v>
      </c>
      <c r="AU186" s="156" t="s">
        <v>111</v>
      </c>
      <c r="AV186" s="156" t="s">
        <v>111</v>
      </c>
      <c r="AW186" s="156" t="s">
        <v>121</v>
      </c>
      <c r="AX186" s="156" t="s">
        <v>84</v>
      </c>
      <c r="AY186" s="156" t="s">
        <v>159</v>
      </c>
    </row>
    <row r="187" spans="2:51" s="6" customFormat="1" ht="32.25" customHeight="1">
      <c r="B187" s="150"/>
      <c r="C187" s="151"/>
      <c r="D187" s="151"/>
      <c r="E187" s="151"/>
      <c r="F187" s="214" t="s">
        <v>260</v>
      </c>
      <c r="G187" s="215"/>
      <c r="H187" s="215"/>
      <c r="I187" s="215"/>
      <c r="J187" s="151"/>
      <c r="K187" s="152">
        <v>271.13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167</v>
      </c>
      <c r="AU187" s="156" t="s">
        <v>111</v>
      </c>
      <c r="AV187" s="156" t="s">
        <v>111</v>
      </c>
      <c r="AW187" s="156" t="s">
        <v>121</v>
      </c>
      <c r="AX187" s="156" t="s">
        <v>84</v>
      </c>
      <c r="AY187" s="156" t="s">
        <v>159</v>
      </c>
    </row>
    <row r="188" spans="2:65" s="6" customFormat="1" ht="27" customHeight="1">
      <c r="B188" s="23"/>
      <c r="C188" s="143" t="s">
        <v>261</v>
      </c>
      <c r="D188" s="143" t="s">
        <v>161</v>
      </c>
      <c r="E188" s="144" t="s">
        <v>262</v>
      </c>
      <c r="F188" s="216" t="s">
        <v>263</v>
      </c>
      <c r="G188" s="217"/>
      <c r="H188" s="217"/>
      <c r="I188" s="217"/>
      <c r="J188" s="145" t="s">
        <v>170</v>
      </c>
      <c r="K188" s="146">
        <v>1192.41</v>
      </c>
      <c r="L188" s="218">
        <v>0</v>
      </c>
      <c r="M188" s="217"/>
      <c r="N188" s="219">
        <f>ROUND($L$188*$K$188,2)</f>
        <v>0</v>
      </c>
      <c r="O188" s="217"/>
      <c r="P188" s="217"/>
      <c r="Q188" s="217"/>
      <c r="R188" s="25"/>
      <c r="T188" s="147"/>
      <c r="U188" s="31" t="s">
        <v>49</v>
      </c>
      <c r="V188" s="24"/>
      <c r="W188" s="148">
        <f>$V$188*$K$188</f>
        <v>0</v>
      </c>
      <c r="X188" s="148">
        <v>0</v>
      </c>
      <c r="Y188" s="148">
        <f>$X$188*$K$188</f>
        <v>0</v>
      </c>
      <c r="Z188" s="148">
        <v>0</v>
      </c>
      <c r="AA188" s="149">
        <f>$Z$188*$K$188</f>
        <v>0</v>
      </c>
      <c r="AR188" s="6" t="s">
        <v>165</v>
      </c>
      <c r="AT188" s="6" t="s">
        <v>161</v>
      </c>
      <c r="AU188" s="6" t="s">
        <v>111</v>
      </c>
      <c r="AY188" s="6" t="s">
        <v>159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165</v>
      </c>
      <c r="BM188" s="6" t="s">
        <v>264</v>
      </c>
    </row>
    <row r="189" spans="2:51" s="6" customFormat="1" ht="18.75" customHeight="1">
      <c r="B189" s="150"/>
      <c r="C189" s="151"/>
      <c r="D189" s="151"/>
      <c r="E189" s="151"/>
      <c r="F189" s="214" t="s">
        <v>253</v>
      </c>
      <c r="G189" s="215"/>
      <c r="H189" s="215"/>
      <c r="I189" s="215"/>
      <c r="J189" s="151"/>
      <c r="K189" s="152">
        <v>19.32</v>
      </c>
      <c r="L189" s="151"/>
      <c r="M189" s="151"/>
      <c r="N189" s="151"/>
      <c r="O189" s="151"/>
      <c r="P189" s="151"/>
      <c r="Q189" s="151"/>
      <c r="R189" s="153"/>
      <c r="T189" s="154"/>
      <c r="U189" s="151"/>
      <c r="V189" s="151"/>
      <c r="W189" s="151"/>
      <c r="X189" s="151"/>
      <c r="Y189" s="151"/>
      <c r="Z189" s="151"/>
      <c r="AA189" s="155"/>
      <c r="AT189" s="156" t="s">
        <v>167</v>
      </c>
      <c r="AU189" s="156" t="s">
        <v>111</v>
      </c>
      <c r="AV189" s="156" t="s">
        <v>111</v>
      </c>
      <c r="AW189" s="156" t="s">
        <v>121</v>
      </c>
      <c r="AX189" s="156" t="s">
        <v>84</v>
      </c>
      <c r="AY189" s="156" t="s">
        <v>159</v>
      </c>
    </row>
    <row r="190" spans="2:51" s="6" customFormat="1" ht="32.25" customHeight="1">
      <c r="B190" s="150"/>
      <c r="C190" s="151"/>
      <c r="D190" s="151"/>
      <c r="E190" s="151"/>
      <c r="F190" s="214" t="s">
        <v>254</v>
      </c>
      <c r="G190" s="215"/>
      <c r="H190" s="215"/>
      <c r="I190" s="215"/>
      <c r="J190" s="151"/>
      <c r="K190" s="152">
        <v>188.6</v>
      </c>
      <c r="L190" s="151"/>
      <c r="M190" s="151"/>
      <c r="N190" s="151"/>
      <c r="O190" s="151"/>
      <c r="P190" s="151"/>
      <c r="Q190" s="151"/>
      <c r="R190" s="153"/>
      <c r="T190" s="154"/>
      <c r="U190" s="151"/>
      <c r="V190" s="151"/>
      <c r="W190" s="151"/>
      <c r="X190" s="151"/>
      <c r="Y190" s="151"/>
      <c r="Z190" s="151"/>
      <c r="AA190" s="155"/>
      <c r="AT190" s="156" t="s">
        <v>167</v>
      </c>
      <c r="AU190" s="156" t="s">
        <v>111</v>
      </c>
      <c r="AV190" s="156" t="s">
        <v>111</v>
      </c>
      <c r="AW190" s="156" t="s">
        <v>121</v>
      </c>
      <c r="AX190" s="156" t="s">
        <v>84</v>
      </c>
      <c r="AY190" s="156" t="s">
        <v>159</v>
      </c>
    </row>
    <row r="191" spans="2:51" s="6" customFormat="1" ht="18.75" customHeight="1">
      <c r="B191" s="150"/>
      <c r="C191" s="151"/>
      <c r="D191" s="151"/>
      <c r="E191" s="151"/>
      <c r="F191" s="214" t="s">
        <v>265</v>
      </c>
      <c r="G191" s="215"/>
      <c r="H191" s="215"/>
      <c r="I191" s="215"/>
      <c r="J191" s="151"/>
      <c r="K191" s="152">
        <v>218.24</v>
      </c>
      <c r="L191" s="151"/>
      <c r="M191" s="151"/>
      <c r="N191" s="151"/>
      <c r="O191" s="151"/>
      <c r="P191" s="151"/>
      <c r="Q191" s="151"/>
      <c r="R191" s="153"/>
      <c r="T191" s="154"/>
      <c r="U191" s="151"/>
      <c r="V191" s="151"/>
      <c r="W191" s="151"/>
      <c r="X191" s="151"/>
      <c r="Y191" s="151"/>
      <c r="Z191" s="151"/>
      <c r="AA191" s="155"/>
      <c r="AT191" s="156" t="s">
        <v>167</v>
      </c>
      <c r="AU191" s="156" t="s">
        <v>111</v>
      </c>
      <c r="AV191" s="156" t="s">
        <v>111</v>
      </c>
      <c r="AW191" s="156" t="s">
        <v>121</v>
      </c>
      <c r="AX191" s="156" t="s">
        <v>84</v>
      </c>
      <c r="AY191" s="156" t="s">
        <v>159</v>
      </c>
    </row>
    <row r="192" spans="2:51" s="6" customFormat="1" ht="60.75" customHeight="1">
      <c r="B192" s="150"/>
      <c r="C192" s="151"/>
      <c r="D192" s="151"/>
      <c r="E192" s="151"/>
      <c r="F192" s="214" t="s">
        <v>256</v>
      </c>
      <c r="G192" s="215"/>
      <c r="H192" s="215"/>
      <c r="I192" s="215"/>
      <c r="J192" s="151"/>
      <c r="K192" s="152">
        <v>360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167</v>
      </c>
      <c r="AU192" s="156" t="s">
        <v>111</v>
      </c>
      <c r="AV192" s="156" t="s">
        <v>111</v>
      </c>
      <c r="AW192" s="156" t="s">
        <v>121</v>
      </c>
      <c r="AX192" s="156" t="s">
        <v>84</v>
      </c>
      <c r="AY192" s="156" t="s">
        <v>159</v>
      </c>
    </row>
    <row r="193" spans="2:51" s="6" customFormat="1" ht="18.75" customHeight="1">
      <c r="B193" s="150"/>
      <c r="C193" s="151"/>
      <c r="D193" s="151"/>
      <c r="E193" s="151"/>
      <c r="F193" s="214" t="s">
        <v>257</v>
      </c>
      <c r="G193" s="215"/>
      <c r="H193" s="215"/>
      <c r="I193" s="215"/>
      <c r="J193" s="151"/>
      <c r="K193" s="152">
        <v>18.8</v>
      </c>
      <c r="L193" s="151"/>
      <c r="M193" s="151"/>
      <c r="N193" s="151"/>
      <c r="O193" s="151"/>
      <c r="P193" s="151"/>
      <c r="Q193" s="151"/>
      <c r="R193" s="153"/>
      <c r="T193" s="154"/>
      <c r="U193" s="151"/>
      <c r="V193" s="151"/>
      <c r="W193" s="151"/>
      <c r="X193" s="151"/>
      <c r="Y193" s="151"/>
      <c r="Z193" s="151"/>
      <c r="AA193" s="155"/>
      <c r="AT193" s="156" t="s">
        <v>167</v>
      </c>
      <c r="AU193" s="156" t="s">
        <v>111</v>
      </c>
      <c r="AV193" s="156" t="s">
        <v>111</v>
      </c>
      <c r="AW193" s="156" t="s">
        <v>121</v>
      </c>
      <c r="AX193" s="156" t="s">
        <v>84</v>
      </c>
      <c r="AY193" s="156" t="s">
        <v>159</v>
      </c>
    </row>
    <row r="194" spans="2:51" s="6" customFormat="1" ht="32.25" customHeight="1">
      <c r="B194" s="150"/>
      <c r="C194" s="151"/>
      <c r="D194" s="151"/>
      <c r="E194" s="151"/>
      <c r="F194" s="214" t="s">
        <v>258</v>
      </c>
      <c r="G194" s="215"/>
      <c r="H194" s="215"/>
      <c r="I194" s="215"/>
      <c r="J194" s="151"/>
      <c r="K194" s="152">
        <v>7.41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167</v>
      </c>
      <c r="AU194" s="156" t="s">
        <v>111</v>
      </c>
      <c r="AV194" s="156" t="s">
        <v>111</v>
      </c>
      <c r="AW194" s="156" t="s">
        <v>121</v>
      </c>
      <c r="AX194" s="156" t="s">
        <v>84</v>
      </c>
      <c r="AY194" s="156" t="s">
        <v>159</v>
      </c>
    </row>
    <row r="195" spans="2:51" s="6" customFormat="1" ht="32.25" customHeight="1">
      <c r="B195" s="150"/>
      <c r="C195" s="151"/>
      <c r="D195" s="151"/>
      <c r="E195" s="151"/>
      <c r="F195" s="214" t="s">
        <v>266</v>
      </c>
      <c r="G195" s="215"/>
      <c r="H195" s="215"/>
      <c r="I195" s="215"/>
      <c r="J195" s="151"/>
      <c r="K195" s="152">
        <v>108.91</v>
      </c>
      <c r="L195" s="151"/>
      <c r="M195" s="151"/>
      <c r="N195" s="151"/>
      <c r="O195" s="151"/>
      <c r="P195" s="151"/>
      <c r="Q195" s="151"/>
      <c r="R195" s="153"/>
      <c r="T195" s="154"/>
      <c r="U195" s="151"/>
      <c r="V195" s="151"/>
      <c r="W195" s="151"/>
      <c r="X195" s="151"/>
      <c r="Y195" s="151"/>
      <c r="Z195" s="151"/>
      <c r="AA195" s="155"/>
      <c r="AT195" s="156" t="s">
        <v>167</v>
      </c>
      <c r="AU195" s="156" t="s">
        <v>111</v>
      </c>
      <c r="AV195" s="156" t="s">
        <v>111</v>
      </c>
      <c r="AW195" s="156" t="s">
        <v>121</v>
      </c>
      <c r="AX195" s="156" t="s">
        <v>84</v>
      </c>
      <c r="AY195" s="156" t="s">
        <v>159</v>
      </c>
    </row>
    <row r="196" spans="2:51" s="6" customFormat="1" ht="32.25" customHeight="1">
      <c r="B196" s="150"/>
      <c r="C196" s="151"/>
      <c r="D196" s="151"/>
      <c r="E196" s="151"/>
      <c r="F196" s="214" t="s">
        <v>267</v>
      </c>
      <c r="G196" s="215"/>
      <c r="H196" s="215"/>
      <c r="I196" s="215"/>
      <c r="J196" s="151"/>
      <c r="K196" s="152">
        <v>271.13</v>
      </c>
      <c r="L196" s="151"/>
      <c r="M196" s="151"/>
      <c r="N196" s="151"/>
      <c r="O196" s="151"/>
      <c r="P196" s="151"/>
      <c r="Q196" s="151"/>
      <c r="R196" s="153"/>
      <c r="T196" s="154"/>
      <c r="U196" s="151"/>
      <c r="V196" s="151"/>
      <c r="W196" s="151"/>
      <c r="X196" s="151"/>
      <c r="Y196" s="151"/>
      <c r="Z196" s="151"/>
      <c r="AA196" s="155"/>
      <c r="AT196" s="156" t="s">
        <v>167</v>
      </c>
      <c r="AU196" s="156" t="s">
        <v>111</v>
      </c>
      <c r="AV196" s="156" t="s">
        <v>111</v>
      </c>
      <c r="AW196" s="156" t="s">
        <v>121</v>
      </c>
      <c r="AX196" s="156" t="s">
        <v>84</v>
      </c>
      <c r="AY196" s="156" t="s">
        <v>159</v>
      </c>
    </row>
    <row r="197" spans="2:65" s="6" customFormat="1" ht="27" customHeight="1">
      <c r="B197" s="23"/>
      <c r="C197" s="143" t="s">
        <v>268</v>
      </c>
      <c r="D197" s="143" t="s">
        <v>161</v>
      </c>
      <c r="E197" s="144" t="s">
        <v>269</v>
      </c>
      <c r="F197" s="216" t="s">
        <v>270</v>
      </c>
      <c r="G197" s="217"/>
      <c r="H197" s="217"/>
      <c r="I197" s="217"/>
      <c r="J197" s="145" t="s">
        <v>170</v>
      </c>
      <c r="K197" s="146">
        <v>39.4</v>
      </c>
      <c r="L197" s="218">
        <v>0</v>
      </c>
      <c r="M197" s="217"/>
      <c r="N197" s="219">
        <f>ROUND($L$197*$K$197,2)</f>
        <v>0</v>
      </c>
      <c r="O197" s="217"/>
      <c r="P197" s="217"/>
      <c r="Q197" s="217"/>
      <c r="R197" s="25"/>
      <c r="T197" s="147"/>
      <c r="U197" s="31" t="s">
        <v>49</v>
      </c>
      <c r="V197" s="24"/>
      <c r="W197" s="148">
        <f>$V$197*$K$197</f>
        <v>0</v>
      </c>
      <c r="X197" s="148">
        <v>0.00042</v>
      </c>
      <c r="Y197" s="148">
        <f>$X$197*$K$197</f>
        <v>0.016548</v>
      </c>
      <c r="Z197" s="148">
        <v>0</v>
      </c>
      <c r="AA197" s="149">
        <f>$Z$197*$K$197</f>
        <v>0</v>
      </c>
      <c r="AR197" s="6" t="s">
        <v>165</v>
      </c>
      <c r="AT197" s="6" t="s">
        <v>161</v>
      </c>
      <c r="AU197" s="6" t="s">
        <v>111</v>
      </c>
      <c r="AY197" s="6" t="s">
        <v>159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165</v>
      </c>
      <c r="BM197" s="6" t="s">
        <v>271</v>
      </c>
    </row>
    <row r="198" spans="2:51" s="6" customFormat="1" ht="32.25" customHeight="1">
      <c r="B198" s="150"/>
      <c r="C198" s="151"/>
      <c r="D198" s="151"/>
      <c r="E198" s="151"/>
      <c r="F198" s="214" t="s">
        <v>272</v>
      </c>
      <c r="G198" s="215"/>
      <c r="H198" s="215"/>
      <c r="I198" s="215"/>
      <c r="J198" s="151"/>
      <c r="K198" s="152">
        <v>22.8</v>
      </c>
      <c r="L198" s="151"/>
      <c r="M198" s="151"/>
      <c r="N198" s="151"/>
      <c r="O198" s="151"/>
      <c r="P198" s="151"/>
      <c r="Q198" s="151"/>
      <c r="R198" s="153"/>
      <c r="T198" s="154"/>
      <c r="U198" s="151"/>
      <c r="V198" s="151"/>
      <c r="W198" s="151"/>
      <c r="X198" s="151"/>
      <c r="Y198" s="151"/>
      <c r="Z198" s="151"/>
      <c r="AA198" s="155"/>
      <c r="AT198" s="156" t="s">
        <v>167</v>
      </c>
      <c r="AU198" s="156" t="s">
        <v>111</v>
      </c>
      <c r="AV198" s="156" t="s">
        <v>111</v>
      </c>
      <c r="AW198" s="156" t="s">
        <v>121</v>
      </c>
      <c r="AX198" s="156" t="s">
        <v>84</v>
      </c>
      <c r="AY198" s="156" t="s">
        <v>159</v>
      </c>
    </row>
    <row r="199" spans="2:51" s="6" customFormat="1" ht="32.25" customHeight="1">
      <c r="B199" s="150"/>
      <c r="C199" s="151"/>
      <c r="D199" s="151"/>
      <c r="E199" s="151"/>
      <c r="F199" s="214" t="s">
        <v>273</v>
      </c>
      <c r="G199" s="215"/>
      <c r="H199" s="215"/>
      <c r="I199" s="215"/>
      <c r="J199" s="151"/>
      <c r="K199" s="152">
        <v>16.6</v>
      </c>
      <c r="L199" s="151"/>
      <c r="M199" s="151"/>
      <c r="N199" s="151"/>
      <c r="O199" s="151"/>
      <c r="P199" s="151"/>
      <c r="Q199" s="151"/>
      <c r="R199" s="153"/>
      <c r="T199" s="154"/>
      <c r="U199" s="151"/>
      <c r="V199" s="151"/>
      <c r="W199" s="151"/>
      <c r="X199" s="151"/>
      <c r="Y199" s="151"/>
      <c r="Z199" s="151"/>
      <c r="AA199" s="155"/>
      <c r="AT199" s="156" t="s">
        <v>167</v>
      </c>
      <c r="AU199" s="156" t="s">
        <v>111</v>
      </c>
      <c r="AV199" s="156" t="s">
        <v>111</v>
      </c>
      <c r="AW199" s="156" t="s">
        <v>121</v>
      </c>
      <c r="AX199" s="156" t="s">
        <v>84</v>
      </c>
      <c r="AY199" s="156" t="s">
        <v>159</v>
      </c>
    </row>
    <row r="200" spans="2:65" s="6" customFormat="1" ht="27" customHeight="1">
      <c r="B200" s="23"/>
      <c r="C200" s="143" t="s">
        <v>274</v>
      </c>
      <c r="D200" s="143" t="s">
        <v>161</v>
      </c>
      <c r="E200" s="144" t="s">
        <v>275</v>
      </c>
      <c r="F200" s="216" t="s">
        <v>276</v>
      </c>
      <c r="G200" s="217"/>
      <c r="H200" s="217"/>
      <c r="I200" s="217"/>
      <c r="J200" s="145" t="s">
        <v>170</v>
      </c>
      <c r="K200" s="146">
        <v>490.62</v>
      </c>
      <c r="L200" s="218">
        <v>0</v>
      </c>
      <c r="M200" s="217"/>
      <c r="N200" s="219">
        <f>ROUND($L$200*$K$200,2)</f>
        <v>0</v>
      </c>
      <c r="O200" s="217"/>
      <c r="P200" s="217"/>
      <c r="Q200" s="217"/>
      <c r="R200" s="25"/>
      <c r="T200" s="147"/>
      <c r="U200" s="31" t="s">
        <v>49</v>
      </c>
      <c r="V200" s="24"/>
      <c r="W200" s="148">
        <f>$V$200*$K$200</f>
        <v>0</v>
      </c>
      <c r="X200" s="148">
        <v>0</v>
      </c>
      <c r="Y200" s="148">
        <f>$X$200*$K$200</f>
        <v>0</v>
      </c>
      <c r="Z200" s="148">
        <v>0</v>
      </c>
      <c r="AA200" s="149">
        <f>$Z$200*$K$200</f>
        <v>0</v>
      </c>
      <c r="AR200" s="6" t="s">
        <v>165</v>
      </c>
      <c r="AT200" s="6" t="s">
        <v>161</v>
      </c>
      <c r="AU200" s="6" t="s">
        <v>111</v>
      </c>
      <c r="AY200" s="6" t="s">
        <v>159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165</v>
      </c>
      <c r="BM200" s="6" t="s">
        <v>277</v>
      </c>
    </row>
    <row r="201" spans="2:51" s="6" customFormat="1" ht="18.75" customHeight="1">
      <c r="B201" s="150"/>
      <c r="C201" s="151"/>
      <c r="D201" s="151"/>
      <c r="E201" s="151"/>
      <c r="F201" s="214" t="s">
        <v>278</v>
      </c>
      <c r="G201" s="215"/>
      <c r="H201" s="215"/>
      <c r="I201" s="215"/>
      <c r="J201" s="151"/>
      <c r="K201" s="152">
        <v>192.61</v>
      </c>
      <c r="L201" s="151"/>
      <c r="M201" s="151"/>
      <c r="N201" s="151"/>
      <c r="O201" s="151"/>
      <c r="P201" s="151"/>
      <c r="Q201" s="151"/>
      <c r="R201" s="153"/>
      <c r="T201" s="154"/>
      <c r="U201" s="151"/>
      <c r="V201" s="151"/>
      <c r="W201" s="151"/>
      <c r="X201" s="151"/>
      <c r="Y201" s="151"/>
      <c r="Z201" s="151"/>
      <c r="AA201" s="155"/>
      <c r="AT201" s="156" t="s">
        <v>167</v>
      </c>
      <c r="AU201" s="156" t="s">
        <v>111</v>
      </c>
      <c r="AV201" s="156" t="s">
        <v>111</v>
      </c>
      <c r="AW201" s="156" t="s">
        <v>121</v>
      </c>
      <c r="AX201" s="156" t="s">
        <v>84</v>
      </c>
      <c r="AY201" s="156" t="s">
        <v>159</v>
      </c>
    </row>
    <row r="202" spans="2:51" s="6" customFormat="1" ht="18.75" customHeight="1">
      <c r="B202" s="150"/>
      <c r="C202" s="151"/>
      <c r="D202" s="151"/>
      <c r="E202" s="151"/>
      <c r="F202" s="214" t="s">
        <v>279</v>
      </c>
      <c r="G202" s="215"/>
      <c r="H202" s="215"/>
      <c r="I202" s="215"/>
      <c r="J202" s="151"/>
      <c r="K202" s="152">
        <v>140.21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167</v>
      </c>
      <c r="AU202" s="156" t="s">
        <v>111</v>
      </c>
      <c r="AV202" s="156" t="s">
        <v>111</v>
      </c>
      <c r="AW202" s="156" t="s">
        <v>121</v>
      </c>
      <c r="AX202" s="156" t="s">
        <v>84</v>
      </c>
      <c r="AY202" s="156" t="s">
        <v>159</v>
      </c>
    </row>
    <row r="203" spans="2:51" s="6" customFormat="1" ht="18.75" customHeight="1">
      <c r="B203" s="150"/>
      <c r="C203" s="151"/>
      <c r="D203" s="151"/>
      <c r="E203" s="151"/>
      <c r="F203" s="214" t="s">
        <v>280</v>
      </c>
      <c r="G203" s="215"/>
      <c r="H203" s="215"/>
      <c r="I203" s="215"/>
      <c r="J203" s="151"/>
      <c r="K203" s="152">
        <v>157.8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167</v>
      </c>
      <c r="AU203" s="156" t="s">
        <v>111</v>
      </c>
      <c r="AV203" s="156" t="s">
        <v>111</v>
      </c>
      <c r="AW203" s="156" t="s">
        <v>121</v>
      </c>
      <c r="AX203" s="156" t="s">
        <v>84</v>
      </c>
      <c r="AY203" s="156" t="s">
        <v>159</v>
      </c>
    </row>
    <row r="204" spans="2:65" s="6" customFormat="1" ht="27" customHeight="1">
      <c r="B204" s="23"/>
      <c r="C204" s="143" t="s">
        <v>281</v>
      </c>
      <c r="D204" s="143" t="s">
        <v>161</v>
      </c>
      <c r="E204" s="144" t="s">
        <v>282</v>
      </c>
      <c r="F204" s="216" t="s">
        <v>283</v>
      </c>
      <c r="G204" s="217"/>
      <c r="H204" s="217"/>
      <c r="I204" s="217"/>
      <c r="J204" s="145" t="s">
        <v>170</v>
      </c>
      <c r="K204" s="146">
        <v>490.62</v>
      </c>
      <c r="L204" s="218">
        <v>0</v>
      </c>
      <c r="M204" s="217"/>
      <c r="N204" s="219">
        <f>ROUND($L$204*$K$204,2)</f>
        <v>0</v>
      </c>
      <c r="O204" s="217"/>
      <c r="P204" s="217"/>
      <c r="Q204" s="217"/>
      <c r="R204" s="25"/>
      <c r="T204" s="147"/>
      <c r="U204" s="31" t="s">
        <v>49</v>
      </c>
      <c r="V204" s="24"/>
      <c r="W204" s="148">
        <f>$V$204*$K$204</f>
        <v>0</v>
      </c>
      <c r="X204" s="148">
        <v>0</v>
      </c>
      <c r="Y204" s="148">
        <f>$X$204*$K$204</f>
        <v>0</v>
      </c>
      <c r="Z204" s="148">
        <v>0</v>
      </c>
      <c r="AA204" s="149">
        <f>$Z$204*$K$204</f>
        <v>0</v>
      </c>
      <c r="AR204" s="6" t="s">
        <v>165</v>
      </c>
      <c r="AT204" s="6" t="s">
        <v>161</v>
      </c>
      <c r="AU204" s="6" t="s">
        <v>111</v>
      </c>
      <c r="AY204" s="6" t="s">
        <v>159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165</v>
      </c>
      <c r="BM204" s="6" t="s">
        <v>284</v>
      </c>
    </row>
    <row r="205" spans="2:51" s="6" customFormat="1" ht="18.75" customHeight="1">
      <c r="B205" s="150"/>
      <c r="C205" s="151"/>
      <c r="D205" s="151"/>
      <c r="E205" s="151"/>
      <c r="F205" s="214" t="s">
        <v>278</v>
      </c>
      <c r="G205" s="215"/>
      <c r="H205" s="215"/>
      <c r="I205" s="215"/>
      <c r="J205" s="151"/>
      <c r="K205" s="152">
        <v>192.61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167</v>
      </c>
      <c r="AU205" s="156" t="s">
        <v>111</v>
      </c>
      <c r="AV205" s="156" t="s">
        <v>111</v>
      </c>
      <c r="AW205" s="156" t="s">
        <v>121</v>
      </c>
      <c r="AX205" s="156" t="s">
        <v>84</v>
      </c>
      <c r="AY205" s="156" t="s">
        <v>159</v>
      </c>
    </row>
    <row r="206" spans="2:51" s="6" customFormat="1" ht="18.75" customHeight="1">
      <c r="B206" s="150"/>
      <c r="C206" s="151"/>
      <c r="D206" s="151"/>
      <c r="E206" s="151"/>
      <c r="F206" s="214" t="s">
        <v>279</v>
      </c>
      <c r="G206" s="215"/>
      <c r="H206" s="215"/>
      <c r="I206" s="215"/>
      <c r="J206" s="151"/>
      <c r="K206" s="152">
        <v>140.21</v>
      </c>
      <c r="L206" s="151"/>
      <c r="M206" s="151"/>
      <c r="N206" s="151"/>
      <c r="O206" s="151"/>
      <c r="P206" s="151"/>
      <c r="Q206" s="151"/>
      <c r="R206" s="153"/>
      <c r="T206" s="154"/>
      <c r="U206" s="151"/>
      <c r="V206" s="151"/>
      <c r="W206" s="151"/>
      <c r="X206" s="151"/>
      <c r="Y206" s="151"/>
      <c r="Z206" s="151"/>
      <c r="AA206" s="155"/>
      <c r="AT206" s="156" t="s">
        <v>167</v>
      </c>
      <c r="AU206" s="156" t="s">
        <v>111</v>
      </c>
      <c r="AV206" s="156" t="s">
        <v>111</v>
      </c>
      <c r="AW206" s="156" t="s">
        <v>121</v>
      </c>
      <c r="AX206" s="156" t="s">
        <v>84</v>
      </c>
      <c r="AY206" s="156" t="s">
        <v>159</v>
      </c>
    </row>
    <row r="207" spans="2:51" s="6" customFormat="1" ht="18.75" customHeight="1">
      <c r="B207" s="150"/>
      <c r="C207" s="151"/>
      <c r="D207" s="151"/>
      <c r="E207" s="151"/>
      <c r="F207" s="214" t="s">
        <v>280</v>
      </c>
      <c r="G207" s="215"/>
      <c r="H207" s="215"/>
      <c r="I207" s="215"/>
      <c r="J207" s="151"/>
      <c r="K207" s="152">
        <v>157.8</v>
      </c>
      <c r="L207" s="151"/>
      <c r="M207" s="151"/>
      <c r="N207" s="151"/>
      <c r="O207" s="151"/>
      <c r="P207" s="151"/>
      <c r="Q207" s="151"/>
      <c r="R207" s="153"/>
      <c r="T207" s="154"/>
      <c r="U207" s="151"/>
      <c r="V207" s="151"/>
      <c r="W207" s="151"/>
      <c r="X207" s="151"/>
      <c r="Y207" s="151"/>
      <c r="Z207" s="151"/>
      <c r="AA207" s="155"/>
      <c r="AT207" s="156" t="s">
        <v>167</v>
      </c>
      <c r="AU207" s="156" t="s">
        <v>111</v>
      </c>
      <c r="AV207" s="156" t="s">
        <v>111</v>
      </c>
      <c r="AW207" s="156" t="s">
        <v>121</v>
      </c>
      <c r="AX207" s="156" t="s">
        <v>84</v>
      </c>
      <c r="AY207" s="156" t="s">
        <v>159</v>
      </c>
    </row>
    <row r="208" spans="2:65" s="6" customFormat="1" ht="27" customHeight="1">
      <c r="B208" s="23"/>
      <c r="C208" s="143" t="s">
        <v>285</v>
      </c>
      <c r="D208" s="143" t="s">
        <v>161</v>
      </c>
      <c r="E208" s="144" t="s">
        <v>286</v>
      </c>
      <c r="F208" s="216" t="s">
        <v>287</v>
      </c>
      <c r="G208" s="217"/>
      <c r="H208" s="217"/>
      <c r="I208" s="217"/>
      <c r="J208" s="145" t="s">
        <v>170</v>
      </c>
      <c r="K208" s="146">
        <v>631.5</v>
      </c>
      <c r="L208" s="218">
        <v>0</v>
      </c>
      <c r="M208" s="217"/>
      <c r="N208" s="219">
        <f>ROUND($L$208*$K$208,2)</f>
        <v>0</v>
      </c>
      <c r="O208" s="217"/>
      <c r="P208" s="217"/>
      <c r="Q208" s="217"/>
      <c r="R208" s="25"/>
      <c r="T208" s="147"/>
      <c r="U208" s="31" t="s">
        <v>49</v>
      </c>
      <c r="V208" s="24"/>
      <c r="W208" s="148">
        <f>$V$208*$K$208</f>
        <v>0</v>
      </c>
      <c r="X208" s="148">
        <v>0</v>
      </c>
      <c r="Y208" s="148">
        <f>$X$208*$K$208</f>
        <v>0</v>
      </c>
      <c r="Z208" s="148">
        <v>0</v>
      </c>
      <c r="AA208" s="149">
        <f>$Z$208*$K$208</f>
        <v>0</v>
      </c>
      <c r="AR208" s="6" t="s">
        <v>165</v>
      </c>
      <c r="AT208" s="6" t="s">
        <v>161</v>
      </c>
      <c r="AU208" s="6" t="s">
        <v>111</v>
      </c>
      <c r="AY208" s="6" t="s">
        <v>159</v>
      </c>
      <c r="BE208" s="93">
        <f>IF($U$208="základní",$N$208,0)</f>
        <v>0</v>
      </c>
      <c r="BF208" s="93">
        <f>IF($U$208="snížená",$N$208,0)</f>
        <v>0</v>
      </c>
      <c r="BG208" s="93">
        <f>IF($U$208="zákl. přenesená",$N$208,0)</f>
        <v>0</v>
      </c>
      <c r="BH208" s="93">
        <f>IF($U$208="sníž. přenesená",$N$208,0)</f>
        <v>0</v>
      </c>
      <c r="BI208" s="93">
        <f>IF($U$208="nulová",$N$208,0)</f>
        <v>0</v>
      </c>
      <c r="BJ208" s="6" t="s">
        <v>22</v>
      </c>
      <c r="BK208" s="93">
        <f>ROUND($L$208*$K$208,2)</f>
        <v>0</v>
      </c>
      <c r="BL208" s="6" t="s">
        <v>165</v>
      </c>
      <c r="BM208" s="6" t="s">
        <v>288</v>
      </c>
    </row>
    <row r="209" spans="2:51" s="6" customFormat="1" ht="18.75" customHeight="1">
      <c r="B209" s="150"/>
      <c r="C209" s="151"/>
      <c r="D209" s="151"/>
      <c r="E209" s="151"/>
      <c r="F209" s="214" t="s">
        <v>289</v>
      </c>
      <c r="G209" s="215"/>
      <c r="H209" s="215"/>
      <c r="I209" s="215"/>
      <c r="J209" s="151"/>
      <c r="K209" s="152">
        <v>122.76</v>
      </c>
      <c r="L209" s="151"/>
      <c r="M209" s="151"/>
      <c r="N209" s="151"/>
      <c r="O209" s="151"/>
      <c r="P209" s="151"/>
      <c r="Q209" s="151"/>
      <c r="R209" s="153"/>
      <c r="T209" s="154"/>
      <c r="U209" s="151"/>
      <c r="V209" s="151"/>
      <c r="W209" s="151"/>
      <c r="X209" s="151"/>
      <c r="Y209" s="151"/>
      <c r="Z209" s="151"/>
      <c r="AA209" s="155"/>
      <c r="AT209" s="156" t="s">
        <v>167</v>
      </c>
      <c r="AU209" s="156" t="s">
        <v>111</v>
      </c>
      <c r="AV209" s="156" t="s">
        <v>111</v>
      </c>
      <c r="AW209" s="156" t="s">
        <v>121</v>
      </c>
      <c r="AX209" s="156" t="s">
        <v>84</v>
      </c>
      <c r="AY209" s="156" t="s">
        <v>159</v>
      </c>
    </row>
    <row r="210" spans="2:51" s="6" customFormat="1" ht="60.75" customHeight="1">
      <c r="B210" s="150"/>
      <c r="C210" s="151"/>
      <c r="D210" s="151"/>
      <c r="E210" s="151"/>
      <c r="F210" s="214" t="s">
        <v>290</v>
      </c>
      <c r="G210" s="215"/>
      <c r="H210" s="215"/>
      <c r="I210" s="215"/>
      <c r="J210" s="151"/>
      <c r="K210" s="152">
        <v>190.08</v>
      </c>
      <c r="L210" s="151"/>
      <c r="M210" s="151"/>
      <c r="N210" s="151"/>
      <c r="O210" s="151"/>
      <c r="P210" s="151"/>
      <c r="Q210" s="151"/>
      <c r="R210" s="153"/>
      <c r="T210" s="154"/>
      <c r="U210" s="151"/>
      <c r="V210" s="151"/>
      <c r="W210" s="151"/>
      <c r="X210" s="151"/>
      <c r="Y210" s="151"/>
      <c r="Z210" s="151"/>
      <c r="AA210" s="155"/>
      <c r="AT210" s="156" t="s">
        <v>167</v>
      </c>
      <c r="AU210" s="156" t="s">
        <v>111</v>
      </c>
      <c r="AV210" s="156" t="s">
        <v>111</v>
      </c>
      <c r="AW210" s="156" t="s">
        <v>121</v>
      </c>
      <c r="AX210" s="156" t="s">
        <v>84</v>
      </c>
      <c r="AY210" s="156" t="s">
        <v>159</v>
      </c>
    </row>
    <row r="211" spans="2:51" s="6" customFormat="1" ht="32.25" customHeight="1">
      <c r="B211" s="150"/>
      <c r="C211" s="151"/>
      <c r="D211" s="151"/>
      <c r="E211" s="151"/>
      <c r="F211" s="214" t="s">
        <v>291</v>
      </c>
      <c r="G211" s="215"/>
      <c r="H211" s="215"/>
      <c r="I211" s="215"/>
      <c r="J211" s="151"/>
      <c r="K211" s="152">
        <v>4.59</v>
      </c>
      <c r="L211" s="151"/>
      <c r="M211" s="151"/>
      <c r="N211" s="151"/>
      <c r="O211" s="151"/>
      <c r="P211" s="151"/>
      <c r="Q211" s="151"/>
      <c r="R211" s="153"/>
      <c r="T211" s="154"/>
      <c r="U211" s="151"/>
      <c r="V211" s="151"/>
      <c r="W211" s="151"/>
      <c r="X211" s="151"/>
      <c r="Y211" s="151"/>
      <c r="Z211" s="151"/>
      <c r="AA211" s="155"/>
      <c r="AT211" s="156" t="s">
        <v>167</v>
      </c>
      <c r="AU211" s="156" t="s">
        <v>111</v>
      </c>
      <c r="AV211" s="156" t="s">
        <v>111</v>
      </c>
      <c r="AW211" s="156" t="s">
        <v>121</v>
      </c>
      <c r="AX211" s="156" t="s">
        <v>84</v>
      </c>
      <c r="AY211" s="156" t="s">
        <v>159</v>
      </c>
    </row>
    <row r="212" spans="2:51" s="6" customFormat="1" ht="32.25" customHeight="1">
      <c r="B212" s="150"/>
      <c r="C212" s="151"/>
      <c r="D212" s="151"/>
      <c r="E212" s="151"/>
      <c r="F212" s="214" t="s">
        <v>292</v>
      </c>
      <c r="G212" s="215"/>
      <c r="H212" s="215"/>
      <c r="I212" s="215"/>
      <c r="J212" s="151"/>
      <c r="K212" s="152">
        <v>76.1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167</v>
      </c>
      <c r="AU212" s="156" t="s">
        <v>111</v>
      </c>
      <c r="AV212" s="156" t="s">
        <v>111</v>
      </c>
      <c r="AW212" s="156" t="s">
        <v>121</v>
      </c>
      <c r="AX212" s="156" t="s">
        <v>84</v>
      </c>
      <c r="AY212" s="156" t="s">
        <v>159</v>
      </c>
    </row>
    <row r="213" spans="2:51" s="6" customFormat="1" ht="32.25" customHeight="1">
      <c r="B213" s="150"/>
      <c r="C213" s="151"/>
      <c r="D213" s="151"/>
      <c r="E213" s="151"/>
      <c r="F213" s="214" t="s">
        <v>293</v>
      </c>
      <c r="G213" s="215"/>
      <c r="H213" s="215"/>
      <c r="I213" s="215"/>
      <c r="J213" s="151"/>
      <c r="K213" s="152">
        <v>237.97</v>
      </c>
      <c r="L213" s="151"/>
      <c r="M213" s="151"/>
      <c r="N213" s="151"/>
      <c r="O213" s="151"/>
      <c r="P213" s="151"/>
      <c r="Q213" s="151"/>
      <c r="R213" s="153"/>
      <c r="T213" s="154"/>
      <c r="U213" s="151"/>
      <c r="V213" s="151"/>
      <c r="W213" s="151"/>
      <c r="X213" s="151"/>
      <c r="Y213" s="151"/>
      <c r="Z213" s="151"/>
      <c r="AA213" s="155"/>
      <c r="AT213" s="156" t="s">
        <v>167</v>
      </c>
      <c r="AU213" s="156" t="s">
        <v>111</v>
      </c>
      <c r="AV213" s="156" t="s">
        <v>111</v>
      </c>
      <c r="AW213" s="156" t="s">
        <v>121</v>
      </c>
      <c r="AX213" s="156" t="s">
        <v>84</v>
      </c>
      <c r="AY213" s="156" t="s">
        <v>159</v>
      </c>
    </row>
    <row r="214" spans="2:65" s="6" customFormat="1" ht="27" customHeight="1">
      <c r="B214" s="23"/>
      <c r="C214" s="143" t="s">
        <v>294</v>
      </c>
      <c r="D214" s="143" t="s">
        <v>161</v>
      </c>
      <c r="E214" s="144" t="s">
        <v>295</v>
      </c>
      <c r="F214" s="216" t="s">
        <v>296</v>
      </c>
      <c r="G214" s="217"/>
      <c r="H214" s="217"/>
      <c r="I214" s="217"/>
      <c r="J214" s="145" t="s">
        <v>170</v>
      </c>
      <c r="K214" s="146">
        <v>631.5</v>
      </c>
      <c r="L214" s="218">
        <v>0</v>
      </c>
      <c r="M214" s="217"/>
      <c r="N214" s="219">
        <f>ROUND($L$214*$K$214,2)</f>
        <v>0</v>
      </c>
      <c r="O214" s="217"/>
      <c r="P214" s="217"/>
      <c r="Q214" s="217"/>
      <c r="R214" s="25"/>
      <c r="T214" s="147"/>
      <c r="U214" s="31" t="s">
        <v>49</v>
      </c>
      <c r="V214" s="24"/>
      <c r="W214" s="148">
        <f>$V$214*$K$214</f>
        <v>0</v>
      </c>
      <c r="X214" s="148">
        <v>0</v>
      </c>
      <c r="Y214" s="148">
        <f>$X$214*$K$214</f>
        <v>0</v>
      </c>
      <c r="Z214" s="148">
        <v>0</v>
      </c>
      <c r="AA214" s="149">
        <f>$Z$214*$K$214</f>
        <v>0</v>
      </c>
      <c r="AR214" s="6" t="s">
        <v>165</v>
      </c>
      <c r="AT214" s="6" t="s">
        <v>161</v>
      </c>
      <c r="AU214" s="6" t="s">
        <v>111</v>
      </c>
      <c r="AY214" s="6" t="s">
        <v>159</v>
      </c>
      <c r="BE214" s="93">
        <f>IF($U$214="základní",$N$214,0)</f>
        <v>0</v>
      </c>
      <c r="BF214" s="93">
        <f>IF($U$214="snížená",$N$214,0)</f>
        <v>0</v>
      </c>
      <c r="BG214" s="93">
        <f>IF($U$214="zákl. přenesená",$N$214,0)</f>
        <v>0</v>
      </c>
      <c r="BH214" s="93">
        <f>IF($U$214="sníž. přenesená",$N$214,0)</f>
        <v>0</v>
      </c>
      <c r="BI214" s="93">
        <f>IF($U$214="nulová",$N$214,0)</f>
        <v>0</v>
      </c>
      <c r="BJ214" s="6" t="s">
        <v>22</v>
      </c>
      <c r="BK214" s="93">
        <f>ROUND($L$214*$K$214,2)</f>
        <v>0</v>
      </c>
      <c r="BL214" s="6" t="s">
        <v>165</v>
      </c>
      <c r="BM214" s="6" t="s">
        <v>297</v>
      </c>
    </row>
    <row r="215" spans="2:51" s="6" customFormat="1" ht="18.75" customHeight="1">
      <c r="B215" s="150"/>
      <c r="C215" s="151"/>
      <c r="D215" s="151"/>
      <c r="E215" s="151"/>
      <c r="F215" s="214" t="s">
        <v>298</v>
      </c>
      <c r="G215" s="215"/>
      <c r="H215" s="215"/>
      <c r="I215" s="215"/>
      <c r="J215" s="151"/>
      <c r="K215" s="152">
        <v>631.5</v>
      </c>
      <c r="L215" s="151"/>
      <c r="M215" s="151"/>
      <c r="N215" s="151"/>
      <c r="O215" s="151"/>
      <c r="P215" s="151"/>
      <c r="Q215" s="151"/>
      <c r="R215" s="153"/>
      <c r="T215" s="154"/>
      <c r="U215" s="151"/>
      <c r="V215" s="151"/>
      <c r="W215" s="151"/>
      <c r="X215" s="151"/>
      <c r="Y215" s="151"/>
      <c r="Z215" s="151"/>
      <c r="AA215" s="155"/>
      <c r="AT215" s="156" t="s">
        <v>167</v>
      </c>
      <c r="AU215" s="156" t="s">
        <v>111</v>
      </c>
      <c r="AV215" s="156" t="s">
        <v>111</v>
      </c>
      <c r="AW215" s="156" t="s">
        <v>121</v>
      </c>
      <c r="AX215" s="156" t="s">
        <v>84</v>
      </c>
      <c r="AY215" s="156" t="s">
        <v>159</v>
      </c>
    </row>
    <row r="216" spans="2:65" s="6" customFormat="1" ht="15.75" customHeight="1">
      <c r="B216" s="23"/>
      <c r="C216" s="143" t="s">
        <v>299</v>
      </c>
      <c r="D216" s="143" t="s">
        <v>161</v>
      </c>
      <c r="E216" s="144" t="s">
        <v>300</v>
      </c>
      <c r="F216" s="216" t="s">
        <v>301</v>
      </c>
      <c r="G216" s="217"/>
      <c r="H216" s="217"/>
      <c r="I216" s="217"/>
      <c r="J216" s="145" t="s">
        <v>170</v>
      </c>
      <c r="K216" s="146">
        <v>74.37</v>
      </c>
      <c r="L216" s="218">
        <v>0</v>
      </c>
      <c r="M216" s="217"/>
      <c r="N216" s="219">
        <f>ROUND($L$216*$K$216,2)</f>
        <v>0</v>
      </c>
      <c r="O216" s="217"/>
      <c r="P216" s="217"/>
      <c r="Q216" s="217"/>
      <c r="R216" s="25"/>
      <c r="T216" s="147"/>
      <c r="U216" s="31" t="s">
        <v>49</v>
      </c>
      <c r="V216" s="24"/>
      <c r="W216" s="148">
        <f>$V$216*$K$216</f>
        <v>0</v>
      </c>
      <c r="X216" s="148">
        <v>0.01046</v>
      </c>
      <c r="Y216" s="148">
        <f>$X$216*$K$216</f>
        <v>0.7779102000000001</v>
      </c>
      <c r="Z216" s="148">
        <v>0</v>
      </c>
      <c r="AA216" s="149">
        <f>$Z$216*$K$216</f>
        <v>0</v>
      </c>
      <c r="AR216" s="6" t="s">
        <v>165</v>
      </c>
      <c r="AT216" s="6" t="s">
        <v>161</v>
      </c>
      <c r="AU216" s="6" t="s">
        <v>111</v>
      </c>
      <c r="AY216" s="6" t="s">
        <v>159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165</v>
      </c>
      <c r="BM216" s="6" t="s">
        <v>302</v>
      </c>
    </row>
    <row r="217" spans="2:51" s="6" customFormat="1" ht="32.25" customHeight="1">
      <c r="B217" s="150"/>
      <c r="C217" s="151"/>
      <c r="D217" s="151"/>
      <c r="E217" s="151"/>
      <c r="F217" s="214" t="s">
        <v>303</v>
      </c>
      <c r="G217" s="215"/>
      <c r="H217" s="215"/>
      <c r="I217" s="215"/>
      <c r="J217" s="151"/>
      <c r="K217" s="152">
        <v>36.57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167</v>
      </c>
      <c r="AU217" s="156" t="s">
        <v>111</v>
      </c>
      <c r="AV217" s="156" t="s">
        <v>111</v>
      </c>
      <c r="AW217" s="156" t="s">
        <v>121</v>
      </c>
      <c r="AX217" s="156" t="s">
        <v>84</v>
      </c>
      <c r="AY217" s="156" t="s">
        <v>159</v>
      </c>
    </row>
    <row r="218" spans="2:51" s="6" customFormat="1" ht="32.25" customHeight="1">
      <c r="B218" s="150"/>
      <c r="C218" s="151"/>
      <c r="D218" s="151"/>
      <c r="E218" s="151"/>
      <c r="F218" s="214" t="s">
        <v>304</v>
      </c>
      <c r="G218" s="215"/>
      <c r="H218" s="215"/>
      <c r="I218" s="215"/>
      <c r="J218" s="151"/>
      <c r="K218" s="152">
        <v>37.8</v>
      </c>
      <c r="L218" s="151"/>
      <c r="M218" s="151"/>
      <c r="N218" s="151"/>
      <c r="O218" s="151"/>
      <c r="P218" s="151"/>
      <c r="Q218" s="151"/>
      <c r="R218" s="153"/>
      <c r="T218" s="154"/>
      <c r="U218" s="151"/>
      <c r="V218" s="151"/>
      <c r="W218" s="151"/>
      <c r="X218" s="151"/>
      <c r="Y218" s="151"/>
      <c r="Z218" s="151"/>
      <c r="AA218" s="155"/>
      <c r="AT218" s="156" t="s">
        <v>167</v>
      </c>
      <c r="AU218" s="156" t="s">
        <v>111</v>
      </c>
      <c r="AV218" s="156" t="s">
        <v>111</v>
      </c>
      <c r="AW218" s="156" t="s">
        <v>121</v>
      </c>
      <c r="AX218" s="156" t="s">
        <v>84</v>
      </c>
      <c r="AY218" s="156" t="s">
        <v>159</v>
      </c>
    </row>
    <row r="219" spans="2:65" s="6" customFormat="1" ht="27" customHeight="1">
      <c r="B219" s="23"/>
      <c r="C219" s="143" t="s">
        <v>204</v>
      </c>
      <c r="D219" s="143" t="s">
        <v>161</v>
      </c>
      <c r="E219" s="144" t="s">
        <v>305</v>
      </c>
      <c r="F219" s="216" t="s">
        <v>306</v>
      </c>
      <c r="G219" s="217"/>
      <c r="H219" s="217"/>
      <c r="I219" s="217"/>
      <c r="J219" s="145" t="s">
        <v>176</v>
      </c>
      <c r="K219" s="146">
        <v>180</v>
      </c>
      <c r="L219" s="218">
        <v>0</v>
      </c>
      <c r="M219" s="217"/>
      <c r="N219" s="219">
        <f>ROUND($L$219*$K$219,2)</f>
        <v>0</v>
      </c>
      <c r="O219" s="217"/>
      <c r="P219" s="217"/>
      <c r="Q219" s="217"/>
      <c r="R219" s="25"/>
      <c r="T219" s="147"/>
      <c r="U219" s="31" t="s">
        <v>49</v>
      </c>
      <c r="V219" s="24"/>
      <c r="W219" s="148">
        <f>$V$219*$K$219</f>
        <v>0</v>
      </c>
      <c r="X219" s="148">
        <v>0.00085</v>
      </c>
      <c r="Y219" s="148">
        <f>$X$219*$K$219</f>
        <v>0.153</v>
      </c>
      <c r="Z219" s="148">
        <v>0</v>
      </c>
      <c r="AA219" s="149">
        <f>$Z$219*$K$219</f>
        <v>0</v>
      </c>
      <c r="AR219" s="6" t="s">
        <v>165</v>
      </c>
      <c r="AT219" s="6" t="s">
        <v>161</v>
      </c>
      <c r="AU219" s="6" t="s">
        <v>111</v>
      </c>
      <c r="AY219" s="6" t="s">
        <v>159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ROUND($L$219*$K$219,2)</f>
        <v>0</v>
      </c>
      <c r="BL219" s="6" t="s">
        <v>165</v>
      </c>
      <c r="BM219" s="6" t="s">
        <v>307</v>
      </c>
    </row>
    <row r="220" spans="2:51" s="6" customFormat="1" ht="18.75" customHeight="1">
      <c r="B220" s="150"/>
      <c r="C220" s="151"/>
      <c r="D220" s="151"/>
      <c r="E220" s="151"/>
      <c r="F220" s="214" t="s">
        <v>308</v>
      </c>
      <c r="G220" s="215"/>
      <c r="H220" s="215"/>
      <c r="I220" s="215"/>
      <c r="J220" s="151"/>
      <c r="K220" s="152">
        <v>60</v>
      </c>
      <c r="L220" s="151"/>
      <c r="M220" s="151"/>
      <c r="N220" s="151"/>
      <c r="O220" s="151"/>
      <c r="P220" s="151"/>
      <c r="Q220" s="151"/>
      <c r="R220" s="153"/>
      <c r="T220" s="154"/>
      <c r="U220" s="151"/>
      <c r="V220" s="151"/>
      <c r="W220" s="151"/>
      <c r="X220" s="151"/>
      <c r="Y220" s="151"/>
      <c r="Z220" s="151"/>
      <c r="AA220" s="155"/>
      <c r="AT220" s="156" t="s">
        <v>167</v>
      </c>
      <c r="AU220" s="156" t="s">
        <v>111</v>
      </c>
      <c r="AV220" s="156" t="s">
        <v>111</v>
      </c>
      <c r="AW220" s="156" t="s">
        <v>121</v>
      </c>
      <c r="AX220" s="156" t="s">
        <v>84</v>
      </c>
      <c r="AY220" s="156" t="s">
        <v>159</v>
      </c>
    </row>
    <row r="221" spans="2:51" s="6" customFormat="1" ht="18.75" customHeight="1">
      <c r="B221" s="150"/>
      <c r="C221" s="151"/>
      <c r="D221" s="151"/>
      <c r="E221" s="151"/>
      <c r="F221" s="214" t="s">
        <v>309</v>
      </c>
      <c r="G221" s="215"/>
      <c r="H221" s="215"/>
      <c r="I221" s="215"/>
      <c r="J221" s="151"/>
      <c r="K221" s="152">
        <v>60</v>
      </c>
      <c r="L221" s="151"/>
      <c r="M221" s="151"/>
      <c r="N221" s="151"/>
      <c r="O221" s="151"/>
      <c r="P221" s="151"/>
      <c r="Q221" s="151"/>
      <c r="R221" s="153"/>
      <c r="T221" s="154"/>
      <c r="U221" s="151"/>
      <c r="V221" s="151"/>
      <c r="W221" s="151"/>
      <c r="X221" s="151"/>
      <c r="Y221" s="151"/>
      <c r="Z221" s="151"/>
      <c r="AA221" s="155"/>
      <c r="AT221" s="156" t="s">
        <v>167</v>
      </c>
      <c r="AU221" s="156" t="s">
        <v>111</v>
      </c>
      <c r="AV221" s="156" t="s">
        <v>111</v>
      </c>
      <c r="AW221" s="156" t="s">
        <v>121</v>
      </c>
      <c r="AX221" s="156" t="s">
        <v>84</v>
      </c>
      <c r="AY221" s="156" t="s">
        <v>159</v>
      </c>
    </row>
    <row r="222" spans="2:51" s="6" customFormat="1" ht="18.75" customHeight="1">
      <c r="B222" s="150"/>
      <c r="C222" s="151"/>
      <c r="D222" s="151"/>
      <c r="E222" s="151"/>
      <c r="F222" s="214" t="s">
        <v>310</v>
      </c>
      <c r="G222" s="215"/>
      <c r="H222" s="215"/>
      <c r="I222" s="215"/>
      <c r="J222" s="151"/>
      <c r="K222" s="152">
        <v>60</v>
      </c>
      <c r="L222" s="151"/>
      <c r="M222" s="151"/>
      <c r="N222" s="151"/>
      <c r="O222" s="151"/>
      <c r="P222" s="151"/>
      <c r="Q222" s="151"/>
      <c r="R222" s="153"/>
      <c r="T222" s="154"/>
      <c r="U222" s="151"/>
      <c r="V222" s="151"/>
      <c r="W222" s="151"/>
      <c r="X222" s="151"/>
      <c r="Y222" s="151"/>
      <c r="Z222" s="151"/>
      <c r="AA222" s="155"/>
      <c r="AT222" s="156" t="s">
        <v>167</v>
      </c>
      <c r="AU222" s="156" t="s">
        <v>111</v>
      </c>
      <c r="AV222" s="156" t="s">
        <v>111</v>
      </c>
      <c r="AW222" s="156" t="s">
        <v>121</v>
      </c>
      <c r="AX222" s="156" t="s">
        <v>84</v>
      </c>
      <c r="AY222" s="156" t="s">
        <v>159</v>
      </c>
    </row>
    <row r="223" spans="2:65" s="6" customFormat="1" ht="15.75" customHeight="1">
      <c r="B223" s="23"/>
      <c r="C223" s="143" t="s">
        <v>311</v>
      </c>
      <c r="D223" s="143" t="s">
        <v>161</v>
      </c>
      <c r="E223" s="144" t="s">
        <v>312</v>
      </c>
      <c r="F223" s="216" t="s">
        <v>313</v>
      </c>
      <c r="G223" s="217"/>
      <c r="H223" s="217"/>
      <c r="I223" s="217"/>
      <c r="J223" s="145" t="s">
        <v>176</v>
      </c>
      <c r="K223" s="146">
        <v>180</v>
      </c>
      <c r="L223" s="218">
        <v>0</v>
      </c>
      <c r="M223" s="217"/>
      <c r="N223" s="219">
        <f>ROUND($L$223*$K$223,2)</f>
        <v>0</v>
      </c>
      <c r="O223" s="217"/>
      <c r="P223" s="217"/>
      <c r="Q223" s="217"/>
      <c r="R223" s="25"/>
      <c r="T223" s="147"/>
      <c r="U223" s="31" t="s">
        <v>49</v>
      </c>
      <c r="V223" s="24"/>
      <c r="W223" s="148">
        <f>$V$223*$K$223</f>
        <v>0</v>
      </c>
      <c r="X223" s="148">
        <v>0</v>
      </c>
      <c r="Y223" s="148">
        <f>$X$223*$K$223</f>
        <v>0</v>
      </c>
      <c r="Z223" s="148">
        <v>0</v>
      </c>
      <c r="AA223" s="149">
        <f>$Z$223*$K$223</f>
        <v>0</v>
      </c>
      <c r="AR223" s="6" t="s">
        <v>165</v>
      </c>
      <c r="AT223" s="6" t="s">
        <v>161</v>
      </c>
      <c r="AU223" s="6" t="s">
        <v>111</v>
      </c>
      <c r="AY223" s="6" t="s">
        <v>159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165</v>
      </c>
      <c r="BM223" s="6" t="s">
        <v>314</v>
      </c>
    </row>
    <row r="224" spans="2:51" s="6" customFormat="1" ht="18.75" customHeight="1">
      <c r="B224" s="150"/>
      <c r="C224" s="151"/>
      <c r="D224" s="151"/>
      <c r="E224" s="151"/>
      <c r="F224" s="214" t="s">
        <v>308</v>
      </c>
      <c r="G224" s="215"/>
      <c r="H224" s="215"/>
      <c r="I224" s="215"/>
      <c r="J224" s="151"/>
      <c r="K224" s="152">
        <v>60</v>
      </c>
      <c r="L224" s="151"/>
      <c r="M224" s="151"/>
      <c r="N224" s="151"/>
      <c r="O224" s="151"/>
      <c r="P224" s="151"/>
      <c r="Q224" s="151"/>
      <c r="R224" s="153"/>
      <c r="T224" s="154"/>
      <c r="U224" s="151"/>
      <c r="V224" s="151"/>
      <c r="W224" s="151"/>
      <c r="X224" s="151"/>
      <c r="Y224" s="151"/>
      <c r="Z224" s="151"/>
      <c r="AA224" s="155"/>
      <c r="AT224" s="156" t="s">
        <v>167</v>
      </c>
      <c r="AU224" s="156" t="s">
        <v>111</v>
      </c>
      <c r="AV224" s="156" t="s">
        <v>111</v>
      </c>
      <c r="AW224" s="156" t="s">
        <v>121</v>
      </c>
      <c r="AX224" s="156" t="s">
        <v>84</v>
      </c>
      <c r="AY224" s="156" t="s">
        <v>159</v>
      </c>
    </row>
    <row r="225" spans="2:51" s="6" customFormat="1" ht="18.75" customHeight="1">
      <c r="B225" s="150"/>
      <c r="C225" s="151"/>
      <c r="D225" s="151"/>
      <c r="E225" s="151"/>
      <c r="F225" s="214" t="s">
        <v>309</v>
      </c>
      <c r="G225" s="215"/>
      <c r="H225" s="215"/>
      <c r="I225" s="215"/>
      <c r="J225" s="151"/>
      <c r="K225" s="152">
        <v>60</v>
      </c>
      <c r="L225" s="151"/>
      <c r="M225" s="151"/>
      <c r="N225" s="151"/>
      <c r="O225" s="151"/>
      <c r="P225" s="151"/>
      <c r="Q225" s="151"/>
      <c r="R225" s="153"/>
      <c r="T225" s="154"/>
      <c r="U225" s="151"/>
      <c r="V225" s="151"/>
      <c r="W225" s="151"/>
      <c r="X225" s="151"/>
      <c r="Y225" s="151"/>
      <c r="Z225" s="151"/>
      <c r="AA225" s="155"/>
      <c r="AT225" s="156" t="s">
        <v>167</v>
      </c>
      <c r="AU225" s="156" t="s">
        <v>111</v>
      </c>
      <c r="AV225" s="156" t="s">
        <v>111</v>
      </c>
      <c r="AW225" s="156" t="s">
        <v>121</v>
      </c>
      <c r="AX225" s="156" t="s">
        <v>84</v>
      </c>
      <c r="AY225" s="156" t="s">
        <v>159</v>
      </c>
    </row>
    <row r="226" spans="2:51" s="6" customFormat="1" ht="18.75" customHeight="1">
      <c r="B226" s="150"/>
      <c r="C226" s="151"/>
      <c r="D226" s="151"/>
      <c r="E226" s="151"/>
      <c r="F226" s="214" t="s">
        <v>315</v>
      </c>
      <c r="G226" s="215"/>
      <c r="H226" s="215"/>
      <c r="I226" s="215"/>
      <c r="J226" s="151"/>
      <c r="K226" s="152">
        <v>60</v>
      </c>
      <c r="L226" s="151"/>
      <c r="M226" s="151"/>
      <c r="N226" s="151"/>
      <c r="O226" s="151"/>
      <c r="P226" s="151"/>
      <c r="Q226" s="151"/>
      <c r="R226" s="153"/>
      <c r="T226" s="154"/>
      <c r="U226" s="151"/>
      <c r="V226" s="151"/>
      <c r="W226" s="151"/>
      <c r="X226" s="151"/>
      <c r="Y226" s="151"/>
      <c r="Z226" s="151"/>
      <c r="AA226" s="155"/>
      <c r="AT226" s="156" t="s">
        <v>167</v>
      </c>
      <c r="AU226" s="156" t="s">
        <v>111</v>
      </c>
      <c r="AV226" s="156" t="s">
        <v>111</v>
      </c>
      <c r="AW226" s="156" t="s">
        <v>121</v>
      </c>
      <c r="AX226" s="156" t="s">
        <v>84</v>
      </c>
      <c r="AY226" s="156" t="s">
        <v>159</v>
      </c>
    </row>
    <row r="227" spans="2:65" s="6" customFormat="1" ht="27" customHeight="1">
      <c r="B227" s="23"/>
      <c r="C227" s="143" t="s">
        <v>316</v>
      </c>
      <c r="D227" s="143" t="s">
        <v>161</v>
      </c>
      <c r="E227" s="144" t="s">
        <v>317</v>
      </c>
      <c r="F227" s="216" t="s">
        <v>318</v>
      </c>
      <c r="G227" s="217"/>
      <c r="H227" s="217"/>
      <c r="I227" s="217"/>
      <c r="J227" s="145" t="s">
        <v>176</v>
      </c>
      <c r="K227" s="146">
        <v>180</v>
      </c>
      <c r="L227" s="218">
        <v>0</v>
      </c>
      <c r="M227" s="217"/>
      <c r="N227" s="219">
        <f>ROUND($L$227*$K$227,2)</f>
        <v>0</v>
      </c>
      <c r="O227" s="217"/>
      <c r="P227" s="217"/>
      <c r="Q227" s="217"/>
      <c r="R227" s="25"/>
      <c r="T227" s="147"/>
      <c r="U227" s="31" t="s">
        <v>49</v>
      </c>
      <c r="V227" s="24"/>
      <c r="W227" s="148">
        <f>$V$227*$K$227</f>
        <v>0</v>
      </c>
      <c r="X227" s="148">
        <v>0.00079</v>
      </c>
      <c r="Y227" s="148">
        <f>$X$227*$K$227</f>
        <v>0.1422</v>
      </c>
      <c r="Z227" s="148">
        <v>0</v>
      </c>
      <c r="AA227" s="149">
        <f>$Z$227*$K$227</f>
        <v>0</v>
      </c>
      <c r="AR227" s="6" t="s">
        <v>165</v>
      </c>
      <c r="AT227" s="6" t="s">
        <v>161</v>
      </c>
      <c r="AU227" s="6" t="s">
        <v>111</v>
      </c>
      <c r="AY227" s="6" t="s">
        <v>159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165</v>
      </c>
      <c r="BM227" s="6" t="s">
        <v>319</v>
      </c>
    </row>
    <row r="228" spans="2:51" s="6" customFormat="1" ht="18.75" customHeight="1">
      <c r="B228" s="150"/>
      <c r="C228" s="151"/>
      <c r="D228" s="151"/>
      <c r="E228" s="151"/>
      <c r="F228" s="214" t="s">
        <v>308</v>
      </c>
      <c r="G228" s="215"/>
      <c r="H228" s="215"/>
      <c r="I228" s="215"/>
      <c r="J228" s="151"/>
      <c r="K228" s="152">
        <v>60</v>
      </c>
      <c r="L228" s="151"/>
      <c r="M228" s="151"/>
      <c r="N228" s="151"/>
      <c r="O228" s="151"/>
      <c r="P228" s="151"/>
      <c r="Q228" s="151"/>
      <c r="R228" s="153"/>
      <c r="T228" s="154"/>
      <c r="U228" s="151"/>
      <c r="V228" s="151"/>
      <c r="W228" s="151"/>
      <c r="X228" s="151"/>
      <c r="Y228" s="151"/>
      <c r="Z228" s="151"/>
      <c r="AA228" s="155"/>
      <c r="AT228" s="156" t="s">
        <v>167</v>
      </c>
      <c r="AU228" s="156" t="s">
        <v>111</v>
      </c>
      <c r="AV228" s="156" t="s">
        <v>111</v>
      </c>
      <c r="AW228" s="156" t="s">
        <v>121</v>
      </c>
      <c r="AX228" s="156" t="s">
        <v>84</v>
      </c>
      <c r="AY228" s="156" t="s">
        <v>159</v>
      </c>
    </row>
    <row r="229" spans="2:51" s="6" customFormat="1" ht="18.75" customHeight="1">
      <c r="B229" s="150"/>
      <c r="C229" s="151"/>
      <c r="D229" s="151"/>
      <c r="E229" s="151"/>
      <c r="F229" s="214" t="s">
        <v>309</v>
      </c>
      <c r="G229" s="215"/>
      <c r="H229" s="215"/>
      <c r="I229" s="215"/>
      <c r="J229" s="151"/>
      <c r="K229" s="152">
        <v>60</v>
      </c>
      <c r="L229" s="151"/>
      <c r="M229" s="151"/>
      <c r="N229" s="151"/>
      <c r="O229" s="151"/>
      <c r="P229" s="151"/>
      <c r="Q229" s="151"/>
      <c r="R229" s="153"/>
      <c r="T229" s="154"/>
      <c r="U229" s="151"/>
      <c r="V229" s="151"/>
      <c r="W229" s="151"/>
      <c r="X229" s="151"/>
      <c r="Y229" s="151"/>
      <c r="Z229" s="151"/>
      <c r="AA229" s="155"/>
      <c r="AT229" s="156" t="s">
        <v>167</v>
      </c>
      <c r="AU229" s="156" t="s">
        <v>111</v>
      </c>
      <c r="AV229" s="156" t="s">
        <v>111</v>
      </c>
      <c r="AW229" s="156" t="s">
        <v>121</v>
      </c>
      <c r="AX229" s="156" t="s">
        <v>84</v>
      </c>
      <c r="AY229" s="156" t="s">
        <v>159</v>
      </c>
    </row>
    <row r="230" spans="2:51" s="6" customFormat="1" ht="18.75" customHeight="1">
      <c r="B230" s="150"/>
      <c r="C230" s="151"/>
      <c r="D230" s="151"/>
      <c r="E230" s="151"/>
      <c r="F230" s="214" t="s">
        <v>310</v>
      </c>
      <c r="G230" s="215"/>
      <c r="H230" s="215"/>
      <c r="I230" s="215"/>
      <c r="J230" s="151"/>
      <c r="K230" s="152">
        <v>60</v>
      </c>
      <c r="L230" s="151"/>
      <c r="M230" s="151"/>
      <c r="N230" s="151"/>
      <c r="O230" s="151"/>
      <c r="P230" s="151"/>
      <c r="Q230" s="151"/>
      <c r="R230" s="153"/>
      <c r="T230" s="154"/>
      <c r="U230" s="151"/>
      <c r="V230" s="151"/>
      <c r="W230" s="151"/>
      <c r="X230" s="151"/>
      <c r="Y230" s="151"/>
      <c r="Z230" s="151"/>
      <c r="AA230" s="155"/>
      <c r="AT230" s="156" t="s">
        <v>167</v>
      </c>
      <c r="AU230" s="156" t="s">
        <v>111</v>
      </c>
      <c r="AV230" s="156" t="s">
        <v>111</v>
      </c>
      <c r="AW230" s="156" t="s">
        <v>121</v>
      </c>
      <c r="AX230" s="156" t="s">
        <v>84</v>
      </c>
      <c r="AY230" s="156" t="s">
        <v>159</v>
      </c>
    </row>
    <row r="231" spans="2:65" s="6" customFormat="1" ht="27" customHeight="1">
      <c r="B231" s="23"/>
      <c r="C231" s="143" t="s">
        <v>320</v>
      </c>
      <c r="D231" s="143" t="s">
        <v>161</v>
      </c>
      <c r="E231" s="144" t="s">
        <v>321</v>
      </c>
      <c r="F231" s="216" t="s">
        <v>322</v>
      </c>
      <c r="G231" s="217"/>
      <c r="H231" s="217"/>
      <c r="I231" s="217"/>
      <c r="J231" s="145" t="s">
        <v>176</v>
      </c>
      <c r="K231" s="146">
        <v>180</v>
      </c>
      <c r="L231" s="218">
        <v>0</v>
      </c>
      <c r="M231" s="217"/>
      <c r="N231" s="219">
        <f>ROUND($L$231*$K$231,2)</f>
        <v>0</v>
      </c>
      <c r="O231" s="217"/>
      <c r="P231" s="217"/>
      <c r="Q231" s="217"/>
      <c r="R231" s="25"/>
      <c r="T231" s="147"/>
      <c r="U231" s="31" t="s">
        <v>49</v>
      </c>
      <c r="V231" s="24"/>
      <c r="W231" s="148">
        <f>$V$231*$K$231</f>
        <v>0</v>
      </c>
      <c r="X231" s="148">
        <v>0</v>
      </c>
      <c r="Y231" s="148">
        <f>$X$231*$K$231</f>
        <v>0</v>
      </c>
      <c r="Z231" s="148">
        <v>0</v>
      </c>
      <c r="AA231" s="149">
        <f>$Z$231*$K$231</f>
        <v>0</v>
      </c>
      <c r="AR231" s="6" t="s">
        <v>165</v>
      </c>
      <c r="AT231" s="6" t="s">
        <v>161</v>
      </c>
      <c r="AU231" s="6" t="s">
        <v>111</v>
      </c>
      <c r="AY231" s="6" t="s">
        <v>159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165</v>
      </c>
      <c r="BM231" s="6" t="s">
        <v>323</v>
      </c>
    </row>
    <row r="232" spans="2:51" s="6" customFormat="1" ht="18.75" customHeight="1">
      <c r="B232" s="150"/>
      <c r="C232" s="151"/>
      <c r="D232" s="151"/>
      <c r="E232" s="151"/>
      <c r="F232" s="214" t="s">
        <v>308</v>
      </c>
      <c r="G232" s="215"/>
      <c r="H232" s="215"/>
      <c r="I232" s="215"/>
      <c r="J232" s="151"/>
      <c r="K232" s="152">
        <v>60</v>
      </c>
      <c r="L232" s="151"/>
      <c r="M232" s="151"/>
      <c r="N232" s="151"/>
      <c r="O232" s="151"/>
      <c r="P232" s="151"/>
      <c r="Q232" s="151"/>
      <c r="R232" s="153"/>
      <c r="T232" s="154"/>
      <c r="U232" s="151"/>
      <c r="V232" s="151"/>
      <c r="W232" s="151"/>
      <c r="X232" s="151"/>
      <c r="Y232" s="151"/>
      <c r="Z232" s="151"/>
      <c r="AA232" s="155"/>
      <c r="AT232" s="156" t="s">
        <v>167</v>
      </c>
      <c r="AU232" s="156" t="s">
        <v>111</v>
      </c>
      <c r="AV232" s="156" t="s">
        <v>111</v>
      </c>
      <c r="AW232" s="156" t="s">
        <v>121</v>
      </c>
      <c r="AX232" s="156" t="s">
        <v>84</v>
      </c>
      <c r="AY232" s="156" t="s">
        <v>159</v>
      </c>
    </row>
    <row r="233" spans="2:51" s="6" customFormat="1" ht="18.75" customHeight="1">
      <c r="B233" s="150"/>
      <c r="C233" s="151"/>
      <c r="D233" s="151"/>
      <c r="E233" s="151"/>
      <c r="F233" s="214" t="s">
        <v>309</v>
      </c>
      <c r="G233" s="215"/>
      <c r="H233" s="215"/>
      <c r="I233" s="215"/>
      <c r="J233" s="151"/>
      <c r="K233" s="152">
        <v>60</v>
      </c>
      <c r="L233" s="151"/>
      <c r="M233" s="151"/>
      <c r="N233" s="151"/>
      <c r="O233" s="151"/>
      <c r="P233" s="151"/>
      <c r="Q233" s="151"/>
      <c r="R233" s="153"/>
      <c r="T233" s="154"/>
      <c r="U233" s="151"/>
      <c r="V233" s="151"/>
      <c r="W233" s="151"/>
      <c r="X233" s="151"/>
      <c r="Y233" s="151"/>
      <c r="Z233" s="151"/>
      <c r="AA233" s="155"/>
      <c r="AT233" s="156" t="s">
        <v>167</v>
      </c>
      <c r="AU233" s="156" t="s">
        <v>111</v>
      </c>
      <c r="AV233" s="156" t="s">
        <v>111</v>
      </c>
      <c r="AW233" s="156" t="s">
        <v>121</v>
      </c>
      <c r="AX233" s="156" t="s">
        <v>84</v>
      </c>
      <c r="AY233" s="156" t="s">
        <v>159</v>
      </c>
    </row>
    <row r="234" spans="2:51" s="6" customFormat="1" ht="18.75" customHeight="1">
      <c r="B234" s="150"/>
      <c r="C234" s="151"/>
      <c r="D234" s="151"/>
      <c r="E234" s="151"/>
      <c r="F234" s="214" t="s">
        <v>310</v>
      </c>
      <c r="G234" s="215"/>
      <c r="H234" s="215"/>
      <c r="I234" s="215"/>
      <c r="J234" s="151"/>
      <c r="K234" s="152">
        <v>60</v>
      </c>
      <c r="L234" s="151"/>
      <c r="M234" s="151"/>
      <c r="N234" s="151"/>
      <c r="O234" s="151"/>
      <c r="P234" s="151"/>
      <c r="Q234" s="151"/>
      <c r="R234" s="153"/>
      <c r="T234" s="154"/>
      <c r="U234" s="151"/>
      <c r="V234" s="151"/>
      <c r="W234" s="151"/>
      <c r="X234" s="151"/>
      <c r="Y234" s="151"/>
      <c r="Z234" s="151"/>
      <c r="AA234" s="155"/>
      <c r="AT234" s="156" t="s">
        <v>167</v>
      </c>
      <c r="AU234" s="156" t="s">
        <v>111</v>
      </c>
      <c r="AV234" s="156" t="s">
        <v>111</v>
      </c>
      <c r="AW234" s="156" t="s">
        <v>121</v>
      </c>
      <c r="AX234" s="156" t="s">
        <v>84</v>
      </c>
      <c r="AY234" s="156" t="s">
        <v>159</v>
      </c>
    </row>
    <row r="235" spans="2:65" s="6" customFormat="1" ht="15.75" customHeight="1">
      <c r="B235" s="23"/>
      <c r="C235" s="143" t="s">
        <v>324</v>
      </c>
      <c r="D235" s="143" t="s">
        <v>161</v>
      </c>
      <c r="E235" s="144" t="s">
        <v>325</v>
      </c>
      <c r="F235" s="216" t="s">
        <v>326</v>
      </c>
      <c r="G235" s="217"/>
      <c r="H235" s="217"/>
      <c r="I235" s="217"/>
      <c r="J235" s="145" t="s">
        <v>170</v>
      </c>
      <c r="K235" s="146">
        <v>893.13</v>
      </c>
      <c r="L235" s="218">
        <v>0</v>
      </c>
      <c r="M235" s="217"/>
      <c r="N235" s="219">
        <f>ROUND($L$235*$K$235,2)</f>
        <v>0</v>
      </c>
      <c r="O235" s="217"/>
      <c r="P235" s="217"/>
      <c r="Q235" s="217"/>
      <c r="R235" s="25"/>
      <c r="T235" s="147"/>
      <c r="U235" s="31" t="s">
        <v>49</v>
      </c>
      <c r="V235" s="24"/>
      <c r="W235" s="148">
        <f>$V$235*$K$235</f>
        <v>0</v>
      </c>
      <c r="X235" s="148">
        <v>0</v>
      </c>
      <c r="Y235" s="148">
        <f>$X$235*$K$235</f>
        <v>0</v>
      </c>
      <c r="Z235" s="148">
        <v>0</v>
      </c>
      <c r="AA235" s="149">
        <f>$Z$235*$K$235</f>
        <v>0</v>
      </c>
      <c r="AR235" s="6" t="s">
        <v>165</v>
      </c>
      <c r="AT235" s="6" t="s">
        <v>161</v>
      </c>
      <c r="AU235" s="6" t="s">
        <v>111</v>
      </c>
      <c r="AY235" s="6" t="s">
        <v>159</v>
      </c>
      <c r="BE235" s="93">
        <f>IF($U$235="základní",$N$235,0)</f>
        <v>0</v>
      </c>
      <c r="BF235" s="93">
        <f>IF($U$235="snížená",$N$235,0)</f>
        <v>0</v>
      </c>
      <c r="BG235" s="93">
        <f>IF($U$235="zákl. přenesená",$N$235,0)</f>
        <v>0</v>
      </c>
      <c r="BH235" s="93">
        <f>IF($U$235="sníž. přenesená",$N$235,0)</f>
        <v>0</v>
      </c>
      <c r="BI235" s="93">
        <f>IF($U$235="nulová",$N$235,0)</f>
        <v>0</v>
      </c>
      <c r="BJ235" s="6" t="s">
        <v>22</v>
      </c>
      <c r="BK235" s="93">
        <f>ROUND($L$235*$K$235,2)</f>
        <v>0</v>
      </c>
      <c r="BL235" s="6" t="s">
        <v>165</v>
      </c>
      <c r="BM235" s="6" t="s">
        <v>327</v>
      </c>
    </row>
    <row r="236" spans="2:51" s="6" customFormat="1" ht="18.75" customHeight="1">
      <c r="B236" s="150"/>
      <c r="C236" s="151"/>
      <c r="D236" s="151"/>
      <c r="E236" s="151"/>
      <c r="F236" s="214" t="s">
        <v>328</v>
      </c>
      <c r="G236" s="215"/>
      <c r="H236" s="215"/>
      <c r="I236" s="215"/>
      <c r="J236" s="151"/>
      <c r="K236" s="152">
        <v>2.05</v>
      </c>
      <c r="L236" s="151"/>
      <c r="M236" s="151"/>
      <c r="N236" s="151"/>
      <c r="O236" s="151"/>
      <c r="P236" s="151"/>
      <c r="Q236" s="151"/>
      <c r="R236" s="153"/>
      <c r="T236" s="154"/>
      <c r="U236" s="151"/>
      <c r="V236" s="151"/>
      <c r="W236" s="151"/>
      <c r="X236" s="151"/>
      <c r="Y236" s="151"/>
      <c r="Z236" s="151"/>
      <c r="AA236" s="155"/>
      <c r="AT236" s="156" t="s">
        <v>167</v>
      </c>
      <c r="AU236" s="156" t="s">
        <v>111</v>
      </c>
      <c r="AV236" s="156" t="s">
        <v>111</v>
      </c>
      <c r="AW236" s="156" t="s">
        <v>121</v>
      </c>
      <c r="AX236" s="156" t="s">
        <v>84</v>
      </c>
      <c r="AY236" s="156" t="s">
        <v>159</v>
      </c>
    </row>
    <row r="237" spans="2:51" s="6" customFormat="1" ht="32.25" customHeight="1">
      <c r="B237" s="150"/>
      <c r="C237" s="151"/>
      <c r="D237" s="151"/>
      <c r="E237" s="151"/>
      <c r="F237" s="214" t="s">
        <v>329</v>
      </c>
      <c r="G237" s="215"/>
      <c r="H237" s="215"/>
      <c r="I237" s="215"/>
      <c r="J237" s="151"/>
      <c r="K237" s="152">
        <v>162.2</v>
      </c>
      <c r="L237" s="151"/>
      <c r="M237" s="151"/>
      <c r="N237" s="151"/>
      <c r="O237" s="151"/>
      <c r="P237" s="151"/>
      <c r="Q237" s="151"/>
      <c r="R237" s="153"/>
      <c r="T237" s="154"/>
      <c r="U237" s="151"/>
      <c r="V237" s="151"/>
      <c r="W237" s="151"/>
      <c r="X237" s="151"/>
      <c r="Y237" s="151"/>
      <c r="Z237" s="151"/>
      <c r="AA237" s="155"/>
      <c r="AT237" s="156" t="s">
        <v>167</v>
      </c>
      <c r="AU237" s="156" t="s">
        <v>111</v>
      </c>
      <c r="AV237" s="156" t="s">
        <v>111</v>
      </c>
      <c r="AW237" s="156" t="s">
        <v>121</v>
      </c>
      <c r="AX237" s="156" t="s">
        <v>84</v>
      </c>
      <c r="AY237" s="156" t="s">
        <v>159</v>
      </c>
    </row>
    <row r="238" spans="2:51" s="6" customFormat="1" ht="32.25" customHeight="1">
      <c r="B238" s="150"/>
      <c r="C238" s="151"/>
      <c r="D238" s="151"/>
      <c r="E238" s="151"/>
      <c r="F238" s="214" t="s">
        <v>330</v>
      </c>
      <c r="G238" s="215"/>
      <c r="H238" s="215"/>
      <c r="I238" s="215"/>
      <c r="J238" s="151"/>
      <c r="K238" s="152">
        <v>97.82</v>
      </c>
      <c r="L238" s="151"/>
      <c r="M238" s="151"/>
      <c r="N238" s="151"/>
      <c r="O238" s="151"/>
      <c r="P238" s="151"/>
      <c r="Q238" s="151"/>
      <c r="R238" s="153"/>
      <c r="T238" s="154"/>
      <c r="U238" s="151"/>
      <c r="V238" s="151"/>
      <c r="W238" s="151"/>
      <c r="X238" s="151"/>
      <c r="Y238" s="151"/>
      <c r="Z238" s="151"/>
      <c r="AA238" s="155"/>
      <c r="AT238" s="156" t="s">
        <v>167</v>
      </c>
      <c r="AU238" s="156" t="s">
        <v>111</v>
      </c>
      <c r="AV238" s="156" t="s">
        <v>111</v>
      </c>
      <c r="AW238" s="156" t="s">
        <v>121</v>
      </c>
      <c r="AX238" s="156" t="s">
        <v>84</v>
      </c>
      <c r="AY238" s="156" t="s">
        <v>159</v>
      </c>
    </row>
    <row r="239" spans="2:51" s="6" customFormat="1" ht="18.75" customHeight="1">
      <c r="B239" s="150"/>
      <c r="C239" s="151"/>
      <c r="D239" s="151"/>
      <c r="E239" s="151"/>
      <c r="F239" s="214" t="s">
        <v>331</v>
      </c>
      <c r="G239" s="215"/>
      <c r="H239" s="215"/>
      <c r="I239" s="215"/>
      <c r="J239" s="151"/>
      <c r="K239" s="152">
        <v>72.73</v>
      </c>
      <c r="L239" s="151"/>
      <c r="M239" s="151"/>
      <c r="N239" s="151"/>
      <c r="O239" s="151"/>
      <c r="P239" s="151"/>
      <c r="Q239" s="151"/>
      <c r="R239" s="153"/>
      <c r="T239" s="154"/>
      <c r="U239" s="151"/>
      <c r="V239" s="151"/>
      <c r="W239" s="151"/>
      <c r="X239" s="151"/>
      <c r="Y239" s="151"/>
      <c r="Z239" s="151"/>
      <c r="AA239" s="155"/>
      <c r="AT239" s="156" t="s">
        <v>167</v>
      </c>
      <c r="AU239" s="156" t="s">
        <v>111</v>
      </c>
      <c r="AV239" s="156" t="s">
        <v>111</v>
      </c>
      <c r="AW239" s="156" t="s">
        <v>121</v>
      </c>
      <c r="AX239" s="156" t="s">
        <v>84</v>
      </c>
      <c r="AY239" s="156" t="s">
        <v>159</v>
      </c>
    </row>
    <row r="240" spans="2:51" s="6" customFormat="1" ht="18.75" customHeight="1">
      <c r="B240" s="150"/>
      <c r="C240" s="151"/>
      <c r="D240" s="151"/>
      <c r="E240" s="151"/>
      <c r="F240" s="214" t="s">
        <v>332</v>
      </c>
      <c r="G240" s="215"/>
      <c r="H240" s="215"/>
      <c r="I240" s="215"/>
      <c r="J240" s="151"/>
      <c r="K240" s="152">
        <v>72.6</v>
      </c>
      <c r="L240" s="151"/>
      <c r="M240" s="151"/>
      <c r="N240" s="151"/>
      <c r="O240" s="151"/>
      <c r="P240" s="151"/>
      <c r="Q240" s="151"/>
      <c r="R240" s="153"/>
      <c r="T240" s="154"/>
      <c r="U240" s="151"/>
      <c r="V240" s="151"/>
      <c r="W240" s="151"/>
      <c r="X240" s="151"/>
      <c r="Y240" s="151"/>
      <c r="Z240" s="151"/>
      <c r="AA240" s="155"/>
      <c r="AT240" s="156" t="s">
        <v>167</v>
      </c>
      <c r="AU240" s="156" t="s">
        <v>111</v>
      </c>
      <c r="AV240" s="156" t="s">
        <v>111</v>
      </c>
      <c r="AW240" s="156" t="s">
        <v>121</v>
      </c>
      <c r="AX240" s="156" t="s">
        <v>84</v>
      </c>
      <c r="AY240" s="156" t="s">
        <v>159</v>
      </c>
    </row>
    <row r="241" spans="2:51" s="6" customFormat="1" ht="18.75" customHeight="1">
      <c r="B241" s="150"/>
      <c r="C241" s="151"/>
      <c r="D241" s="151"/>
      <c r="E241" s="151"/>
      <c r="F241" s="214" t="s">
        <v>333</v>
      </c>
      <c r="G241" s="215"/>
      <c r="H241" s="215"/>
      <c r="I241" s="215"/>
      <c r="J241" s="151"/>
      <c r="K241" s="152">
        <v>66.75</v>
      </c>
      <c r="L241" s="151"/>
      <c r="M241" s="151"/>
      <c r="N241" s="151"/>
      <c r="O241" s="151"/>
      <c r="P241" s="151"/>
      <c r="Q241" s="151"/>
      <c r="R241" s="153"/>
      <c r="T241" s="154"/>
      <c r="U241" s="151"/>
      <c r="V241" s="151"/>
      <c r="W241" s="151"/>
      <c r="X241" s="151"/>
      <c r="Y241" s="151"/>
      <c r="Z241" s="151"/>
      <c r="AA241" s="155"/>
      <c r="AT241" s="156" t="s">
        <v>167</v>
      </c>
      <c r="AU241" s="156" t="s">
        <v>111</v>
      </c>
      <c r="AV241" s="156" t="s">
        <v>111</v>
      </c>
      <c r="AW241" s="156" t="s">
        <v>121</v>
      </c>
      <c r="AX241" s="156" t="s">
        <v>84</v>
      </c>
      <c r="AY241" s="156" t="s">
        <v>159</v>
      </c>
    </row>
    <row r="242" spans="2:51" s="6" customFormat="1" ht="18.75" customHeight="1">
      <c r="B242" s="150"/>
      <c r="C242" s="151"/>
      <c r="D242" s="151"/>
      <c r="E242" s="151"/>
      <c r="F242" s="214" t="s">
        <v>334</v>
      </c>
      <c r="G242" s="215"/>
      <c r="H242" s="215"/>
      <c r="I242" s="215"/>
      <c r="J242" s="151"/>
      <c r="K242" s="152">
        <v>72.23</v>
      </c>
      <c r="L242" s="151"/>
      <c r="M242" s="151"/>
      <c r="N242" s="151"/>
      <c r="O242" s="151"/>
      <c r="P242" s="151"/>
      <c r="Q242" s="151"/>
      <c r="R242" s="153"/>
      <c r="T242" s="154"/>
      <c r="U242" s="151"/>
      <c r="V242" s="151"/>
      <c r="W242" s="151"/>
      <c r="X242" s="151"/>
      <c r="Y242" s="151"/>
      <c r="Z242" s="151"/>
      <c r="AA242" s="155"/>
      <c r="AT242" s="156" t="s">
        <v>167</v>
      </c>
      <c r="AU242" s="156" t="s">
        <v>111</v>
      </c>
      <c r="AV242" s="156" t="s">
        <v>111</v>
      </c>
      <c r="AW242" s="156" t="s">
        <v>121</v>
      </c>
      <c r="AX242" s="156" t="s">
        <v>84</v>
      </c>
      <c r="AY242" s="156" t="s">
        <v>159</v>
      </c>
    </row>
    <row r="243" spans="2:51" s="6" customFormat="1" ht="60.75" customHeight="1">
      <c r="B243" s="150"/>
      <c r="C243" s="151"/>
      <c r="D243" s="151"/>
      <c r="E243" s="151"/>
      <c r="F243" s="214" t="s">
        <v>335</v>
      </c>
      <c r="G243" s="215"/>
      <c r="H243" s="215"/>
      <c r="I243" s="215"/>
      <c r="J243" s="151"/>
      <c r="K243" s="152">
        <v>108</v>
      </c>
      <c r="L243" s="151"/>
      <c r="M243" s="151"/>
      <c r="N243" s="151"/>
      <c r="O243" s="151"/>
      <c r="P243" s="151"/>
      <c r="Q243" s="151"/>
      <c r="R243" s="153"/>
      <c r="T243" s="154"/>
      <c r="U243" s="151"/>
      <c r="V243" s="151"/>
      <c r="W243" s="151"/>
      <c r="X243" s="151"/>
      <c r="Y243" s="151"/>
      <c r="Z243" s="151"/>
      <c r="AA243" s="155"/>
      <c r="AT243" s="156" t="s">
        <v>167</v>
      </c>
      <c r="AU243" s="156" t="s">
        <v>111</v>
      </c>
      <c r="AV243" s="156" t="s">
        <v>111</v>
      </c>
      <c r="AW243" s="156" t="s">
        <v>121</v>
      </c>
      <c r="AX243" s="156" t="s">
        <v>84</v>
      </c>
      <c r="AY243" s="156" t="s">
        <v>159</v>
      </c>
    </row>
    <row r="244" spans="2:51" s="6" customFormat="1" ht="18.75" customHeight="1">
      <c r="B244" s="150"/>
      <c r="C244" s="151"/>
      <c r="D244" s="151"/>
      <c r="E244" s="151"/>
      <c r="F244" s="214" t="s">
        <v>336</v>
      </c>
      <c r="G244" s="215"/>
      <c r="H244" s="215"/>
      <c r="I244" s="215"/>
      <c r="J244" s="151"/>
      <c r="K244" s="152">
        <v>18.8</v>
      </c>
      <c r="L244" s="151"/>
      <c r="M244" s="151"/>
      <c r="N244" s="151"/>
      <c r="O244" s="151"/>
      <c r="P244" s="151"/>
      <c r="Q244" s="151"/>
      <c r="R244" s="153"/>
      <c r="T244" s="154"/>
      <c r="U244" s="151"/>
      <c r="V244" s="151"/>
      <c r="W244" s="151"/>
      <c r="X244" s="151"/>
      <c r="Y244" s="151"/>
      <c r="Z244" s="151"/>
      <c r="AA244" s="155"/>
      <c r="AT244" s="156" t="s">
        <v>167</v>
      </c>
      <c r="AU244" s="156" t="s">
        <v>111</v>
      </c>
      <c r="AV244" s="156" t="s">
        <v>111</v>
      </c>
      <c r="AW244" s="156" t="s">
        <v>121</v>
      </c>
      <c r="AX244" s="156" t="s">
        <v>84</v>
      </c>
      <c r="AY244" s="156" t="s">
        <v>159</v>
      </c>
    </row>
    <row r="245" spans="2:51" s="6" customFormat="1" ht="32.25" customHeight="1">
      <c r="B245" s="150"/>
      <c r="C245" s="151"/>
      <c r="D245" s="151"/>
      <c r="E245" s="151"/>
      <c r="F245" s="214" t="s">
        <v>337</v>
      </c>
      <c r="G245" s="215"/>
      <c r="H245" s="215"/>
      <c r="I245" s="215"/>
      <c r="J245" s="151"/>
      <c r="K245" s="152">
        <v>0.67</v>
      </c>
      <c r="L245" s="151"/>
      <c r="M245" s="151"/>
      <c r="N245" s="151"/>
      <c r="O245" s="151"/>
      <c r="P245" s="151"/>
      <c r="Q245" s="151"/>
      <c r="R245" s="153"/>
      <c r="T245" s="154"/>
      <c r="U245" s="151"/>
      <c r="V245" s="151"/>
      <c r="W245" s="151"/>
      <c r="X245" s="151"/>
      <c r="Y245" s="151"/>
      <c r="Z245" s="151"/>
      <c r="AA245" s="155"/>
      <c r="AT245" s="156" t="s">
        <v>167</v>
      </c>
      <c r="AU245" s="156" t="s">
        <v>111</v>
      </c>
      <c r="AV245" s="156" t="s">
        <v>111</v>
      </c>
      <c r="AW245" s="156" t="s">
        <v>121</v>
      </c>
      <c r="AX245" s="156" t="s">
        <v>84</v>
      </c>
      <c r="AY245" s="156" t="s">
        <v>159</v>
      </c>
    </row>
    <row r="246" spans="2:51" s="6" customFormat="1" ht="32.25" customHeight="1">
      <c r="B246" s="150"/>
      <c r="C246" s="151"/>
      <c r="D246" s="151"/>
      <c r="E246" s="151"/>
      <c r="F246" s="214" t="s">
        <v>338</v>
      </c>
      <c r="G246" s="215"/>
      <c r="H246" s="215"/>
      <c r="I246" s="215"/>
      <c r="J246" s="151"/>
      <c r="K246" s="152">
        <v>13.68</v>
      </c>
      <c r="L246" s="151"/>
      <c r="M246" s="151"/>
      <c r="N246" s="151"/>
      <c r="O246" s="151"/>
      <c r="P246" s="151"/>
      <c r="Q246" s="151"/>
      <c r="R246" s="153"/>
      <c r="T246" s="154"/>
      <c r="U246" s="151"/>
      <c r="V246" s="151"/>
      <c r="W246" s="151"/>
      <c r="X246" s="151"/>
      <c r="Y246" s="151"/>
      <c r="Z246" s="151"/>
      <c r="AA246" s="155"/>
      <c r="AT246" s="156" t="s">
        <v>167</v>
      </c>
      <c r="AU246" s="156" t="s">
        <v>111</v>
      </c>
      <c r="AV246" s="156" t="s">
        <v>111</v>
      </c>
      <c r="AW246" s="156" t="s">
        <v>121</v>
      </c>
      <c r="AX246" s="156" t="s">
        <v>84</v>
      </c>
      <c r="AY246" s="156" t="s">
        <v>159</v>
      </c>
    </row>
    <row r="247" spans="2:51" s="6" customFormat="1" ht="32.25" customHeight="1">
      <c r="B247" s="150"/>
      <c r="C247" s="151"/>
      <c r="D247" s="151"/>
      <c r="E247" s="151"/>
      <c r="F247" s="214" t="s">
        <v>339</v>
      </c>
      <c r="G247" s="215"/>
      <c r="H247" s="215"/>
      <c r="I247" s="215"/>
      <c r="J247" s="151"/>
      <c r="K247" s="152">
        <v>48.07</v>
      </c>
      <c r="L247" s="151"/>
      <c r="M247" s="151"/>
      <c r="N247" s="151"/>
      <c r="O247" s="151"/>
      <c r="P247" s="151"/>
      <c r="Q247" s="151"/>
      <c r="R247" s="153"/>
      <c r="T247" s="154"/>
      <c r="U247" s="151"/>
      <c r="V247" s="151"/>
      <c r="W247" s="151"/>
      <c r="X247" s="151"/>
      <c r="Y247" s="151"/>
      <c r="Z247" s="151"/>
      <c r="AA247" s="155"/>
      <c r="AT247" s="156" t="s">
        <v>167</v>
      </c>
      <c r="AU247" s="156" t="s">
        <v>111</v>
      </c>
      <c r="AV247" s="156" t="s">
        <v>111</v>
      </c>
      <c r="AW247" s="156" t="s">
        <v>121</v>
      </c>
      <c r="AX247" s="156" t="s">
        <v>84</v>
      </c>
      <c r="AY247" s="156" t="s">
        <v>159</v>
      </c>
    </row>
    <row r="248" spans="2:51" s="6" customFormat="1" ht="32.25" customHeight="1">
      <c r="B248" s="150"/>
      <c r="C248" s="151"/>
      <c r="D248" s="151"/>
      <c r="E248" s="151"/>
      <c r="F248" s="214" t="s">
        <v>340</v>
      </c>
      <c r="G248" s="215"/>
      <c r="H248" s="215"/>
      <c r="I248" s="215"/>
      <c r="J248" s="151"/>
      <c r="K248" s="152">
        <v>20.08</v>
      </c>
      <c r="L248" s="151"/>
      <c r="M248" s="151"/>
      <c r="N248" s="151"/>
      <c r="O248" s="151"/>
      <c r="P248" s="151"/>
      <c r="Q248" s="151"/>
      <c r="R248" s="153"/>
      <c r="T248" s="154"/>
      <c r="U248" s="151"/>
      <c r="V248" s="151"/>
      <c r="W248" s="151"/>
      <c r="X248" s="151"/>
      <c r="Y248" s="151"/>
      <c r="Z248" s="151"/>
      <c r="AA248" s="155"/>
      <c r="AT248" s="156" t="s">
        <v>167</v>
      </c>
      <c r="AU248" s="156" t="s">
        <v>111</v>
      </c>
      <c r="AV248" s="156" t="s">
        <v>111</v>
      </c>
      <c r="AW248" s="156" t="s">
        <v>121</v>
      </c>
      <c r="AX248" s="156" t="s">
        <v>84</v>
      </c>
      <c r="AY248" s="156" t="s">
        <v>159</v>
      </c>
    </row>
    <row r="249" spans="2:51" s="6" customFormat="1" ht="32.25" customHeight="1">
      <c r="B249" s="150"/>
      <c r="C249" s="151"/>
      <c r="D249" s="151"/>
      <c r="E249" s="151"/>
      <c r="F249" s="214" t="s">
        <v>341</v>
      </c>
      <c r="G249" s="215"/>
      <c r="H249" s="215"/>
      <c r="I249" s="215"/>
      <c r="J249" s="151"/>
      <c r="K249" s="152">
        <v>137.45</v>
      </c>
      <c r="L249" s="151"/>
      <c r="M249" s="151"/>
      <c r="N249" s="151"/>
      <c r="O249" s="151"/>
      <c r="P249" s="151"/>
      <c r="Q249" s="151"/>
      <c r="R249" s="153"/>
      <c r="T249" s="154"/>
      <c r="U249" s="151"/>
      <c r="V249" s="151"/>
      <c r="W249" s="151"/>
      <c r="X249" s="151"/>
      <c r="Y249" s="151"/>
      <c r="Z249" s="151"/>
      <c r="AA249" s="155"/>
      <c r="AT249" s="156" t="s">
        <v>167</v>
      </c>
      <c r="AU249" s="156" t="s">
        <v>111</v>
      </c>
      <c r="AV249" s="156" t="s">
        <v>111</v>
      </c>
      <c r="AW249" s="156" t="s">
        <v>121</v>
      </c>
      <c r="AX249" s="156" t="s">
        <v>84</v>
      </c>
      <c r="AY249" s="156" t="s">
        <v>159</v>
      </c>
    </row>
    <row r="250" spans="2:65" s="6" customFormat="1" ht="15.75" customHeight="1">
      <c r="B250" s="23"/>
      <c r="C250" s="143" t="s">
        <v>342</v>
      </c>
      <c r="D250" s="143" t="s">
        <v>161</v>
      </c>
      <c r="E250" s="144" t="s">
        <v>343</v>
      </c>
      <c r="F250" s="216" t="s">
        <v>344</v>
      </c>
      <c r="G250" s="217"/>
      <c r="H250" s="217"/>
      <c r="I250" s="217"/>
      <c r="J250" s="145" t="s">
        <v>176</v>
      </c>
      <c r="K250" s="146">
        <v>155.89</v>
      </c>
      <c r="L250" s="218">
        <v>0</v>
      </c>
      <c r="M250" s="217"/>
      <c r="N250" s="219">
        <f>ROUND($L$250*$K$250,2)</f>
        <v>0</v>
      </c>
      <c r="O250" s="217"/>
      <c r="P250" s="217"/>
      <c r="Q250" s="217"/>
      <c r="R250" s="25"/>
      <c r="T250" s="147"/>
      <c r="U250" s="31" t="s">
        <v>49</v>
      </c>
      <c r="V250" s="24"/>
      <c r="W250" s="148">
        <f>$V$250*$K$250</f>
        <v>0</v>
      </c>
      <c r="X250" s="148">
        <v>0</v>
      </c>
      <c r="Y250" s="148">
        <f>$X$250*$K$250</f>
        <v>0</v>
      </c>
      <c r="Z250" s="148">
        <v>0</v>
      </c>
      <c r="AA250" s="149">
        <f>$Z$250*$K$250</f>
        <v>0</v>
      </c>
      <c r="AR250" s="6" t="s">
        <v>165</v>
      </c>
      <c r="AT250" s="6" t="s">
        <v>161</v>
      </c>
      <c r="AU250" s="6" t="s">
        <v>111</v>
      </c>
      <c r="AY250" s="6" t="s">
        <v>159</v>
      </c>
      <c r="BE250" s="93">
        <f>IF($U$250="základní",$N$250,0)</f>
        <v>0</v>
      </c>
      <c r="BF250" s="93">
        <f>IF($U$250="snížená",$N$250,0)</f>
        <v>0</v>
      </c>
      <c r="BG250" s="93">
        <f>IF($U$250="zákl. přenesená",$N$250,0)</f>
        <v>0</v>
      </c>
      <c r="BH250" s="93">
        <f>IF($U$250="sníž. přenesená",$N$250,0)</f>
        <v>0</v>
      </c>
      <c r="BI250" s="93">
        <f>IF($U$250="nulová",$N$250,0)</f>
        <v>0</v>
      </c>
      <c r="BJ250" s="6" t="s">
        <v>22</v>
      </c>
      <c r="BK250" s="93">
        <f>ROUND($L$250*$K$250,2)</f>
        <v>0</v>
      </c>
      <c r="BL250" s="6" t="s">
        <v>165</v>
      </c>
      <c r="BM250" s="6" t="s">
        <v>345</v>
      </c>
    </row>
    <row r="251" spans="2:51" s="6" customFormat="1" ht="18.75" customHeight="1">
      <c r="B251" s="150"/>
      <c r="C251" s="151"/>
      <c r="D251" s="151"/>
      <c r="E251" s="151"/>
      <c r="F251" s="214" t="s">
        <v>346</v>
      </c>
      <c r="G251" s="215"/>
      <c r="H251" s="215"/>
      <c r="I251" s="215"/>
      <c r="J251" s="151"/>
      <c r="K251" s="152">
        <v>28</v>
      </c>
      <c r="L251" s="151"/>
      <c r="M251" s="151"/>
      <c r="N251" s="151"/>
      <c r="O251" s="151"/>
      <c r="P251" s="151"/>
      <c r="Q251" s="151"/>
      <c r="R251" s="153"/>
      <c r="T251" s="154"/>
      <c r="U251" s="151"/>
      <c r="V251" s="151"/>
      <c r="W251" s="151"/>
      <c r="X251" s="151"/>
      <c r="Y251" s="151"/>
      <c r="Z251" s="151"/>
      <c r="AA251" s="155"/>
      <c r="AT251" s="156" t="s">
        <v>167</v>
      </c>
      <c r="AU251" s="156" t="s">
        <v>111</v>
      </c>
      <c r="AV251" s="156" t="s">
        <v>111</v>
      </c>
      <c r="AW251" s="156" t="s">
        <v>121</v>
      </c>
      <c r="AX251" s="156" t="s">
        <v>84</v>
      </c>
      <c r="AY251" s="156" t="s">
        <v>159</v>
      </c>
    </row>
    <row r="252" spans="2:51" s="6" customFormat="1" ht="32.25" customHeight="1">
      <c r="B252" s="150"/>
      <c r="C252" s="151"/>
      <c r="D252" s="151"/>
      <c r="E252" s="151"/>
      <c r="F252" s="214" t="s">
        <v>347</v>
      </c>
      <c r="G252" s="215"/>
      <c r="H252" s="215"/>
      <c r="I252" s="215"/>
      <c r="J252" s="151"/>
      <c r="K252" s="152">
        <v>115.24</v>
      </c>
      <c r="L252" s="151"/>
      <c r="M252" s="151"/>
      <c r="N252" s="151"/>
      <c r="O252" s="151"/>
      <c r="P252" s="151"/>
      <c r="Q252" s="151"/>
      <c r="R252" s="153"/>
      <c r="T252" s="154"/>
      <c r="U252" s="151"/>
      <c r="V252" s="151"/>
      <c r="W252" s="151"/>
      <c r="X252" s="151"/>
      <c r="Y252" s="151"/>
      <c r="Z252" s="151"/>
      <c r="AA252" s="155"/>
      <c r="AT252" s="156" t="s">
        <v>167</v>
      </c>
      <c r="AU252" s="156" t="s">
        <v>111</v>
      </c>
      <c r="AV252" s="156" t="s">
        <v>111</v>
      </c>
      <c r="AW252" s="156" t="s">
        <v>121</v>
      </c>
      <c r="AX252" s="156" t="s">
        <v>84</v>
      </c>
      <c r="AY252" s="156" t="s">
        <v>159</v>
      </c>
    </row>
    <row r="253" spans="2:51" s="6" customFormat="1" ht="32.25" customHeight="1">
      <c r="B253" s="150"/>
      <c r="C253" s="151"/>
      <c r="D253" s="151"/>
      <c r="E253" s="151"/>
      <c r="F253" s="214" t="s">
        <v>348</v>
      </c>
      <c r="G253" s="215"/>
      <c r="H253" s="215"/>
      <c r="I253" s="215"/>
      <c r="J253" s="151"/>
      <c r="K253" s="152">
        <v>12.65</v>
      </c>
      <c r="L253" s="151"/>
      <c r="M253" s="151"/>
      <c r="N253" s="151"/>
      <c r="O253" s="151"/>
      <c r="P253" s="151"/>
      <c r="Q253" s="151"/>
      <c r="R253" s="153"/>
      <c r="T253" s="154"/>
      <c r="U253" s="151"/>
      <c r="V253" s="151"/>
      <c r="W253" s="151"/>
      <c r="X253" s="151"/>
      <c r="Y253" s="151"/>
      <c r="Z253" s="151"/>
      <c r="AA253" s="155"/>
      <c r="AT253" s="156" t="s">
        <v>167</v>
      </c>
      <c r="AU253" s="156" t="s">
        <v>111</v>
      </c>
      <c r="AV253" s="156" t="s">
        <v>111</v>
      </c>
      <c r="AW253" s="156" t="s">
        <v>121</v>
      </c>
      <c r="AX253" s="156" t="s">
        <v>84</v>
      </c>
      <c r="AY253" s="156" t="s">
        <v>159</v>
      </c>
    </row>
    <row r="254" spans="2:65" s="6" customFormat="1" ht="15.75" customHeight="1">
      <c r="B254" s="23"/>
      <c r="C254" s="143" t="s">
        <v>349</v>
      </c>
      <c r="D254" s="143" t="s">
        <v>161</v>
      </c>
      <c r="E254" s="144" t="s">
        <v>350</v>
      </c>
      <c r="F254" s="216" t="s">
        <v>351</v>
      </c>
      <c r="G254" s="217"/>
      <c r="H254" s="217"/>
      <c r="I254" s="217"/>
      <c r="J254" s="145" t="s">
        <v>176</v>
      </c>
      <c r="K254" s="146">
        <v>41.8</v>
      </c>
      <c r="L254" s="218">
        <v>0</v>
      </c>
      <c r="M254" s="217"/>
      <c r="N254" s="219">
        <f>ROUND($L$254*$K$254,2)</f>
        <v>0</v>
      </c>
      <c r="O254" s="217"/>
      <c r="P254" s="217"/>
      <c r="Q254" s="217"/>
      <c r="R254" s="25"/>
      <c r="T254" s="147"/>
      <c r="U254" s="31" t="s">
        <v>49</v>
      </c>
      <c r="V254" s="24"/>
      <c r="W254" s="148">
        <f>$V$254*$K$254</f>
        <v>0</v>
      </c>
      <c r="X254" s="148">
        <v>0</v>
      </c>
      <c r="Y254" s="148">
        <f>$X$254*$K$254</f>
        <v>0</v>
      </c>
      <c r="Z254" s="148">
        <v>0</v>
      </c>
      <c r="AA254" s="149">
        <f>$Z$254*$K$254</f>
        <v>0</v>
      </c>
      <c r="AR254" s="6" t="s">
        <v>165</v>
      </c>
      <c r="AT254" s="6" t="s">
        <v>161</v>
      </c>
      <c r="AU254" s="6" t="s">
        <v>111</v>
      </c>
      <c r="AY254" s="6" t="s">
        <v>159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ROUND($L$254*$K$254,2)</f>
        <v>0</v>
      </c>
      <c r="BL254" s="6" t="s">
        <v>165</v>
      </c>
      <c r="BM254" s="6" t="s">
        <v>352</v>
      </c>
    </row>
    <row r="255" spans="2:51" s="6" customFormat="1" ht="32.25" customHeight="1">
      <c r="B255" s="150"/>
      <c r="C255" s="151"/>
      <c r="D255" s="151"/>
      <c r="E255" s="151"/>
      <c r="F255" s="214" t="s">
        <v>353</v>
      </c>
      <c r="G255" s="215"/>
      <c r="H255" s="215"/>
      <c r="I255" s="215"/>
      <c r="J255" s="151"/>
      <c r="K255" s="152">
        <v>3.37</v>
      </c>
      <c r="L255" s="151"/>
      <c r="M255" s="151"/>
      <c r="N255" s="151"/>
      <c r="O255" s="151"/>
      <c r="P255" s="151"/>
      <c r="Q255" s="151"/>
      <c r="R255" s="153"/>
      <c r="T255" s="154"/>
      <c r="U255" s="151"/>
      <c r="V255" s="151"/>
      <c r="W255" s="151"/>
      <c r="X255" s="151"/>
      <c r="Y255" s="151"/>
      <c r="Z255" s="151"/>
      <c r="AA255" s="155"/>
      <c r="AT255" s="156" t="s">
        <v>167</v>
      </c>
      <c r="AU255" s="156" t="s">
        <v>111</v>
      </c>
      <c r="AV255" s="156" t="s">
        <v>111</v>
      </c>
      <c r="AW255" s="156" t="s">
        <v>121</v>
      </c>
      <c r="AX255" s="156" t="s">
        <v>84</v>
      </c>
      <c r="AY255" s="156" t="s">
        <v>159</v>
      </c>
    </row>
    <row r="256" spans="2:51" s="6" customFormat="1" ht="32.25" customHeight="1">
      <c r="B256" s="150"/>
      <c r="C256" s="151"/>
      <c r="D256" s="151"/>
      <c r="E256" s="151"/>
      <c r="F256" s="214" t="s">
        <v>354</v>
      </c>
      <c r="G256" s="215"/>
      <c r="H256" s="215"/>
      <c r="I256" s="215"/>
      <c r="J256" s="151"/>
      <c r="K256" s="152">
        <v>38.43</v>
      </c>
      <c r="L256" s="151"/>
      <c r="M256" s="151"/>
      <c r="N256" s="151"/>
      <c r="O256" s="151"/>
      <c r="P256" s="151"/>
      <c r="Q256" s="151"/>
      <c r="R256" s="153"/>
      <c r="T256" s="154"/>
      <c r="U256" s="151"/>
      <c r="V256" s="151"/>
      <c r="W256" s="151"/>
      <c r="X256" s="151"/>
      <c r="Y256" s="151"/>
      <c r="Z256" s="151"/>
      <c r="AA256" s="155"/>
      <c r="AT256" s="156" t="s">
        <v>167</v>
      </c>
      <c r="AU256" s="156" t="s">
        <v>111</v>
      </c>
      <c r="AV256" s="156" t="s">
        <v>111</v>
      </c>
      <c r="AW256" s="156" t="s">
        <v>121</v>
      </c>
      <c r="AX256" s="156" t="s">
        <v>84</v>
      </c>
      <c r="AY256" s="156" t="s">
        <v>159</v>
      </c>
    </row>
    <row r="257" spans="2:65" s="6" customFormat="1" ht="15.75" customHeight="1">
      <c r="B257" s="23"/>
      <c r="C257" s="143" t="s">
        <v>355</v>
      </c>
      <c r="D257" s="143" t="s">
        <v>161</v>
      </c>
      <c r="E257" s="144" t="s">
        <v>356</v>
      </c>
      <c r="F257" s="216" t="s">
        <v>357</v>
      </c>
      <c r="G257" s="217"/>
      <c r="H257" s="217"/>
      <c r="I257" s="217"/>
      <c r="J257" s="145" t="s">
        <v>176</v>
      </c>
      <c r="K257" s="146">
        <v>1522.81</v>
      </c>
      <c r="L257" s="218">
        <v>0</v>
      </c>
      <c r="M257" s="217"/>
      <c r="N257" s="219">
        <f>ROUND($L$257*$K$257,2)</f>
        <v>0</v>
      </c>
      <c r="O257" s="217"/>
      <c r="P257" s="217"/>
      <c r="Q257" s="217"/>
      <c r="R257" s="25"/>
      <c r="T257" s="147"/>
      <c r="U257" s="31" t="s">
        <v>49</v>
      </c>
      <c r="V257" s="24"/>
      <c r="W257" s="148">
        <f>$V$257*$K$257</f>
        <v>0</v>
      </c>
      <c r="X257" s="148">
        <v>0</v>
      </c>
      <c r="Y257" s="148">
        <f>$X$257*$K$257</f>
        <v>0</v>
      </c>
      <c r="Z257" s="148">
        <v>0</v>
      </c>
      <c r="AA257" s="149">
        <f>$Z$257*$K$257</f>
        <v>0</v>
      </c>
      <c r="AR257" s="6" t="s">
        <v>165</v>
      </c>
      <c r="AT257" s="6" t="s">
        <v>161</v>
      </c>
      <c r="AU257" s="6" t="s">
        <v>111</v>
      </c>
      <c r="AY257" s="6" t="s">
        <v>159</v>
      </c>
      <c r="BE257" s="93">
        <f>IF($U$257="základní",$N$257,0)</f>
        <v>0</v>
      </c>
      <c r="BF257" s="93">
        <f>IF($U$257="snížená",$N$257,0)</f>
        <v>0</v>
      </c>
      <c r="BG257" s="93">
        <f>IF($U$257="zákl. přenesená",$N$257,0)</f>
        <v>0</v>
      </c>
      <c r="BH257" s="93">
        <f>IF($U$257="sníž. přenesená",$N$257,0)</f>
        <v>0</v>
      </c>
      <c r="BI257" s="93">
        <f>IF($U$257="nulová",$N$257,0)</f>
        <v>0</v>
      </c>
      <c r="BJ257" s="6" t="s">
        <v>22</v>
      </c>
      <c r="BK257" s="93">
        <f>ROUND($L$257*$K$257,2)</f>
        <v>0</v>
      </c>
      <c r="BL257" s="6" t="s">
        <v>165</v>
      </c>
      <c r="BM257" s="6" t="s">
        <v>358</v>
      </c>
    </row>
    <row r="258" spans="2:51" s="6" customFormat="1" ht="18.75" customHeight="1">
      <c r="B258" s="150"/>
      <c r="C258" s="151"/>
      <c r="D258" s="151"/>
      <c r="E258" s="151"/>
      <c r="F258" s="214" t="s">
        <v>359</v>
      </c>
      <c r="G258" s="215"/>
      <c r="H258" s="215"/>
      <c r="I258" s="215"/>
      <c r="J258" s="151"/>
      <c r="K258" s="152">
        <v>12</v>
      </c>
      <c r="L258" s="151"/>
      <c r="M258" s="151"/>
      <c r="N258" s="151"/>
      <c r="O258" s="151"/>
      <c r="P258" s="151"/>
      <c r="Q258" s="151"/>
      <c r="R258" s="153"/>
      <c r="T258" s="154"/>
      <c r="U258" s="151"/>
      <c r="V258" s="151"/>
      <c r="W258" s="151"/>
      <c r="X258" s="151"/>
      <c r="Y258" s="151"/>
      <c r="Z258" s="151"/>
      <c r="AA258" s="155"/>
      <c r="AT258" s="156" t="s">
        <v>167</v>
      </c>
      <c r="AU258" s="156" t="s">
        <v>111</v>
      </c>
      <c r="AV258" s="156" t="s">
        <v>111</v>
      </c>
      <c r="AW258" s="156" t="s">
        <v>121</v>
      </c>
      <c r="AX258" s="156" t="s">
        <v>84</v>
      </c>
      <c r="AY258" s="156" t="s">
        <v>159</v>
      </c>
    </row>
    <row r="259" spans="2:51" s="6" customFormat="1" ht="32.25" customHeight="1">
      <c r="B259" s="150"/>
      <c r="C259" s="151"/>
      <c r="D259" s="151"/>
      <c r="E259" s="151"/>
      <c r="F259" s="214" t="s">
        <v>360</v>
      </c>
      <c r="G259" s="215"/>
      <c r="H259" s="215"/>
      <c r="I259" s="215"/>
      <c r="J259" s="151"/>
      <c r="K259" s="152">
        <v>153.2</v>
      </c>
      <c r="L259" s="151"/>
      <c r="M259" s="151"/>
      <c r="N259" s="151"/>
      <c r="O259" s="151"/>
      <c r="P259" s="151"/>
      <c r="Q259" s="151"/>
      <c r="R259" s="153"/>
      <c r="T259" s="154"/>
      <c r="U259" s="151"/>
      <c r="V259" s="151"/>
      <c r="W259" s="151"/>
      <c r="X259" s="151"/>
      <c r="Y259" s="151"/>
      <c r="Z259" s="151"/>
      <c r="AA259" s="155"/>
      <c r="AT259" s="156" t="s">
        <v>167</v>
      </c>
      <c r="AU259" s="156" t="s">
        <v>111</v>
      </c>
      <c r="AV259" s="156" t="s">
        <v>111</v>
      </c>
      <c r="AW259" s="156" t="s">
        <v>121</v>
      </c>
      <c r="AX259" s="156" t="s">
        <v>84</v>
      </c>
      <c r="AY259" s="156" t="s">
        <v>159</v>
      </c>
    </row>
    <row r="260" spans="2:51" s="6" customFormat="1" ht="18.75" customHeight="1">
      <c r="B260" s="150"/>
      <c r="C260" s="151"/>
      <c r="D260" s="151"/>
      <c r="E260" s="151"/>
      <c r="F260" s="214" t="s">
        <v>361</v>
      </c>
      <c r="G260" s="215"/>
      <c r="H260" s="215"/>
      <c r="I260" s="215"/>
      <c r="J260" s="151"/>
      <c r="K260" s="152">
        <v>40</v>
      </c>
      <c r="L260" s="151"/>
      <c r="M260" s="151"/>
      <c r="N260" s="151"/>
      <c r="O260" s="151"/>
      <c r="P260" s="151"/>
      <c r="Q260" s="151"/>
      <c r="R260" s="153"/>
      <c r="T260" s="154"/>
      <c r="U260" s="151"/>
      <c r="V260" s="151"/>
      <c r="W260" s="151"/>
      <c r="X260" s="151"/>
      <c r="Y260" s="151"/>
      <c r="Z260" s="151"/>
      <c r="AA260" s="155"/>
      <c r="AT260" s="156" t="s">
        <v>167</v>
      </c>
      <c r="AU260" s="156" t="s">
        <v>111</v>
      </c>
      <c r="AV260" s="156" t="s">
        <v>111</v>
      </c>
      <c r="AW260" s="156" t="s">
        <v>121</v>
      </c>
      <c r="AX260" s="156" t="s">
        <v>84</v>
      </c>
      <c r="AY260" s="156" t="s">
        <v>159</v>
      </c>
    </row>
    <row r="261" spans="2:51" s="6" customFormat="1" ht="18.75" customHeight="1">
      <c r="B261" s="150"/>
      <c r="C261" s="151"/>
      <c r="D261" s="151"/>
      <c r="E261" s="151"/>
      <c r="F261" s="214" t="s">
        <v>362</v>
      </c>
      <c r="G261" s="215"/>
      <c r="H261" s="215"/>
      <c r="I261" s="215"/>
      <c r="J261" s="151"/>
      <c r="K261" s="152">
        <v>40</v>
      </c>
      <c r="L261" s="151"/>
      <c r="M261" s="151"/>
      <c r="N261" s="151"/>
      <c r="O261" s="151"/>
      <c r="P261" s="151"/>
      <c r="Q261" s="151"/>
      <c r="R261" s="153"/>
      <c r="T261" s="154"/>
      <c r="U261" s="151"/>
      <c r="V261" s="151"/>
      <c r="W261" s="151"/>
      <c r="X261" s="151"/>
      <c r="Y261" s="151"/>
      <c r="Z261" s="151"/>
      <c r="AA261" s="155"/>
      <c r="AT261" s="156" t="s">
        <v>167</v>
      </c>
      <c r="AU261" s="156" t="s">
        <v>111</v>
      </c>
      <c r="AV261" s="156" t="s">
        <v>111</v>
      </c>
      <c r="AW261" s="156" t="s">
        <v>121</v>
      </c>
      <c r="AX261" s="156" t="s">
        <v>84</v>
      </c>
      <c r="AY261" s="156" t="s">
        <v>159</v>
      </c>
    </row>
    <row r="262" spans="2:51" s="6" customFormat="1" ht="18.75" customHeight="1">
      <c r="B262" s="150"/>
      <c r="C262" s="151"/>
      <c r="D262" s="151"/>
      <c r="E262" s="151"/>
      <c r="F262" s="214" t="s">
        <v>363</v>
      </c>
      <c r="G262" s="215"/>
      <c r="H262" s="215"/>
      <c r="I262" s="215"/>
      <c r="J262" s="151"/>
      <c r="K262" s="152">
        <v>40</v>
      </c>
      <c r="L262" s="151"/>
      <c r="M262" s="151"/>
      <c r="N262" s="151"/>
      <c r="O262" s="151"/>
      <c r="P262" s="151"/>
      <c r="Q262" s="151"/>
      <c r="R262" s="153"/>
      <c r="T262" s="154"/>
      <c r="U262" s="151"/>
      <c r="V262" s="151"/>
      <c r="W262" s="151"/>
      <c r="X262" s="151"/>
      <c r="Y262" s="151"/>
      <c r="Z262" s="151"/>
      <c r="AA262" s="155"/>
      <c r="AT262" s="156" t="s">
        <v>167</v>
      </c>
      <c r="AU262" s="156" t="s">
        <v>111</v>
      </c>
      <c r="AV262" s="156" t="s">
        <v>111</v>
      </c>
      <c r="AW262" s="156" t="s">
        <v>121</v>
      </c>
      <c r="AX262" s="156" t="s">
        <v>84</v>
      </c>
      <c r="AY262" s="156" t="s">
        <v>159</v>
      </c>
    </row>
    <row r="263" spans="2:51" s="6" customFormat="1" ht="18.75" customHeight="1">
      <c r="B263" s="150"/>
      <c r="C263" s="151"/>
      <c r="D263" s="151"/>
      <c r="E263" s="151"/>
      <c r="F263" s="214" t="s">
        <v>364</v>
      </c>
      <c r="G263" s="215"/>
      <c r="H263" s="215"/>
      <c r="I263" s="215"/>
      <c r="J263" s="151"/>
      <c r="K263" s="152">
        <v>186</v>
      </c>
      <c r="L263" s="151"/>
      <c r="M263" s="151"/>
      <c r="N263" s="151"/>
      <c r="O263" s="151"/>
      <c r="P263" s="151"/>
      <c r="Q263" s="151"/>
      <c r="R263" s="153"/>
      <c r="T263" s="154"/>
      <c r="U263" s="151"/>
      <c r="V263" s="151"/>
      <c r="W263" s="151"/>
      <c r="X263" s="151"/>
      <c r="Y263" s="151"/>
      <c r="Z263" s="151"/>
      <c r="AA263" s="155"/>
      <c r="AT263" s="156" t="s">
        <v>167</v>
      </c>
      <c r="AU263" s="156" t="s">
        <v>111</v>
      </c>
      <c r="AV263" s="156" t="s">
        <v>111</v>
      </c>
      <c r="AW263" s="156" t="s">
        <v>121</v>
      </c>
      <c r="AX263" s="156" t="s">
        <v>84</v>
      </c>
      <c r="AY263" s="156" t="s">
        <v>159</v>
      </c>
    </row>
    <row r="264" spans="2:51" s="6" customFormat="1" ht="60.75" customHeight="1">
      <c r="B264" s="150"/>
      <c r="C264" s="151"/>
      <c r="D264" s="151"/>
      <c r="E264" s="151"/>
      <c r="F264" s="214" t="s">
        <v>365</v>
      </c>
      <c r="G264" s="215"/>
      <c r="H264" s="215"/>
      <c r="I264" s="215"/>
      <c r="J264" s="151"/>
      <c r="K264" s="152">
        <v>162</v>
      </c>
      <c r="L264" s="151"/>
      <c r="M264" s="151"/>
      <c r="N264" s="151"/>
      <c r="O264" s="151"/>
      <c r="P264" s="151"/>
      <c r="Q264" s="151"/>
      <c r="R264" s="153"/>
      <c r="T264" s="154"/>
      <c r="U264" s="151"/>
      <c r="V264" s="151"/>
      <c r="W264" s="151"/>
      <c r="X264" s="151"/>
      <c r="Y264" s="151"/>
      <c r="Z264" s="151"/>
      <c r="AA264" s="155"/>
      <c r="AT264" s="156" t="s">
        <v>167</v>
      </c>
      <c r="AU264" s="156" t="s">
        <v>111</v>
      </c>
      <c r="AV264" s="156" t="s">
        <v>111</v>
      </c>
      <c r="AW264" s="156" t="s">
        <v>121</v>
      </c>
      <c r="AX264" s="156" t="s">
        <v>84</v>
      </c>
      <c r="AY264" s="156" t="s">
        <v>159</v>
      </c>
    </row>
    <row r="265" spans="2:51" s="6" customFormat="1" ht="32.25" customHeight="1">
      <c r="B265" s="150"/>
      <c r="C265" s="151"/>
      <c r="D265" s="151"/>
      <c r="E265" s="151"/>
      <c r="F265" s="214" t="s">
        <v>366</v>
      </c>
      <c r="G265" s="215"/>
      <c r="H265" s="215"/>
      <c r="I265" s="215"/>
      <c r="J265" s="151"/>
      <c r="K265" s="152">
        <v>3.37</v>
      </c>
      <c r="L265" s="151"/>
      <c r="M265" s="151"/>
      <c r="N265" s="151"/>
      <c r="O265" s="151"/>
      <c r="P265" s="151"/>
      <c r="Q265" s="151"/>
      <c r="R265" s="153"/>
      <c r="T265" s="154"/>
      <c r="U265" s="151"/>
      <c r="V265" s="151"/>
      <c r="W265" s="151"/>
      <c r="X265" s="151"/>
      <c r="Y265" s="151"/>
      <c r="Z265" s="151"/>
      <c r="AA265" s="155"/>
      <c r="AT265" s="156" t="s">
        <v>167</v>
      </c>
      <c r="AU265" s="156" t="s">
        <v>111</v>
      </c>
      <c r="AV265" s="156" t="s">
        <v>111</v>
      </c>
      <c r="AW265" s="156" t="s">
        <v>121</v>
      </c>
      <c r="AX265" s="156" t="s">
        <v>84</v>
      </c>
      <c r="AY265" s="156" t="s">
        <v>159</v>
      </c>
    </row>
    <row r="266" spans="2:51" s="6" customFormat="1" ht="32.25" customHeight="1">
      <c r="B266" s="150"/>
      <c r="C266" s="151"/>
      <c r="D266" s="151"/>
      <c r="E266" s="151"/>
      <c r="F266" s="214" t="s">
        <v>367</v>
      </c>
      <c r="G266" s="215"/>
      <c r="H266" s="215"/>
      <c r="I266" s="215"/>
      <c r="J266" s="151"/>
      <c r="K266" s="152">
        <v>79.04</v>
      </c>
      <c r="L266" s="151"/>
      <c r="M266" s="151"/>
      <c r="N266" s="151"/>
      <c r="O266" s="151"/>
      <c r="P266" s="151"/>
      <c r="Q266" s="151"/>
      <c r="R266" s="153"/>
      <c r="T266" s="154"/>
      <c r="U266" s="151"/>
      <c r="V266" s="151"/>
      <c r="W266" s="151"/>
      <c r="X266" s="151"/>
      <c r="Y266" s="151"/>
      <c r="Z266" s="151"/>
      <c r="AA266" s="155"/>
      <c r="AT266" s="156" t="s">
        <v>167</v>
      </c>
      <c r="AU266" s="156" t="s">
        <v>111</v>
      </c>
      <c r="AV266" s="156" t="s">
        <v>111</v>
      </c>
      <c r="AW266" s="156" t="s">
        <v>121</v>
      </c>
      <c r="AX266" s="156" t="s">
        <v>84</v>
      </c>
      <c r="AY266" s="156" t="s">
        <v>159</v>
      </c>
    </row>
    <row r="267" spans="2:51" s="6" customFormat="1" ht="32.25" customHeight="1">
      <c r="B267" s="150"/>
      <c r="C267" s="151"/>
      <c r="D267" s="151"/>
      <c r="E267" s="151"/>
      <c r="F267" s="214" t="s">
        <v>368</v>
      </c>
      <c r="G267" s="215"/>
      <c r="H267" s="215"/>
      <c r="I267" s="215"/>
      <c r="J267" s="151"/>
      <c r="K267" s="152">
        <v>211.66</v>
      </c>
      <c r="L267" s="151"/>
      <c r="M267" s="151"/>
      <c r="N267" s="151"/>
      <c r="O267" s="151"/>
      <c r="P267" s="151"/>
      <c r="Q267" s="151"/>
      <c r="R267" s="153"/>
      <c r="T267" s="154"/>
      <c r="U267" s="151"/>
      <c r="V267" s="151"/>
      <c r="W267" s="151"/>
      <c r="X267" s="151"/>
      <c r="Y267" s="151"/>
      <c r="Z267" s="151"/>
      <c r="AA267" s="155"/>
      <c r="AT267" s="156" t="s">
        <v>167</v>
      </c>
      <c r="AU267" s="156" t="s">
        <v>111</v>
      </c>
      <c r="AV267" s="156" t="s">
        <v>111</v>
      </c>
      <c r="AW267" s="156" t="s">
        <v>121</v>
      </c>
      <c r="AX267" s="156" t="s">
        <v>84</v>
      </c>
      <c r="AY267" s="156" t="s">
        <v>159</v>
      </c>
    </row>
    <row r="268" spans="2:51" s="6" customFormat="1" ht="32.25" customHeight="1">
      <c r="B268" s="150"/>
      <c r="C268" s="151"/>
      <c r="D268" s="151"/>
      <c r="E268" s="151"/>
      <c r="F268" s="214" t="s">
        <v>369</v>
      </c>
      <c r="G268" s="215"/>
      <c r="H268" s="215"/>
      <c r="I268" s="215"/>
      <c r="J268" s="151"/>
      <c r="K268" s="152">
        <v>88.12</v>
      </c>
      <c r="L268" s="151"/>
      <c r="M268" s="151"/>
      <c r="N268" s="151"/>
      <c r="O268" s="151"/>
      <c r="P268" s="151"/>
      <c r="Q268" s="151"/>
      <c r="R268" s="153"/>
      <c r="T268" s="154"/>
      <c r="U268" s="151"/>
      <c r="V268" s="151"/>
      <c r="W268" s="151"/>
      <c r="X268" s="151"/>
      <c r="Y268" s="151"/>
      <c r="Z268" s="151"/>
      <c r="AA268" s="155"/>
      <c r="AT268" s="156" t="s">
        <v>167</v>
      </c>
      <c r="AU268" s="156" t="s">
        <v>111</v>
      </c>
      <c r="AV268" s="156" t="s">
        <v>111</v>
      </c>
      <c r="AW268" s="156" t="s">
        <v>121</v>
      </c>
      <c r="AX268" s="156" t="s">
        <v>84</v>
      </c>
      <c r="AY268" s="156" t="s">
        <v>159</v>
      </c>
    </row>
    <row r="269" spans="2:51" s="6" customFormat="1" ht="32.25" customHeight="1">
      <c r="B269" s="150"/>
      <c r="C269" s="151"/>
      <c r="D269" s="151"/>
      <c r="E269" s="151"/>
      <c r="F269" s="214" t="s">
        <v>370</v>
      </c>
      <c r="G269" s="215"/>
      <c r="H269" s="215"/>
      <c r="I269" s="215"/>
      <c r="J269" s="151"/>
      <c r="K269" s="152">
        <v>507.42</v>
      </c>
      <c r="L269" s="151"/>
      <c r="M269" s="151"/>
      <c r="N269" s="151"/>
      <c r="O269" s="151"/>
      <c r="P269" s="151"/>
      <c r="Q269" s="151"/>
      <c r="R269" s="153"/>
      <c r="T269" s="154"/>
      <c r="U269" s="151"/>
      <c r="V269" s="151"/>
      <c r="W269" s="151"/>
      <c r="X269" s="151"/>
      <c r="Y269" s="151"/>
      <c r="Z269" s="151"/>
      <c r="AA269" s="155"/>
      <c r="AT269" s="156" t="s">
        <v>167</v>
      </c>
      <c r="AU269" s="156" t="s">
        <v>111</v>
      </c>
      <c r="AV269" s="156" t="s">
        <v>111</v>
      </c>
      <c r="AW269" s="156" t="s">
        <v>121</v>
      </c>
      <c r="AX269" s="156" t="s">
        <v>84</v>
      </c>
      <c r="AY269" s="156" t="s">
        <v>159</v>
      </c>
    </row>
    <row r="270" spans="2:65" s="6" customFormat="1" ht="39" customHeight="1">
      <c r="B270" s="23"/>
      <c r="C270" s="143" t="s">
        <v>371</v>
      </c>
      <c r="D270" s="143" t="s">
        <v>161</v>
      </c>
      <c r="E270" s="144" t="s">
        <v>372</v>
      </c>
      <c r="F270" s="216" t="s">
        <v>373</v>
      </c>
      <c r="G270" s="217"/>
      <c r="H270" s="217"/>
      <c r="I270" s="217"/>
      <c r="J270" s="145" t="s">
        <v>176</v>
      </c>
      <c r="K270" s="146">
        <v>496</v>
      </c>
      <c r="L270" s="218">
        <v>0</v>
      </c>
      <c r="M270" s="217"/>
      <c r="N270" s="219">
        <f>ROUND($L$270*$K$270,2)</f>
        <v>0</v>
      </c>
      <c r="O270" s="217"/>
      <c r="P270" s="217"/>
      <c r="Q270" s="217"/>
      <c r="R270" s="25"/>
      <c r="T270" s="147"/>
      <c r="U270" s="31" t="s">
        <v>49</v>
      </c>
      <c r="V270" s="24"/>
      <c r="W270" s="148">
        <f>$V$270*$K$270</f>
        <v>0</v>
      </c>
      <c r="X270" s="148">
        <v>0</v>
      </c>
      <c r="Y270" s="148">
        <f>$X$270*$K$270</f>
        <v>0</v>
      </c>
      <c r="Z270" s="148">
        <v>0</v>
      </c>
      <c r="AA270" s="149">
        <f>$Z$270*$K$270</f>
        <v>0</v>
      </c>
      <c r="AR270" s="6" t="s">
        <v>165</v>
      </c>
      <c r="AT270" s="6" t="s">
        <v>161</v>
      </c>
      <c r="AU270" s="6" t="s">
        <v>111</v>
      </c>
      <c r="AY270" s="6" t="s">
        <v>159</v>
      </c>
      <c r="BE270" s="93">
        <f>IF($U$270="základní",$N$270,0)</f>
        <v>0</v>
      </c>
      <c r="BF270" s="93">
        <f>IF($U$270="snížená",$N$270,0)</f>
        <v>0</v>
      </c>
      <c r="BG270" s="93">
        <f>IF($U$270="zákl. přenesená",$N$270,0)</f>
        <v>0</v>
      </c>
      <c r="BH270" s="93">
        <f>IF($U$270="sníž. přenesená",$N$270,0)</f>
        <v>0</v>
      </c>
      <c r="BI270" s="93">
        <f>IF($U$270="nulová",$N$270,0)</f>
        <v>0</v>
      </c>
      <c r="BJ270" s="6" t="s">
        <v>22</v>
      </c>
      <c r="BK270" s="93">
        <f>ROUND($L$270*$K$270,2)</f>
        <v>0</v>
      </c>
      <c r="BL270" s="6" t="s">
        <v>165</v>
      </c>
      <c r="BM270" s="6" t="s">
        <v>374</v>
      </c>
    </row>
    <row r="271" spans="2:51" s="6" customFormat="1" ht="18.75" customHeight="1">
      <c r="B271" s="150"/>
      <c r="C271" s="151"/>
      <c r="D271" s="151"/>
      <c r="E271" s="151"/>
      <c r="F271" s="214" t="s">
        <v>361</v>
      </c>
      <c r="G271" s="215"/>
      <c r="H271" s="215"/>
      <c r="I271" s="215"/>
      <c r="J271" s="151"/>
      <c r="K271" s="152">
        <v>40</v>
      </c>
      <c r="L271" s="151"/>
      <c r="M271" s="151"/>
      <c r="N271" s="151"/>
      <c r="O271" s="151"/>
      <c r="P271" s="151"/>
      <c r="Q271" s="151"/>
      <c r="R271" s="153"/>
      <c r="T271" s="154"/>
      <c r="U271" s="151"/>
      <c r="V271" s="151"/>
      <c r="W271" s="151"/>
      <c r="X271" s="151"/>
      <c r="Y271" s="151"/>
      <c r="Z271" s="151"/>
      <c r="AA271" s="155"/>
      <c r="AT271" s="156" t="s">
        <v>167</v>
      </c>
      <c r="AU271" s="156" t="s">
        <v>111</v>
      </c>
      <c r="AV271" s="156" t="s">
        <v>111</v>
      </c>
      <c r="AW271" s="156" t="s">
        <v>121</v>
      </c>
      <c r="AX271" s="156" t="s">
        <v>84</v>
      </c>
      <c r="AY271" s="156" t="s">
        <v>159</v>
      </c>
    </row>
    <row r="272" spans="2:51" s="6" customFormat="1" ht="18.75" customHeight="1">
      <c r="B272" s="150"/>
      <c r="C272" s="151"/>
      <c r="D272" s="151"/>
      <c r="E272" s="151"/>
      <c r="F272" s="214" t="s">
        <v>362</v>
      </c>
      <c r="G272" s="215"/>
      <c r="H272" s="215"/>
      <c r="I272" s="215"/>
      <c r="J272" s="151"/>
      <c r="K272" s="152">
        <v>40</v>
      </c>
      <c r="L272" s="151"/>
      <c r="M272" s="151"/>
      <c r="N272" s="151"/>
      <c r="O272" s="151"/>
      <c r="P272" s="151"/>
      <c r="Q272" s="151"/>
      <c r="R272" s="153"/>
      <c r="T272" s="154"/>
      <c r="U272" s="151"/>
      <c r="V272" s="151"/>
      <c r="W272" s="151"/>
      <c r="X272" s="151"/>
      <c r="Y272" s="151"/>
      <c r="Z272" s="151"/>
      <c r="AA272" s="155"/>
      <c r="AT272" s="156" t="s">
        <v>167</v>
      </c>
      <c r="AU272" s="156" t="s">
        <v>111</v>
      </c>
      <c r="AV272" s="156" t="s">
        <v>111</v>
      </c>
      <c r="AW272" s="156" t="s">
        <v>121</v>
      </c>
      <c r="AX272" s="156" t="s">
        <v>84</v>
      </c>
      <c r="AY272" s="156" t="s">
        <v>159</v>
      </c>
    </row>
    <row r="273" spans="2:51" s="6" customFormat="1" ht="18.75" customHeight="1">
      <c r="B273" s="150"/>
      <c r="C273" s="151"/>
      <c r="D273" s="151"/>
      <c r="E273" s="151"/>
      <c r="F273" s="214" t="s">
        <v>363</v>
      </c>
      <c r="G273" s="215"/>
      <c r="H273" s="215"/>
      <c r="I273" s="215"/>
      <c r="J273" s="151"/>
      <c r="K273" s="152">
        <v>40</v>
      </c>
      <c r="L273" s="151"/>
      <c r="M273" s="151"/>
      <c r="N273" s="151"/>
      <c r="O273" s="151"/>
      <c r="P273" s="151"/>
      <c r="Q273" s="151"/>
      <c r="R273" s="153"/>
      <c r="T273" s="154"/>
      <c r="U273" s="151"/>
      <c r="V273" s="151"/>
      <c r="W273" s="151"/>
      <c r="X273" s="151"/>
      <c r="Y273" s="151"/>
      <c r="Z273" s="151"/>
      <c r="AA273" s="155"/>
      <c r="AT273" s="156" t="s">
        <v>167</v>
      </c>
      <c r="AU273" s="156" t="s">
        <v>111</v>
      </c>
      <c r="AV273" s="156" t="s">
        <v>111</v>
      </c>
      <c r="AW273" s="156" t="s">
        <v>121</v>
      </c>
      <c r="AX273" s="156" t="s">
        <v>84</v>
      </c>
      <c r="AY273" s="156" t="s">
        <v>159</v>
      </c>
    </row>
    <row r="274" spans="2:51" s="6" customFormat="1" ht="18.75" customHeight="1">
      <c r="B274" s="150"/>
      <c r="C274" s="151"/>
      <c r="D274" s="151"/>
      <c r="E274" s="151"/>
      <c r="F274" s="214" t="s">
        <v>375</v>
      </c>
      <c r="G274" s="215"/>
      <c r="H274" s="215"/>
      <c r="I274" s="215"/>
      <c r="J274" s="151"/>
      <c r="K274" s="152">
        <v>162</v>
      </c>
      <c r="L274" s="151"/>
      <c r="M274" s="151"/>
      <c r="N274" s="151"/>
      <c r="O274" s="151"/>
      <c r="P274" s="151"/>
      <c r="Q274" s="151"/>
      <c r="R274" s="153"/>
      <c r="T274" s="154"/>
      <c r="U274" s="151"/>
      <c r="V274" s="151"/>
      <c r="W274" s="151"/>
      <c r="X274" s="151"/>
      <c r="Y274" s="151"/>
      <c r="Z274" s="151"/>
      <c r="AA274" s="155"/>
      <c r="AT274" s="156" t="s">
        <v>167</v>
      </c>
      <c r="AU274" s="156" t="s">
        <v>111</v>
      </c>
      <c r="AV274" s="156" t="s">
        <v>111</v>
      </c>
      <c r="AW274" s="156" t="s">
        <v>121</v>
      </c>
      <c r="AX274" s="156" t="s">
        <v>84</v>
      </c>
      <c r="AY274" s="156" t="s">
        <v>159</v>
      </c>
    </row>
    <row r="275" spans="2:51" s="6" customFormat="1" ht="18.75" customHeight="1">
      <c r="B275" s="150"/>
      <c r="C275" s="151"/>
      <c r="D275" s="151"/>
      <c r="E275" s="151"/>
      <c r="F275" s="214" t="s">
        <v>376</v>
      </c>
      <c r="G275" s="215"/>
      <c r="H275" s="215"/>
      <c r="I275" s="215"/>
      <c r="J275" s="151"/>
      <c r="K275" s="152">
        <v>28</v>
      </c>
      <c r="L275" s="151"/>
      <c r="M275" s="151"/>
      <c r="N275" s="151"/>
      <c r="O275" s="151"/>
      <c r="P275" s="151"/>
      <c r="Q275" s="151"/>
      <c r="R275" s="153"/>
      <c r="T275" s="154"/>
      <c r="U275" s="151"/>
      <c r="V275" s="151"/>
      <c r="W275" s="151"/>
      <c r="X275" s="151"/>
      <c r="Y275" s="151"/>
      <c r="Z275" s="151"/>
      <c r="AA275" s="155"/>
      <c r="AT275" s="156" t="s">
        <v>167</v>
      </c>
      <c r="AU275" s="156" t="s">
        <v>111</v>
      </c>
      <c r="AV275" s="156" t="s">
        <v>111</v>
      </c>
      <c r="AW275" s="156" t="s">
        <v>121</v>
      </c>
      <c r="AX275" s="156" t="s">
        <v>84</v>
      </c>
      <c r="AY275" s="156" t="s">
        <v>159</v>
      </c>
    </row>
    <row r="276" spans="2:51" s="6" customFormat="1" ht="18.75" customHeight="1">
      <c r="B276" s="150"/>
      <c r="C276" s="151"/>
      <c r="D276" s="151"/>
      <c r="E276" s="151"/>
      <c r="F276" s="214" t="s">
        <v>364</v>
      </c>
      <c r="G276" s="215"/>
      <c r="H276" s="215"/>
      <c r="I276" s="215"/>
      <c r="J276" s="151"/>
      <c r="K276" s="152">
        <v>186</v>
      </c>
      <c r="L276" s="151"/>
      <c r="M276" s="151"/>
      <c r="N276" s="151"/>
      <c r="O276" s="151"/>
      <c r="P276" s="151"/>
      <c r="Q276" s="151"/>
      <c r="R276" s="153"/>
      <c r="T276" s="154"/>
      <c r="U276" s="151"/>
      <c r="V276" s="151"/>
      <c r="W276" s="151"/>
      <c r="X276" s="151"/>
      <c r="Y276" s="151"/>
      <c r="Z276" s="151"/>
      <c r="AA276" s="155"/>
      <c r="AT276" s="156" t="s">
        <v>167</v>
      </c>
      <c r="AU276" s="156" t="s">
        <v>111</v>
      </c>
      <c r="AV276" s="156" t="s">
        <v>111</v>
      </c>
      <c r="AW276" s="156" t="s">
        <v>121</v>
      </c>
      <c r="AX276" s="156" t="s">
        <v>84</v>
      </c>
      <c r="AY276" s="156" t="s">
        <v>159</v>
      </c>
    </row>
    <row r="277" spans="2:65" s="6" customFormat="1" ht="27" customHeight="1">
      <c r="B277" s="23"/>
      <c r="C277" s="143" t="s">
        <v>377</v>
      </c>
      <c r="D277" s="143" t="s">
        <v>161</v>
      </c>
      <c r="E277" s="144" t="s">
        <v>378</v>
      </c>
      <c r="F277" s="216" t="s">
        <v>379</v>
      </c>
      <c r="G277" s="217"/>
      <c r="H277" s="217"/>
      <c r="I277" s="217"/>
      <c r="J277" s="145" t="s">
        <v>164</v>
      </c>
      <c r="K277" s="146">
        <v>1</v>
      </c>
      <c r="L277" s="218">
        <v>0</v>
      </c>
      <c r="M277" s="217"/>
      <c r="N277" s="219">
        <f>ROUND($L$277*$K$277,2)</f>
        <v>0</v>
      </c>
      <c r="O277" s="217"/>
      <c r="P277" s="217"/>
      <c r="Q277" s="217"/>
      <c r="R277" s="25"/>
      <c r="T277" s="147"/>
      <c r="U277" s="31" t="s">
        <v>49</v>
      </c>
      <c r="V277" s="24"/>
      <c r="W277" s="148">
        <f>$V$277*$K$277</f>
        <v>0</v>
      </c>
      <c r="X277" s="148">
        <v>0</v>
      </c>
      <c r="Y277" s="148">
        <f>$X$277*$K$277</f>
        <v>0</v>
      </c>
      <c r="Z277" s="148">
        <v>0</v>
      </c>
      <c r="AA277" s="149">
        <f>$Z$277*$K$277</f>
        <v>0</v>
      </c>
      <c r="AR277" s="6" t="s">
        <v>165</v>
      </c>
      <c r="AT277" s="6" t="s">
        <v>161</v>
      </c>
      <c r="AU277" s="6" t="s">
        <v>111</v>
      </c>
      <c r="AY277" s="6" t="s">
        <v>159</v>
      </c>
      <c r="BE277" s="93">
        <f>IF($U$277="základní",$N$277,0)</f>
        <v>0</v>
      </c>
      <c r="BF277" s="93">
        <f>IF($U$277="snížená",$N$277,0)</f>
        <v>0</v>
      </c>
      <c r="BG277" s="93">
        <f>IF($U$277="zákl. přenesená",$N$277,0)</f>
        <v>0</v>
      </c>
      <c r="BH277" s="93">
        <f>IF($U$277="sníž. přenesená",$N$277,0)</f>
        <v>0</v>
      </c>
      <c r="BI277" s="93">
        <f>IF($U$277="nulová",$N$277,0)</f>
        <v>0</v>
      </c>
      <c r="BJ277" s="6" t="s">
        <v>22</v>
      </c>
      <c r="BK277" s="93">
        <f>ROUND($L$277*$K$277,2)</f>
        <v>0</v>
      </c>
      <c r="BL277" s="6" t="s">
        <v>165</v>
      </c>
      <c r="BM277" s="6" t="s">
        <v>380</v>
      </c>
    </row>
    <row r="278" spans="2:51" s="6" customFormat="1" ht="18.75" customHeight="1">
      <c r="B278" s="150"/>
      <c r="C278" s="151"/>
      <c r="D278" s="151"/>
      <c r="E278" s="151"/>
      <c r="F278" s="214" t="s">
        <v>22</v>
      </c>
      <c r="G278" s="215"/>
      <c r="H278" s="215"/>
      <c r="I278" s="215"/>
      <c r="J278" s="151"/>
      <c r="K278" s="152">
        <v>1</v>
      </c>
      <c r="L278" s="151"/>
      <c r="M278" s="151"/>
      <c r="N278" s="151"/>
      <c r="O278" s="151"/>
      <c r="P278" s="151"/>
      <c r="Q278" s="151"/>
      <c r="R278" s="153"/>
      <c r="T278" s="154"/>
      <c r="U278" s="151"/>
      <c r="V278" s="151"/>
      <c r="W278" s="151"/>
      <c r="X278" s="151"/>
      <c r="Y278" s="151"/>
      <c r="Z278" s="151"/>
      <c r="AA278" s="155"/>
      <c r="AT278" s="156" t="s">
        <v>167</v>
      </c>
      <c r="AU278" s="156" t="s">
        <v>111</v>
      </c>
      <c r="AV278" s="156" t="s">
        <v>111</v>
      </c>
      <c r="AW278" s="156" t="s">
        <v>121</v>
      </c>
      <c r="AX278" s="156" t="s">
        <v>22</v>
      </c>
      <c r="AY278" s="156" t="s">
        <v>159</v>
      </c>
    </row>
    <row r="279" spans="2:65" s="6" customFormat="1" ht="27" customHeight="1">
      <c r="B279" s="23"/>
      <c r="C279" s="143" t="s">
        <v>381</v>
      </c>
      <c r="D279" s="143" t="s">
        <v>161</v>
      </c>
      <c r="E279" s="144" t="s">
        <v>382</v>
      </c>
      <c r="F279" s="216" t="s">
        <v>383</v>
      </c>
      <c r="G279" s="217"/>
      <c r="H279" s="217"/>
      <c r="I279" s="217"/>
      <c r="J279" s="145" t="s">
        <v>176</v>
      </c>
      <c r="K279" s="146">
        <v>3600</v>
      </c>
      <c r="L279" s="218">
        <v>0</v>
      </c>
      <c r="M279" s="217"/>
      <c r="N279" s="219">
        <f>ROUND($L$279*$K$279,2)</f>
        <v>0</v>
      </c>
      <c r="O279" s="217"/>
      <c r="P279" s="217"/>
      <c r="Q279" s="217"/>
      <c r="R279" s="25"/>
      <c r="T279" s="147"/>
      <c r="U279" s="31" t="s">
        <v>49</v>
      </c>
      <c r="V279" s="24"/>
      <c r="W279" s="148">
        <f>$V$279*$K$279</f>
        <v>0</v>
      </c>
      <c r="X279" s="148">
        <v>0</v>
      </c>
      <c r="Y279" s="148">
        <f>$X$279*$K$279</f>
        <v>0</v>
      </c>
      <c r="Z279" s="148">
        <v>0</v>
      </c>
      <c r="AA279" s="149">
        <f>$Z$279*$K$279</f>
        <v>0</v>
      </c>
      <c r="AR279" s="6" t="s">
        <v>165</v>
      </c>
      <c r="AT279" s="6" t="s">
        <v>161</v>
      </c>
      <c r="AU279" s="6" t="s">
        <v>111</v>
      </c>
      <c r="AY279" s="6" t="s">
        <v>159</v>
      </c>
      <c r="BE279" s="93">
        <f>IF($U$279="základní",$N$279,0)</f>
        <v>0</v>
      </c>
      <c r="BF279" s="93">
        <f>IF($U$279="snížená",$N$279,0)</f>
        <v>0</v>
      </c>
      <c r="BG279" s="93">
        <f>IF($U$279="zákl. přenesená",$N$279,0)</f>
        <v>0</v>
      </c>
      <c r="BH279" s="93">
        <f>IF($U$279="sníž. přenesená",$N$279,0)</f>
        <v>0</v>
      </c>
      <c r="BI279" s="93">
        <f>IF($U$279="nulová",$N$279,0)</f>
        <v>0</v>
      </c>
      <c r="BJ279" s="6" t="s">
        <v>22</v>
      </c>
      <c r="BK279" s="93">
        <f>ROUND($L$279*$K$279,2)</f>
        <v>0</v>
      </c>
      <c r="BL279" s="6" t="s">
        <v>165</v>
      </c>
      <c r="BM279" s="6" t="s">
        <v>384</v>
      </c>
    </row>
    <row r="280" spans="2:51" s="6" customFormat="1" ht="18.75" customHeight="1">
      <c r="B280" s="150"/>
      <c r="C280" s="151"/>
      <c r="D280" s="151"/>
      <c r="E280" s="151"/>
      <c r="F280" s="214" t="s">
        <v>385</v>
      </c>
      <c r="G280" s="215"/>
      <c r="H280" s="215"/>
      <c r="I280" s="215"/>
      <c r="J280" s="151"/>
      <c r="K280" s="152">
        <v>3600</v>
      </c>
      <c r="L280" s="151"/>
      <c r="M280" s="151"/>
      <c r="N280" s="151"/>
      <c r="O280" s="151"/>
      <c r="P280" s="151"/>
      <c r="Q280" s="151"/>
      <c r="R280" s="153"/>
      <c r="T280" s="154"/>
      <c r="U280" s="151"/>
      <c r="V280" s="151"/>
      <c r="W280" s="151"/>
      <c r="X280" s="151"/>
      <c r="Y280" s="151"/>
      <c r="Z280" s="151"/>
      <c r="AA280" s="155"/>
      <c r="AT280" s="156" t="s">
        <v>167</v>
      </c>
      <c r="AU280" s="156" t="s">
        <v>111</v>
      </c>
      <c r="AV280" s="156" t="s">
        <v>111</v>
      </c>
      <c r="AW280" s="156" t="s">
        <v>121</v>
      </c>
      <c r="AX280" s="156" t="s">
        <v>22</v>
      </c>
      <c r="AY280" s="156" t="s">
        <v>159</v>
      </c>
    </row>
    <row r="281" spans="2:63" s="132" customFormat="1" ht="23.25" customHeight="1">
      <c r="B281" s="133"/>
      <c r="C281" s="134"/>
      <c r="D281" s="142" t="s">
        <v>124</v>
      </c>
      <c r="E281" s="142"/>
      <c r="F281" s="142"/>
      <c r="G281" s="142"/>
      <c r="H281" s="142"/>
      <c r="I281" s="142"/>
      <c r="J281" s="142"/>
      <c r="K281" s="142"/>
      <c r="L281" s="142"/>
      <c r="M281" s="142"/>
      <c r="N281" s="210">
        <f>$BK$281</f>
        <v>0</v>
      </c>
      <c r="O281" s="211"/>
      <c r="P281" s="211"/>
      <c r="Q281" s="211"/>
      <c r="R281" s="136"/>
      <c r="T281" s="137"/>
      <c r="U281" s="134"/>
      <c r="V281" s="134"/>
      <c r="W281" s="138">
        <f>SUM($W$282:$W$298)</f>
        <v>0</v>
      </c>
      <c r="X281" s="134"/>
      <c r="Y281" s="138">
        <f>SUM($Y$282:$Y$298)</f>
        <v>0.030683000000000002</v>
      </c>
      <c r="Z281" s="134"/>
      <c r="AA281" s="139">
        <f>SUM($AA$282:$AA$298)</f>
        <v>0</v>
      </c>
      <c r="AR281" s="140" t="s">
        <v>22</v>
      </c>
      <c r="AT281" s="140" t="s">
        <v>83</v>
      </c>
      <c r="AU281" s="140" t="s">
        <v>111</v>
      </c>
      <c r="AY281" s="140" t="s">
        <v>159</v>
      </c>
      <c r="BK281" s="141">
        <f>SUM($BK$282:$BK$298)</f>
        <v>0</v>
      </c>
    </row>
    <row r="282" spans="2:65" s="6" customFormat="1" ht="27" customHeight="1">
      <c r="B282" s="23"/>
      <c r="C282" s="143" t="s">
        <v>386</v>
      </c>
      <c r="D282" s="143" t="s">
        <v>161</v>
      </c>
      <c r="E282" s="144" t="s">
        <v>387</v>
      </c>
      <c r="F282" s="216" t="s">
        <v>388</v>
      </c>
      <c r="G282" s="217"/>
      <c r="H282" s="217"/>
      <c r="I282" s="217"/>
      <c r="J282" s="145" t="s">
        <v>176</v>
      </c>
      <c r="K282" s="146">
        <v>129.88</v>
      </c>
      <c r="L282" s="218">
        <v>0</v>
      </c>
      <c r="M282" s="217"/>
      <c r="N282" s="219">
        <f>ROUND($L$282*$K$282,2)</f>
        <v>0</v>
      </c>
      <c r="O282" s="217"/>
      <c r="P282" s="217"/>
      <c r="Q282" s="217"/>
      <c r="R282" s="25"/>
      <c r="T282" s="147"/>
      <c r="U282" s="31" t="s">
        <v>49</v>
      </c>
      <c r="V282" s="24"/>
      <c r="W282" s="148">
        <f>$V$282*$K$282</f>
        <v>0</v>
      </c>
      <c r="X282" s="148">
        <v>0</v>
      </c>
      <c r="Y282" s="148">
        <f>$X$282*$K$282</f>
        <v>0</v>
      </c>
      <c r="Z282" s="148">
        <v>0</v>
      </c>
      <c r="AA282" s="149">
        <f>$Z$282*$K$282</f>
        <v>0</v>
      </c>
      <c r="AR282" s="6" t="s">
        <v>165</v>
      </c>
      <c r="AT282" s="6" t="s">
        <v>161</v>
      </c>
      <c r="AU282" s="6" t="s">
        <v>179</v>
      </c>
      <c r="AY282" s="6" t="s">
        <v>159</v>
      </c>
      <c r="BE282" s="93">
        <f>IF($U$282="základní",$N$282,0)</f>
        <v>0</v>
      </c>
      <c r="BF282" s="93">
        <f>IF($U$282="snížená",$N$282,0)</f>
        <v>0</v>
      </c>
      <c r="BG282" s="93">
        <f>IF($U$282="zákl. přenesená",$N$282,0)</f>
        <v>0</v>
      </c>
      <c r="BH282" s="93">
        <f>IF($U$282="sníž. přenesená",$N$282,0)</f>
        <v>0</v>
      </c>
      <c r="BI282" s="93">
        <f>IF($U$282="nulová",$N$282,0)</f>
        <v>0</v>
      </c>
      <c r="BJ282" s="6" t="s">
        <v>22</v>
      </c>
      <c r="BK282" s="93">
        <f>ROUND($L$282*$K$282,2)</f>
        <v>0</v>
      </c>
      <c r="BL282" s="6" t="s">
        <v>165</v>
      </c>
      <c r="BM282" s="6" t="s">
        <v>389</v>
      </c>
    </row>
    <row r="283" spans="2:51" s="6" customFormat="1" ht="32.25" customHeight="1">
      <c r="B283" s="150"/>
      <c r="C283" s="151"/>
      <c r="D283" s="151"/>
      <c r="E283" s="151"/>
      <c r="F283" s="214" t="s">
        <v>390</v>
      </c>
      <c r="G283" s="215"/>
      <c r="H283" s="215"/>
      <c r="I283" s="215"/>
      <c r="J283" s="151"/>
      <c r="K283" s="152">
        <v>1.99</v>
      </c>
      <c r="L283" s="151"/>
      <c r="M283" s="151"/>
      <c r="N283" s="151"/>
      <c r="O283" s="151"/>
      <c r="P283" s="151"/>
      <c r="Q283" s="151"/>
      <c r="R283" s="153"/>
      <c r="T283" s="154"/>
      <c r="U283" s="151"/>
      <c r="V283" s="151"/>
      <c r="W283" s="151"/>
      <c r="X283" s="151"/>
      <c r="Y283" s="151"/>
      <c r="Z283" s="151"/>
      <c r="AA283" s="155"/>
      <c r="AT283" s="156" t="s">
        <v>167</v>
      </c>
      <c r="AU283" s="156" t="s">
        <v>179</v>
      </c>
      <c r="AV283" s="156" t="s">
        <v>111</v>
      </c>
      <c r="AW283" s="156" t="s">
        <v>121</v>
      </c>
      <c r="AX283" s="156" t="s">
        <v>84</v>
      </c>
      <c r="AY283" s="156" t="s">
        <v>159</v>
      </c>
    </row>
    <row r="284" spans="2:51" s="6" customFormat="1" ht="32.25" customHeight="1">
      <c r="B284" s="150"/>
      <c r="C284" s="151"/>
      <c r="D284" s="151"/>
      <c r="E284" s="151"/>
      <c r="F284" s="214" t="s">
        <v>347</v>
      </c>
      <c r="G284" s="215"/>
      <c r="H284" s="215"/>
      <c r="I284" s="215"/>
      <c r="J284" s="151"/>
      <c r="K284" s="152">
        <v>115.24</v>
      </c>
      <c r="L284" s="151"/>
      <c r="M284" s="151"/>
      <c r="N284" s="151"/>
      <c r="O284" s="151"/>
      <c r="P284" s="151"/>
      <c r="Q284" s="151"/>
      <c r="R284" s="153"/>
      <c r="T284" s="154"/>
      <c r="U284" s="151"/>
      <c r="V284" s="151"/>
      <c r="W284" s="151"/>
      <c r="X284" s="151"/>
      <c r="Y284" s="151"/>
      <c r="Z284" s="151"/>
      <c r="AA284" s="155"/>
      <c r="AT284" s="156" t="s">
        <v>167</v>
      </c>
      <c r="AU284" s="156" t="s">
        <v>179</v>
      </c>
      <c r="AV284" s="156" t="s">
        <v>111</v>
      </c>
      <c r="AW284" s="156" t="s">
        <v>121</v>
      </c>
      <c r="AX284" s="156" t="s">
        <v>84</v>
      </c>
      <c r="AY284" s="156" t="s">
        <v>159</v>
      </c>
    </row>
    <row r="285" spans="2:51" s="6" customFormat="1" ht="32.25" customHeight="1">
      <c r="B285" s="150"/>
      <c r="C285" s="151"/>
      <c r="D285" s="151"/>
      <c r="E285" s="151"/>
      <c r="F285" s="214" t="s">
        <v>348</v>
      </c>
      <c r="G285" s="215"/>
      <c r="H285" s="215"/>
      <c r="I285" s="215"/>
      <c r="J285" s="151"/>
      <c r="K285" s="152">
        <v>12.65</v>
      </c>
      <c r="L285" s="151"/>
      <c r="M285" s="151"/>
      <c r="N285" s="151"/>
      <c r="O285" s="151"/>
      <c r="P285" s="151"/>
      <c r="Q285" s="151"/>
      <c r="R285" s="153"/>
      <c r="T285" s="154"/>
      <c r="U285" s="151"/>
      <c r="V285" s="151"/>
      <c r="W285" s="151"/>
      <c r="X285" s="151"/>
      <c r="Y285" s="151"/>
      <c r="Z285" s="151"/>
      <c r="AA285" s="155"/>
      <c r="AT285" s="156" t="s">
        <v>167</v>
      </c>
      <c r="AU285" s="156" t="s">
        <v>179</v>
      </c>
      <c r="AV285" s="156" t="s">
        <v>111</v>
      </c>
      <c r="AW285" s="156" t="s">
        <v>121</v>
      </c>
      <c r="AX285" s="156" t="s">
        <v>84</v>
      </c>
      <c r="AY285" s="156" t="s">
        <v>159</v>
      </c>
    </row>
    <row r="286" spans="2:65" s="6" customFormat="1" ht="15.75" customHeight="1">
      <c r="B286" s="23"/>
      <c r="C286" s="157" t="s">
        <v>391</v>
      </c>
      <c r="D286" s="157" t="s">
        <v>392</v>
      </c>
      <c r="E286" s="158" t="s">
        <v>393</v>
      </c>
      <c r="F286" s="222" t="s">
        <v>394</v>
      </c>
      <c r="G286" s="223"/>
      <c r="H286" s="223"/>
      <c r="I286" s="223"/>
      <c r="J286" s="159" t="s">
        <v>395</v>
      </c>
      <c r="K286" s="160">
        <v>1.948</v>
      </c>
      <c r="L286" s="224">
        <v>0</v>
      </c>
      <c r="M286" s="223"/>
      <c r="N286" s="221">
        <f>ROUND($L$286*$K$286,2)</f>
        <v>0</v>
      </c>
      <c r="O286" s="217"/>
      <c r="P286" s="217"/>
      <c r="Q286" s="217"/>
      <c r="R286" s="25"/>
      <c r="T286" s="147"/>
      <c r="U286" s="31" t="s">
        <v>49</v>
      </c>
      <c r="V286" s="24"/>
      <c r="W286" s="148">
        <f>$V$286*$K$286</f>
        <v>0</v>
      </c>
      <c r="X286" s="148">
        <v>0.001</v>
      </c>
      <c r="Y286" s="148">
        <f>$X$286*$K$286</f>
        <v>0.001948</v>
      </c>
      <c r="Z286" s="148">
        <v>0</v>
      </c>
      <c r="AA286" s="149">
        <f>$Z$286*$K$286</f>
        <v>0</v>
      </c>
      <c r="AR286" s="6" t="s">
        <v>396</v>
      </c>
      <c r="AT286" s="6" t="s">
        <v>392</v>
      </c>
      <c r="AU286" s="6" t="s">
        <v>179</v>
      </c>
      <c r="AY286" s="6" t="s">
        <v>159</v>
      </c>
      <c r="BE286" s="93">
        <f>IF($U$286="základní",$N$286,0)</f>
        <v>0</v>
      </c>
      <c r="BF286" s="93">
        <f>IF($U$286="snížená",$N$286,0)</f>
        <v>0</v>
      </c>
      <c r="BG286" s="93">
        <f>IF($U$286="zákl. přenesená",$N$286,0)</f>
        <v>0</v>
      </c>
      <c r="BH286" s="93">
        <f>IF($U$286="sníž. přenesená",$N$286,0)</f>
        <v>0</v>
      </c>
      <c r="BI286" s="93">
        <f>IF($U$286="nulová",$N$286,0)</f>
        <v>0</v>
      </c>
      <c r="BJ286" s="6" t="s">
        <v>22</v>
      </c>
      <c r="BK286" s="93">
        <f>ROUND($L$286*$K$286,2)</f>
        <v>0</v>
      </c>
      <c r="BL286" s="6" t="s">
        <v>165</v>
      </c>
      <c r="BM286" s="6" t="s">
        <v>397</v>
      </c>
    </row>
    <row r="287" spans="2:65" s="6" customFormat="1" ht="27" customHeight="1">
      <c r="B287" s="23"/>
      <c r="C287" s="143" t="s">
        <v>398</v>
      </c>
      <c r="D287" s="143" t="s">
        <v>161</v>
      </c>
      <c r="E287" s="144" t="s">
        <v>399</v>
      </c>
      <c r="F287" s="216" t="s">
        <v>400</v>
      </c>
      <c r="G287" s="217"/>
      <c r="H287" s="217"/>
      <c r="I287" s="217"/>
      <c r="J287" s="145" t="s">
        <v>176</v>
      </c>
      <c r="K287" s="146">
        <v>1915.7</v>
      </c>
      <c r="L287" s="218">
        <v>0</v>
      </c>
      <c r="M287" s="217"/>
      <c r="N287" s="219">
        <f>ROUND($L$287*$K$287,2)</f>
        <v>0</v>
      </c>
      <c r="O287" s="217"/>
      <c r="P287" s="217"/>
      <c r="Q287" s="217"/>
      <c r="R287" s="25"/>
      <c r="T287" s="147"/>
      <c r="U287" s="31" t="s">
        <v>49</v>
      </c>
      <c r="V287" s="24"/>
      <c r="W287" s="148">
        <f>$V$287*$K$287</f>
        <v>0</v>
      </c>
      <c r="X287" s="148">
        <v>0</v>
      </c>
      <c r="Y287" s="148">
        <f>$X$287*$K$287</f>
        <v>0</v>
      </c>
      <c r="Z287" s="148">
        <v>0</v>
      </c>
      <c r="AA287" s="149">
        <f>$Z$287*$K$287</f>
        <v>0</v>
      </c>
      <c r="AR287" s="6" t="s">
        <v>165</v>
      </c>
      <c r="AT287" s="6" t="s">
        <v>161</v>
      </c>
      <c r="AU287" s="6" t="s">
        <v>179</v>
      </c>
      <c r="AY287" s="6" t="s">
        <v>159</v>
      </c>
      <c r="BE287" s="93">
        <f>IF($U$287="základní",$N$287,0)</f>
        <v>0</v>
      </c>
      <c r="BF287" s="93">
        <f>IF($U$287="snížená",$N$287,0)</f>
        <v>0</v>
      </c>
      <c r="BG287" s="93">
        <f>IF($U$287="zákl. přenesená",$N$287,0)</f>
        <v>0</v>
      </c>
      <c r="BH287" s="93">
        <f>IF($U$287="sníž. přenesená",$N$287,0)</f>
        <v>0</v>
      </c>
      <c r="BI287" s="93">
        <f>IF($U$287="nulová",$N$287,0)</f>
        <v>0</v>
      </c>
      <c r="BJ287" s="6" t="s">
        <v>22</v>
      </c>
      <c r="BK287" s="93">
        <f>ROUND($L$287*$K$287,2)</f>
        <v>0</v>
      </c>
      <c r="BL287" s="6" t="s">
        <v>165</v>
      </c>
      <c r="BM287" s="6" t="s">
        <v>401</v>
      </c>
    </row>
    <row r="288" spans="2:51" s="6" customFormat="1" ht="18.75" customHeight="1">
      <c r="B288" s="150"/>
      <c r="C288" s="151"/>
      <c r="D288" s="151"/>
      <c r="E288" s="151"/>
      <c r="F288" s="214" t="s">
        <v>361</v>
      </c>
      <c r="G288" s="215"/>
      <c r="H288" s="215"/>
      <c r="I288" s="215"/>
      <c r="J288" s="151"/>
      <c r="K288" s="152">
        <v>40</v>
      </c>
      <c r="L288" s="151"/>
      <c r="M288" s="151"/>
      <c r="N288" s="151"/>
      <c r="O288" s="151"/>
      <c r="P288" s="151"/>
      <c r="Q288" s="151"/>
      <c r="R288" s="153"/>
      <c r="T288" s="154"/>
      <c r="U288" s="151"/>
      <c r="V288" s="151"/>
      <c r="W288" s="151"/>
      <c r="X288" s="151"/>
      <c r="Y288" s="151"/>
      <c r="Z288" s="151"/>
      <c r="AA288" s="155"/>
      <c r="AT288" s="156" t="s">
        <v>167</v>
      </c>
      <c r="AU288" s="156" t="s">
        <v>179</v>
      </c>
      <c r="AV288" s="156" t="s">
        <v>111</v>
      </c>
      <c r="AW288" s="156" t="s">
        <v>121</v>
      </c>
      <c r="AX288" s="156" t="s">
        <v>84</v>
      </c>
      <c r="AY288" s="156" t="s">
        <v>159</v>
      </c>
    </row>
    <row r="289" spans="2:51" s="6" customFormat="1" ht="18.75" customHeight="1">
      <c r="B289" s="150"/>
      <c r="C289" s="151"/>
      <c r="D289" s="151"/>
      <c r="E289" s="151"/>
      <c r="F289" s="214" t="s">
        <v>362</v>
      </c>
      <c r="G289" s="215"/>
      <c r="H289" s="215"/>
      <c r="I289" s="215"/>
      <c r="J289" s="151"/>
      <c r="K289" s="152">
        <v>40</v>
      </c>
      <c r="L289" s="151"/>
      <c r="M289" s="151"/>
      <c r="N289" s="151"/>
      <c r="O289" s="151"/>
      <c r="P289" s="151"/>
      <c r="Q289" s="151"/>
      <c r="R289" s="153"/>
      <c r="T289" s="154"/>
      <c r="U289" s="151"/>
      <c r="V289" s="151"/>
      <c r="W289" s="151"/>
      <c r="X289" s="151"/>
      <c r="Y289" s="151"/>
      <c r="Z289" s="151"/>
      <c r="AA289" s="155"/>
      <c r="AT289" s="156" t="s">
        <v>167</v>
      </c>
      <c r="AU289" s="156" t="s">
        <v>179</v>
      </c>
      <c r="AV289" s="156" t="s">
        <v>111</v>
      </c>
      <c r="AW289" s="156" t="s">
        <v>121</v>
      </c>
      <c r="AX289" s="156" t="s">
        <v>84</v>
      </c>
      <c r="AY289" s="156" t="s">
        <v>159</v>
      </c>
    </row>
    <row r="290" spans="2:51" s="6" customFormat="1" ht="18.75" customHeight="1">
      <c r="B290" s="150"/>
      <c r="C290" s="151"/>
      <c r="D290" s="151"/>
      <c r="E290" s="151"/>
      <c r="F290" s="214" t="s">
        <v>402</v>
      </c>
      <c r="G290" s="215"/>
      <c r="H290" s="215"/>
      <c r="I290" s="215"/>
      <c r="J290" s="151"/>
      <c r="K290" s="152">
        <v>40</v>
      </c>
      <c r="L290" s="151"/>
      <c r="M290" s="151"/>
      <c r="N290" s="151"/>
      <c r="O290" s="151"/>
      <c r="P290" s="151"/>
      <c r="Q290" s="151"/>
      <c r="R290" s="153"/>
      <c r="T290" s="154"/>
      <c r="U290" s="151"/>
      <c r="V290" s="151"/>
      <c r="W290" s="151"/>
      <c r="X290" s="151"/>
      <c r="Y290" s="151"/>
      <c r="Z290" s="151"/>
      <c r="AA290" s="155"/>
      <c r="AT290" s="156" t="s">
        <v>167</v>
      </c>
      <c r="AU290" s="156" t="s">
        <v>179</v>
      </c>
      <c r="AV290" s="156" t="s">
        <v>111</v>
      </c>
      <c r="AW290" s="156" t="s">
        <v>121</v>
      </c>
      <c r="AX290" s="156" t="s">
        <v>84</v>
      </c>
      <c r="AY290" s="156" t="s">
        <v>159</v>
      </c>
    </row>
    <row r="291" spans="2:51" s="6" customFormat="1" ht="18.75" customHeight="1">
      <c r="B291" s="150"/>
      <c r="C291" s="151"/>
      <c r="D291" s="151"/>
      <c r="E291" s="151"/>
      <c r="F291" s="214" t="s">
        <v>364</v>
      </c>
      <c r="G291" s="215"/>
      <c r="H291" s="215"/>
      <c r="I291" s="215"/>
      <c r="J291" s="151"/>
      <c r="K291" s="152">
        <v>186</v>
      </c>
      <c r="L291" s="151"/>
      <c r="M291" s="151"/>
      <c r="N291" s="151"/>
      <c r="O291" s="151"/>
      <c r="P291" s="151"/>
      <c r="Q291" s="151"/>
      <c r="R291" s="153"/>
      <c r="T291" s="154"/>
      <c r="U291" s="151"/>
      <c r="V291" s="151"/>
      <c r="W291" s="151"/>
      <c r="X291" s="151"/>
      <c r="Y291" s="151"/>
      <c r="Z291" s="151"/>
      <c r="AA291" s="155"/>
      <c r="AT291" s="156" t="s">
        <v>167</v>
      </c>
      <c r="AU291" s="156" t="s">
        <v>179</v>
      </c>
      <c r="AV291" s="156" t="s">
        <v>111</v>
      </c>
      <c r="AW291" s="156" t="s">
        <v>121</v>
      </c>
      <c r="AX291" s="156" t="s">
        <v>84</v>
      </c>
      <c r="AY291" s="156" t="s">
        <v>159</v>
      </c>
    </row>
    <row r="292" spans="2:51" s="6" customFormat="1" ht="60.75" customHeight="1">
      <c r="B292" s="150"/>
      <c r="C292" s="151"/>
      <c r="D292" s="151"/>
      <c r="E292" s="151"/>
      <c r="F292" s="214" t="s">
        <v>365</v>
      </c>
      <c r="G292" s="215"/>
      <c r="H292" s="215"/>
      <c r="I292" s="215"/>
      <c r="J292" s="151"/>
      <c r="K292" s="152">
        <v>162</v>
      </c>
      <c r="L292" s="151"/>
      <c r="M292" s="151"/>
      <c r="N292" s="151"/>
      <c r="O292" s="151"/>
      <c r="P292" s="151"/>
      <c r="Q292" s="151"/>
      <c r="R292" s="153"/>
      <c r="T292" s="154"/>
      <c r="U292" s="151"/>
      <c r="V292" s="151"/>
      <c r="W292" s="151"/>
      <c r="X292" s="151"/>
      <c r="Y292" s="151"/>
      <c r="Z292" s="151"/>
      <c r="AA292" s="155"/>
      <c r="AT292" s="156" t="s">
        <v>167</v>
      </c>
      <c r="AU292" s="156" t="s">
        <v>179</v>
      </c>
      <c r="AV292" s="156" t="s">
        <v>111</v>
      </c>
      <c r="AW292" s="156" t="s">
        <v>121</v>
      </c>
      <c r="AX292" s="156" t="s">
        <v>84</v>
      </c>
      <c r="AY292" s="156" t="s">
        <v>159</v>
      </c>
    </row>
    <row r="293" spans="2:51" s="6" customFormat="1" ht="18.75" customHeight="1">
      <c r="B293" s="150"/>
      <c r="C293" s="151"/>
      <c r="D293" s="151"/>
      <c r="E293" s="151"/>
      <c r="F293" s="214" t="s">
        <v>403</v>
      </c>
      <c r="G293" s="215"/>
      <c r="H293" s="215"/>
      <c r="I293" s="215"/>
      <c r="J293" s="151"/>
      <c r="K293" s="152">
        <v>28</v>
      </c>
      <c r="L293" s="151"/>
      <c r="M293" s="151"/>
      <c r="N293" s="151"/>
      <c r="O293" s="151"/>
      <c r="P293" s="151"/>
      <c r="Q293" s="151"/>
      <c r="R293" s="153"/>
      <c r="T293" s="154"/>
      <c r="U293" s="151"/>
      <c r="V293" s="151"/>
      <c r="W293" s="151"/>
      <c r="X293" s="151"/>
      <c r="Y293" s="151"/>
      <c r="Z293" s="151"/>
      <c r="AA293" s="155"/>
      <c r="AT293" s="156" t="s">
        <v>167</v>
      </c>
      <c r="AU293" s="156" t="s">
        <v>179</v>
      </c>
      <c r="AV293" s="156" t="s">
        <v>111</v>
      </c>
      <c r="AW293" s="156" t="s">
        <v>121</v>
      </c>
      <c r="AX293" s="156" t="s">
        <v>84</v>
      </c>
      <c r="AY293" s="156" t="s">
        <v>159</v>
      </c>
    </row>
    <row r="294" spans="2:51" s="6" customFormat="1" ht="32.25" customHeight="1">
      <c r="B294" s="150"/>
      <c r="C294" s="151"/>
      <c r="D294" s="151"/>
      <c r="E294" s="151"/>
      <c r="F294" s="214" t="s">
        <v>404</v>
      </c>
      <c r="G294" s="215"/>
      <c r="H294" s="215"/>
      <c r="I294" s="215"/>
      <c r="J294" s="151"/>
      <c r="K294" s="152">
        <v>79.04</v>
      </c>
      <c r="L294" s="151"/>
      <c r="M294" s="151"/>
      <c r="N294" s="151"/>
      <c r="O294" s="151"/>
      <c r="P294" s="151"/>
      <c r="Q294" s="151"/>
      <c r="R294" s="153"/>
      <c r="T294" s="154"/>
      <c r="U294" s="151"/>
      <c r="V294" s="151"/>
      <c r="W294" s="151"/>
      <c r="X294" s="151"/>
      <c r="Y294" s="151"/>
      <c r="Z294" s="151"/>
      <c r="AA294" s="155"/>
      <c r="AT294" s="156" t="s">
        <v>167</v>
      </c>
      <c r="AU294" s="156" t="s">
        <v>179</v>
      </c>
      <c r="AV294" s="156" t="s">
        <v>111</v>
      </c>
      <c r="AW294" s="156" t="s">
        <v>121</v>
      </c>
      <c r="AX294" s="156" t="s">
        <v>84</v>
      </c>
      <c r="AY294" s="156" t="s">
        <v>159</v>
      </c>
    </row>
    <row r="295" spans="2:51" s="6" customFormat="1" ht="32.25" customHeight="1">
      <c r="B295" s="150"/>
      <c r="C295" s="151"/>
      <c r="D295" s="151"/>
      <c r="E295" s="151"/>
      <c r="F295" s="214" t="s">
        <v>405</v>
      </c>
      <c r="G295" s="215"/>
      <c r="H295" s="215"/>
      <c r="I295" s="215"/>
      <c r="J295" s="151"/>
      <c r="K295" s="152">
        <v>211.69</v>
      </c>
      <c r="L295" s="151"/>
      <c r="M295" s="151"/>
      <c r="N295" s="151"/>
      <c r="O295" s="151"/>
      <c r="P295" s="151"/>
      <c r="Q295" s="151"/>
      <c r="R295" s="153"/>
      <c r="T295" s="154"/>
      <c r="U295" s="151"/>
      <c r="V295" s="151"/>
      <c r="W295" s="151"/>
      <c r="X295" s="151"/>
      <c r="Y295" s="151"/>
      <c r="Z295" s="151"/>
      <c r="AA295" s="155"/>
      <c r="AT295" s="156" t="s">
        <v>167</v>
      </c>
      <c r="AU295" s="156" t="s">
        <v>179</v>
      </c>
      <c r="AV295" s="156" t="s">
        <v>111</v>
      </c>
      <c r="AW295" s="156" t="s">
        <v>121</v>
      </c>
      <c r="AX295" s="156" t="s">
        <v>84</v>
      </c>
      <c r="AY295" s="156" t="s">
        <v>159</v>
      </c>
    </row>
    <row r="296" spans="2:51" s="6" customFormat="1" ht="32.25" customHeight="1">
      <c r="B296" s="150"/>
      <c r="C296" s="151"/>
      <c r="D296" s="151"/>
      <c r="E296" s="151"/>
      <c r="F296" s="214" t="s">
        <v>369</v>
      </c>
      <c r="G296" s="215"/>
      <c r="H296" s="215"/>
      <c r="I296" s="215"/>
      <c r="J296" s="151"/>
      <c r="K296" s="152">
        <v>88.12</v>
      </c>
      <c r="L296" s="151"/>
      <c r="M296" s="151"/>
      <c r="N296" s="151"/>
      <c r="O296" s="151"/>
      <c r="P296" s="151"/>
      <c r="Q296" s="151"/>
      <c r="R296" s="153"/>
      <c r="T296" s="154"/>
      <c r="U296" s="151"/>
      <c r="V296" s="151"/>
      <c r="W296" s="151"/>
      <c r="X296" s="151"/>
      <c r="Y296" s="151"/>
      <c r="Z296" s="151"/>
      <c r="AA296" s="155"/>
      <c r="AT296" s="156" t="s">
        <v>167</v>
      </c>
      <c r="AU296" s="156" t="s">
        <v>179</v>
      </c>
      <c r="AV296" s="156" t="s">
        <v>111</v>
      </c>
      <c r="AW296" s="156" t="s">
        <v>121</v>
      </c>
      <c r="AX296" s="156" t="s">
        <v>84</v>
      </c>
      <c r="AY296" s="156" t="s">
        <v>159</v>
      </c>
    </row>
    <row r="297" spans="2:51" s="6" customFormat="1" ht="32.25" customHeight="1">
      <c r="B297" s="150"/>
      <c r="C297" s="151"/>
      <c r="D297" s="151"/>
      <c r="E297" s="151"/>
      <c r="F297" s="214" t="s">
        <v>406</v>
      </c>
      <c r="G297" s="215"/>
      <c r="H297" s="215"/>
      <c r="I297" s="215"/>
      <c r="J297" s="151"/>
      <c r="K297" s="152">
        <v>1040.85</v>
      </c>
      <c r="L297" s="151"/>
      <c r="M297" s="151"/>
      <c r="N297" s="151"/>
      <c r="O297" s="151"/>
      <c r="P297" s="151"/>
      <c r="Q297" s="151"/>
      <c r="R297" s="153"/>
      <c r="T297" s="154"/>
      <c r="U297" s="151"/>
      <c r="V297" s="151"/>
      <c r="W297" s="151"/>
      <c r="X297" s="151"/>
      <c r="Y297" s="151"/>
      <c r="Z297" s="151"/>
      <c r="AA297" s="155"/>
      <c r="AT297" s="156" t="s">
        <v>167</v>
      </c>
      <c r="AU297" s="156" t="s">
        <v>179</v>
      </c>
      <c r="AV297" s="156" t="s">
        <v>111</v>
      </c>
      <c r="AW297" s="156" t="s">
        <v>121</v>
      </c>
      <c r="AX297" s="156" t="s">
        <v>84</v>
      </c>
      <c r="AY297" s="156" t="s">
        <v>159</v>
      </c>
    </row>
    <row r="298" spans="2:65" s="6" customFormat="1" ht="15.75" customHeight="1">
      <c r="B298" s="23"/>
      <c r="C298" s="157" t="s">
        <v>407</v>
      </c>
      <c r="D298" s="157" t="s">
        <v>392</v>
      </c>
      <c r="E298" s="158" t="s">
        <v>408</v>
      </c>
      <c r="F298" s="222" t="s">
        <v>409</v>
      </c>
      <c r="G298" s="223"/>
      <c r="H298" s="223"/>
      <c r="I298" s="223"/>
      <c r="J298" s="159" t="s">
        <v>395</v>
      </c>
      <c r="K298" s="160">
        <v>28.735</v>
      </c>
      <c r="L298" s="224">
        <v>0</v>
      </c>
      <c r="M298" s="223"/>
      <c r="N298" s="221">
        <f>ROUND($L$298*$K$298,2)</f>
        <v>0</v>
      </c>
      <c r="O298" s="217"/>
      <c r="P298" s="217"/>
      <c r="Q298" s="217"/>
      <c r="R298" s="25"/>
      <c r="T298" s="147"/>
      <c r="U298" s="31" t="s">
        <v>49</v>
      </c>
      <c r="V298" s="24"/>
      <c r="W298" s="148">
        <f>$V$298*$K$298</f>
        <v>0</v>
      </c>
      <c r="X298" s="148">
        <v>0.001</v>
      </c>
      <c r="Y298" s="148">
        <f>$X$298*$K$298</f>
        <v>0.028735</v>
      </c>
      <c r="Z298" s="148">
        <v>0</v>
      </c>
      <c r="AA298" s="149">
        <f>$Z$298*$K$298</f>
        <v>0</v>
      </c>
      <c r="AR298" s="6" t="s">
        <v>396</v>
      </c>
      <c r="AT298" s="6" t="s">
        <v>392</v>
      </c>
      <c r="AU298" s="6" t="s">
        <v>179</v>
      </c>
      <c r="AY298" s="6" t="s">
        <v>159</v>
      </c>
      <c r="BE298" s="93">
        <f>IF($U$298="základní",$N$298,0)</f>
        <v>0</v>
      </c>
      <c r="BF298" s="93">
        <f>IF($U$298="snížená",$N$298,0)</f>
        <v>0</v>
      </c>
      <c r="BG298" s="93">
        <f>IF($U$298="zákl. přenesená",$N$298,0)</f>
        <v>0</v>
      </c>
      <c r="BH298" s="93">
        <f>IF($U$298="sníž. přenesená",$N$298,0)</f>
        <v>0</v>
      </c>
      <c r="BI298" s="93">
        <f>IF($U$298="nulová",$N$298,0)</f>
        <v>0</v>
      </c>
      <c r="BJ298" s="6" t="s">
        <v>22</v>
      </c>
      <c r="BK298" s="93">
        <f>ROUND($L$298*$K$298,2)</f>
        <v>0</v>
      </c>
      <c r="BL298" s="6" t="s">
        <v>165</v>
      </c>
      <c r="BM298" s="6" t="s">
        <v>410</v>
      </c>
    </row>
    <row r="299" spans="2:63" s="132" customFormat="1" ht="30.75" customHeight="1">
      <c r="B299" s="133"/>
      <c r="C299" s="134"/>
      <c r="D299" s="142" t="s">
        <v>125</v>
      </c>
      <c r="E299" s="142"/>
      <c r="F299" s="142"/>
      <c r="G299" s="142"/>
      <c r="H299" s="142"/>
      <c r="I299" s="142"/>
      <c r="J299" s="142"/>
      <c r="K299" s="142"/>
      <c r="L299" s="142"/>
      <c r="M299" s="142"/>
      <c r="N299" s="210">
        <f>$BK$299</f>
        <v>0</v>
      </c>
      <c r="O299" s="211"/>
      <c r="P299" s="211"/>
      <c r="Q299" s="211"/>
      <c r="R299" s="136"/>
      <c r="T299" s="137"/>
      <c r="U299" s="134"/>
      <c r="V299" s="134"/>
      <c r="W299" s="138">
        <f>SUM($W$300:$W$312)</f>
        <v>0</v>
      </c>
      <c r="X299" s="134"/>
      <c r="Y299" s="138">
        <f>SUM($Y$300:$Y$312)</f>
        <v>94.93756384000001</v>
      </c>
      <c r="Z299" s="134"/>
      <c r="AA299" s="139">
        <f>SUM($AA$300:$AA$312)</f>
        <v>0</v>
      </c>
      <c r="AR299" s="140" t="s">
        <v>22</v>
      </c>
      <c r="AT299" s="140" t="s">
        <v>83</v>
      </c>
      <c r="AU299" s="140" t="s">
        <v>22</v>
      </c>
      <c r="AY299" s="140" t="s">
        <v>159</v>
      </c>
      <c r="BK299" s="141">
        <f>SUM($BK$300:$BK$312)</f>
        <v>0</v>
      </c>
    </row>
    <row r="300" spans="2:65" s="6" customFormat="1" ht="27" customHeight="1">
      <c r="B300" s="23"/>
      <c r="C300" s="143" t="s">
        <v>411</v>
      </c>
      <c r="D300" s="143" t="s">
        <v>161</v>
      </c>
      <c r="E300" s="144" t="s">
        <v>412</v>
      </c>
      <c r="F300" s="216" t="s">
        <v>413</v>
      </c>
      <c r="G300" s="217"/>
      <c r="H300" s="217"/>
      <c r="I300" s="217"/>
      <c r="J300" s="145" t="s">
        <v>170</v>
      </c>
      <c r="K300" s="146">
        <v>27.6</v>
      </c>
      <c r="L300" s="218">
        <v>0</v>
      </c>
      <c r="M300" s="217"/>
      <c r="N300" s="219">
        <f>ROUND($L$300*$K$300,2)</f>
        <v>0</v>
      </c>
      <c r="O300" s="217"/>
      <c r="P300" s="217"/>
      <c r="Q300" s="217"/>
      <c r="R300" s="25"/>
      <c r="T300" s="147"/>
      <c r="U300" s="31" t="s">
        <v>49</v>
      </c>
      <c r="V300" s="24"/>
      <c r="W300" s="148">
        <f>$V$300*$K$300</f>
        <v>0</v>
      </c>
      <c r="X300" s="148">
        <v>3.09994</v>
      </c>
      <c r="Y300" s="148">
        <f>$X$300*$K$300</f>
        <v>85.558344</v>
      </c>
      <c r="Z300" s="148">
        <v>0</v>
      </c>
      <c r="AA300" s="149">
        <f>$Z$300*$K$300</f>
        <v>0</v>
      </c>
      <c r="AR300" s="6" t="s">
        <v>165</v>
      </c>
      <c r="AT300" s="6" t="s">
        <v>161</v>
      </c>
      <c r="AU300" s="6" t="s">
        <v>111</v>
      </c>
      <c r="AY300" s="6" t="s">
        <v>159</v>
      </c>
      <c r="BE300" s="93">
        <f>IF($U$300="základní",$N$300,0)</f>
        <v>0</v>
      </c>
      <c r="BF300" s="93">
        <f>IF($U$300="snížená",$N$300,0)</f>
        <v>0</v>
      </c>
      <c r="BG300" s="93">
        <f>IF($U$300="zákl. přenesená",$N$300,0)</f>
        <v>0</v>
      </c>
      <c r="BH300" s="93">
        <f>IF($U$300="sníž. přenesená",$N$300,0)</f>
        <v>0</v>
      </c>
      <c r="BI300" s="93">
        <f>IF($U$300="nulová",$N$300,0)</f>
        <v>0</v>
      </c>
      <c r="BJ300" s="6" t="s">
        <v>22</v>
      </c>
      <c r="BK300" s="93">
        <f>ROUND($L$300*$K$300,2)</f>
        <v>0</v>
      </c>
      <c r="BL300" s="6" t="s">
        <v>165</v>
      </c>
      <c r="BM300" s="6" t="s">
        <v>414</v>
      </c>
    </row>
    <row r="301" spans="2:51" s="6" customFormat="1" ht="18.75" customHeight="1">
      <c r="B301" s="150"/>
      <c r="C301" s="151"/>
      <c r="D301" s="151"/>
      <c r="E301" s="151"/>
      <c r="F301" s="214" t="s">
        <v>415</v>
      </c>
      <c r="G301" s="215"/>
      <c r="H301" s="215"/>
      <c r="I301" s="215"/>
      <c r="J301" s="151"/>
      <c r="K301" s="152">
        <v>27.6</v>
      </c>
      <c r="L301" s="151"/>
      <c r="M301" s="151"/>
      <c r="N301" s="151"/>
      <c r="O301" s="151"/>
      <c r="P301" s="151"/>
      <c r="Q301" s="151"/>
      <c r="R301" s="153"/>
      <c r="T301" s="154"/>
      <c r="U301" s="151"/>
      <c r="V301" s="151"/>
      <c r="W301" s="151"/>
      <c r="X301" s="151"/>
      <c r="Y301" s="151"/>
      <c r="Z301" s="151"/>
      <c r="AA301" s="155"/>
      <c r="AT301" s="156" t="s">
        <v>167</v>
      </c>
      <c r="AU301" s="156" t="s">
        <v>111</v>
      </c>
      <c r="AV301" s="156" t="s">
        <v>111</v>
      </c>
      <c r="AW301" s="156" t="s">
        <v>121</v>
      </c>
      <c r="AX301" s="156" t="s">
        <v>84</v>
      </c>
      <c r="AY301" s="156" t="s">
        <v>159</v>
      </c>
    </row>
    <row r="302" spans="2:65" s="6" customFormat="1" ht="27" customHeight="1">
      <c r="B302" s="23"/>
      <c r="C302" s="143" t="s">
        <v>416</v>
      </c>
      <c r="D302" s="143" t="s">
        <v>161</v>
      </c>
      <c r="E302" s="144" t="s">
        <v>417</v>
      </c>
      <c r="F302" s="216" t="s">
        <v>418</v>
      </c>
      <c r="G302" s="217"/>
      <c r="H302" s="217"/>
      <c r="I302" s="217"/>
      <c r="J302" s="145" t="s">
        <v>170</v>
      </c>
      <c r="K302" s="146">
        <v>8.98</v>
      </c>
      <c r="L302" s="218">
        <v>0</v>
      </c>
      <c r="M302" s="217"/>
      <c r="N302" s="219">
        <f>ROUND($L$302*$K$302,2)</f>
        <v>0</v>
      </c>
      <c r="O302" s="217"/>
      <c r="P302" s="217"/>
      <c r="Q302" s="217"/>
      <c r="R302" s="25"/>
      <c r="T302" s="147"/>
      <c r="U302" s="31" t="s">
        <v>49</v>
      </c>
      <c r="V302" s="24"/>
      <c r="W302" s="148">
        <f>$V$302*$K$302</f>
        <v>0</v>
      </c>
      <c r="X302" s="148">
        <v>0</v>
      </c>
      <c r="Y302" s="148">
        <f>$X$302*$K$302</f>
        <v>0</v>
      </c>
      <c r="Z302" s="148">
        <v>0</v>
      </c>
      <c r="AA302" s="149">
        <f>$Z$302*$K$302</f>
        <v>0</v>
      </c>
      <c r="AR302" s="6" t="s">
        <v>165</v>
      </c>
      <c r="AT302" s="6" t="s">
        <v>161</v>
      </c>
      <c r="AU302" s="6" t="s">
        <v>111</v>
      </c>
      <c r="AY302" s="6" t="s">
        <v>159</v>
      </c>
      <c r="BE302" s="93">
        <f>IF($U$302="základní",$N$302,0)</f>
        <v>0</v>
      </c>
      <c r="BF302" s="93">
        <f>IF($U$302="snížená",$N$302,0)</f>
        <v>0</v>
      </c>
      <c r="BG302" s="93">
        <f>IF($U$302="zákl. přenesená",$N$302,0)</f>
        <v>0</v>
      </c>
      <c r="BH302" s="93">
        <f>IF($U$302="sníž. přenesená",$N$302,0)</f>
        <v>0</v>
      </c>
      <c r="BI302" s="93">
        <f>IF($U$302="nulová",$N$302,0)</f>
        <v>0</v>
      </c>
      <c r="BJ302" s="6" t="s">
        <v>22</v>
      </c>
      <c r="BK302" s="93">
        <f>ROUND($L$302*$K$302,2)</f>
        <v>0</v>
      </c>
      <c r="BL302" s="6" t="s">
        <v>165</v>
      </c>
      <c r="BM302" s="6" t="s">
        <v>419</v>
      </c>
    </row>
    <row r="303" spans="2:51" s="6" customFormat="1" ht="18.75" customHeight="1">
      <c r="B303" s="150"/>
      <c r="C303" s="151"/>
      <c r="D303" s="151"/>
      <c r="E303" s="151"/>
      <c r="F303" s="214" t="s">
        <v>420</v>
      </c>
      <c r="G303" s="215"/>
      <c r="H303" s="215"/>
      <c r="I303" s="215"/>
      <c r="J303" s="151"/>
      <c r="K303" s="152">
        <v>8.98</v>
      </c>
      <c r="L303" s="151"/>
      <c r="M303" s="151"/>
      <c r="N303" s="151"/>
      <c r="O303" s="151"/>
      <c r="P303" s="151"/>
      <c r="Q303" s="151"/>
      <c r="R303" s="153"/>
      <c r="T303" s="154"/>
      <c r="U303" s="151"/>
      <c r="V303" s="151"/>
      <c r="W303" s="151"/>
      <c r="X303" s="151"/>
      <c r="Y303" s="151"/>
      <c r="Z303" s="151"/>
      <c r="AA303" s="155"/>
      <c r="AT303" s="156" t="s">
        <v>167</v>
      </c>
      <c r="AU303" s="156" t="s">
        <v>111</v>
      </c>
      <c r="AV303" s="156" t="s">
        <v>111</v>
      </c>
      <c r="AW303" s="156" t="s">
        <v>121</v>
      </c>
      <c r="AX303" s="156" t="s">
        <v>22</v>
      </c>
      <c r="AY303" s="156" t="s">
        <v>159</v>
      </c>
    </row>
    <row r="304" spans="2:65" s="6" customFormat="1" ht="27" customHeight="1">
      <c r="B304" s="23"/>
      <c r="C304" s="143" t="s">
        <v>421</v>
      </c>
      <c r="D304" s="143" t="s">
        <v>161</v>
      </c>
      <c r="E304" s="144" t="s">
        <v>422</v>
      </c>
      <c r="F304" s="216" t="s">
        <v>423</v>
      </c>
      <c r="G304" s="217"/>
      <c r="H304" s="217"/>
      <c r="I304" s="217"/>
      <c r="J304" s="145" t="s">
        <v>170</v>
      </c>
      <c r="K304" s="146">
        <v>2.76</v>
      </c>
      <c r="L304" s="218">
        <v>0</v>
      </c>
      <c r="M304" s="217"/>
      <c r="N304" s="219">
        <f>ROUND($L$304*$K$304,2)</f>
        <v>0</v>
      </c>
      <c r="O304" s="217"/>
      <c r="P304" s="217"/>
      <c r="Q304" s="217"/>
      <c r="R304" s="25"/>
      <c r="T304" s="147"/>
      <c r="U304" s="31" t="s">
        <v>49</v>
      </c>
      <c r="V304" s="24"/>
      <c r="W304" s="148">
        <f>$V$304*$K$304</f>
        <v>0</v>
      </c>
      <c r="X304" s="148">
        <v>2.88922</v>
      </c>
      <c r="Y304" s="148">
        <f>$X$304*$K$304</f>
        <v>7.974247199999999</v>
      </c>
      <c r="Z304" s="148">
        <v>0</v>
      </c>
      <c r="AA304" s="149">
        <f>$Z$304*$K$304</f>
        <v>0</v>
      </c>
      <c r="AR304" s="6" t="s">
        <v>165</v>
      </c>
      <c r="AT304" s="6" t="s">
        <v>161</v>
      </c>
      <c r="AU304" s="6" t="s">
        <v>111</v>
      </c>
      <c r="AY304" s="6" t="s">
        <v>159</v>
      </c>
      <c r="BE304" s="93">
        <f>IF($U$304="základní",$N$304,0)</f>
        <v>0</v>
      </c>
      <c r="BF304" s="93">
        <f>IF($U$304="snížená",$N$304,0)</f>
        <v>0</v>
      </c>
      <c r="BG304" s="93">
        <f>IF($U$304="zákl. přenesená",$N$304,0)</f>
        <v>0</v>
      </c>
      <c r="BH304" s="93">
        <f>IF($U$304="sníž. přenesená",$N$304,0)</f>
        <v>0</v>
      </c>
      <c r="BI304" s="93">
        <f>IF($U$304="nulová",$N$304,0)</f>
        <v>0</v>
      </c>
      <c r="BJ304" s="6" t="s">
        <v>22</v>
      </c>
      <c r="BK304" s="93">
        <f>ROUND($L$304*$K$304,2)</f>
        <v>0</v>
      </c>
      <c r="BL304" s="6" t="s">
        <v>165</v>
      </c>
      <c r="BM304" s="6" t="s">
        <v>424</v>
      </c>
    </row>
    <row r="305" spans="2:51" s="6" customFormat="1" ht="18.75" customHeight="1">
      <c r="B305" s="150"/>
      <c r="C305" s="151"/>
      <c r="D305" s="151"/>
      <c r="E305" s="151"/>
      <c r="F305" s="214" t="s">
        <v>425</v>
      </c>
      <c r="G305" s="215"/>
      <c r="H305" s="215"/>
      <c r="I305" s="215"/>
      <c r="J305" s="151"/>
      <c r="K305" s="152">
        <v>2.76</v>
      </c>
      <c r="L305" s="151"/>
      <c r="M305" s="151"/>
      <c r="N305" s="151"/>
      <c r="O305" s="151"/>
      <c r="P305" s="151"/>
      <c r="Q305" s="151"/>
      <c r="R305" s="153"/>
      <c r="T305" s="154"/>
      <c r="U305" s="151"/>
      <c r="V305" s="151"/>
      <c r="W305" s="151"/>
      <c r="X305" s="151"/>
      <c r="Y305" s="151"/>
      <c r="Z305" s="151"/>
      <c r="AA305" s="155"/>
      <c r="AT305" s="156" t="s">
        <v>167</v>
      </c>
      <c r="AU305" s="156" t="s">
        <v>111</v>
      </c>
      <c r="AV305" s="156" t="s">
        <v>111</v>
      </c>
      <c r="AW305" s="156" t="s">
        <v>121</v>
      </c>
      <c r="AX305" s="156" t="s">
        <v>22</v>
      </c>
      <c r="AY305" s="156" t="s">
        <v>159</v>
      </c>
    </row>
    <row r="306" spans="2:65" s="6" customFormat="1" ht="27" customHeight="1">
      <c r="B306" s="23"/>
      <c r="C306" s="143" t="s">
        <v>426</v>
      </c>
      <c r="D306" s="143" t="s">
        <v>161</v>
      </c>
      <c r="E306" s="144" t="s">
        <v>427</v>
      </c>
      <c r="F306" s="216" t="s">
        <v>428</v>
      </c>
      <c r="G306" s="217"/>
      <c r="H306" s="217"/>
      <c r="I306" s="217"/>
      <c r="J306" s="145" t="s">
        <v>176</v>
      </c>
      <c r="K306" s="146">
        <v>35.2</v>
      </c>
      <c r="L306" s="218">
        <v>0</v>
      </c>
      <c r="M306" s="217"/>
      <c r="N306" s="219">
        <f>ROUND($L$306*$K$306,2)</f>
        <v>0</v>
      </c>
      <c r="O306" s="217"/>
      <c r="P306" s="217"/>
      <c r="Q306" s="217"/>
      <c r="R306" s="25"/>
      <c r="T306" s="147"/>
      <c r="U306" s="31" t="s">
        <v>49</v>
      </c>
      <c r="V306" s="24"/>
      <c r="W306" s="148">
        <f>$V$306*$K$306</f>
        <v>0</v>
      </c>
      <c r="X306" s="148">
        <v>0.01619</v>
      </c>
      <c r="Y306" s="148">
        <f>$X$306*$K$306</f>
        <v>0.5698880000000001</v>
      </c>
      <c r="Z306" s="148">
        <v>0</v>
      </c>
      <c r="AA306" s="149">
        <f>$Z$306*$K$306</f>
        <v>0</v>
      </c>
      <c r="AR306" s="6" t="s">
        <v>165</v>
      </c>
      <c r="AT306" s="6" t="s">
        <v>161</v>
      </c>
      <c r="AU306" s="6" t="s">
        <v>111</v>
      </c>
      <c r="AY306" s="6" t="s">
        <v>159</v>
      </c>
      <c r="BE306" s="93">
        <f>IF($U$306="základní",$N$306,0)</f>
        <v>0</v>
      </c>
      <c r="BF306" s="93">
        <f>IF($U$306="snížená",$N$306,0)</f>
        <v>0</v>
      </c>
      <c r="BG306" s="93">
        <f>IF($U$306="zákl. přenesená",$N$306,0)</f>
        <v>0</v>
      </c>
      <c r="BH306" s="93">
        <f>IF($U$306="sníž. přenesená",$N$306,0)</f>
        <v>0</v>
      </c>
      <c r="BI306" s="93">
        <f>IF($U$306="nulová",$N$306,0)</f>
        <v>0</v>
      </c>
      <c r="BJ306" s="6" t="s">
        <v>22</v>
      </c>
      <c r="BK306" s="93">
        <f>ROUND($L$306*$K$306,2)</f>
        <v>0</v>
      </c>
      <c r="BL306" s="6" t="s">
        <v>165</v>
      </c>
      <c r="BM306" s="6" t="s">
        <v>429</v>
      </c>
    </row>
    <row r="307" spans="2:51" s="6" customFormat="1" ht="32.25" customHeight="1">
      <c r="B307" s="150"/>
      <c r="C307" s="151"/>
      <c r="D307" s="151"/>
      <c r="E307" s="151"/>
      <c r="F307" s="214" t="s">
        <v>430</v>
      </c>
      <c r="G307" s="215"/>
      <c r="H307" s="215"/>
      <c r="I307" s="215"/>
      <c r="J307" s="151"/>
      <c r="K307" s="152">
        <v>35.2</v>
      </c>
      <c r="L307" s="151"/>
      <c r="M307" s="151"/>
      <c r="N307" s="151"/>
      <c r="O307" s="151"/>
      <c r="P307" s="151"/>
      <c r="Q307" s="151"/>
      <c r="R307" s="153"/>
      <c r="T307" s="154"/>
      <c r="U307" s="151"/>
      <c r="V307" s="151"/>
      <c r="W307" s="151"/>
      <c r="X307" s="151"/>
      <c r="Y307" s="151"/>
      <c r="Z307" s="151"/>
      <c r="AA307" s="155"/>
      <c r="AT307" s="156" t="s">
        <v>167</v>
      </c>
      <c r="AU307" s="156" t="s">
        <v>111</v>
      </c>
      <c r="AV307" s="156" t="s">
        <v>111</v>
      </c>
      <c r="AW307" s="156" t="s">
        <v>121</v>
      </c>
      <c r="AX307" s="156" t="s">
        <v>84</v>
      </c>
      <c r="AY307" s="156" t="s">
        <v>159</v>
      </c>
    </row>
    <row r="308" spans="2:65" s="6" customFormat="1" ht="15.75" customHeight="1">
      <c r="B308" s="23"/>
      <c r="C308" s="143" t="s">
        <v>431</v>
      </c>
      <c r="D308" s="143" t="s">
        <v>161</v>
      </c>
      <c r="E308" s="144" t="s">
        <v>432</v>
      </c>
      <c r="F308" s="216" t="s">
        <v>433</v>
      </c>
      <c r="G308" s="217"/>
      <c r="H308" s="217"/>
      <c r="I308" s="217"/>
      <c r="J308" s="145" t="s">
        <v>434</v>
      </c>
      <c r="K308" s="146">
        <v>0.776</v>
      </c>
      <c r="L308" s="218">
        <v>0</v>
      </c>
      <c r="M308" s="217"/>
      <c r="N308" s="219">
        <f>ROUND($L$308*$K$308,2)</f>
        <v>0</v>
      </c>
      <c r="O308" s="217"/>
      <c r="P308" s="217"/>
      <c r="Q308" s="217"/>
      <c r="R308" s="25"/>
      <c r="T308" s="147"/>
      <c r="U308" s="31" t="s">
        <v>49</v>
      </c>
      <c r="V308" s="24"/>
      <c r="W308" s="148">
        <f>$V$308*$K$308</f>
        <v>0</v>
      </c>
      <c r="X308" s="148">
        <v>1.07614</v>
      </c>
      <c r="Y308" s="148">
        <f>$X$308*$K$308</f>
        <v>0.83508464</v>
      </c>
      <c r="Z308" s="148">
        <v>0</v>
      </c>
      <c r="AA308" s="149">
        <f>$Z$308*$K$308</f>
        <v>0</v>
      </c>
      <c r="AR308" s="6" t="s">
        <v>165</v>
      </c>
      <c r="AT308" s="6" t="s">
        <v>161</v>
      </c>
      <c r="AU308" s="6" t="s">
        <v>111</v>
      </c>
      <c r="AY308" s="6" t="s">
        <v>159</v>
      </c>
      <c r="BE308" s="93">
        <f>IF($U$308="základní",$N$308,0)</f>
        <v>0</v>
      </c>
      <c r="BF308" s="93">
        <f>IF($U$308="snížená",$N$308,0)</f>
        <v>0</v>
      </c>
      <c r="BG308" s="93">
        <f>IF($U$308="zákl. přenesená",$N$308,0)</f>
        <v>0</v>
      </c>
      <c r="BH308" s="93">
        <f>IF($U$308="sníž. přenesená",$N$308,0)</f>
        <v>0</v>
      </c>
      <c r="BI308" s="93">
        <f>IF($U$308="nulová",$N$308,0)</f>
        <v>0</v>
      </c>
      <c r="BJ308" s="6" t="s">
        <v>22</v>
      </c>
      <c r="BK308" s="93">
        <f>ROUND($L$308*$K$308,2)</f>
        <v>0</v>
      </c>
      <c r="BL308" s="6" t="s">
        <v>165</v>
      </c>
      <c r="BM308" s="6" t="s">
        <v>435</v>
      </c>
    </row>
    <row r="309" spans="2:51" s="6" customFormat="1" ht="18.75" customHeight="1">
      <c r="B309" s="150"/>
      <c r="C309" s="151"/>
      <c r="D309" s="151"/>
      <c r="E309" s="151"/>
      <c r="F309" s="214" t="s">
        <v>436</v>
      </c>
      <c r="G309" s="215"/>
      <c r="H309" s="215"/>
      <c r="I309" s="215"/>
      <c r="J309" s="151"/>
      <c r="K309" s="152">
        <v>0.127</v>
      </c>
      <c r="L309" s="151"/>
      <c r="M309" s="151"/>
      <c r="N309" s="151"/>
      <c r="O309" s="151"/>
      <c r="P309" s="151"/>
      <c r="Q309" s="151"/>
      <c r="R309" s="153"/>
      <c r="T309" s="154"/>
      <c r="U309" s="151"/>
      <c r="V309" s="151"/>
      <c r="W309" s="151"/>
      <c r="X309" s="151"/>
      <c r="Y309" s="151"/>
      <c r="Z309" s="151"/>
      <c r="AA309" s="155"/>
      <c r="AT309" s="156" t="s">
        <v>167</v>
      </c>
      <c r="AU309" s="156" t="s">
        <v>111</v>
      </c>
      <c r="AV309" s="156" t="s">
        <v>111</v>
      </c>
      <c r="AW309" s="156" t="s">
        <v>121</v>
      </c>
      <c r="AX309" s="156" t="s">
        <v>84</v>
      </c>
      <c r="AY309" s="156" t="s">
        <v>159</v>
      </c>
    </row>
    <row r="310" spans="2:51" s="6" customFormat="1" ht="18.75" customHeight="1">
      <c r="B310" s="150"/>
      <c r="C310" s="151"/>
      <c r="D310" s="151"/>
      <c r="E310" s="151"/>
      <c r="F310" s="214" t="s">
        <v>437</v>
      </c>
      <c r="G310" s="215"/>
      <c r="H310" s="215"/>
      <c r="I310" s="215"/>
      <c r="J310" s="151"/>
      <c r="K310" s="152">
        <v>0.127</v>
      </c>
      <c r="L310" s="151"/>
      <c r="M310" s="151"/>
      <c r="N310" s="151"/>
      <c r="O310" s="151"/>
      <c r="P310" s="151"/>
      <c r="Q310" s="151"/>
      <c r="R310" s="153"/>
      <c r="T310" s="154"/>
      <c r="U310" s="151"/>
      <c r="V310" s="151"/>
      <c r="W310" s="151"/>
      <c r="X310" s="151"/>
      <c r="Y310" s="151"/>
      <c r="Z310" s="151"/>
      <c r="AA310" s="155"/>
      <c r="AT310" s="156" t="s">
        <v>167</v>
      </c>
      <c r="AU310" s="156" t="s">
        <v>111</v>
      </c>
      <c r="AV310" s="156" t="s">
        <v>111</v>
      </c>
      <c r="AW310" s="156" t="s">
        <v>121</v>
      </c>
      <c r="AX310" s="156" t="s">
        <v>84</v>
      </c>
      <c r="AY310" s="156" t="s">
        <v>159</v>
      </c>
    </row>
    <row r="311" spans="2:51" s="6" customFormat="1" ht="18.75" customHeight="1">
      <c r="B311" s="150"/>
      <c r="C311" s="151"/>
      <c r="D311" s="151"/>
      <c r="E311" s="151"/>
      <c r="F311" s="214" t="s">
        <v>438</v>
      </c>
      <c r="G311" s="215"/>
      <c r="H311" s="215"/>
      <c r="I311" s="215"/>
      <c r="J311" s="151"/>
      <c r="K311" s="152">
        <v>0.127</v>
      </c>
      <c r="L311" s="151"/>
      <c r="M311" s="151"/>
      <c r="N311" s="151"/>
      <c r="O311" s="151"/>
      <c r="P311" s="151"/>
      <c r="Q311" s="151"/>
      <c r="R311" s="153"/>
      <c r="T311" s="154"/>
      <c r="U311" s="151"/>
      <c r="V311" s="151"/>
      <c r="W311" s="151"/>
      <c r="X311" s="151"/>
      <c r="Y311" s="151"/>
      <c r="Z311" s="151"/>
      <c r="AA311" s="155"/>
      <c r="AT311" s="156" t="s">
        <v>167</v>
      </c>
      <c r="AU311" s="156" t="s">
        <v>111</v>
      </c>
      <c r="AV311" s="156" t="s">
        <v>111</v>
      </c>
      <c r="AW311" s="156" t="s">
        <v>121</v>
      </c>
      <c r="AX311" s="156" t="s">
        <v>84</v>
      </c>
      <c r="AY311" s="156" t="s">
        <v>159</v>
      </c>
    </row>
    <row r="312" spans="2:51" s="6" customFormat="1" ht="32.25" customHeight="1">
      <c r="B312" s="150"/>
      <c r="C312" s="151"/>
      <c r="D312" s="151"/>
      <c r="E312" s="151"/>
      <c r="F312" s="214" t="s">
        <v>439</v>
      </c>
      <c r="G312" s="215"/>
      <c r="H312" s="215"/>
      <c r="I312" s="215"/>
      <c r="J312" s="151"/>
      <c r="K312" s="152">
        <v>0.395</v>
      </c>
      <c r="L312" s="151"/>
      <c r="M312" s="151"/>
      <c r="N312" s="151"/>
      <c r="O312" s="151"/>
      <c r="P312" s="151"/>
      <c r="Q312" s="151"/>
      <c r="R312" s="153"/>
      <c r="T312" s="154"/>
      <c r="U312" s="151"/>
      <c r="V312" s="151"/>
      <c r="W312" s="151"/>
      <c r="X312" s="151"/>
      <c r="Y312" s="151"/>
      <c r="Z312" s="151"/>
      <c r="AA312" s="155"/>
      <c r="AT312" s="156" t="s">
        <v>167</v>
      </c>
      <c r="AU312" s="156" t="s">
        <v>111</v>
      </c>
      <c r="AV312" s="156" t="s">
        <v>111</v>
      </c>
      <c r="AW312" s="156" t="s">
        <v>121</v>
      </c>
      <c r="AX312" s="156" t="s">
        <v>84</v>
      </c>
      <c r="AY312" s="156" t="s">
        <v>159</v>
      </c>
    </row>
    <row r="313" spans="2:63" s="132" customFormat="1" ht="30.75" customHeight="1">
      <c r="B313" s="133"/>
      <c r="C313" s="134"/>
      <c r="D313" s="142" t="s">
        <v>126</v>
      </c>
      <c r="E313" s="142"/>
      <c r="F313" s="142"/>
      <c r="G313" s="142"/>
      <c r="H313" s="142"/>
      <c r="I313" s="142"/>
      <c r="J313" s="142"/>
      <c r="K313" s="142"/>
      <c r="L313" s="142"/>
      <c r="M313" s="142"/>
      <c r="N313" s="210">
        <f>$BK$313</f>
        <v>0</v>
      </c>
      <c r="O313" s="211"/>
      <c r="P313" s="211"/>
      <c r="Q313" s="211"/>
      <c r="R313" s="136"/>
      <c r="T313" s="137"/>
      <c r="U313" s="134"/>
      <c r="V313" s="134"/>
      <c r="W313" s="138">
        <f>$W$314+SUM($W$315:$W$363)</f>
        <v>0</v>
      </c>
      <c r="X313" s="134"/>
      <c r="Y313" s="138">
        <f>$Y$314+SUM($Y$315:$Y$363)</f>
        <v>3779.5900601999997</v>
      </c>
      <c r="Z313" s="134"/>
      <c r="AA313" s="139">
        <f>$AA$314+SUM($AA$315:$AA$363)</f>
        <v>0</v>
      </c>
      <c r="AR313" s="140" t="s">
        <v>22</v>
      </c>
      <c r="AT313" s="140" t="s">
        <v>83</v>
      </c>
      <c r="AU313" s="140" t="s">
        <v>22</v>
      </c>
      <c r="AY313" s="140" t="s">
        <v>159</v>
      </c>
      <c r="BK313" s="141">
        <f>$BK$314+SUM($BK$315:$BK$363)</f>
        <v>0</v>
      </c>
    </row>
    <row r="314" spans="2:65" s="6" customFormat="1" ht="27" customHeight="1">
      <c r="B314" s="23"/>
      <c r="C314" s="143" t="s">
        <v>440</v>
      </c>
      <c r="D314" s="143" t="s">
        <v>161</v>
      </c>
      <c r="E314" s="144" t="s">
        <v>441</v>
      </c>
      <c r="F314" s="216" t="s">
        <v>442</v>
      </c>
      <c r="G314" s="217"/>
      <c r="H314" s="217"/>
      <c r="I314" s="217"/>
      <c r="J314" s="145" t="s">
        <v>176</v>
      </c>
      <c r="K314" s="146">
        <v>351.31</v>
      </c>
      <c r="L314" s="218">
        <v>0</v>
      </c>
      <c r="M314" s="217"/>
      <c r="N314" s="219">
        <f>ROUND($L$314*$K$314,2)</f>
        <v>0</v>
      </c>
      <c r="O314" s="217"/>
      <c r="P314" s="217"/>
      <c r="Q314" s="217"/>
      <c r="R314" s="25"/>
      <c r="T314" s="147"/>
      <c r="U314" s="31" t="s">
        <v>49</v>
      </c>
      <c r="V314" s="24"/>
      <c r="W314" s="148">
        <f>$V$314*$K$314</f>
        <v>0</v>
      </c>
      <c r="X314" s="148">
        <v>0</v>
      </c>
      <c r="Y314" s="148">
        <f>$X$314*$K$314</f>
        <v>0</v>
      </c>
      <c r="Z314" s="148">
        <v>0</v>
      </c>
      <c r="AA314" s="149">
        <f>$Z$314*$K$314</f>
        <v>0</v>
      </c>
      <c r="AR314" s="6" t="s">
        <v>165</v>
      </c>
      <c r="AT314" s="6" t="s">
        <v>161</v>
      </c>
      <c r="AU314" s="6" t="s">
        <v>111</v>
      </c>
      <c r="AY314" s="6" t="s">
        <v>159</v>
      </c>
      <c r="BE314" s="93">
        <f>IF($U$314="základní",$N$314,0)</f>
        <v>0</v>
      </c>
      <c r="BF314" s="93">
        <f>IF($U$314="snížená",$N$314,0)</f>
        <v>0</v>
      </c>
      <c r="BG314" s="93">
        <f>IF($U$314="zákl. přenesená",$N$314,0)</f>
        <v>0</v>
      </c>
      <c r="BH314" s="93">
        <f>IF($U$314="sníž. přenesená",$N$314,0)</f>
        <v>0</v>
      </c>
      <c r="BI314" s="93">
        <f>IF($U$314="nulová",$N$314,0)</f>
        <v>0</v>
      </c>
      <c r="BJ314" s="6" t="s">
        <v>22</v>
      </c>
      <c r="BK314" s="93">
        <f>ROUND($L$314*$K$314,2)</f>
        <v>0</v>
      </c>
      <c r="BL314" s="6" t="s">
        <v>165</v>
      </c>
      <c r="BM314" s="6" t="s">
        <v>443</v>
      </c>
    </row>
    <row r="315" spans="2:51" s="6" customFormat="1" ht="32.25" customHeight="1">
      <c r="B315" s="150"/>
      <c r="C315" s="151"/>
      <c r="D315" s="151"/>
      <c r="E315" s="151"/>
      <c r="F315" s="214" t="s">
        <v>444</v>
      </c>
      <c r="G315" s="215"/>
      <c r="H315" s="215"/>
      <c r="I315" s="215"/>
      <c r="J315" s="151"/>
      <c r="K315" s="152">
        <v>48.4</v>
      </c>
      <c r="L315" s="151"/>
      <c r="M315" s="151"/>
      <c r="N315" s="151"/>
      <c r="O315" s="151"/>
      <c r="P315" s="151"/>
      <c r="Q315" s="151"/>
      <c r="R315" s="153"/>
      <c r="T315" s="154"/>
      <c r="U315" s="151"/>
      <c r="V315" s="151"/>
      <c r="W315" s="151"/>
      <c r="X315" s="151"/>
      <c r="Y315" s="151"/>
      <c r="Z315" s="151"/>
      <c r="AA315" s="155"/>
      <c r="AT315" s="156" t="s">
        <v>167</v>
      </c>
      <c r="AU315" s="156" t="s">
        <v>111</v>
      </c>
      <c r="AV315" s="156" t="s">
        <v>111</v>
      </c>
      <c r="AW315" s="156" t="s">
        <v>121</v>
      </c>
      <c r="AX315" s="156" t="s">
        <v>84</v>
      </c>
      <c r="AY315" s="156" t="s">
        <v>159</v>
      </c>
    </row>
    <row r="316" spans="2:51" s="6" customFormat="1" ht="46.5" customHeight="1">
      <c r="B316" s="150"/>
      <c r="C316" s="151"/>
      <c r="D316" s="151"/>
      <c r="E316" s="151"/>
      <c r="F316" s="214" t="s">
        <v>445</v>
      </c>
      <c r="G316" s="215"/>
      <c r="H316" s="215"/>
      <c r="I316" s="215"/>
      <c r="J316" s="151"/>
      <c r="K316" s="152">
        <v>180.31</v>
      </c>
      <c r="L316" s="151"/>
      <c r="M316" s="151"/>
      <c r="N316" s="151"/>
      <c r="O316" s="151"/>
      <c r="P316" s="151"/>
      <c r="Q316" s="151"/>
      <c r="R316" s="153"/>
      <c r="T316" s="154"/>
      <c r="U316" s="151"/>
      <c r="V316" s="151"/>
      <c r="W316" s="151"/>
      <c r="X316" s="151"/>
      <c r="Y316" s="151"/>
      <c r="Z316" s="151"/>
      <c r="AA316" s="155"/>
      <c r="AT316" s="156" t="s">
        <v>167</v>
      </c>
      <c r="AU316" s="156" t="s">
        <v>111</v>
      </c>
      <c r="AV316" s="156" t="s">
        <v>111</v>
      </c>
      <c r="AW316" s="156" t="s">
        <v>121</v>
      </c>
      <c r="AX316" s="156" t="s">
        <v>84</v>
      </c>
      <c r="AY316" s="156" t="s">
        <v>159</v>
      </c>
    </row>
    <row r="317" spans="2:51" s="6" customFormat="1" ht="18.75" customHeight="1">
      <c r="B317" s="150"/>
      <c r="C317" s="151"/>
      <c r="D317" s="151"/>
      <c r="E317" s="151"/>
      <c r="F317" s="214" t="s">
        <v>446</v>
      </c>
      <c r="G317" s="215"/>
      <c r="H317" s="215"/>
      <c r="I317" s="215"/>
      <c r="J317" s="151"/>
      <c r="K317" s="152">
        <v>118.1</v>
      </c>
      <c r="L317" s="151"/>
      <c r="M317" s="151"/>
      <c r="N317" s="151"/>
      <c r="O317" s="151"/>
      <c r="P317" s="151"/>
      <c r="Q317" s="151"/>
      <c r="R317" s="153"/>
      <c r="T317" s="154"/>
      <c r="U317" s="151"/>
      <c r="V317" s="151"/>
      <c r="W317" s="151"/>
      <c r="X317" s="151"/>
      <c r="Y317" s="151"/>
      <c r="Z317" s="151"/>
      <c r="AA317" s="155"/>
      <c r="AT317" s="156" t="s">
        <v>167</v>
      </c>
      <c r="AU317" s="156" t="s">
        <v>111</v>
      </c>
      <c r="AV317" s="156" t="s">
        <v>111</v>
      </c>
      <c r="AW317" s="156" t="s">
        <v>121</v>
      </c>
      <c r="AX317" s="156" t="s">
        <v>84</v>
      </c>
      <c r="AY317" s="156" t="s">
        <v>159</v>
      </c>
    </row>
    <row r="318" spans="2:51" s="6" customFormat="1" ht="18.75" customHeight="1">
      <c r="B318" s="150"/>
      <c r="C318" s="151"/>
      <c r="D318" s="151"/>
      <c r="E318" s="151"/>
      <c r="F318" s="214" t="s">
        <v>447</v>
      </c>
      <c r="G318" s="215"/>
      <c r="H318" s="215"/>
      <c r="I318" s="215"/>
      <c r="J318" s="151"/>
      <c r="K318" s="152">
        <v>4.5</v>
      </c>
      <c r="L318" s="151"/>
      <c r="M318" s="151"/>
      <c r="N318" s="151"/>
      <c r="O318" s="151"/>
      <c r="P318" s="151"/>
      <c r="Q318" s="151"/>
      <c r="R318" s="153"/>
      <c r="T318" s="154"/>
      <c r="U318" s="151"/>
      <c r="V318" s="151"/>
      <c r="W318" s="151"/>
      <c r="X318" s="151"/>
      <c r="Y318" s="151"/>
      <c r="Z318" s="151"/>
      <c r="AA318" s="155"/>
      <c r="AT318" s="156" t="s">
        <v>167</v>
      </c>
      <c r="AU318" s="156" t="s">
        <v>111</v>
      </c>
      <c r="AV318" s="156" t="s">
        <v>111</v>
      </c>
      <c r="AW318" s="156" t="s">
        <v>121</v>
      </c>
      <c r="AX318" s="156" t="s">
        <v>84</v>
      </c>
      <c r="AY318" s="156" t="s">
        <v>159</v>
      </c>
    </row>
    <row r="319" spans="2:65" s="6" customFormat="1" ht="27" customHeight="1">
      <c r="B319" s="23"/>
      <c r="C319" s="143" t="s">
        <v>448</v>
      </c>
      <c r="D319" s="143" t="s">
        <v>161</v>
      </c>
      <c r="E319" s="144" t="s">
        <v>449</v>
      </c>
      <c r="F319" s="216" t="s">
        <v>450</v>
      </c>
      <c r="G319" s="217"/>
      <c r="H319" s="217"/>
      <c r="I319" s="217"/>
      <c r="J319" s="145" t="s">
        <v>176</v>
      </c>
      <c r="K319" s="146">
        <v>54.12</v>
      </c>
      <c r="L319" s="218">
        <v>0</v>
      </c>
      <c r="M319" s="217"/>
      <c r="N319" s="219">
        <f>ROUND($L$319*$K$319,2)</f>
        <v>0</v>
      </c>
      <c r="O319" s="217"/>
      <c r="P319" s="217"/>
      <c r="Q319" s="217"/>
      <c r="R319" s="25"/>
      <c r="T319" s="147"/>
      <c r="U319" s="31" t="s">
        <v>49</v>
      </c>
      <c r="V319" s="24"/>
      <c r="W319" s="148">
        <f>$V$319*$K$319</f>
        <v>0</v>
      </c>
      <c r="X319" s="148">
        <v>0.1873</v>
      </c>
      <c r="Y319" s="148">
        <f>$X$319*$K$319</f>
        <v>10.136676</v>
      </c>
      <c r="Z319" s="148">
        <v>0</v>
      </c>
      <c r="AA319" s="149">
        <f>$Z$319*$K$319</f>
        <v>0</v>
      </c>
      <c r="AR319" s="6" t="s">
        <v>165</v>
      </c>
      <c r="AT319" s="6" t="s">
        <v>161</v>
      </c>
      <c r="AU319" s="6" t="s">
        <v>111</v>
      </c>
      <c r="AY319" s="6" t="s">
        <v>159</v>
      </c>
      <c r="BE319" s="93">
        <f>IF($U$319="základní",$N$319,0)</f>
        <v>0</v>
      </c>
      <c r="BF319" s="93">
        <f>IF($U$319="snížená",$N$319,0)</f>
        <v>0</v>
      </c>
      <c r="BG319" s="93">
        <f>IF($U$319="zákl. přenesená",$N$319,0)</f>
        <v>0</v>
      </c>
      <c r="BH319" s="93">
        <f>IF($U$319="sníž. přenesená",$N$319,0)</f>
        <v>0</v>
      </c>
      <c r="BI319" s="93">
        <f>IF($U$319="nulová",$N$319,0)</f>
        <v>0</v>
      </c>
      <c r="BJ319" s="6" t="s">
        <v>22</v>
      </c>
      <c r="BK319" s="93">
        <f>ROUND($L$319*$K$319,2)</f>
        <v>0</v>
      </c>
      <c r="BL319" s="6" t="s">
        <v>165</v>
      </c>
      <c r="BM319" s="6" t="s">
        <v>451</v>
      </c>
    </row>
    <row r="320" spans="2:51" s="6" customFormat="1" ht="18.75" customHeight="1">
      <c r="B320" s="150"/>
      <c r="C320" s="151"/>
      <c r="D320" s="151"/>
      <c r="E320" s="151"/>
      <c r="F320" s="214" t="s">
        <v>452</v>
      </c>
      <c r="G320" s="215"/>
      <c r="H320" s="215"/>
      <c r="I320" s="215"/>
      <c r="J320" s="151"/>
      <c r="K320" s="152">
        <v>16.9</v>
      </c>
      <c r="L320" s="151"/>
      <c r="M320" s="151"/>
      <c r="N320" s="151"/>
      <c r="O320" s="151"/>
      <c r="P320" s="151"/>
      <c r="Q320" s="151"/>
      <c r="R320" s="153"/>
      <c r="T320" s="154"/>
      <c r="U320" s="151"/>
      <c r="V320" s="151"/>
      <c r="W320" s="151"/>
      <c r="X320" s="151"/>
      <c r="Y320" s="151"/>
      <c r="Z320" s="151"/>
      <c r="AA320" s="155"/>
      <c r="AT320" s="156" t="s">
        <v>167</v>
      </c>
      <c r="AU320" s="156" t="s">
        <v>111</v>
      </c>
      <c r="AV320" s="156" t="s">
        <v>111</v>
      </c>
      <c r="AW320" s="156" t="s">
        <v>121</v>
      </c>
      <c r="AX320" s="156" t="s">
        <v>84</v>
      </c>
      <c r="AY320" s="156" t="s">
        <v>159</v>
      </c>
    </row>
    <row r="321" spans="2:51" s="6" customFormat="1" ht="18.75" customHeight="1">
      <c r="B321" s="150"/>
      <c r="C321" s="151"/>
      <c r="D321" s="151"/>
      <c r="E321" s="151"/>
      <c r="F321" s="214" t="s">
        <v>453</v>
      </c>
      <c r="G321" s="215"/>
      <c r="H321" s="215"/>
      <c r="I321" s="215"/>
      <c r="J321" s="151"/>
      <c r="K321" s="152">
        <v>16.9</v>
      </c>
      <c r="L321" s="151"/>
      <c r="M321" s="151"/>
      <c r="N321" s="151"/>
      <c r="O321" s="151"/>
      <c r="P321" s="151"/>
      <c r="Q321" s="151"/>
      <c r="R321" s="153"/>
      <c r="T321" s="154"/>
      <c r="U321" s="151"/>
      <c r="V321" s="151"/>
      <c r="W321" s="151"/>
      <c r="X321" s="151"/>
      <c r="Y321" s="151"/>
      <c r="Z321" s="151"/>
      <c r="AA321" s="155"/>
      <c r="AT321" s="156" t="s">
        <v>167</v>
      </c>
      <c r="AU321" s="156" t="s">
        <v>111</v>
      </c>
      <c r="AV321" s="156" t="s">
        <v>111</v>
      </c>
      <c r="AW321" s="156" t="s">
        <v>121</v>
      </c>
      <c r="AX321" s="156" t="s">
        <v>84</v>
      </c>
      <c r="AY321" s="156" t="s">
        <v>159</v>
      </c>
    </row>
    <row r="322" spans="2:51" s="6" customFormat="1" ht="18.75" customHeight="1">
      <c r="B322" s="150"/>
      <c r="C322" s="151"/>
      <c r="D322" s="151"/>
      <c r="E322" s="151"/>
      <c r="F322" s="214" t="s">
        <v>454</v>
      </c>
      <c r="G322" s="215"/>
      <c r="H322" s="215"/>
      <c r="I322" s="215"/>
      <c r="J322" s="151"/>
      <c r="K322" s="152">
        <v>16.9</v>
      </c>
      <c r="L322" s="151"/>
      <c r="M322" s="151"/>
      <c r="N322" s="151"/>
      <c r="O322" s="151"/>
      <c r="P322" s="151"/>
      <c r="Q322" s="151"/>
      <c r="R322" s="153"/>
      <c r="T322" s="154"/>
      <c r="U322" s="151"/>
      <c r="V322" s="151"/>
      <c r="W322" s="151"/>
      <c r="X322" s="151"/>
      <c r="Y322" s="151"/>
      <c r="Z322" s="151"/>
      <c r="AA322" s="155"/>
      <c r="AT322" s="156" t="s">
        <v>167</v>
      </c>
      <c r="AU322" s="156" t="s">
        <v>111</v>
      </c>
      <c r="AV322" s="156" t="s">
        <v>111</v>
      </c>
      <c r="AW322" s="156" t="s">
        <v>121</v>
      </c>
      <c r="AX322" s="156" t="s">
        <v>84</v>
      </c>
      <c r="AY322" s="156" t="s">
        <v>159</v>
      </c>
    </row>
    <row r="323" spans="2:51" s="6" customFormat="1" ht="32.25" customHeight="1">
      <c r="B323" s="150"/>
      <c r="C323" s="151"/>
      <c r="D323" s="151"/>
      <c r="E323" s="151"/>
      <c r="F323" s="214" t="s">
        <v>455</v>
      </c>
      <c r="G323" s="215"/>
      <c r="H323" s="215"/>
      <c r="I323" s="215"/>
      <c r="J323" s="151"/>
      <c r="K323" s="152">
        <v>3.42</v>
      </c>
      <c r="L323" s="151"/>
      <c r="M323" s="151"/>
      <c r="N323" s="151"/>
      <c r="O323" s="151"/>
      <c r="P323" s="151"/>
      <c r="Q323" s="151"/>
      <c r="R323" s="153"/>
      <c r="T323" s="154"/>
      <c r="U323" s="151"/>
      <c r="V323" s="151"/>
      <c r="W323" s="151"/>
      <c r="X323" s="151"/>
      <c r="Y323" s="151"/>
      <c r="Z323" s="151"/>
      <c r="AA323" s="155"/>
      <c r="AT323" s="156" t="s">
        <v>167</v>
      </c>
      <c r="AU323" s="156" t="s">
        <v>111</v>
      </c>
      <c r="AV323" s="156" t="s">
        <v>111</v>
      </c>
      <c r="AW323" s="156" t="s">
        <v>121</v>
      </c>
      <c r="AX323" s="156" t="s">
        <v>84</v>
      </c>
      <c r="AY323" s="156" t="s">
        <v>159</v>
      </c>
    </row>
    <row r="324" spans="2:65" s="6" customFormat="1" ht="27" customHeight="1">
      <c r="B324" s="23"/>
      <c r="C324" s="143" t="s">
        <v>456</v>
      </c>
      <c r="D324" s="143" t="s">
        <v>161</v>
      </c>
      <c r="E324" s="144" t="s">
        <v>457</v>
      </c>
      <c r="F324" s="216" t="s">
        <v>458</v>
      </c>
      <c r="G324" s="217"/>
      <c r="H324" s="217"/>
      <c r="I324" s="217"/>
      <c r="J324" s="145" t="s">
        <v>176</v>
      </c>
      <c r="K324" s="146">
        <v>162.56</v>
      </c>
      <c r="L324" s="218">
        <v>0</v>
      </c>
      <c r="M324" s="217"/>
      <c r="N324" s="219">
        <f>ROUND($L$324*$K$324,2)</f>
        <v>0</v>
      </c>
      <c r="O324" s="217"/>
      <c r="P324" s="217"/>
      <c r="Q324" s="217"/>
      <c r="R324" s="25"/>
      <c r="T324" s="147"/>
      <c r="U324" s="31" t="s">
        <v>49</v>
      </c>
      <c r="V324" s="24"/>
      <c r="W324" s="148">
        <f>$V$324*$K$324</f>
        <v>0</v>
      </c>
      <c r="X324" s="148">
        <v>0.3006</v>
      </c>
      <c r="Y324" s="148">
        <f>$X$324*$K$324</f>
        <v>48.865536</v>
      </c>
      <c r="Z324" s="148">
        <v>0</v>
      </c>
      <c r="AA324" s="149">
        <f>$Z$324*$K$324</f>
        <v>0</v>
      </c>
      <c r="AR324" s="6" t="s">
        <v>165</v>
      </c>
      <c r="AT324" s="6" t="s">
        <v>161</v>
      </c>
      <c r="AU324" s="6" t="s">
        <v>111</v>
      </c>
      <c r="AY324" s="6" t="s">
        <v>159</v>
      </c>
      <c r="BE324" s="93">
        <f>IF($U$324="základní",$N$324,0)</f>
        <v>0</v>
      </c>
      <c r="BF324" s="93">
        <f>IF($U$324="snížená",$N$324,0)</f>
        <v>0</v>
      </c>
      <c r="BG324" s="93">
        <f>IF($U$324="zákl. přenesená",$N$324,0)</f>
        <v>0</v>
      </c>
      <c r="BH324" s="93">
        <f>IF($U$324="sníž. přenesená",$N$324,0)</f>
        <v>0</v>
      </c>
      <c r="BI324" s="93">
        <f>IF($U$324="nulová",$N$324,0)</f>
        <v>0</v>
      </c>
      <c r="BJ324" s="6" t="s">
        <v>22</v>
      </c>
      <c r="BK324" s="93">
        <f>ROUND($L$324*$K$324,2)</f>
        <v>0</v>
      </c>
      <c r="BL324" s="6" t="s">
        <v>165</v>
      </c>
      <c r="BM324" s="6" t="s">
        <v>459</v>
      </c>
    </row>
    <row r="325" spans="2:51" s="6" customFormat="1" ht="18.75" customHeight="1">
      <c r="B325" s="150"/>
      <c r="C325" s="151"/>
      <c r="D325" s="151"/>
      <c r="E325" s="151"/>
      <c r="F325" s="214" t="s">
        <v>460</v>
      </c>
      <c r="G325" s="215"/>
      <c r="H325" s="215"/>
      <c r="I325" s="215"/>
      <c r="J325" s="151"/>
      <c r="K325" s="152">
        <v>4.5</v>
      </c>
      <c r="L325" s="151"/>
      <c r="M325" s="151"/>
      <c r="N325" s="151"/>
      <c r="O325" s="151"/>
      <c r="P325" s="151"/>
      <c r="Q325" s="151"/>
      <c r="R325" s="153"/>
      <c r="T325" s="154"/>
      <c r="U325" s="151"/>
      <c r="V325" s="151"/>
      <c r="W325" s="151"/>
      <c r="X325" s="151"/>
      <c r="Y325" s="151"/>
      <c r="Z325" s="151"/>
      <c r="AA325" s="155"/>
      <c r="AT325" s="156" t="s">
        <v>167</v>
      </c>
      <c r="AU325" s="156" t="s">
        <v>111</v>
      </c>
      <c r="AV325" s="156" t="s">
        <v>111</v>
      </c>
      <c r="AW325" s="156" t="s">
        <v>121</v>
      </c>
      <c r="AX325" s="156" t="s">
        <v>84</v>
      </c>
      <c r="AY325" s="156" t="s">
        <v>159</v>
      </c>
    </row>
    <row r="326" spans="2:51" s="6" customFormat="1" ht="18.75" customHeight="1">
      <c r="B326" s="150"/>
      <c r="C326" s="151"/>
      <c r="D326" s="151"/>
      <c r="E326" s="151"/>
      <c r="F326" s="214" t="s">
        <v>461</v>
      </c>
      <c r="G326" s="215"/>
      <c r="H326" s="215"/>
      <c r="I326" s="215"/>
      <c r="J326" s="151"/>
      <c r="K326" s="152">
        <v>33.46</v>
      </c>
      <c r="L326" s="151"/>
      <c r="M326" s="151"/>
      <c r="N326" s="151"/>
      <c r="O326" s="151"/>
      <c r="P326" s="151"/>
      <c r="Q326" s="151"/>
      <c r="R326" s="153"/>
      <c r="T326" s="154"/>
      <c r="U326" s="151"/>
      <c r="V326" s="151"/>
      <c r="W326" s="151"/>
      <c r="X326" s="151"/>
      <c r="Y326" s="151"/>
      <c r="Z326" s="151"/>
      <c r="AA326" s="155"/>
      <c r="AT326" s="156" t="s">
        <v>167</v>
      </c>
      <c r="AU326" s="156" t="s">
        <v>111</v>
      </c>
      <c r="AV326" s="156" t="s">
        <v>111</v>
      </c>
      <c r="AW326" s="156" t="s">
        <v>121</v>
      </c>
      <c r="AX326" s="156" t="s">
        <v>84</v>
      </c>
      <c r="AY326" s="156" t="s">
        <v>159</v>
      </c>
    </row>
    <row r="327" spans="2:51" s="6" customFormat="1" ht="32.25" customHeight="1">
      <c r="B327" s="150"/>
      <c r="C327" s="151"/>
      <c r="D327" s="151"/>
      <c r="E327" s="151"/>
      <c r="F327" s="214" t="s">
        <v>462</v>
      </c>
      <c r="G327" s="215"/>
      <c r="H327" s="215"/>
      <c r="I327" s="215"/>
      <c r="J327" s="151"/>
      <c r="K327" s="152">
        <v>124.6</v>
      </c>
      <c r="L327" s="151"/>
      <c r="M327" s="151"/>
      <c r="N327" s="151"/>
      <c r="O327" s="151"/>
      <c r="P327" s="151"/>
      <c r="Q327" s="151"/>
      <c r="R327" s="153"/>
      <c r="T327" s="154"/>
      <c r="U327" s="151"/>
      <c r="V327" s="151"/>
      <c r="W327" s="151"/>
      <c r="X327" s="151"/>
      <c r="Y327" s="151"/>
      <c r="Z327" s="151"/>
      <c r="AA327" s="155"/>
      <c r="AT327" s="156" t="s">
        <v>167</v>
      </c>
      <c r="AU327" s="156" t="s">
        <v>111</v>
      </c>
      <c r="AV327" s="156" t="s">
        <v>111</v>
      </c>
      <c r="AW327" s="156" t="s">
        <v>121</v>
      </c>
      <c r="AX327" s="156" t="s">
        <v>84</v>
      </c>
      <c r="AY327" s="156" t="s">
        <v>159</v>
      </c>
    </row>
    <row r="328" spans="2:65" s="6" customFormat="1" ht="39" customHeight="1">
      <c r="B328" s="23"/>
      <c r="C328" s="143" t="s">
        <v>463</v>
      </c>
      <c r="D328" s="143" t="s">
        <v>161</v>
      </c>
      <c r="E328" s="144" t="s">
        <v>464</v>
      </c>
      <c r="F328" s="216" t="s">
        <v>465</v>
      </c>
      <c r="G328" s="217"/>
      <c r="H328" s="217"/>
      <c r="I328" s="217"/>
      <c r="J328" s="145" t="s">
        <v>170</v>
      </c>
      <c r="K328" s="146">
        <v>1632.24</v>
      </c>
      <c r="L328" s="218">
        <v>0</v>
      </c>
      <c r="M328" s="217"/>
      <c r="N328" s="219">
        <f>ROUND($L$328*$K$328,2)</f>
        <v>0</v>
      </c>
      <c r="O328" s="217"/>
      <c r="P328" s="217"/>
      <c r="Q328" s="217"/>
      <c r="R328" s="25"/>
      <c r="T328" s="147"/>
      <c r="U328" s="31" t="s">
        <v>49</v>
      </c>
      <c r="V328" s="24"/>
      <c r="W328" s="148">
        <f>$V$328*$K$328</f>
        <v>0</v>
      </c>
      <c r="X328" s="148">
        <v>1.848</v>
      </c>
      <c r="Y328" s="148">
        <f>$X$328*$K$328</f>
        <v>3016.37952</v>
      </c>
      <c r="Z328" s="148">
        <v>0</v>
      </c>
      <c r="AA328" s="149">
        <f>$Z$328*$K$328</f>
        <v>0</v>
      </c>
      <c r="AR328" s="6" t="s">
        <v>165</v>
      </c>
      <c r="AT328" s="6" t="s">
        <v>161</v>
      </c>
      <c r="AU328" s="6" t="s">
        <v>111</v>
      </c>
      <c r="AY328" s="6" t="s">
        <v>159</v>
      </c>
      <c r="BE328" s="93">
        <f>IF($U$328="základní",$N$328,0)</f>
        <v>0</v>
      </c>
      <c r="BF328" s="93">
        <f>IF($U$328="snížená",$N$328,0)</f>
        <v>0</v>
      </c>
      <c r="BG328" s="93">
        <f>IF($U$328="zákl. přenesená",$N$328,0)</f>
        <v>0</v>
      </c>
      <c r="BH328" s="93">
        <f>IF($U$328="sníž. přenesená",$N$328,0)</f>
        <v>0</v>
      </c>
      <c r="BI328" s="93">
        <f>IF($U$328="nulová",$N$328,0)</f>
        <v>0</v>
      </c>
      <c r="BJ328" s="6" t="s">
        <v>22</v>
      </c>
      <c r="BK328" s="93">
        <f>ROUND($L$328*$K$328,2)</f>
        <v>0</v>
      </c>
      <c r="BL328" s="6" t="s">
        <v>165</v>
      </c>
      <c r="BM328" s="6" t="s">
        <v>466</v>
      </c>
    </row>
    <row r="329" spans="2:51" s="6" customFormat="1" ht="18.75" customHeight="1">
      <c r="B329" s="150"/>
      <c r="C329" s="151"/>
      <c r="D329" s="151"/>
      <c r="E329" s="151"/>
      <c r="F329" s="214" t="s">
        <v>467</v>
      </c>
      <c r="G329" s="215"/>
      <c r="H329" s="215"/>
      <c r="I329" s="215"/>
      <c r="J329" s="151"/>
      <c r="K329" s="152">
        <v>23.7</v>
      </c>
      <c r="L329" s="151"/>
      <c r="M329" s="151"/>
      <c r="N329" s="151"/>
      <c r="O329" s="151"/>
      <c r="P329" s="151"/>
      <c r="Q329" s="151"/>
      <c r="R329" s="153"/>
      <c r="T329" s="154"/>
      <c r="U329" s="151"/>
      <c r="V329" s="151"/>
      <c r="W329" s="151"/>
      <c r="X329" s="151"/>
      <c r="Y329" s="151"/>
      <c r="Z329" s="151"/>
      <c r="AA329" s="155"/>
      <c r="AT329" s="156" t="s">
        <v>167</v>
      </c>
      <c r="AU329" s="156" t="s">
        <v>111</v>
      </c>
      <c r="AV329" s="156" t="s">
        <v>111</v>
      </c>
      <c r="AW329" s="156" t="s">
        <v>121</v>
      </c>
      <c r="AX329" s="156" t="s">
        <v>84</v>
      </c>
      <c r="AY329" s="156" t="s">
        <v>159</v>
      </c>
    </row>
    <row r="330" spans="2:51" s="6" customFormat="1" ht="18.75" customHeight="1">
      <c r="B330" s="150"/>
      <c r="C330" s="151"/>
      <c r="D330" s="151"/>
      <c r="E330" s="151"/>
      <c r="F330" s="214" t="s">
        <v>468</v>
      </c>
      <c r="G330" s="215"/>
      <c r="H330" s="215"/>
      <c r="I330" s="215"/>
      <c r="J330" s="151"/>
      <c r="K330" s="152">
        <v>27.23</v>
      </c>
      <c r="L330" s="151"/>
      <c r="M330" s="151"/>
      <c r="N330" s="151"/>
      <c r="O330" s="151"/>
      <c r="P330" s="151"/>
      <c r="Q330" s="151"/>
      <c r="R330" s="153"/>
      <c r="T330" s="154"/>
      <c r="U330" s="151"/>
      <c r="V330" s="151"/>
      <c r="W330" s="151"/>
      <c r="X330" s="151"/>
      <c r="Y330" s="151"/>
      <c r="Z330" s="151"/>
      <c r="AA330" s="155"/>
      <c r="AT330" s="156" t="s">
        <v>167</v>
      </c>
      <c r="AU330" s="156" t="s">
        <v>111</v>
      </c>
      <c r="AV330" s="156" t="s">
        <v>111</v>
      </c>
      <c r="AW330" s="156" t="s">
        <v>121</v>
      </c>
      <c r="AX330" s="156" t="s">
        <v>84</v>
      </c>
      <c r="AY330" s="156" t="s">
        <v>159</v>
      </c>
    </row>
    <row r="331" spans="2:51" s="6" customFormat="1" ht="18.75" customHeight="1">
      <c r="B331" s="150"/>
      <c r="C331" s="151"/>
      <c r="D331" s="151"/>
      <c r="E331" s="151"/>
      <c r="F331" s="214" t="s">
        <v>469</v>
      </c>
      <c r="G331" s="215"/>
      <c r="H331" s="215"/>
      <c r="I331" s="215"/>
      <c r="J331" s="151"/>
      <c r="K331" s="152">
        <v>27.23</v>
      </c>
      <c r="L331" s="151"/>
      <c r="M331" s="151"/>
      <c r="N331" s="151"/>
      <c r="O331" s="151"/>
      <c r="P331" s="151"/>
      <c r="Q331" s="151"/>
      <c r="R331" s="153"/>
      <c r="T331" s="154"/>
      <c r="U331" s="151"/>
      <c r="V331" s="151"/>
      <c r="W331" s="151"/>
      <c r="X331" s="151"/>
      <c r="Y331" s="151"/>
      <c r="Z331" s="151"/>
      <c r="AA331" s="155"/>
      <c r="AT331" s="156" t="s">
        <v>167</v>
      </c>
      <c r="AU331" s="156" t="s">
        <v>111</v>
      </c>
      <c r="AV331" s="156" t="s">
        <v>111</v>
      </c>
      <c r="AW331" s="156" t="s">
        <v>121</v>
      </c>
      <c r="AX331" s="156" t="s">
        <v>84</v>
      </c>
      <c r="AY331" s="156" t="s">
        <v>159</v>
      </c>
    </row>
    <row r="332" spans="2:51" s="6" customFormat="1" ht="18.75" customHeight="1">
      <c r="B332" s="150"/>
      <c r="C332" s="151"/>
      <c r="D332" s="151"/>
      <c r="E332" s="151"/>
      <c r="F332" s="214" t="s">
        <v>470</v>
      </c>
      <c r="G332" s="215"/>
      <c r="H332" s="215"/>
      <c r="I332" s="215"/>
      <c r="J332" s="151"/>
      <c r="K332" s="152">
        <v>27.23</v>
      </c>
      <c r="L332" s="151"/>
      <c r="M332" s="151"/>
      <c r="N332" s="151"/>
      <c r="O332" s="151"/>
      <c r="P332" s="151"/>
      <c r="Q332" s="151"/>
      <c r="R332" s="153"/>
      <c r="T332" s="154"/>
      <c r="U332" s="151"/>
      <c r="V332" s="151"/>
      <c r="W332" s="151"/>
      <c r="X332" s="151"/>
      <c r="Y332" s="151"/>
      <c r="Z332" s="151"/>
      <c r="AA332" s="155"/>
      <c r="AT332" s="156" t="s">
        <v>167</v>
      </c>
      <c r="AU332" s="156" t="s">
        <v>111</v>
      </c>
      <c r="AV332" s="156" t="s">
        <v>111</v>
      </c>
      <c r="AW332" s="156" t="s">
        <v>121</v>
      </c>
      <c r="AX332" s="156" t="s">
        <v>84</v>
      </c>
      <c r="AY332" s="156" t="s">
        <v>159</v>
      </c>
    </row>
    <row r="333" spans="2:51" s="6" customFormat="1" ht="18.75" customHeight="1">
      <c r="B333" s="150"/>
      <c r="C333" s="151"/>
      <c r="D333" s="151"/>
      <c r="E333" s="151"/>
      <c r="F333" s="214" t="s">
        <v>471</v>
      </c>
      <c r="G333" s="215"/>
      <c r="H333" s="215"/>
      <c r="I333" s="215"/>
      <c r="J333" s="151"/>
      <c r="K333" s="152">
        <v>265.05</v>
      </c>
      <c r="L333" s="151"/>
      <c r="M333" s="151"/>
      <c r="N333" s="151"/>
      <c r="O333" s="151"/>
      <c r="P333" s="151"/>
      <c r="Q333" s="151"/>
      <c r="R333" s="153"/>
      <c r="T333" s="154"/>
      <c r="U333" s="151"/>
      <c r="V333" s="151"/>
      <c r="W333" s="151"/>
      <c r="X333" s="151"/>
      <c r="Y333" s="151"/>
      <c r="Z333" s="151"/>
      <c r="AA333" s="155"/>
      <c r="AT333" s="156" t="s">
        <v>167</v>
      </c>
      <c r="AU333" s="156" t="s">
        <v>111</v>
      </c>
      <c r="AV333" s="156" t="s">
        <v>111</v>
      </c>
      <c r="AW333" s="156" t="s">
        <v>121</v>
      </c>
      <c r="AX333" s="156" t="s">
        <v>84</v>
      </c>
      <c r="AY333" s="156" t="s">
        <v>159</v>
      </c>
    </row>
    <row r="334" spans="2:51" s="6" customFormat="1" ht="32.25" customHeight="1">
      <c r="B334" s="150"/>
      <c r="C334" s="151"/>
      <c r="D334" s="151"/>
      <c r="E334" s="151"/>
      <c r="F334" s="214" t="s">
        <v>472</v>
      </c>
      <c r="G334" s="215"/>
      <c r="H334" s="215"/>
      <c r="I334" s="215"/>
      <c r="J334" s="151"/>
      <c r="K334" s="152">
        <v>323.1</v>
      </c>
      <c r="L334" s="151"/>
      <c r="M334" s="151"/>
      <c r="N334" s="151"/>
      <c r="O334" s="151"/>
      <c r="P334" s="151"/>
      <c r="Q334" s="151"/>
      <c r="R334" s="153"/>
      <c r="T334" s="154"/>
      <c r="U334" s="151"/>
      <c r="V334" s="151"/>
      <c r="W334" s="151"/>
      <c r="X334" s="151"/>
      <c r="Y334" s="151"/>
      <c r="Z334" s="151"/>
      <c r="AA334" s="155"/>
      <c r="AT334" s="156" t="s">
        <v>167</v>
      </c>
      <c r="AU334" s="156" t="s">
        <v>111</v>
      </c>
      <c r="AV334" s="156" t="s">
        <v>111</v>
      </c>
      <c r="AW334" s="156" t="s">
        <v>121</v>
      </c>
      <c r="AX334" s="156" t="s">
        <v>84</v>
      </c>
      <c r="AY334" s="156" t="s">
        <v>159</v>
      </c>
    </row>
    <row r="335" spans="2:51" s="6" customFormat="1" ht="46.5" customHeight="1">
      <c r="B335" s="150"/>
      <c r="C335" s="151"/>
      <c r="D335" s="151"/>
      <c r="E335" s="151"/>
      <c r="F335" s="214" t="s">
        <v>473</v>
      </c>
      <c r="G335" s="215"/>
      <c r="H335" s="215"/>
      <c r="I335" s="215"/>
      <c r="J335" s="151"/>
      <c r="K335" s="152">
        <v>9.18</v>
      </c>
      <c r="L335" s="151"/>
      <c r="M335" s="151"/>
      <c r="N335" s="151"/>
      <c r="O335" s="151"/>
      <c r="P335" s="151"/>
      <c r="Q335" s="151"/>
      <c r="R335" s="153"/>
      <c r="T335" s="154"/>
      <c r="U335" s="151"/>
      <c r="V335" s="151"/>
      <c r="W335" s="151"/>
      <c r="X335" s="151"/>
      <c r="Y335" s="151"/>
      <c r="Z335" s="151"/>
      <c r="AA335" s="155"/>
      <c r="AT335" s="156" t="s">
        <v>167</v>
      </c>
      <c r="AU335" s="156" t="s">
        <v>111</v>
      </c>
      <c r="AV335" s="156" t="s">
        <v>111</v>
      </c>
      <c r="AW335" s="156" t="s">
        <v>121</v>
      </c>
      <c r="AX335" s="156" t="s">
        <v>84</v>
      </c>
      <c r="AY335" s="156" t="s">
        <v>159</v>
      </c>
    </row>
    <row r="336" spans="2:51" s="6" customFormat="1" ht="46.5" customHeight="1">
      <c r="B336" s="150"/>
      <c r="C336" s="151"/>
      <c r="D336" s="151"/>
      <c r="E336" s="151"/>
      <c r="F336" s="214" t="s">
        <v>474</v>
      </c>
      <c r="G336" s="215"/>
      <c r="H336" s="215"/>
      <c r="I336" s="215"/>
      <c r="J336" s="151"/>
      <c r="K336" s="152">
        <v>301.52</v>
      </c>
      <c r="L336" s="151"/>
      <c r="M336" s="151"/>
      <c r="N336" s="151"/>
      <c r="O336" s="151"/>
      <c r="P336" s="151"/>
      <c r="Q336" s="151"/>
      <c r="R336" s="153"/>
      <c r="T336" s="154"/>
      <c r="U336" s="151"/>
      <c r="V336" s="151"/>
      <c r="W336" s="151"/>
      <c r="X336" s="151"/>
      <c r="Y336" s="151"/>
      <c r="Z336" s="151"/>
      <c r="AA336" s="155"/>
      <c r="AT336" s="156" t="s">
        <v>167</v>
      </c>
      <c r="AU336" s="156" t="s">
        <v>111</v>
      </c>
      <c r="AV336" s="156" t="s">
        <v>111</v>
      </c>
      <c r="AW336" s="156" t="s">
        <v>121</v>
      </c>
      <c r="AX336" s="156" t="s">
        <v>84</v>
      </c>
      <c r="AY336" s="156" t="s">
        <v>159</v>
      </c>
    </row>
    <row r="337" spans="2:51" s="6" customFormat="1" ht="46.5" customHeight="1">
      <c r="B337" s="150"/>
      <c r="C337" s="151"/>
      <c r="D337" s="151"/>
      <c r="E337" s="151"/>
      <c r="F337" s="214" t="s">
        <v>475</v>
      </c>
      <c r="G337" s="215"/>
      <c r="H337" s="215"/>
      <c r="I337" s="215"/>
      <c r="J337" s="151"/>
      <c r="K337" s="152">
        <v>78.24</v>
      </c>
      <c r="L337" s="151"/>
      <c r="M337" s="151"/>
      <c r="N337" s="151"/>
      <c r="O337" s="151"/>
      <c r="P337" s="151"/>
      <c r="Q337" s="151"/>
      <c r="R337" s="153"/>
      <c r="T337" s="154"/>
      <c r="U337" s="151"/>
      <c r="V337" s="151"/>
      <c r="W337" s="151"/>
      <c r="X337" s="151"/>
      <c r="Y337" s="151"/>
      <c r="Z337" s="151"/>
      <c r="AA337" s="155"/>
      <c r="AT337" s="156" t="s">
        <v>167</v>
      </c>
      <c r="AU337" s="156" t="s">
        <v>111</v>
      </c>
      <c r="AV337" s="156" t="s">
        <v>111</v>
      </c>
      <c r="AW337" s="156" t="s">
        <v>121</v>
      </c>
      <c r="AX337" s="156" t="s">
        <v>84</v>
      </c>
      <c r="AY337" s="156" t="s">
        <v>159</v>
      </c>
    </row>
    <row r="338" spans="2:51" s="6" customFormat="1" ht="46.5" customHeight="1">
      <c r="B338" s="150"/>
      <c r="C338" s="151"/>
      <c r="D338" s="151"/>
      <c r="E338" s="151"/>
      <c r="F338" s="214" t="s">
        <v>476</v>
      </c>
      <c r="G338" s="215"/>
      <c r="H338" s="215"/>
      <c r="I338" s="215"/>
      <c r="J338" s="151"/>
      <c r="K338" s="152">
        <v>549.76</v>
      </c>
      <c r="L338" s="151"/>
      <c r="M338" s="151"/>
      <c r="N338" s="151"/>
      <c r="O338" s="151"/>
      <c r="P338" s="151"/>
      <c r="Q338" s="151"/>
      <c r="R338" s="153"/>
      <c r="T338" s="154"/>
      <c r="U338" s="151"/>
      <c r="V338" s="151"/>
      <c r="W338" s="151"/>
      <c r="X338" s="151"/>
      <c r="Y338" s="151"/>
      <c r="Z338" s="151"/>
      <c r="AA338" s="155"/>
      <c r="AT338" s="156" t="s">
        <v>167</v>
      </c>
      <c r="AU338" s="156" t="s">
        <v>111</v>
      </c>
      <c r="AV338" s="156" t="s">
        <v>111</v>
      </c>
      <c r="AW338" s="156" t="s">
        <v>121</v>
      </c>
      <c r="AX338" s="156" t="s">
        <v>84</v>
      </c>
      <c r="AY338" s="156" t="s">
        <v>159</v>
      </c>
    </row>
    <row r="339" spans="2:65" s="6" customFormat="1" ht="39" customHeight="1">
      <c r="B339" s="23"/>
      <c r="C339" s="143" t="s">
        <v>477</v>
      </c>
      <c r="D339" s="143" t="s">
        <v>161</v>
      </c>
      <c r="E339" s="144" t="s">
        <v>478</v>
      </c>
      <c r="F339" s="216" t="s">
        <v>479</v>
      </c>
      <c r="G339" s="217"/>
      <c r="H339" s="217"/>
      <c r="I339" s="217"/>
      <c r="J339" s="145" t="s">
        <v>176</v>
      </c>
      <c r="K339" s="146">
        <v>191.6</v>
      </c>
      <c r="L339" s="218">
        <v>0</v>
      </c>
      <c r="M339" s="217"/>
      <c r="N339" s="219">
        <f>ROUND($L$339*$K$339,2)</f>
        <v>0</v>
      </c>
      <c r="O339" s="217"/>
      <c r="P339" s="217"/>
      <c r="Q339" s="217"/>
      <c r="R339" s="25"/>
      <c r="T339" s="147"/>
      <c r="U339" s="31" t="s">
        <v>49</v>
      </c>
      <c r="V339" s="24"/>
      <c r="W339" s="148">
        <f>$V$339*$K$339</f>
        <v>0</v>
      </c>
      <c r="X339" s="148">
        <v>0.93677</v>
      </c>
      <c r="Y339" s="148">
        <f>$X$339*$K$339</f>
        <v>179.485132</v>
      </c>
      <c r="Z339" s="148">
        <v>0</v>
      </c>
      <c r="AA339" s="149">
        <f>$Z$339*$K$339</f>
        <v>0</v>
      </c>
      <c r="AR339" s="6" t="s">
        <v>165</v>
      </c>
      <c r="AT339" s="6" t="s">
        <v>161</v>
      </c>
      <c r="AU339" s="6" t="s">
        <v>111</v>
      </c>
      <c r="AY339" s="6" t="s">
        <v>159</v>
      </c>
      <c r="BE339" s="93">
        <f>IF($U$339="základní",$N$339,0)</f>
        <v>0</v>
      </c>
      <c r="BF339" s="93">
        <f>IF($U$339="snížená",$N$339,0)</f>
        <v>0</v>
      </c>
      <c r="BG339" s="93">
        <f>IF($U$339="zákl. přenesená",$N$339,0)</f>
        <v>0</v>
      </c>
      <c r="BH339" s="93">
        <f>IF($U$339="sníž. přenesená",$N$339,0)</f>
        <v>0</v>
      </c>
      <c r="BI339" s="93">
        <f>IF($U$339="nulová",$N$339,0)</f>
        <v>0</v>
      </c>
      <c r="BJ339" s="6" t="s">
        <v>22</v>
      </c>
      <c r="BK339" s="93">
        <f>ROUND($L$339*$K$339,2)</f>
        <v>0</v>
      </c>
      <c r="BL339" s="6" t="s">
        <v>165</v>
      </c>
      <c r="BM339" s="6" t="s">
        <v>480</v>
      </c>
    </row>
    <row r="340" spans="2:51" s="6" customFormat="1" ht="18.75" customHeight="1">
      <c r="B340" s="150"/>
      <c r="C340" s="151"/>
      <c r="D340" s="151"/>
      <c r="E340" s="151"/>
      <c r="F340" s="214" t="s">
        <v>460</v>
      </c>
      <c r="G340" s="215"/>
      <c r="H340" s="215"/>
      <c r="I340" s="215"/>
      <c r="J340" s="151"/>
      <c r="K340" s="152">
        <v>4.5</v>
      </c>
      <c r="L340" s="151"/>
      <c r="M340" s="151"/>
      <c r="N340" s="151"/>
      <c r="O340" s="151"/>
      <c r="P340" s="151"/>
      <c r="Q340" s="151"/>
      <c r="R340" s="153"/>
      <c r="T340" s="154"/>
      <c r="U340" s="151"/>
      <c r="V340" s="151"/>
      <c r="W340" s="151"/>
      <c r="X340" s="151"/>
      <c r="Y340" s="151"/>
      <c r="Z340" s="151"/>
      <c r="AA340" s="155"/>
      <c r="AT340" s="156" t="s">
        <v>167</v>
      </c>
      <c r="AU340" s="156" t="s">
        <v>111</v>
      </c>
      <c r="AV340" s="156" t="s">
        <v>111</v>
      </c>
      <c r="AW340" s="156" t="s">
        <v>121</v>
      </c>
      <c r="AX340" s="156" t="s">
        <v>84</v>
      </c>
      <c r="AY340" s="156" t="s">
        <v>159</v>
      </c>
    </row>
    <row r="341" spans="2:51" s="6" customFormat="1" ht="32.25" customHeight="1">
      <c r="B341" s="150"/>
      <c r="C341" s="151"/>
      <c r="D341" s="151"/>
      <c r="E341" s="151"/>
      <c r="F341" s="214" t="s">
        <v>444</v>
      </c>
      <c r="G341" s="215"/>
      <c r="H341" s="215"/>
      <c r="I341" s="215"/>
      <c r="J341" s="151"/>
      <c r="K341" s="152">
        <v>48.4</v>
      </c>
      <c r="L341" s="151"/>
      <c r="M341" s="151"/>
      <c r="N341" s="151"/>
      <c r="O341" s="151"/>
      <c r="P341" s="151"/>
      <c r="Q341" s="151"/>
      <c r="R341" s="153"/>
      <c r="T341" s="154"/>
      <c r="U341" s="151"/>
      <c r="V341" s="151"/>
      <c r="W341" s="151"/>
      <c r="X341" s="151"/>
      <c r="Y341" s="151"/>
      <c r="Z341" s="151"/>
      <c r="AA341" s="155"/>
      <c r="AT341" s="156" t="s">
        <v>167</v>
      </c>
      <c r="AU341" s="156" t="s">
        <v>111</v>
      </c>
      <c r="AV341" s="156" t="s">
        <v>111</v>
      </c>
      <c r="AW341" s="156" t="s">
        <v>121</v>
      </c>
      <c r="AX341" s="156" t="s">
        <v>84</v>
      </c>
      <c r="AY341" s="156" t="s">
        <v>159</v>
      </c>
    </row>
    <row r="342" spans="2:51" s="6" customFormat="1" ht="32.25" customHeight="1">
      <c r="B342" s="150"/>
      <c r="C342" s="151"/>
      <c r="D342" s="151"/>
      <c r="E342" s="151"/>
      <c r="F342" s="214" t="s">
        <v>481</v>
      </c>
      <c r="G342" s="215"/>
      <c r="H342" s="215"/>
      <c r="I342" s="215"/>
      <c r="J342" s="151"/>
      <c r="K342" s="152">
        <v>138.7</v>
      </c>
      <c r="L342" s="151"/>
      <c r="M342" s="151"/>
      <c r="N342" s="151"/>
      <c r="O342" s="151"/>
      <c r="P342" s="151"/>
      <c r="Q342" s="151"/>
      <c r="R342" s="153"/>
      <c r="T342" s="154"/>
      <c r="U342" s="151"/>
      <c r="V342" s="151"/>
      <c r="W342" s="151"/>
      <c r="X342" s="151"/>
      <c r="Y342" s="151"/>
      <c r="Z342" s="151"/>
      <c r="AA342" s="155"/>
      <c r="AT342" s="156" t="s">
        <v>167</v>
      </c>
      <c r="AU342" s="156" t="s">
        <v>111</v>
      </c>
      <c r="AV342" s="156" t="s">
        <v>111</v>
      </c>
      <c r="AW342" s="156" t="s">
        <v>121</v>
      </c>
      <c r="AX342" s="156" t="s">
        <v>84</v>
      </c>
      <c r="AY342" s="156" t="s">
        <v>159</v>
      </c>
    </row>
    <row r="343" spans="2:65" s="6" customFormat="1" ht="39" customHeight="1">
      <c r="B343" s="23"/>
      <c r="C343" s="143" t="s">
        <v>482</v>
      </c>
      <c r="D343" s="143" t="s">
        <v>161</v>
      </c>
      <c r="E343" s="144" t="s">
        <v>483</v>
      </c>
      <c r="F343" s="216" t="s">
        <v>484</v>
      </c>
      <c r="G343" s="217"/>
      <c r="H343" s="217"/>
      <c r="I343" s="217"/>
      <c r="J343" s="145" t="s">
        <v>176</v>
      </c>
      <c r="K343" s="146">
        <v>41.61</v>
      </c>
      <c r="L343" s="218">
        <v>0</v>
      </c>
      <c r="M343" s="217"/>
      <c r="N343" s="219">
        <f>ROUND($L$343*$K$343,2)</f>
        <v>0</v>
      </c>
      <c r="O343" s="217"/>
      <c r="P343" s="217"/>
      <c r="Q343" s="217"/>
      <c r="R343" s="25"/>
      <c r="T343" s="147"/>
      <c r="U343" s="31" t="s">
        <v>49</v>
      </c>
      <c r="V343" s="24"/>
      <c r="W343" s="148">
        <f>$V$343*$K$343</f>
        <v>0</v>
      </c>
      <c r="X343" s="148">
        <v>1.17557</v>
      </c>
      <c r="Y343" s="148">
        <f>$X$343*$K$343</f>
        <v>48.9154677</v>
      </c>
      <c r="Z343" s="148">
        <v>0</v>
      </c>
      <c r="AA343" s="149">
        <f>$Z$343*$K$343</f>
        <v>0</v>
      </c>
      <c r="AR343" s="6" t="s">
        <v>165</v>
      </c>
      <c r="AT343" s="6" t="s">
        <v>161</v>
      </c>
      <c r="AU343" s="6" t="s">
        <v>111</v>
      </c>
      <c r="AY343" s="6" t="s">
        <v>159</v>
      </c>
      <c r="BE343" s="93">
        <f>IF($U$343="základní",$N$343,0)</f>
        <v>0</v>
      </c>
      <c r="BF343" s="93">
        <f>IF($U$343="snížená",$N$343,0)</f>
        <v>0</v>
      </c>
      <c r="BG343" s="93">
        <f>IF($U$343="zákl. přenesená",$N$343,0)</f>
        <v>0</v>
      </c>
      <c r="BH343" s="93">
        <f>IF($U$343="sníž. přenesená",$N$343,0)</f>
        <v>0</v>
      </c>
      <c r="BI343" s="93">
        <f>IF($U$343="nulová",$N$343,0)</f>
        <v>0</v>
      </c>
      <c r="BJ343" s="6" t="s">
        <v>22</v>
      </c>
      <c r="BK343" s="93">
        <f>ROUND($L$343*$K$343,2)</f>
        <v>0</v>
      </c>
      <c r="BL343" s="6" t="s">
        <v>165</v>
      </c>
      <c r="BM343" s="6" t="s">
        <v>485</v>
      </c>
    </row>
    <row r="344" spans="2:51" s="6" customFormat="1" ht="32.25" customHeight="1">
      <c r="B344" s="150"/>
      <c r="C344" s="151"/>
      <c r="D344" s="151"/>
      <c r="E344" s="151"/>
      <c r="F344" s="214" t="s">
        <v>486</v>
      </c>
      <c r="G344" s="215"/>
      <c r="H344" s="215"/>
      <c r="I344" s="215"/>
      <c r="J344" s="151"/>
      <c r="K344" s="152">
        <v>41.61</v>
      </c>
      <c r="L344" s="151"/>
      <c r="M344" s="151"/>
      <c r="N344" s="151"/>
      <c r="O344" s="151"/>
      <c r="P344" s="151"/>
      <c r="Q344" s="151"/>
      <c r="R344" s="153"/>
      <c r="T344" s="154"/>
      <c r="U344" s="151"/>
      <c r="V344" s="151"/>
      <c r="W344" s="151"/>
      <c r="X344" s="151"/>
      <c r="Y344" s="151"/>
      <c r="Z344" s="151"/>
      <c r="AA344" s="155"/>
      <c r="AT344" s="156" t="s">
        <v>167</v>
      </c>
      <c r="AU344" s="156" t="s">
        <v>111</v>
      </c>
      <c r="AV344" s="156" t="s">
        <v>111</v>
      </c>
      <c r="AW344" s="156" t="s">
        <v>121</v>
      </c>
      <c r="AX344" s="156" t="s">
        <v>22</v>
      </c>
      <c r="AY344" s="156" t="s">
        <v>159</v>
      </c>
    </row>
    <row r="345" spans="2:65" s="6" customFormat="1" ht="27" customHeight="1">
      <c r="B345" s="23"/>
      <c r="C345" s="143" t="s">
        <v>487</v>
      </c>
      <c r="D345" s="143" t="s">
        <v>161</v>
      </c>
      <c r="E345" s="144" t="s">
        <v>488</v>
      </c>
      <c r="F345" s="216" t="s">
        <v>489</v>
      </c>
      <c r="G345" s="217"/>
      <c r="H345" s="217"/>
      <c r="I345" s="217"/>
      <c r="J345" s="145" t="s">
        <v>176</v>
      </c>
      <c r="K345" s="146">
        <v>118.1</v>
      </c>
      <c r="L345" s="218">
        <v>0</v>
      </c>
      <c r="M345" s="217"/>
      <c r="N345" s="219">
        <f>ROUND($L$345*$K$345,2)</f>
        <v>0</v>
      </c>
      <c r="O345" s="217"/>
      <c r="P345" s="217"/>
      <c r="Q345" s="217"/>
      <c r="R345" s="25"/>
      <c r="T345" s="147"/>
      <c r="U345" s="31" t="s">
        <v>49</v>
      </c>
      <c r="V345" s="24"/>
      <c r="W345" s="148">
        <f>$V$345*$K$345</f>
        <v>0</v>
      </c>
      <c r="X345" s="148">
        <v>1.37604</v>
      </c>
      <c r="Y345" s="148">
        <f>$X$345*$K$345</f>
        <v>162.510324</v>
      </c>
      <c r="Z345" s="148">
        <v>0</v>
      </c>
      <c r="AA345" s="149">
        <f>$Z$345*$K$345</f>
        <v>0</v>
      </c>
      <c r="AR345" s="6" t="s">
        <v>165</v>
      </c>
      <c r="AT345" s="6" t="s">
        <v>161</v>
      </c>
      <c r="AU345" s="6" t="s">
        <v>111</v>
      </c>
      <c r="AY345" s="6" t="s">
        <v>159</v>
      </c>
      <c r="BE345" s="93">
        <f>IF($U$345="základní",$N$345,0)</f>
        <v>0</v>
      </c>
      <c r="BF345" s="93">
        <f>IF($U$345="snížená",$N$345,0)</f>
        <v>0</v>
      </c>
      <c r="BG345" s="93">
        <f>IF($U$345="zákl. přenesená",$N$345,0)</f>
        <v>0</v>
      </c>
      <c r="BH345" s="93">
        <f>IF($U$345="sníž. přenesená",$N$345,0)</f>
        <v>0</v>
      </c>
      <c r="BI345" s="93">
        <f>IF($U$345="nulová",$N$345,0)</f>
        <v>0</v>
      </c>
      <c r="BJ345" s="6" t="s">
        <v>22</v>
      </c>
      <c r="BK345" s="93">
        <f>ROUND($L$345*$K$345,2)</f>
        <v>0</v>
      </c>
      <c r="BL345" s="6" t="s">
        <v>165</v>
      </c>
      <c r="BM345" s="6" t="s">
        <v>490</v>
      </c>
    </row>
    <row r="346" spans="2:51" s="6" customFormat="1" ht="18.75" customHeight="1">
      <c r="B346" s="150"/>
      <c r="C346" s="151"/>
      <c r="D346" s="151"/>
      <c r="E346" s="151"/>
      <c r="F346" s="214" t="s">
        <v>491</v>
      </c>
      <c r="G346" s="215"/>
      <c r="H346" s="215"/>
      <c r="I346" s="215"/>
      <c r="J346" s="151"/>
      <c r="K346" s="152">
        <v>15</v>
      </c>
      <c r="L346" s="151"/>
      <c r="M346" s="151"/>
      <c r="N346" s="151"/>
      <c r="O346" s="151"/>
      <c r="P346" s="151"/>
      <c r="Q346" s="151"/>
      <c r="R346" s="153"/>
      <c r="T346" s="154"/>
      <c r="U346" s="151"/>
      <c r="V346" s="151"/>
      <c r="W346" s="151"/>
      <c r="X346" s="151"/>
      <c r="Y346" s="151"/>
      <c r="Z346" s="151"/>
      <c r="AA346" s="155"/>
      <c r="AT346" s="156" t="s">
        <v>167</v>
      </c>
      <c r="AU346" s="156" t="s">
        <v>111</v>
      </c>
      <c r="AV346" s="156" t="s">
        <v>111</v>
      </c>
      <c r="AW346" s="156" t="s">
        <v>121</v>
      </c>
      <c r="AX346" s="156" t="s">
        <v>84</v>
      </c>
      <c r="AY346" s="156" t="s">
        <v>159</v>
      </c>
    </row>
    <row r="347" spans="2:51" s="6" customFormat="1" ht="18.75" customHeight="1">
      <c r="B347" s="150"/>
      <c r="C347" s="151"/>
      <c r="D347" s="151"/>
      <c r="E347" s="151"/>
      <c r="F347" s="214" t="s">
        <v>492</v>
      </c>
      <c r="G347" s="215"/>
      <c r="H347" s="215"/>
      <c r="I347" s="215"/>
      <c r="J347" s="151"/>
      <c r="K347" s="152">
        <v>10</v>
      </c>
      <c r="L347" s="151"/>
      <c r="M347" s="151"/>
      <c r="N347" s="151"/>
      <c r="O347" s="151"/>
      <c r="P347" s="151"/>
      <c r="Q347" s="151"/>
      <c r="R347" s="153"/>
      <c r="T347" s="154"/>
      <c r="U347" s="151"/>
      <c r="V347" s="151"/>
      <c r="W347" s="151"/>
      <c r="X347" s="151"/>
      <c r="Y347" s="151"/>
      <c r="Z347" s="151"/>
      <c r="AA347" s="155"/>
      <c r="AT347" s="156" t="s">
        <v>167</v>
      </c>
      <c r="AU347" s="156" t="s">
        <v>111</v>
      </c>
      <c r="AV347" s="156" t="s">
        <v>111</v>
      </c>
      <c r="AW347" s="156" t="s">
        <v>121</v>
      </c>
      <c r="AX347" s="156" t="s">
        <v>84</v>
      </c>
      <c r="AY347" s="156" t="s">
        <v>159</v>
      </c>
    </row>
    <row r="348" spans="2:51" s="6" customFormat="1" ht="18.75" customHeight="1">
      <c r="B348" s="150"/>
      <c r="C348" s="151"/>
      <c r="D348" s="151"/>
      <c r="E348" s="151"/>
      <c r="F348" s="214" t="s">
        <v>493</v>
      </c>
      <c r="G348" s="215"/>
      <c r="H348" s="215"/>
      <c r="I348" s="215"/>
      <c r="J348" s="151"/>
      <c r="K348" s="152">
        <v>4</v>
      </c>
      <c r="L348" s="151"/>
      <c r="M348" s="151"/>
      <c r="N348" s="151"/>
      <c r="O348" s="151"/>
      <c r="P348" s="151"/>
      <c r="Q348" s="151"/>
      <c r="R348" s="153"/>
      <c r="T348" s="154"/>
      <c r="U348" s="151"/>
      <c r="V348" s="151"/>
      <c r="W348" s="151"/>
      <c r="X348" s="151"/>
      <c r="Y348" s="151"/>
      <c r="Z348" s="151"/>
      <c r="AA348" s="155"/>
      <c r="AT348" s="156" t="s">
        <v>167</v>
      </c>
      <c r="AU348" s="156" t="s">
        <v>111</v>
      </c>
      <c r="AV348" s="156" t="s">
        <v>111</v>
      </c>
      <c r="AW348" s="156" t="s">
        <v>121</v>
      </c>
      <c r="AX348" s="156" t="s">
        <v>84</v>
      </c>
      <c r="AY348" s="156" t="s">
        <v>159</v>
      </c>
    </row>
    <row r="349" spans="2:51" s="6" customFormat="1" ht="18.75" customHeight="1">
      <c r="B349" s="150"/>
      <c r="C349" s="151"/>
      <c r="D349" s="151"/>
      <c r="E349" s="151"/>
      <c r="F349" s="214" t="s">
        <v>494</v>
      </c>
      <c r="G349" s="215"/>
      <c r="H349" s="215"/>
      <c r="I349" s="215"/>
      <c r="J349" s="151"/>
      <c r="K349" s="152">
        <v>18</v>
      </c>
      <c r="L349" s="151"/>
      <c r="M349" s="151"/>
      <c r="N349" s="151"/>
      <c r="O349" s="151"/>
      <c r="P349" s="151"/>
      <c r="Q349" s="151"/>
      <c r="R349" s="153"/>
      <c r="T349" s="154"/>
      <c r="U349" s="151"/>
      <c r="V349" s="151"/>
      <c r="W349" s="151"/>
      <c r="X349" s="151"/>
      <c r="Y349" s="151"/>
      <c r="Z349" s="151"/>
      <c r="AA349" s="155"/>
      <c r="AT349" s="156" t="s">
        <v>167</v>
      </c>
      <c r="AU349" s="156" t="s">
        <v>111</v>
      </c>
      <c r="AV349" s="156" t="s">
        <v>111</v>
      </c>
      <c r="AW349" s="156" t="s">
        <v>121</v>
      </c>
      <c r="AX349" s="156" t="s">
        <v>84</v>
      </c>
      <c r="AY349" s="156" t="s">
        <v>159</v>
      </c>
    </row>
    <row r="350" spans="2:51" s="6" customFormat="1" ht="18.75" customHeight="1">
      <c r="B350" s="150"/>
      <c r="C350" s="151"/>
      <c r="D350" s="151"/>
      <c r="E350" s="151"/>
      <c r="F350" s="214" t="s">
        <v>495</v>
      </c>
      <c r="G350" s="215"/>
      <c r="H350" s="215"/>
      <c r="I350" s="215"/>
      <c r="J350" s="151"/>
      <c r="K350" s="152">
        <v>21</v>
      </c>
      <c r="L350" s="151"/>
      <c r="M350" s="151"/>
      <c r="N350" s="151"/>
      <c r="O350" s="151"/>
      <c r="P350" s="151"/>
      <c r="Q350" s="151"/>
      <c r="R350" s="153"/>
      <c r="T350" s="154"/>
      <c r="U350" s="151"/>
      <c r="V350" s="151"/>
      <c r="W350" s="151"/>
      <c r="X350" s="151"/>
      <c r="Y350" s="151"/>
      <c r="Z350" s="151"/>
      <c r="AA350" s="155"/>
      <c r="AT350" s="156" t="s">
        <v>167</v>
      </c>
      <c r="AU350" s="156" t="s">
        <v>111</v>
      </c>
      <c r="AV350" s="156" t="s">
        <v>111</v>
      </c>
      <c r="AW350" s="156" t="s">
        <v>121</v>
      </c>
      <c r="AX350" s="156" t="s">
        <v>84</v>
      </c>
      <c r="AY350" s="156" t="s">
        <v>159</v>
      </c>
    </row>
    <row r="351" spans="2:51" s="6" customFormat="1" ht="18.75" customHeight="1">
      <c r="B351" s="150"/>
      <c r="C351" s="151"/>
      <c r="D351" s="151"/>
      <c r="E351" s="151"/>
      <c r="F351" s="214" t="s">
        <v>496</v>
      </c>
      <c r="G351" s="215"/>
      <c r="H351" s="215"/>
      <c r="I351" s="215"/>
      <c r="J351" s="151"/>
      <c r="K351" s="152">
        <v>22.5</v>
      </c>
      <c r="L351" s="151"/>
      <c r="M351" s="151"/>
      <c r="N351" s="151"/>
      <c r="O351" s="151"/>
      <c r="P351" s="151"/>
      <c r="Q351" s="151"/>
      <c r="R351" s="153"/>
      <c r="T351" s="154"/>
      <c r="U351" s="151"/>
      <c r="V351" s="151"/>
      <c r="W351" s="151"/>
      <c r="X351" s="151"/>
      <c r="Y351" s="151"/>
      <c r="Z351" s="151"/>
      <c r="AA351" s="155"/>
      <c r="AT351" s="156" t="s">
        <v>167</v>
      </c>
      <c r="AU351" s="156" t="s">
        <v>111</v>
      </c>
      <c r="AV351" s="156" t="s">
        <v>111</v>
      </c>
      <c r="AW351" s="156" t="s">
        <v>121</v>
      </c>
      <c r="AX351" s="156" t="s">
        <v>84</v>
      </c>
      <c r="AY351" s="156" t="s">
        <v>159</v>
      </c>
    </row>
    <row r="352" spans="2:51" s="6" customFormat="1" ht="18.75" customHeight="1">
      <c r="B352" s="150"/>
      <c r="C352" s="151"/>
      <c r="D352" s="151"/>
      <c r="E352" s="151"/>
      <c r="F352" s="214" t="s">
        <v>497</v>
      </c>
      <c r="G352" s="215"/>
      <c r="H352" s="215"/>
      <c r="I352" s="215"/>
      <c r="J352" s="151"/>
      <c r="K352" s="152">
        <v>27.6</v>
      </c>
      <c r="L352" s="151"/>
      <c r="M352" s="151"/>
      <c r="N352" s="151"/>
      <c r="O352" s="151"/>
      <c r="P352" s="151"/>
      <c r="Q352" s="151"/>
      <c r="R352" s="153"/>
      <c r="T352" s="154"/>
      <c r="U352" s="151"/>
      <c r="V352" s="151"/>
      <c r="W352" s="151"/>
      <c r="X352" s="151"/>
      <c r="Y352" s="151"/>
      <c r="Z352" s="151"/>
      <c r="AA352" s="155"/>
      <c r="AT352" s="156" t="s">
        <v>167</v>
      </c>
      <c r="AU352" s="156" t="s">
        <v>111</v>
      </c>
      <c r="AV352" s="156" t="s">
        <v>111</v>
      </c>
      <c r="AW352" s="156" t="s">
        <v>121</v>
      </c>
      <c r="AX352" s="156" t="s">
        <v>84</v>
      </c>
      <c r="AY352" s="156" t="s">
        <v>159</v>
      </c>
    </row>
    <row r="353" spans="2:65" s="6" customFormat="1" ht="27" customHeight="1">
      <c r="B353" s="23"/>
      <c r="C353" s="143" t="s">
        <v>498</v>
      </c>
      <c r="D353" s="143" t="s">
        <v>161</v>
      </c>
      <c r="E353" s="144" t="s">
        <v>499</v>
      </c>
      <c r="F353" s="216" t="s">
        <v>500</v>
      </c>
      <c r="G353" s="217"/>
      <c r="H353" s="217"/>
      <c r="I353" s="217"/>
      <c r="J353" s="145" t="s">
        <v>501</v>
      </c>
      <c r="K353" s="146">
        <v>170.5</v>
      </c>
      <c r="L353" s="218">
        <v>0</v>
      </c>
      <c r="M353" s="217"/>
      <c r="N353" s="219">
        <f>ROUND($L$353*$K$353,2)</f>
        <v>0</v>
      </c>
      <c r="O353" s="217"/>
      <c r="P353" s="217"/>
      <c r="Q353" s="217"/>
      <c r="R353" s="25"/>
      <c r="T353" s="147"/>
      <c r="U353" s="31" t="s">
        <v>49</v>
      </c>
      <c r="V353" s="24"/>
      <c r="W353" s="148">
        <f>$V$353*$K$353</f>
        <v>0</v>
      </c>
      <c r="X353" s="148">
        <v>0.08033</v>
      </c>
      <c r="Y353" s="148">
        <f>$X$353*$K$353</f>
        <v>13.696265</v>
      </c>
      <c r="Z353" s="148">
        <v>0</v>
      </c>
      <c r="AA353" s="149">
        <f>$Z$353*$K$353</f>
        <v>0</v>
      </c>
      <c r="AR353" s="6" t="s">
        <v>165</v>
      </c>
      <c r="AT353" s="6" t="s">
        <v>161</v>
      </c>
      <c r="AU353" s="6" t="s">
        <v>111</v>
      </c>
      <c r="AY353" s="6" t="s">
        <v>159</v>
      </c>
      <c r="BE353" s="93">
        <f>IF($U$353="základní",$N$353,0)</f>
        <v>0</v>
      </c>
      <c r="BF353" s="93">
        <f>IF($U$353="snížená",$N$353,0)</f>
        <v>0</v>
      </c>
      <c r="BG353" s="93">
        <f>IF($U$353="zákl. přenesená",$N$353,0)</f>
        <v>0</v>
      </c>
      <c r="BH353" s="93">
        <f>IF($U$353="sníž. přenesená",$N$353,0)</f>
        <v>0</v>
      </c>
      <c r="BI353" s="93">
        <f>IF($U$353="nulová",$N$353,0)</f>
        <v>0</v>
      </c>
      <c r="BJ353" s="6" t="s">
        <v>22</v>
      </c>
      <c r="BK353" s="93">
        <f>ROUND($L$353*$K$353,2)</f>
        <v>0</v>
      </c>
      <c r="BL353" s="6" t="s">
        <v>165</v>
      </c>
      <c r="BM353" s="6" t="s">
        <v>502</v>
      </c>
    </row>
    <row r="354" spans="2:51" s="6" customFormat="1" ht="18.75" customHeight="1">
      <c r="B354" s="150"/>
      <c r="C354" s="151"/>
      <c r="D354" s="151"/>
      <c r="E354" s="151"/>
      <c r="F354" s="214" t="s">
        <v>503</v>
      </c>
      <c r="G354" s="215"/>
      <c r="H354" s="215"/>
      <c r="I354" s="215"/>
      <c r="J354" s="151"/>
      <c r="K354" s="152">
        <v>170.5</v>
      </c>
      <c r="L354" s="151"/>
      <c r="M354" s="151"/>
      <c r="N354" s="151"/>
      <c r="O354" s="151"/>
      <c r="P354" s="151"/>
      <c r="Q354" s="151"/>
      <c r="R354" s="153"/>
      <c r="T354" s="154"/>
      <c r="U354" s="151"/>
      <c r="V354" s="151"/>
      <c r="W354" s="151"/>
      <c r="X354" s="151"/>
      <c r="Y354" s="151"/>
      <c r="Z354" s="151"/>
      <c r="AA354" s="155"/>
      <c r="AT354" s="156" t="s">
        <v>167</v>
      </c>
      <c r="AU354" s="156" t="s">
        <v>111</v>
      </c>
      <c r="AV354" s="156" t="s">
        <v>111</v>
      </c>
      <c r="AW354" s="156" t="s">
        <v>121</v>
      </c>
      <c r="AX354" s="156" t="s">
        <v>84</v>
      </c>
      <c r="AY354" s="156" t="s">
        <v>159</v>
      </c>
    </row>
    <row r="355" spans="2:65" s="6" customFormat="1" ht="27" customHeight="1">
      <c r="B355" s="23"/>
      <c r="C355" s="143" t="s">
        <v>504</v>
      </c>
      <c r="D355" s="143" t="s">
        <v>161</v>
      </c>
      <c r="E355" s="144" t="s">
        <v>505</v>
      </c>
      <c r="F355" s="216" t="s">
        <v>506</v>
      </c>
      <c r="G355" s="217"/>
      <c r="H355" s="217"/>
      <c r="I355" s="217"/>
      <c r="J355" s="145" t="s">
        <v>501</v>
      </c>
      <c r="K355" s="146">
        <v>108</v>
      </c>
      <c r="L355" s="218">
        <v>0</v>
      </c>
      <c r="M355" s="217"/>
      <c r="N355" s="219">
        <f>ROUND($L$355*$K$355,2)</f>
        <v>0</v>
      </c>
      <c r="O355" s="217"/>
      <c r="P355" s="217"/>
      <c r="Q355" s="217"/>
      <c r="R355" s="25"/>
      <c r="T355" s="147"/>
      <c r="U355" s="31" t="s">
        <v>49</v>
      </c>
      <c r="V355" s="24"/>
      <c r="W355" s="148">
        <f>$V$355*$K$355</f>
        <v>0</v>
      </c>
      <c r="X355" s="148">
        <v>0.14311</v>
      </c>
      <c r="Y355" s="148">
        <f>$X$355*$K$355</f>
        <v>15.455879999999999</v>
      </c>
      <c r="Z355" s="148">
        <v>0</v>
      </c>
      <c r="AA355" s="149">
        <f>$Z$355*$K$355</f>
        <v>0</v>
      </c>
      <c r="AR355" s="6" t="s">
        <v>165</v>
      </c>
      <c r="AT355" s="6" t="s">
        <v>161</v>
      </c>
      <c r="AU355" s="6" t="s">
        <v>111</v>
      </c>
      <c r="AY355" s="6" t="s">
        <v>159</v>
      </c>
      <c r="BE355" s="93">
        <f>IF($U$355="základní",$N$355,0)</f>
        <v>0</v>
      </c>
      <c r="BF355" s="93">
        <f>IF($U$355="snížená",$N$355,0)</f>
        <v>0</v>
      </c>
      <c r="BG355" s="93">
        <f>IF($U$355="zákl. přenesená",$N$355,0)</f>
        <v>0</v>
      </c>
      <c r="BH355" s="93">
        <f>IF($U$355="sníž. přenesená",$N$355,0)</f>
        <v>0</v>
      </c>
      <c r="BI355" s="93">
        <f>IF($U$355="nulová",$N$355,0)</f>
        <v>0</v>
      </c>
      <c r="BJ355" s="6" t="s">
        <v>22</v>
      </c>
      <c r="BK355" s="93">
        <f>ROUND($L$355*$K$355,2)</f>
        <v>0</v>
      </c>
      <c r="BL355" s="6" t="s">
        <v>165</v>
      </c>
      <c r="BM355" s="6" t="s">
        <v>507</v>
      </c>
    </row>
    <row r="356" spans="2:51" s="6" customFormat="1" ht="60.75" customHeight="1">
      <c r="B356" s="150"/>
      <c r="C356" s="151"/>
      <c r="D356" s="151"/>
      <c r="E356" s="151"/>
      <c r="F356" s="214" t="s">
        <v>508</v>
      </c>
      <c r="G356" s="215"/>
      <c r="H356" s="215"/>
      <c r="I356" s="215"/>
      <c r="J356" s="151"/>
      <c r="K356" s="152">
        <v>108</v>
      </c>
      <c r="L356" s="151"/>
      <c r="M356" s="151"/>
      <c r="N356" s="151"/>
      <c r="O356" s="151"/>
      <c r="P356" s="151"/>
      <c r="Q356" s="151"/>
      <c r="R356" s="153"/>
      <c r="T356" s="154"/>
      <c r="U356" s="151"/>
      <c r="V356" s="151"/>
      <c r="W356" s="151"/>
      <c r="X356" s="151"/>
      <c r="Y356" s="151"/>
      <c r="Z356" s="151"/>
      <c r="AA356" s="155"/>
      <c r="AT356" s="156" t="s">
        <v>167</v>
      </c>
      <c r="AU356" s="156" t="s">
        <v>111</v>
      </c>
      <c r="AV356" s="156" t="s">
        <v>111</v>
      </c>
      <c r="AW356" s="156" t="s">
        <v>121</v>
      </c>
      <c r="AX356" s="156" t="s">
        <v>22</v>
      </c>
      <c r="AY356" s="156" t="s">
        <v>159</v>
      </c>
    </row>
    <row r="357" spans="2:65" s="6" customFormat="1" ht="15.75" customHeight="1">
      <c r="B357" s="23"/>
      <c r="C357" s="143" t="s">
        <v>509</v>
      </c>
      <c r="D357" s="143" t="s">
        <v>161</v>
      </c>
      <c r="E357" s="144" t="s">
        <v>510</v>
      </c>
      <c r="F357" s="216" t="s">
        <v>511</v>
      </c>
      <c r="G357" s="217"/>
      <c r="H357" s="217"/>
      <c r="I357" s="217"/>
      <c r="J357" s="145" t="s">
        <v>176</v>
      </c>
      <c r="K357" s="146">
        <v>115.05</v>
      </c>
      <c r="L357" s="218">
        <v>0</v>
      </c>
      <c r="M357" s="217"/>
      <c r="N357" s="219">
        <f>ROUND($L$357*$K$357,2)</f>
        <v>0</v>
      </c>
      <c r="O357" s="217"/>
      <c r="P357" s="217"/>
      <c r="Q357" s="217"/>
      <c r="R357" s="25"/>
      <c r="T357" s="147"/>
      <c r="U357" s="31" t="s">
        <v>49</v>
      </c>
      <c r="V357" s="24"/>
      <c r="W357" s="148">
        <f>$V$357*$K$357</f>
        <v>0</v>
      </c>
      <c r="X357" s="148">
        <v>2.46319</v>
      </c>
      <c r="Y357" s="148">
        <f>$X$357*$K$357</f>
        <v>283.3900095</v>
      </c>
      <c r="Z357" s="148">
        <v>0</v>
      </c>
      <c r="AA357" s="149">
        <f>$Z$357*$K$357</f>
        <v>0</v>
      </c>
      <c r="AR357" s="6" t="s">
        <v>165</v>
      </c>
      <c r="AT357" s="6" t="s">
        <v>161</v>
      </c>
      <c r="AU357" s="6" t="s">
        <v>111</v>
      </c>
      <c r="AY357" s="6" t="s">
        <v>159</v>
      </c>
      <c r="BE357" s="93">
        <f>IF($U$357="základní",$N$357,0)</f>
        <v>0</v>
      </c>
      <c r="BF357" s="93">
        <f>IF($U$357="snížená",$N$357,0)</f>
        <v>0</v>
      </c>
      <c r="BG357" s="93">
        <f>IF($U$357="zákl. přenesená",$N$357,0)</f>
        <v>0</v>
      </c>
      <c r="BH357" s="93">
        <f>IF($U$357="sníž. přenesená",$N$357,0)</f>
        <v>0</v>
      </c>
      <c r="BI357" s="93">
        <f>IF($U$357="nulová",$N$357,0)</f>
        <v>0</v>
      </c>
      <c r="BJ357" s="6" t="s">
        <v>22</v>
      </c>
      <c r="BK357" s="93">
        <f>ROUND($L$357*$K$357,2)</f>
        <v>0</v>
      </c>
      <c r="BL357" s="6" t="s">
        <v>165</v>
      </c>
      <c r="BM357" s="6" t="s">
        <v>512</v>
      </c>
    </row>
    <row r="358" spans="2:51" s="6" customFormat="1" ht="18.75" customHeight="1">
      <c r="B358" s="150"/>
      <c r="C358" s="151"/>
      <c r="D358" s="151"/>
      <c r="E358" s="151"/>
      <c r="F358" s="214" t="s">
        <v>513</v>
      </c>
      <c r="G358" s="215"/>
      <c r="H358" s="215"/>
      <c r="I358" s="215"/>
      <c r="J358" s="151"/>
      <c r="K358" s="152">
        <v>4.5</v>
      </c>
      <c r="L358" s="151"/>
      <c r="M358" s="151"/>
      <c r="N358" s="151"/>
      <c r="O358" s="151"/>
      <c r="P358" s="151"/>
      <c r="Q358" s="151"/>
      <c r="R358" s="153"/>
      <c r="T358" s="154"/>
      <c r="U358" s="151"/>
      <c r="V358" s="151"/>
      <c r="W358" s="151"/>
      <c r="X358" s="151"/>
      <c r="Y358" s="151"/>
      <c r="Z358" s="151"/>
      <c r="AA358" s="155"/>
      <c r="AT358" s="156" t="s">
        <v>167</v>
      </c>
      <c r="AU358" s="156" t="s">
        <v>111</v>
      </c>
      <c r="AV358" s="156" t="s">
        <v>111</v>
      </c>
      <c r="AW358" s="156" t="s">
        <v>121</v>
      </c>
      <c r="AX358" s="156" t="s">
        <v>84</v>
      </c>
      <c r="AY358" s="156" t="s">
        <v>159</v>
      </c>
    </row>
    <row r="359" spans="2:51" s="6" customFormat="1" ht="32.25" customHeight="1">
      <c r="B359" s="150"/>
      <c r="C359" s="151"/>
      <c r="D359" s="151"/>
      <c r="E359" s="151"/>
      <c r="F359" s="214" t="s">
        <v>514</v>
      </c>
      <c r="G359" s="215"/>
      <c r="H359" s="215"/>
      <c r="I359" s="215"/>
      <c r="J359" s="151"/>
      <c r="K359" s="152">
        <v>26.4</v>
      </c>
      <c r="L359" s="151"/>
      <c r="M359" s="151"/>
      <c r="N359" s="151"/>
      <c r="O359" s="151"/>
      <c r="P359" s="151"/>
      <c r="Q359" s="151"/>
      <c r="R359" s="153"/>
      <c r="T359" s="154"/>
      <c r="U359" s="151"/>
      <c r="V359" s="151"/>
      <c r="W359" s="151"/>
      <c r="X359" s="151"/>
      <c r="Y359" s="151"/>
      <c r="Z359" s="151"/>
      <c r="AA359" s="155"/>
      <c r="AT359" s="156" t="s">
        <v>167</v>
      </c>
      <c r="AU359" s="156" t="s">
        <v>111</v>
      </c>
      <c r="AV359" s="156" t="s">
        <v>111</v>
      </c>
      <c r="AW359" s="156" t="s">
        <v>121</v>
      </c>
      <c r="AX359" s="156" t="s">
        <v>84</v>
      </c>
      <c r="AY359" s="156" t="s">
        <v>159</v>
      </c>
    </row>
    <row r="360" spans="2:51" s="6" customFormat="1" ht="18.75" customHeight="1">
      <c r="B360" s="150"/>
      <c r="C360" s="151"/>
      <c r="D360" s="151"/>
      <c r="E360" s="151"/>
      <c r="F360" s="214" t="s">
        <v>515</v>
      </c>
      <c r="G360" s="215"/>
      <c r="H360" s="215"/>
      <c r="I360" s="215"/>
      <c r="J360" s="151"/>
      <c r="K360" s="152">
        <v>28.05</v>
      </c>
      <c r="L360" s="151"/>
      <c r="M360" s="151"/>
      <c r="N360" s="151"/>
      <c r="O360" s="151"/>
      <c r="P360" s="151"/>
      <c r="Q360" s="151"/>
      <c r="R360" s="153"/>
      <c r="T360" s="154"/>
      <c r="U360" s="151"/>
      <c r="V360" s="151"/>
      <c r="W360" s="151"/>
      <c r="X360" s="151"/>
      <c r="Y360" s="151"/>
      <c r="Z360" s="151"/>
      <c r="AA360" s="155"/>
      <c r="AT360" s="156" t="s">
        <v>167</v>
      </c>
      <c r="AU360" s="156" t="s">
        <v>111</v>
      </c>
      <c r="AV360" s="156" t="s">
        <v>111</v>
      </c>
      <c r="AW360" s="156" t="s">
        <v>121</v>
      </c>
      <c r="AX360" s="156" t="s">
        <v>84</v>
      </c>
      <c r="AY360" s="156" t="s">
        <v>159</v>
      </c>
    </row>
    <row r="361" spans="2:51" s="6" customFormat="1" ht="18.75" customHeight="1">
      <c r="B361" s="150"/>
      <c r="C361" s="151"/>
      <c r="D361" s="151"/>
      <c r="E361" s="151"/>
      <c r="F361" s="214" t="s">
        <v>516</v>
      </c>
      <c r="G361" s="215"/>
      <c r="H361" s="215"/>
      <c r="I361" s="215"/>
      <c r="J361" s="151"/>
      <c r="K361" s="152">
        <v>28.05</v>
      </c>
      <c r="L361" s="151"/>
      <c r="M361" s="151"/>
      <c r="N361" s="151"/>
      <c r="O361" s="151"/>
      <c r="P361" s="151"/>
      <c r="Q361" s="151"/>
      <c r="R361" s="153"/>
      <c r="T361" s="154"/>
      <c r="U361" s="151"/>
      <c r="V361" s="151"/>
      <c r="W361" s="151"/>
      <c r="X361" s="151"/>
      <c r="Y361" s="151"/>
      <c r="Z361" s="151"/>
      <c r="AA361" s="155"/>
      <c r="AT361" s="156" t="s">
        <v>167</v>
      </c>
      <c r="AU361" s="156" t="s">
        <v>111</v>
      </c>
      <c r="AV361" s="156" t="s">
        <v>111</v>
      </c>
      <c r="AW361" s="156" t="s">
        <v>121</v>
      </c>
      <c r="AX361" s="156" t="s">
        <v>84</v>
      </c>
      <c r="AY361" s="156" t="s">
        <v>159</v>
      </c>
    </row>
    <row r="362" spans="2:51" s="6" customFormat="1" ht="18.75" customHeight="1">
      <c r="B362" s="150"/>
      <c r="C362" s="151"/>
      <c r="D362" s="151"/>
      <c r="E362" s="151"/>
      <c r="F362" s="214" t="s">
        <v>517</v>
      </c>
      <c r="G362" s="215"/>
      <c r="H362" s="215"/>
      <c r="I362" s="215"/>
      <c r="J362" s="151"/>
      <c r="K362" s="152">
        <v>28.05</v>
      </c>
      <c r="L362" s="151"/>
      <c r="M362" s="151"/>
      <c r="N362" s="151"/>
      <c r="O362" s="151"/>
      <c r="P362" s="151"/>
      <c r="Q362" s="151"/>
      <c r="R362" s="153"/>
      <c r="T362" s="154"/>
      <c r="U362" s="151"/>
      <c r="V362" s="151"/>
      <c r="W362" s="151"/>
      <c r="X362" s="151"/>
      <c r="Y362" s="151"/>
      <c r="Z362" s="151"/>
      <c r="AA362" s="155"/>
      <c r="AT362" s="156" t="s">
        <v>167</v>
      </c>
      <c r="AU362" s="156" t="s">
        <v>111</v>
      </c>
      <c r="AV362" s="156" t="s">
        <v>111</v>
      </c>
      <c r="AW362" s="156" t="s">
        <v>121</v>
      </c>
      <c r="AX362" s="156" t="s">
        <v>84</v>
      </c>
      <c r="AY362" s="156" t="s">
        <v>159</v>
      </c>
    </row>
    <row r="363" spans="2:63" s="132" customFormat="1" ht="23.25" customHeight="1">
      <c r="B363" s="133"/>
      <c r="C363" s="134"/>
      <c r="D363" s="142" t="s">
        <v>127</v>
      </c>
      <c r="E363" s="142"/>
      <c r="F363" s="142"/>
      <c r="G363" s="142"/>
      <c r="H363" s="142"/>
      <c r="I363" s="142"/>
      <c r="J363" s="142"/>
      <c r="K363" s="142"/>
      <c r="L363" s="142"/>
      <c r="M363" s="142"/>
      <c r="N363" s="210">
        <f>$BK$363</f>
        <v>0</v>
      </c>
      <c r="O363" s="211"/>
      <c r="P363" s="211"/>
      <c r="Q363" s="211"/>
      <c r="R363" s="136"/>
      <c r="T363" s="137"/>
      <c r="U363" s="134"/>
      <c r="V363" s="134"/>
      <c r="W363" s="138">
        <f>SUM($W$364:$W$369)</f>
        <v>0</v>
      </c>
      <c r="X363" s="134"/>
      <c r="Y363" s="138">
        <f>SUM($Y$364:$Y$369)</f>
        <v>0.7552500000000001</v>
      </c>
      <c r="Z363" s="134"/>
      <c r="AA363" s="139">
        <f>SUM($AA$364:$AA$369)</f>
        <v>0</v>
      </c>
      <c r="AR363" s="140" t="s">
        <v>22</v>
      </c>
      <c r="AT363" s="140" t="s">
        <v>83</v>
      </c>
      <c r="AU363" s="140" t="s">
        <v>111</v>
      </c>
      <c r="AY363" s="140" t="s">
        <v>159</v>
      </c>
      <c r="BK363" s="141">
        <f>SUM($BK$364:$BK$369)</f>
        <v>0</v>
      </c>
    </row>
    <row r="364" spans="2:65" s="6" customFormat="1" ht="39" customHeight="1">
      <c r="B364" s="23"/>
      <c r="C364" s="143" t="s">
        <v>518</v>
      </c>
      <c r="D364" s="143" t="s">
        <v>161</v>
      </c>
      <c r="E364" s="144" t="s">
        <v>519</v>
      </c>
      <c r="F364" s="216" t="s">
        <v>520</v>
      </c>
      <c r="G364" s="217"/>
      <c r="H364" s="217"/>
      <c r="I364" s="217"/>
      <c r="J364" s="145" t="s">
        <v>176</v>
      </c>
      <c r="K364" s="146">
        <v>285</v>
      </c>
      <c r="L364" s="218">
        <v>0</v>
      </c>
      <c r="M364" s="217"/>
      <c r="N364" s="219">
        <f>ROUND($L$364*$K$364,2)</f>
        <v>0</v>
      </c>
      <c r="O364" s="217"/>
      <c r="P364" s="217"/>
      <c r="Q364" s="217"/>
      <c r="R364" s="25"/>
      <c r="T364" s="147"/>
      <c r="U364" s="31" t="s">
        <v>49</v>
      </c>
      <c r="V364" s="24"/>
      <c r="W364" s="148">
        <f>$V$364*$K$364</f>
        <v>0</v>
      </c>
      <c r="X364" s="148">
        <v>0.00235</v>
      </c>
      <c r="Y364" s="148">
        <f>$X$364*$K$364</f>
        <v>0.6697500000000001</v>
      </c>
      <c r="Z364" s="148">
        <v>0</v>
      </c>
      <c r="AA364" s="149">
        <f>$Z$364*$K$364</f>
        <v>0</v>
      </c>
      <c r="AR364" s="6" t="s">
        <v>165</v>
      </c>
      <c r="AT364" s="6" t="s">
        <v>161</v>
      </c>
      <c r="AU364" s="6" t="s">
        <v>179</v>
      </c>
      <c r="AY364" s="6" t="s">
        <v>159</v>
      </c>
      <c r="BE364" s="93">
        <f>IF($U$364="základní",$N$364,0)</f>
        <v>0</v>
      </c>
      <c r="BF364" s="93">
        <f>IF($U$364="snížená",$N$364,0)</f>
        <v>0</v>
      </c>
      <c r="BG364" s="93">
        <f>IF($U$364="zákl. přenesená",$N$364,0)</f>
        <v>0</v>
      </c>
      <c r="BH364" s="93">
        <f>IF($U$364="sníž. přenesená",$N$364,0)</f>
        <v>0</v>
      </c>
      <c r="BI364" s="93">
        <f>IF($U$364="nulová",$N$364,0)</f>
        <v>0</v>
      </c>
      <c r="BJ364" s="6" t="s">
        <v>22</v>
      </c>
      <c r="BK364" s="93">
        <f>ROUND($L$364*$K$364,2)</f>
        <v>0</v>
      </c>
      <c r="BL364" s="6" t="s">
        <v>165</v>
      </c>
      <c r="BM364" s="6" t="s">
        <v>521</v>
      </c>
    </row>
    <row r="365" spans="2:51" s="6" customFormat="1" ht="18.75" customHeight="1">
      <c r="B365" s="150"/>
      <c r="C365" s="151"/>
      <c r="D365" s="151"/>
      <c r="E365" s="151"/>
      <c r="F365" s="214" t="s">
        <v>522</v>
      </c>
      <c r="G365" s="215"/>
      <c r="H365" s="215"/>
      <c r="I365" s="215"/>
      <c r="J365" s="151"/>
      <c r="K365" s="152">
        <v>35</v>
      </c>
      <c r="L365" s="151"/>
      <c r="M365" s="151"/>
      <c r="N365" s="151"/>
      <c r="O365" s="151"/>
      <c r="P365" s="151"/>
      <c r="Q365" s="151"/>
      <c r="R365" s="153"/>
      <c r="T365" s="154"/>
      <c r="U365" s="151"/>
      <c r="V365" s="151"/>
      <c r="W365" s="151"/>
      <c r="X365" s="151"/>
      <c r="Y365" s="151"/>
      <c r="Z365" s="151"/>
      <c r="AA365" s="155"/>
      <c r="AT365" s="156" t="s">
        <v>167</v>
      </c>
      <c r="AU365" s="156" t="s">
        <v>179</v>
      </c>
      <c r="AV365" s="156" t="s">
        <v>111</v>
      </c>
      <c r="AW365" s="156" t="s">
        <v>121</v>
      </c>
      <c r="AX365" s="156" t="s">
        <v>84</v>
      </c>
      <c r="AY365" s="156" t="s">
        <v>159</v>
      </c>
    </row>
    <row r="366" spans="2:51" s="6" customFormat="1" ht="18.75" customHeight="1">
      <c r="B366" s="150"/>
      <c r="C366" s="151"/>
      <c r="D366" s="151"/>
      <c r="E366" s="151"/>
      <c r="F366" s="214" t="s">
        <v>523</v>
      </c>
      <c r="G366" s="215"/>
      <c r="H366" s="215"/>
      <c r="I366" s="215"/>
      <c r="J366" s="151"/>
      <c r="K366" s="152">
        <v>35</v>
      </c>
      <c r="L366" s="151"/>
      <c r="M366" s="151"/>
      <c r="N366" s="151"/>
      <c r="O366" s="151"/>
      <c r="P366" s="151"/>
      <c r="Q366" s="151"/>
      <c r="R366" s="153"/>
      <c r="T366" s="154"/>
      <c r="U366" s="151"/>
      <c r="V366" s="151"/>
      <c r="W366" s="151"/>
      <c r="X366" s="151"/>
      <c r="Y366" s="151"/>
      <c r="Z366" s="151"/>
      <c r="AA366" s="155"/>
      <c r="AT366" s="156" t="s">
        <v>167</v>
      </c>
      <c r="AU366" s="156" t="s">
        <v>179</v>
      </c>
      <c r="AV366" s="156" t="s">
        <v>111</v>
      </c>
      <c r="AW366" s="156" t="s">
        <v>121</v>
      </c>
      <c r="AX366" s="156" t="s">
        <v>84</v>
      </c>
      <c r="AY366" s="156" t="s">
        <v>159</v>
      </c>
    </row>
    <row r="367" spans="2:51" s="6" customFormat="1" ht="18.75" customHeight="1">
      <c r="B367" s="150"/>
      <c r="C367" s="151"/>
      <c r="D367" s="151"/>
      <c r="E367" s="151"/>
      <c r="F367" s="214" t="s">
        <v>524</v>
      </c>
      <c r="G367" s="215"/>
      <c r="H367" s="215"/>
      <c r="I367" s="215"/>
      <c r="J367" s="151"/>
      <c r="K367" s="152">
        <v>35</v>
      </c>
      <c r="L367" s="151"/>
      <c r="M367" s="151"/>
      <c r="N367" s="151"/>
      <c r="O367" s="151"/>
      <c r="P367" s="151"/>
      <c r="Q367" s="151"/>
      <c r="R367" s="153"/>
      <c r="T367" s="154"/>
      <c r="U367" s="151"/>
      <c r="V367" s="151"/>
      <c r="W367" s="151"/>
      <c r="X367" s="151"/>
      <c r="Y367" s="151"/>
      <c r="Z367" s="151"/>
      <c r="AA367" s="155"/>
      <c r="AT367" s="156" t="s">
        <v>167</v>
      </c>
      <c r="AU367" s="156" t="s">
        <v>179</v>
      </c>
      <c r="AV367" s="156" t="s">
        <v>111</v>
      </c>
      <c r="AW367" s="156" t="s">
        <v>121</v>
      </c>
      <c r="AX367" s="156" t="s">
        <v>84</v>
      </c>
      <c r="AY367" s="156" t="s">
        <v>159</v>
      </c>
    </row>
    <row r="368" spans="2:51" s="6" customFormat="1" ht="18.75" customHeight="1">
      <c r="B368" s="150"/>
      <c r="C368" s="151"/>
      <c r="D368" s="151"/>
      <c r="E368" s="151"/>
      <c r="F368" s="214" t="s">
        <v>525</v>
      </c>
      <c r="G368" s="215"/>
      <c r="H368" s="215"/>
      <c r="I368" s="215"/>
      <c r="J368" s="151"/>
      <c r="K368" s="152">
        <v>180</v>
      </c>
      <c r="L368" s="151"/>
      <c r="M368" s="151"/>
      <c r="N368" s="151"/>
      <c r="O368" s="151"/>
      <c r="P368" s="151"/>
      <c r="Q368" s="151"/>
      <c r="R368" s="153"/>
      <c r="T368" s="154"/>
      <c r="U368" s="151"/>
      <c r="V368" s="151"/>
      <c r="W368" s="151"/>
      <c r="X368" s="151"/>
      <c r="Y368" s="151"/>
      <c r="Z368" s="151"/>
      <c r="AA368" s="155"/>
      <c r="AT368" s="156" t="s">
        <v>167</v>
      </c>
      <c r="AU368" s="156" t="s">
        <v>179</v>
      </c>
      <c r="AV368" s="156" t="s">
        <v>111</v>
      </c>
      <c r="AW368" s="156" t="s">
        <v>121</v>
      </c>
      <c r="AX368" s="156" t="s">
        <v>84</v>
      </c>
      <c r="AY368" s="156" t="s">
        <v>159</v>
      </c>
    </row>
    <row r="369" spans="2:65" s="6" customFormat="1" ht="15.75" customHeight="1">
      <c r="B369" s="23"/>
      <c r="C369" s="157" t="s">
        <v>526</v>
      </c>
      <c r="D369" s="157" t="s">
        <v>392</v>
      </c>
      <c r="E369" s="158" t="s">
        <v>527</v>
      </c>
      <c r="F369" s="222" t="s">
        <v>528</v>
      </c>
      <c r="G369" s="223"/>
      <c r="H369" s="223"/>
      <c r="I369" s="223"/>
      <c r="J369" s="159" t="s">
        <v>176</v>
      </c>
      <c r="K369" s="160">
        <v>285</v>
      </c>
      <c r="L369" s="224">
        <v>0</v>
      </c>
      <c r="M369" s="223"/>
      <c r="N369" s="221">
        <f>ROUND($L$369*$K$369,2)</f>
        <v>0</v>
      </c>
      <c r="O369" s="217"/>
      <c r="P369" s="217"/>
      <c r="Q369" s="217"/>
      <c r="R369" s="25"/>
      <c r="T369" s="147"/>
      <c r="U369" s="31" t="s">
        <v>49</v>
      </c>
      <c r="V369" s="24"/>
      <c r="W369" s="148">
        <f>$V$369*$K$369</f>
        <v>0</v>
      </c>
      <c r="X369" s="148">
        <v>0.0003</v>
      </c>
      <c r="Y369" s="148">
        <f>$X$369*$K$369</f>
        <v>0.08549999999999999</v>
      </c>
      <c r="Z369" s="148">
        <v>0</v>
      </c>
      <c r="AA369" s="149">
        <f>$Z$369*$K$369</f>
        <v>0</v>
      </c>
      <c r="AR369" s="6" t="s">
        <v>396</v>
      </c>
      <c r="AT369" s="6" t="s">
        <v>392</v>
      </c>
      <c r="AU369" s="6" t="s">
        <v>179</v>
      </c>
      <c r="AY369" s="6" t="s">
        <v>159</v>
      </c>
      <c r="BE369" s="93">
        <f>IF($U$369="základní",$N$369,0)</f>
        <v>0</v>
      </c>
      <c r="BF369" s="93">
        <f>IF($U$369="snížená",$N$369,0)</f>
        <v>0</v>
      </c>
      <c r="BG369" s="93">
        <f>IF($U$369="zákl. přenesená",$N$369,0)</f>
        <v>0</v>
      </c>
      <c r="BH369" s="93">
        <f>IF($U$369="sníž. přenesená",$N$369,0)</f>
        <v>0</v>
      </c>
      <c r="BI369" s="93">
        <f>IF($U$369="nulová",$N$369,0)</f>
        <v>0</v>
      </c>
      <c r="BJ369" s="6" t="s">
        <v>22</v>
      </c>
      <c r="BK369" s="93">
        <f>ROUND($L$369*$K$369,2)</f>
        <v>0</v>
      </c>
      <c r="BL369" s="6" t="s">
        <v>165</v>
      </c>
      <c r="BM369" s="6" t="s">
        <v>529</v>
      </c>
    </row>
    <row r="370" spans="2:63" s="132" customFormat="1" ht="30.75" customHeight="1">
      <c r="B370" s="133"/>
      <c r="C370" s="134"/>
      <c r="D370" s="142" t="s">
        <v>128</v>
      </c>
      <c r="E370" s="142"/>
      <c r="F370" s="142"/>
      <c r="G370" s="142"/>
      <c r="H370" s="142"/>
      <c r="I370" s="142"/>
      <c r="J370" s="142"/>
      <c r="K370" s="142"/>
      <c r="L370" s="142"/>
      <c r="M370" s="142"/>
      <c r="N370" s="210">
        <f>$BK$370</f>
        <v>0</v>
      </c>
      <c r="O370" s="211"/>
      <c r="P370" s="211"/>
      <c r="Q370" s="211"/>
      <c r="R370" s="136"/>
      <c r="T370" s="137"/>
      <c r="U370" s="134"/>
      <c r="V370" s="134"/>
      <c r="W370" s="138">
        <f>SUM($W$371:$W$380)</f>
        <v>0</v>
      </c>
      <c r="X370" s="134"/>
      <c r="Y370" s="138">
        <f>SUM($Y$371:$Y$380)</f>
        <v>24.284</v>
      </c>
      <c r="Z370" s="134"/>
      <c r="AA370" s="139">
        <f>SUM($AA$371:$AA$380)</f>
        <v>0</v>
      </c>
      <c r="AR370" s="140" t="s">
        <v>22</v>
      </c>
      <c r="AT370" s="140" t="s">
        <v>83</v>
      </c>
      <c r="AU370" s="140" t="s">
        <v>22</v>
      </c>
      <c r="AY370" s="140" t="s">
        <v>159</v>
      </c>
      <c r="BK370" s="141">
        <f>SUM($BK$371:$BK$380)</f>
        <v>0</v>
      </c>
    </row>
    <row r="371" spans="2:65" s="6" customFormat="1" ht="27" customHeight="1">
      <c r="B371" s="23"/>
      <c r="C371" s="143" t="s">
        <v>530</v>
      </c>
      <c r="D371" s="143" t="s">
        <v>161</v>
      </c>
      <c r="E371" s="144" t="s">
        <v>531</v>
      </c>
      <c r="F371" s="216" t="s">
        <v>532</v>
      </c>
      <c r="G371" s="217"/>
      <c r="H371" s="217"/>
      <c r="I371" s="217"/>
      <c r="J371" s="145" t="s">
        <v>176</v>
      </c>
      <c r="K371" s="146">
        <v>364.4</v>
      </c>
      <c r="L371" s="218">
        <v>0</v>
      </c>
      <c r="M371" s="217"/>
      <c r="N371" s="219">
        <f>ROUND($L$371*$K$371,2)</f>
        <v>0</v>
      </c>
      <c r="O371" s="217"/>
      <c r="P371" s="217"/>
      <c r="Q371" s="217"/>
      <c r="R371" s="25"/>
      <c r="T371" s="147"/>
      <c r="U371" s="31" t="s">
        <v>49</v>
      </c>
      <c r="V371" s="24"/>
      <c r="W371" s="148">
        <f>$V$371*$K$371</f>
        <v>0</v>
      </c>
      <c r="X371" s="148">
        <v>0.034</v>
      </c>
      <c r="Y371" s="148">
        <f>$X$371*$K$371</f>
        <v>12.3896</v>
      </c>
      <c r="Z371" s="148">
        <v>0</v>
      </c>
      <c r="AA371" s="149">
        <f>$Z$371*$K$371</f>
        <v>0</v>
      </c>
      <c r="AR371" s="6" t="s">
        <v>165</v>
      </c>
      <c r="AT371" s="6" t="s">
        <v>161</v>
      </c>
      <c r="AU371" s="6" t="s">
        <v>111</v>
      </c>
      <c r="AY371" s="6" t="s">
        <v>159</v>
      </c>
      <c r="BE371" s="93">
        <f>IF($U$371="základní",$N$371,0)</f>
        <v>0</v>
      </c>
      <c r="BF371" s="93">
        <f>IF($U$371="snížená",$N$371,0)</f>
        <v>0</v>
      </c>
      <c r="BG371" s="93">
        <f>IF($U$371="zákl. přenesená",$N$371,0)</f>
        <v>0</v>
      </c>
      <c r="BH371" s="93">
        <f>IF($U$371="sníž. přenesená",$N$371,0)</f>
        <v>0</v>
      </c>
      <c r="BI371" s="93">
        <f>IF($U$371="nulová",$N$371,0)</f>
        <v>0</v>
      </c>
      <c r="BJ371" s="6" t="s">
        <v>22</v>
      </c>
      <c r="BK371" s="93">
        <f>ROUND($L$371*$K$371,2)</f>
        <v>0</v>
      </c>
      <c r="BL371" s="6" t="s">
        <v>165</v>
      </c>
      <c r="BM371" s="6" t="s">
        <v>533</v>
      </c>
    </row>
    <row r="372" spans="2:51" s="6" customFormat="1" ht="18.75" customHeight="1">
      <c r="B372" s="150"/>
      <c r="C372" s="151"/>
      <c r="D372" s="151"/>
      <c r="E372" s="151"/>
      <c r="F372" s="214" t="s">
        <v>534</v>
      </c>
      <c r="G372" s="215"/>
      <c r="H372" s="215"/>
      <c r="I372" s="215"/>
      <c r="J372" s="151"/>
      <c r="K372" s="152">
        <v>230</v>
      </c>
      <c r="L372" s="151"/>
      <c r="M372" s="151"/>
      <c r="N372" s="151"/>
      <c r="O372" s="151"/>
      <c r="P372" s="151"/>
      <c r="Q372" s="151"/>
      <c r="R372" s="153"/>
      <c r="T372" s="154"/>
      <c r="U372" s="151"/>
      <c r="V372" s="151"/>
      <c r="W372" s="151"/>
      <c r="X372" s="151"/>
      <c r="Y372" s="151"/>
      <c r="Z372" s="151"/>
      <c r="AA372" s="155"/>
      <c r="AT372" s="156" t="s">
        <v>167</v>
      </c>
      <c r="AU372" s="156" t="s">
        <v>111</v>
      </c>
      <c r="AV372" s="156" t="s">
        <v>111</v>
      </c>
      <c r="AW372" s="156" t="s">
        <v>121</v>
      </c>
      <c r="AX372" s="156" t="s">
        <v>84</v>
      </c>
      <c r="AY372" s="156" t="s">
        <v>159</v>
      </c>
    </row>
    <row r="373" spans="2:51" s="6" customFormat="1" ht="18.75" customHeight="1">
      <c r="B373" s="150"/>
      <c r="C373" s="151"/>
      <c r="D373" s="151"/>
      <c r="E373" s="151"/>
      <c r="F373" s="214" t="s">
        <v>535</v>
      </c>
      <c r="G373" s="215"/>
      <c r="H373" s="215"/>
      <c r="I373" s="215"/>
      <c r="J373" s="151"/>
      <c r="K373" s="152">
        <v>134.4</v>
      </c>
      <c r="L373" s="151"/>
      <c r="M373" s="151"/>
      <c r="N373" s="151"/>
      <c r="O373" s="151"/>
      <c r="P373" s="151"/>
      <c r="Q373" s="151"/>
      <c r="R373" s="153"/>
      <c r="T373" s="154"/>
      <c r="U373" s="151"/>
      <c r="V373" s="151"/>
      <c r="W373" s="151"/>
      <c r="X373" s="151"/>
      <c r="Y373" s="151"/>
      <c r="Z373" s="151"/>
      <c r="AA373" s="155"/>
      <c r="AT373" s="156" t="s">
        <v>167</v>
      </c>
      <c r="AU373" s="156" t="s">
        <v>111</v>
      </c>
      <c r="AV373" s="156" t="s">
        <v>111</v>
      </c>
      <c r="AW373" s="156" t="s">
        <v>121</v>
      </c>
      <c r="AX373" s="156" t="s">
        <v>84</v>
      </c>
      <c r="AY373" s="156" t="s">
        <v>159</v>
      </c>
    </row>
    <row r="374" spans="2:65" s="6" customFormat="1" ht="27" customHeight="1">
      <c r="B374" s="23"/>
      <c r="C374" s="143" t="s">
        <v>396</v>
      </c>
      <c r="D374" s="143" t="s">
        <v>161</v>
      </c>
      <c r="E374" s="144" t="s">
        <v>536</v>
      </c>
      <c r="F374" s="216" t="s">
        <v>537</v>
      </c>
      <c r="G374" s="217"/>
      <c r="H374" s="217"/>
      <c r="I374" s="217"/>
      <c r="J374" s="145" t="s">
        <v>176</v>
      </c>
      <c r="K374" s="146">
        <v>495.6</v>
      </c>
      <c r="L374" s="218">
        <v>0</v>
      </c>
      <c r="M374" s="217"/>
      <c r="N374" s="219">
        <f>ROUND($L$374*$K$374,2)</f>
        <v>0</v>
      </c>
      <c r="O374" s="217"/>
      <c r="P374" s="217"/>
      <c r="Q374" s="217"/>
      <c r="R374" s="25"/>
      <c r="T374" s="147"/>
      <c r="U374" s="31" t="s">
        <v>49</v>
      </c>
      <c r="V374" s="24"/>
      <c r="W374" s="148">
        <f>$V$374*$K$374</f>
        <v>0</v>
      </c>
      <c r="X374" s="148">
        <v>0.024</v>
      </c>
      <c r="Y374" s="148">
        <f>$X$374*$K$374</f>
        <v>11.894400000000001</v>
      </c>
      <c r="Z374" s="148">
        <v>0</v>
      </c>
      <c r="AA374" s="149">
        <f>$Z$374*$K$374</f>
        <v>0</v>
      </c>
      <c r="AR374" s="6" t="s">
        <v>165</v>
      </c>
      <c r="AT374" s="6" t="s">
        <v>161</v>
      </c>
      <c r="AU374" s="6" t="s">
        <v>111</v>
      </c>
      <c r="AY374" s="6" t="s">
        <v>159</v>
      </c>
      <c r="BE374" s="93">
        <f>IF($U$374="základní",$N$374,0)</f>
        <v>0</v>
      </c>
      <c r="BF374" s="93">
        <f>IF($U$374="snížená",$N$374,0)</f>
        <v>0</v>
      </c>
      <c r="BG374" s="93">
        <f>IF($U$374="zákl. přenesená",$N$374,0)</f>
        <v>0</v>
      </c>
      <c r="BH374" s="93">
        <f>IF($U$374="sníž. přenesená",$N$374,0)</f>
        <v>0</v>
      </c>
      <c r="BI374" s="93">
        <f>IF($U$374="nulová",$N$374,0)</f>
        <v>0</v>
      </c>
      <c r="BJ374" s="6" t="s">
        <v>22</v>
      </c>
      <c r="BK374" s="93">
        <f>ROUND($L$374*$K$374,2)</f>
        <v>0</v>
      </c>
      <c r="BL374" s="6" t="s">
        <v>165</v>
      </c>
      <c r="BM374" s="6" t="s">
        <v>538</v>
      </c>
    </row>
    <row r="375" spans="2:51" s="6" customFormat="1" ht="18.75" customHeight="1">
      <c r="B375" s="150"/>
      <c r="C375" s="151"/>
      <c r="D375" s="151"/>
      <c r="E375" s="151"/>
      <c r="F375" s="214" t="s">
        <v>539</v>
      </c>
      <c r="G375" s="215"/>
      <c r="H375" s="215"/>
      <c r="I375" s="215"/>
      <c r="J375" s="151"/>
      <c r="K375" s="152">
        <v>54</v>
      </c>
      <c r="L375" s="151"/>
      <c r="M375" s="151"/>
      <c r="N375" s="151"/>
      <c r="O375" s="151"/>
      <c r="P375" s="151"/>
      <c r="Q375" s="151"/>
      <c r="R375" s="153"/>
      <c r="T375" s="154"/>
      <c r="U375" s="151"/>
      <c r="V375" s="151"/>
      <c r="W375" s="151"/>
      <c r="X375" s="151"/>
      <c r="Y375" s="151"/>
      <c r="Z375" s="151"/>
      <c r="AA375" s="155"/>
      <c r="AT375" s="156" t="s">
        <v>167</v>
      </c>
      <c r="AU375" s="156" t="s">
        <v>111</v>
      </c>
      <c r="AV375" s="156" t="s">
        <v>111</v>
      </c>
      <c r="AW375" s="156" t="s">
        <v>121</v>
      </c>
      <c r="AX375" s="156" t="s">
        <v>84</v>
      </c>
      <c r="AY375" s="156" t="s">
        <v>159</v>
      </c>
    </row>
    <row r="376" spans="2:51" s="6" customFormat="1" ht="18.75" customHeight="1">
      <c r="B376" s="150"/>
      <c r="C376" s="151"/>
      <c r="D376" s="151"/>
      <c r="E376" s="151"/>
      <c r="F376" s="214" t="s">
        <v>540</v>
      </c>
      <c r="G376" s="215"/>
      <c r="H376" s="215"/>
      <c r="I376" s="215"/>
      <c r="J376" s="151"/>
      <c r="K376" s="152">
        <v>147</v>
      </c>
      <c r="L376" s="151"/>
      <c r="M376" s="151"/>
      <c r="N376" s="151"/>
      <c r="O376" s="151"/>
      <c r="P376" s="151"/>
      <c r="Q376" s="151"/>
      <c r="R376" s="153"/>
      <c r="T376" s="154"/>
      <c r="U376" s="151"/>
      <c r="V376" s="151"/>
      <c r="W376" s="151"/>
      <c r="X376" s="151"/>
      <c r="Y376" s="151"/>
      <c r="Z376" s="151"/>
      <c r="AA376" s="155"/>
      <c r="AT376" s="156" t="s">
        <v>167</v>
      </c>
      <c r="AU376" s="156" t="s">
        <v>111</v>
      </c>
      <c r="AV376" s="156" t="s">
        <v>111</v>
      </c>
      <c r="AW376" s="156" t="s">
        <v>121</v>
      </c>
      <c r="AX376" s="156" t="s">
        <v>84</v>
      </c>
      <c r="AY376" s="156" t="s">
        <v>159</v>
      </c>
    </row>
    <row r="377" spans="2:51" s="6" customFormat="1" ht="18.75" customHeight="1">
      <c r="B377" s="150"/>
      <c r="C377" s="151"/>
      <c r="D377" s="151"/>
      <c r="E377" s="151"/>
      <c r="F377" s="214" t="s">
        <v>541</v>
      </c>
      <c r="G377" s="215"/>
      <c r="H377" s="215"/>
      <c r="I377" s="215"/>
      <c r="J377" s="151"/>
      <c r="K377" s="152">
        <v>108</v>
      </c>
      <c r="L377" s="151"/>
      <c r="M377" s="151"/>
      <c r="N377" s="151"/>
      <c r="O377" s="151"/>
      <c r="P377" s="151"/>
      <c r="Q377" s="151"/>
      <c r="R377" s="153"/>
      <c r="T377" s="154"/>
      <c r="U377" s="151"/>
      <c r="V377" s="151"/>
      <c r="W377" s="151"/>
      <c r="X377" s="151"/>
      <c r="Y377" s="151"/>
      <c r="Z377" s="151"/>
      <c r="AA377" s="155"/>
      <c r="AT377" s="156" t="s">
        <v>167</v>
      </c>
      <c r="AU377" s="156" t="s">
        <v>111</v>
      </c>
      <c r="AV377" s="156" t="s">
        <v>111</v>
      </c>
      <c r="AW377" s="156" t="s">
        <v>121</v>
      </c>
      <c r="AX377" s="156" t="s">
        <v>84</v>
      </c>
      <c r="AY377" s="156" t="s">
        <v>159</v>
      </c>
    </row>
    <row r="378" spans="2:51" s="6" customFormat="1" ht="18.75" customHeight="1">
      <c r="B378" s="150"/>
      <c r="C378" s="151"/>
      <c r="D378" s="151"/>
      <c r="E378" s="151"/>
      <c r="F378" s="214" t="s">
        <v>542</v>
      </c>
      <c r="G378" s="215"/>
      <c r="H378" s="215"/>
      <c r="I378" s="215"/>
      <c r="J378" s="151"/>
      <c r="K378" s="152">
        <v>12</v>
      </c>
      <c r="L378" s="151"/>
      <c r="M378" s="151"/>
      <c r="N378" s="151"/>
      <c r="O378" s="151"/>
      <c r="P378" s="151"/>
      <c r="Q378" s="151"/>
      <c r="R378" s="153"/>
      <c r="T378" s="154"/>
      <c r="U378" s="151"/>
      <c r="V378" s="151"/>
      <c r="W378" s="151"/>
      <c r="X378" s="151"/>
      <c r="Y378" s="151"/>
      <c r="Z378" s="151"/>
      <c r="AA378" s="155"/>
      <c r="AT378" s="156" t="s">
        <v>167</v>
      </c>
      <c r="AU378" s="156" t="s">
        <v>111</v>
      </c>
      <c r="AV378" s="156" t="s">
        <v>111</v>
      </c>
      <c r="AW378" s="156" t="s">
        <v>121</v>
      </c>
      <c r="AX378" s="156" t="s">
        <v>84</v>
      </c>
      <c r="AY378" s="156" t="s">
        <v>159</v>
      </c>
    </row>
    <row r="379" spans="2:51" s="6" customFormat="1" ht="18.75" customHeight="1">
      <c r="B379" s="150"/>
      <c r="C379" s="151"/>
      <c r="D379" s="151"/>
      <c r="E379" s="151"/>
      <c r="F379" s="214" t="s">
        <v>543</v>
      </c>
      <c r="G379" s="215"/>
      <c r="H379" s="215"/>
      <c r="I379" s="215"/>
      <c r="J379" s="151"/>
      <c r="K379" s="152">
        <v>27.6</v>
      </c>
      <c r="L379" s="151"/>
      <c r="M379" s="151"/>
      <c r="N379" s="151"/>
      <c r="O379" s="151"/>
      <c r="P379" s="151"/>
      <c r="Q379" s="151"/>
      <c r="R379" s="153"/>
      <c r="T379" s="154"/>
      <c r="U379" s="151"/>
      <c r="V379" s="151"/>
      <c r="W379" s="151"/>
      <c r="X379" s="151"/>
      <c r="Y379" s="151"/>
      <c r="Z379" s="151"/>
      <c r="AA379" s="155"/>
      <c r="AT379" s="156" t="s">
        <v>167</v>
      </c>
      <c r="AU379" s="156" t="s">
        <v>111</v>
      </c>
      <c r="AV379" s="156" t="s">
        <v>111</v>
      </c>
      <c r="AW379" s="156" t="s">
        <v>121</v>
      </c>
      <c r="AX379" s="156" t="s">
        <v>84</v>
      </c>
      <c r="AY379" s="156" t="s">
        <v>159</v>
      </c>
    </row>
    <row r="380" spans="2:51" s="6" customFormat="1" ht="18.75" customHeight="1">
      <c r="B380" s="150"/>
      <c r="C380" s="151"/>
      <c r="D380" s="151"/>
      <c r="E380" s="151"/>
      <c r="F380" s="214" t="s">
        <v>227</v>
      </c>
      <c r="G380" s="215"/>
      <c r="H380" s="215"/>
      <c r="I380" s="215"/>
      <c r="J380" s="151"/>
      <c r="K380" s="152">
        <v>147</v>
      </c>
      <c r="L380" s="151"/>
      <c r="M380" s="151"/>
      <c r="N380" s="151"/>
      <c r="O380" s="151"/>
      <c r="P380" s="151"/>
      <c r="Q380" s="151"/>
      <c r="R380" s="153"/>
      <c r="T380" s="154"/>
      <c r="U380" s="151"/>
      <c r="V380" s="151"/>
      <c r="W380" s="151"/>
      <c r="X380" s="151"/>
      <c r="Y380" s="151"/>
      <c r="Z380" s="151"/>
      <c r="AA380" s="155"/>
      <c r="AT380" s="156" t="s">
        <v>167</v>
      </c>
      <c r="AU380" s="156" t="s">
        <v>111</v>
      </c>
      <c r="AV380" s="156" t="s">
        <v>111</v>
      </c>
      <c r="AW380" s="156" t="s">
        <v>121</v>
      </c>
      <c r="AX380" s="156" t="s">
        <v>84</v>
      </c>
      <c r="AY380" s="156" t="s">
        <v>159</v>
      </c>
    </row>
    <row r="381" spans="2:63" s="132" customFormat="1" ht="30.75" customHeight="1">
      <c r="B381" s="133"/>
      <c r="C381" s="134"/>
      <c r="D381" s="142" t="s">
        <v>129</v>
      </c>
      <c r="E381" s="142"/>
      <c r="F381" s="142"/>
      <c r="G381" s="142"/>
      <c r="H381" s="142"/>
      <c r="I381" s="142"/>
      <c r="J381" s="142"/>
      <c r="K381" s="142"/>
      <c r="L381" s="142"/>
      <c r="M381" s="142"/>
      <c r="N381" s="210">
        <f>$BK$381</f>
        <v>0</v>
      </c>
      <c r="O381" s="211"/>
      <c r="P381" s="211"/>
      <c r="Q381" s="211"/>
      <c r="R381" s="136"/>
      <c r="T381" s="137"/>
      <c r="U381" s="134"/>
      <c r="V381" s="134"/>
      <c r="W381" s="138">
        <f>$W$382+SUM($W$383:$W$400)</f>
        <v>0</v>
      </c>
      <c r="X381" s="134"/>
      <c r="Y381" s="138">
        <f>$Y$382+SUM($Y$383:$Y$400)</f>
        <v>0</v>
      </c>
      <c r="Z381" s="134"/>
      <c r="AA381" s="139">
        <f>$AA$382+SUM($AA$383:$AA$400)</f>
        <v>41.3988</v>
      </c>
      <c r="AR381" s="140" t="s">
        <v>22</v>
      </c>
      <c r="AT381" s="140" t="s">
        <v>83</v>
      </c>
      <c r="AU381" s="140" t="s">
        <v>22</v>
      </c>
      <c r="AY381" s="140" t="s">
        <v>159</v>
      </c>
      <c r="BK381" s="141">
        <f>$BK$382+SUM($BK$383:$BK$400)</f>
        <v>0</v>
      </c>
    </row>
    <row r="382" spans="2:65" s="6" customFormat="1" ht="27" customHeight="1">
      <c r="B382" s="23"/>
      <c r="C382" s="143" t="s">
        <v>544</v>
      </c>
      <c r="D382" s="143" t="s">
        <v>161</v>
      </c>
      <c r="E382" s="144" t="s">
        <v>545</v>
      </c>
      <c r="F382" s="216" t="s">
        <v>546</v>
      </c>
      <c r="G382" s="217"/>
      <c r="H382" s="217"/>
      <c r="I382" s="217"/>
      <c r="J382" s="145" t="s">
        <v>176</v>
      </c>
      <c r="K382" s="146">
        <v>495.6</v>
      </c>
      <c r="L382" s="218">
        <v>0</v>
      </c>
      <c r="M382" s="217"/>
      <c r="N382" s="219">
        <f>ROUND($L$382*$K$382,2)</f>
        <v>0</v>
      </c>
      <c r="O382" s="217"/>
      <c r="P382" s="217"/>
      <c r="Q382" s="217"/>
      <c r="R382" s="25"/>
      <c r="T382" s="147"/>
      <c r="U382" s="31" t="s">
        <v>49</v>
      </c>
      <c r="V382" s="24"/>
      <c r="W382" s="148">
        <f>$V$382*$K$382</f>
        <v>0</v>
      </c>
      <c r="X382" s="148">
        <v>0</v>
      </c>
      <c r="Y382" s="148">
        <f>$X$382*$K$382</f>
        <v>0</v>
      </c>
      <c r="Z382" s="148">
        <v>0.023</v>
      </c>
      <c r="AA382" s="149">
        <f>$Z$382*$K$382</f>
        <v>11.3988</v>
      </c>
      <c r="AR382" s="6" t="s">
        <v>165</v>
      </c>
      <c r="AT382" s="6" t="s">
        <v>161</v>
      </c>
      <c r="AU382" s="6" t="s">
        <v>111</v>
      </c>
      <c r="AY382" s="6" t="s">
        <v>159</v>
      </c>
      <c r="BE382" s="93">
        <f>IF($U$382="základní",$N$382,0)</f>
        <v>0</v>
      </c>
      <c r="BF382" s="93">
        <f>IF($U$382="snížená",$N$382,0)</f>
        <v>0</v>
      </c>
      <c r="BG382" s="93">
        <f>IF($U$382="zákl. přenesená",$N$382,0)</f>
        <v>0</v>
      </c>
      <c r="BH382" s="93">
        <f>IF($U$382="sníž. přenesená",$N$382,0)</f>
        <v>0</v>
      </c>
      <c r="BI382" s="93">
        <f>IF($U$382="nulová",$N$382,0)</f>
        <v>0</v>
      </c>
      <c r="BJ382" s="6" t="s">
        <v>22</v>
      </c>
      <c r="BK382" s="93">
        <f>ROUND($L$382*$K$382,2)</f>
        <v>0</v>
      </c>
      <c r="BL382" s="6" t="s">
        <v>165</v>
      </c>
      <c r="BM382" s="6" t="s">
        <v>547</v>
      </c>
    </row>
    <row r="383" spans="2:51" s="6" customFormat="1" ht="18.75" customHeight="1">
      <c r="B383" s="150"/>
      <c r="C383" s="151"/>
      <c r="D383" s="151"/>
      <c r="E383" s="151"/>
      <c r="F383" s="214" t="s">
        <v>539</v>
      </c>
      <c r="G383" s="215"/>
      <c r="H383" s="215"/>
      <c r="I383" s="215"/>
      <c r="J383" s="151"/>
      <c r="K383" s="152">
        <v>54</v>
      </c>
      <c r="L383" s="151"/>
      <c r="M383" s="151"/>
      <c r="N383" s="151"/>
      <c r="O383" s="151"/>
      <c r="P383" s="151"/>
      <c r="Q383" s="151"/>
      <c r="R383" s="153"/>
      <c r="T383" s="154"/>
      <c r="U383" s="151"/>
      <c r="V383" s="151"/>
      <c r="W383" s="151"/>
      <c r="X383" s="151"/>
      <c r="Y383" s="151"/>
      <c r="Z383" s="151"/>
      <c r="AA383" s="155"/>
      <c r="AT383" s="156" t="s">
        <v>167</v>
      </c>
      <c r="AU383" s="156" t="s">
        <v>111</v>
      </c>
      <c r="AV383" s="156" t="s">
        <v>111</v>
      </c>
      <c r="AW383" s="156" t="s">
        <v>121</v>
      </c>
      <c r="AX383" s="156" t="s">
        <v>84</v>
      </c>
      <c r="AY383" s="156" t="s">
        <v>159</v>
      </c>
    </row>
    <row r="384" spans="2:51" s="6" customFormat="1" ht="18.75" customHeight="1">
      <c r="B384" s="150"/>
      <c r="C384" s="151"/>
      <c r="D384" s="151"/>
      <c r="E384" s="151"/>
      <c r="F384" s="214" t="s">
        <v>540</v>
      </c>
      <c r="G384" s="215"/>
      <c r="H384" s="215"/>
      <c r="I384" s="215"/>
      <c r="J384" s="151"/>
      <c r="K384" s="152">
        <v>147</v>
      </c>
      <c r="L384" s="151"/>
      <c r="M384" s="151"/>
      <c r="N384" s="151"/>
      <c r="O384" s="151"/>
      <c r="P384" s="151"/>
      <c r="Q384" s="151"/>
      <c r="R384" s="153"/>
      <c r="T384" s="154"/>
      <c r="U384" s="151"/>
      <c r="V384" s="151"/>
      <c r="W384" s="151"/>
      <c r="X384" s="151"/>
      <c r="Y384" s="151"/>
      <c r="Z384" s="151"/>
      <c r="AA384" s="155"/>
      <c r="AT384" s="156" t="s">
        <v>167</v>
      </c>
      <c r="AU384" s="156" t="s">
        <v>111</v>
      </c>
      <c r="AV384" s="156" t="s">
        <v>111</v>
      </c>
      <c r="AW384" s="156" t="s">
        <v>121</v>
      </c>
      <c r="AX384" s="156" t="s">
        <v>84</v>
      </c>
      <c r="AY384" s="156" t="s">
        <v>159</v>
      </c>
    </row>
    <row r="385" spans="2:51" s="6" customFormat="1" ht="18.75" customHeight="1">
      <c r="B385" s="150"/>
      <c r="C385" s="151"/>
      <c r="D385" s="151"/>
      <c r="E385" s="151"/>
      <c r="F385" s="214" t="s">
        <v>541</v>
      </c>
      <c r="G385" s="215"/>
      <c r="H385" s="215"/>
      <c r="I385" s="215"/>
      <c r="J385" s="151"/>
      <c r="K385" s="152">
        <v>108</v>
      </c>
      <c r="L385" s="151"/>
      <c r="M385" s="151"/>
      <c r="N385" s="151"/>
      <c r="O385" s="151"/>
      <c r="P385" s="151"/>
      <c r="Q385" s="151"/>
      <c r="R385" s="153"/>
      <c r="T385" s="154"/>
      <c r="U385" s="151"/>
      <c r="V385" s="151"/>
      <c r="W385" s="151"/>
      <c r="X385" s="151"/>
      <c r="Y385" s="151"/>
      <c r="Z385" s="151"/>
      <c r="AA385" s="155"/>
      <c r="AT385" s="156" t="s">
        <v>167</v>
      </c>
      <c r="AU385" s="156" t="s">
        <v>111</v>
      </c>
      <c r="AV385" s="156" t="s">
        <v>111</v>
      </c>
      <c r="AW385" s="156" t="s">
        <v>121</v>
      </c>
      <c r="AX385" s="156" t="s">
        <v>84</v>
      </c>
      <c r="AY385" s="156" t="s">
        <v>159</v>
      </c>
    </row>
    <row r="386" spans="2:51" s="6" customFormat="1" ht="18.75" customHeight="1">
      <c r="B386" s="150"/>
      <c r="C386" s="151"/>
      <c r="D386" s="151"/>
      <c r="E386" s="151"/>
      <c r="F386" s="214" t="s">
        <v>542</v>
      </c>
      <c r="G386" s="215"/>
      <c r="H386" s="215"/>
      <c r="I386" s="215"/>
      <c r="J386" s="151"/>
      <c r="K386" s="152">
        <v>12</v>
      </c>
      <c r="L386" s="151"/>
      <c r="M386" s="151"/>
      <c r="N386" s="151"/>
      <c r="O386" s="151"/>
      <c r="P386" s="151"/>
      <c r="Q386" s="151"/>
      <c r="R386" s="153"/>
      <c r="T386" s="154"/>
      <c r="U386" s="151"/>
      <c r="V386" s="151"/>
      <c r="W386" s="151"/>
      <c r="X386" s="151"/>
      <c r="Y386" s="151"/>
      <c r="Z386" s="151"/>
      <c r="AA386" s="155"/>
      <c r="AT386" s="156" t="s">
        <v>167</v>
      </c>
      <c r="AU386" s="156" t="s">
        <v>111</v>
      </c>
      <c r="AV386" s="156" t="s">
        <v>111</v>
      </c>
      <c r="AW386" s="156" t="s">
        <v>121</v>
      </c>
      <c r="AX386" s="156" t="s">
        <v>84</v>
      </c>
      <c r="AY386" s="156" t="s">
        <v>159</v>
      </c>
    </row>
    <row r="387" spans="2:51" s="6" customFormat="1" ht="18.75" customHeight="1">
      <c r="B387" s="150"/>
      <c r="C387" s="151"/>
      <c r="D387" s="151"/>
      <c r="E387" s="151"/>
      <c r="F387" s="214" t="s">
        <v>543</v>
      </c>
      <c r="G387" s="215"/>
      <c r="H387" s="215"/>
      <c r="I387" s="215"/>
      <c r="J387" s="151"/>
      <c r="K387" s="152">
        <v>27.6</v>
      </c>
      <c r="L387" s="151"/>
      <c r="M387" s="151"/>
      <c r="N387" s="151"/>
      <c r="O387" s="151"/>
      <c r="P387" s="151"/>
      <c r="Q387" s="151"/>
      <c r="R387" s="153"/>
      <c r="T387" s="154"/>
      <c r="U387" s="151"/>
      <c r="V387" s="151"/>
      <c r="W387" s="151"/>
      <c r="X387" s="151"/>
      <c r="Y387" s="151"/>
      <c r="Z387" s="151"/>
      <c r="AA387" s="155"/>
      <c r="AT387" s="156" t="s">
        <v>167</v>
      </c>
      <c r="AU387" s="156" t="s">
        <v>111</v>
      </c>
      <c r="AV387" s="156" t="s">
        <v>111</v>
      </c>
      <c r="AW387" s="156" t="s">
        <v>121</v>
      </c>
      <c r="AX387" s="156" t="s">
        <v>84</v>
      </c>
      <c r="AY387" s="156" t="s">
        <v>159</v>
      </c>
    </row>
    <row r="388" spans="2:51" s="6" customFormat="1" ht="18.75" customHeight="1">
      <c r="B388" s="150"/>
      <c r="C388" s="151"/>
      <c r="D388" s="151"/>
      <c r="E388" s="151"/>
      <c r="F388" s="214" t="s">
        <v>227</v>
      </c>
      <c r="G388" s="215"/>
      <c r="H388" s="215"/>
      <c r="I388" s="215"/>
      <c r="J388" s="151"/>
      <c r="K388" s="152">
        <v>147</v>
      </c>
      <c r="L388" s="151"/>
      <c r="M388" s="151"/>
      <c r="N388" s="151"/>
      <c r="O388" s="151"/>
      <c r="P388" s="151"/>
      <c r="Q388" s="151"/>
      <c r="R388" s="153"/>
      <c r="T388" s="154"/>
      <c r="U388" s="151"/>
      <c r="V388" s="151"/>
      <c r="W388" s="151"/>
      <c r="X388" s="151"/>
      <c r="Y388" s="151"/>
      <c r="Z388" s="151"/>
      <c r="AA388" s="155"/>
      <c r="AT388" s="156" t="s">
        <v>167</v>
      </c>
      <c r="AU388" s="156" t="s">
        <v>111</v>
      </c>
      <c r="AV388" s="156" t="s">
        <v>111</v>
      </c>
      <c r="AW388" s="156" t="s">
        <v>121</v>
      </c>
      <c r="AX388" s="156" t="s">
        <v>84</v>
      </c>
      <c r="AY388" s="156" t="s">
        <v>159</v>
      </c>
    </row>
    <row r="389" spans="2:65" s="6" customFormat="1" ht="27" customHeight="1">
      <c r="B389" s="23"/>
      <c r="C389" s="143" t="s">
        <v>548</v>
      </c>
      <c r="D389" s="143" t="s">
        <v>161</v>
      </c>
      <c r="E389" s="144" t="s">
        <v>549</v>
      </c>
      <c r="F389" s="216" t="s">
        <v>550</v>
      </c>
      <c r="G389" s="217"/>
      <c r="H389" s="217"/>
      <c r="I389" s="217"/>
      <c r="J389" s="145" t="s">
        <v>170</v>
      </c>
      <c r="K389" s="146">
        <v>20</v>
      </c>
      <c r="L389" s="218">
        <v>0</v>
      </c>
      <c r="M389" s="217"/>
      <c r="N389" s="219">
        <f>ROUND($L$389*$K$389,2)</f>
        <v>0</v>
      </c>
      <c r="O389" s="217"/>
      <c r="P389" s="217"/>
      <c r="Q389" s="217"/>
      <c r="R389" s="25"/>
      <c r="T389" s="147"/>
      <c r="U389" s="31" t="s">
        <v>49</v>
      </c>
      <c r="V389" s="24"/>
      <c r="W389" s="148">
        <f>$V$389*$K$389</f>
        <v>0</v>
      </c>
      <c r="X389" s="148">
        <v>0</v>
      </c>
      <c r="Y389" s="148">
        <f>$X$389*$K$389</f>
        <v>0</v>
      </c>
      <c r="Z389" s="148">
        <v>1.5</v>
      </c>
      <c r="AA389" s="149">
        <f>$Z$389*$K$389</f>
        <v>30</v>
      </c>
      <c r="AR389" s="6" t="s">
        <v>165</v>
      </c>
      <c r="AT389" s="6" t="s">
        <v>161</v>
      </c>
      <c r="AU389" s="6" t="s">
        <v>111</v>
      </c>
      <c r="AY389" s="6" t="s">
        <v>159</v>
      </c>
      <c r="BE389" s="93">
        <f>IF($U$389="základní",$N$389,0)</f>
        <v>0</v>
      </c>
      <c r="BF389" s="93">
        <f>IF($U$389="snížená",$N$389,0)</f>
        <v>0</v>
      </c>
      <c r="BG389" s="93">
        <f>IF($U$389="zákl. přenesená",$N$389,0)</f>
        <v>0</v>
      </c>
      <c r="BH389" s="93">
        <f>IF($U$389="sníž. přenesená",$N$389,0)</f>
        <v>0</v>
      </c>
      <c r="BI389" s="93">
        <f>IF($U$389="nulová",$N$389,0)</f>
        <v>0</v>
      </c>
      <c r="BJ389" s="6" t="s">
        <v>22</v>
      </c>
      <c r="BK389" s="93">
        <f>ROUND($L$389*$K$389,2)</f>
        <v>0</v>
      </c>
      <c r="BL389" s="6" t="s">
        <v>165</v>
      </c>
      <c r="BM389" s="6" t="s">
        <v>551</v>
      </c>
    </row>
    <row r="390" spans="2:51" s="6" customFormat="1" ht="18.75" customHeight="1">
      <c r="B390" s="150"/>
      <c r="C390" s="151"/>
      <c r="D390" s="151"/>
      <c r="E390" s="151"/>
      <c r="F390" s="214" t="s">
        <v>552</v>
      </c>
      <c r="G390" s="215"/>
      <c r="H390" s="215"/>
      <c r="I390" s="215"/>
      <c r="J390" s="151"/>
      <c r="K390" s="152">
        <v>20</v>
      </c>
      <c r="L390" s="151"/>
      <c r="M390" s="151"/>
      <c r="N390" s="151"/>
      <c r="O390" s="151"/>
      <c r="P390" s="151"/>
      <c r="Q390" s="151"/>
      <c r="R390" s="153"/>
      <c r="T390" s="154"/>
      <c r="U390" s="151"/>
      <c r="V390" s="151"/>
      <c r="W390" s="151"/>
      <c r="X390" s="151"/>
      <c r="Y390" s="151"/>
      <c r="Z390" s="151"/>
      <c r="AA390" s="155"/>
      <c r="AT390" s="156" t="s">
        <v>167</v>
      </c>
      <c r="AU390" s="156" t="s">
        <v>111</v>
      </c>
      <c r="AV390" s="156" t="s">
        <v>111</v>
      </c>
      <c r="AW390" s="156" t="s">
        <v>121</v>
      </c>
      <c r="AX390" s="156" t="s">
        <v>22</v>
      </c>
      <c r="AY390" s="156" t="s">
        <v>159</v>
      </c>
    </row>
    <row r="391" spans="2:65" s="6" customFormat="1" ht="15.75" customHeight="1">
      <c r="B391" s="23"/>
      <c r="C391" s="143" t="s">
        <v>9</v>
      </c>
      <c r="D391" s="143" t="s">
        <v>161</v>
      </c>
      <c r="E391" s="144" t="s">
        <v>553</v>
      </c>
      <c r="F391" s="216" t="s">
        <v>554</v>
      </c>
      <c r="G391" s="217"/>
      <c r="H391" s="217"/>
      <c r="I391" s="217"/>
      <c r="J391" s="145" t="s">
        <v>170</v>
      </c>
      <c r="K391" s="146">
        <v>2.4</v>
      </c>
      <c r="L391" s="218">
        <v>0</v>
      </c>
      <c r="M391" s="217"/>
      <c r="N391" s="219">
        <f>ROUND($L$391*$K$391,2)</f>
        <v>0</v>
      </c>
      <c r="O391" s="217"/>
      <c r="P391" s="217"/>
      <c r="Q391" s="217"/>
      <c r="R391" s="25"/>
      <c r="T391" s="147"/>
      <c r="U391" s="31" t="s">
        <v>49</v>
      </c>
      <c r="V391" s="24"/>
      <c r="W391" s="148">
        <f>$V$391*$K$391</f>
        <v>0</v>
      </c>
      <c r="X391" s="148">
        <v>0</v>
      </c>
      <c r="Y391" s="148">
        <f>$X$391*$K$391</f>
        <v>0</v>
      </c>
      <c r="Z391" s="148">
        <v>0</v>
      </c>
      <c r="AA391" s="149">
        <f>$Z$391*$K$391</f>
        <v>0</v>
      </c>
      <c r="AR391" s="6" t="s">
        <v>165</v>
      </c>
      <c r="AT391" s="6" t="s">
        <v>161</v>
      </c>
      <c r="AU391" s="6" t="s">
        <v>111</v>
      </c>
      <c r="AY391" s="6" t="s">
        <v>159</v>
      </c>
      <c r="BE391" s="93">
        <f>IF($U$391="základní",$N$391,0)</f>
        <v>0</v>
      </c>
      <c r="BF391" s="93">
        <f>IF($U$391="snížená",$N$391,0)</f>
        <v>0</v>
      </c>
      <c r="BG391" s="93">
        <f>IF($U$391="zákl. přenesená",$N$391,0)</f>
        <v>0</v>
      </c>
      <c r="BH391" s="93">
        <f>IF($U$391="sníž. přenesená",$N$391,0)</f>
        <v>0</v>
      </c>
      <c r="BI391" s="93">
        <f>IF($U$391="nulová",$N$391,0)</f>
        <v>0</v>
      </c>
      <c r="BJ391" s="6" t="s">
        <v>22</v>
      </c>
      <c r="BK391" s="93">
        <f>ROUND($L$391*$K$391,2)</f>
        <v>0</v>
      </c>
      <c r="BL391" s="6" t="s">
        <v>165</v>
      </c>
      <c r="BM391" s="6" t="s">
        <v>555</v>
      </c>
    </row>
    <row r="392" spans="2:51" s="6" customFormat="1" ht="18.75" customHeight="1">
      <c r="B392" s="150"/>
      <c r="C392" s="151"/>
      <c r="D392" s="151"/>
      <c r="E392" s="151"/>
      <c r="F392" s="214" t="s">
        <v>556</v>
      </c>
      <c r="G392" s="215"/>
      <c r="H392" s="215"/>
      <c r="I392" s="215"/>
      <c r="J392" s="151"/>
      <c r="K392" s="152">
        <v>2.4</v>
      </c>
      <c r="L392" s="151"/>
      <c r="M392" s="151"/>
      <c r="N392" s="151"/>
      <c r="O392" s="151"/>
      <c r="P392" s="151"/>
      <c r="Q392" s="151"/>
      <c r="R392" s="153"/>
      <c r="T392" s="154"/>
      <c r="U392" s="151"/>
      <c r="V392" s="151"/>
      <c r="W392" s="151"/>
      <c r="X392" s="151"/>
      <c r="Y392" s="151"/>
      <c r="Z392" s="151"/>
      <c r="AA392" s="155"/>
      <c r="AT392" s="156" t="s">
        <v>167</v>
      </c>
      <c r="AU392" s="156" t="s">
        <v>111</v>
      </c>
      <c r="AV392" s="156" t="s">
        <v>111</v>
      </c>
      <c r="AW392" s="156" t="s">
        <v>121</v>
      </c>
      <c r="AX392" s="156" t="s">
        <v>84</v>
      </c>
      <c r="AY392" s="156" t="s">
        <v>159</v>
      </c>
    </row>
    <row r="393" spans="2:51" s="6" customFormat="1" ht="18.75" customHeight="1">
      <c r="B393" s="150"/>
      <c r="C393" s="151"/>
      <c r="D393" s="151"/>
      <c r="E393" s="151"/>
      <c r="F393" s="214" t="s">
        <v>557</v>
      </c>
      <c r="G393" s="215"/>
      <c r="H393" s="215"/>
      <c r="I393" s="215"/>
      <c r="J393" s="151"/>
      <c r="K393" s="152">
        <v>2.4</v>
      </c>
      <c r="L393" s="151"/>
      <c r="M393" s="151"/>
      <c r="N393" s="151"/>
      <c r="O393" s="151"/>
      <c r="P393" s="151"/>
      <c r="Q393" s="151"/>
      <c r="R393" s="153"/>
      <c r="T393" s="154"/>
      <c r="U393" s="151"/>
      <c r="V393" s="151"/>
      <c r="W393" s="151"/>
      <c r="X393" s="151"/>
      <c r="Y393" s="151"/>
      <c r="Z393" s="151"/>
      <c r="AA393" s="155"/>
      <c r="AT393" s="156" t="s">
        <v>167</v>
      </c>
      <c r="AU393" s="156" t="s">
        <v>111</v>
      </c>
      <c r="AV393" s="156" t="s">
        <v>111</v>
      </c>
      <c r="AW393" s="156" t="s">
        <v>121</v>
      </c>
      <c r="AX393" s="156" t="s">
        <v>22</v>
      </c>
      <c r="AY393" s="156" t="s">
        <v>159</v>
      </c>
    </row>
    <row r="394" spans="2:65" s="6" customFormat="1" ht="63" customHeight="1">
      <c r="B394" s="23"/>
      <c r="C394" s="143" t="s">
        <v>558</v>
      </c>
      <c r="D394" s="143" t="s">
        <v>161</v>
      </c>
      <c r="E394" s="144" t="s">
        <v>559</v>
      </c>
      <c r="F394" s="216" t="s">
        <v>560</v>
      </c>
      <c r="G394" s="217"/>
      <c r="H394" s="217"/>
      <c r="I394" s="217"/>
      <c r="J394" s="145" t="s">
        <v>170</v>
      </c>
      <c r="K394" s="146">
        <v>1620.37</v>
      </c>
      <c r="L394" s="218">
        <v>0</v>
      </c>
      <c r="M394" s="217"/>
      <c r="N394" s="219">
        <f>ROUND($L$394*$K$394,2)</f>
        <v>0</v>
      </c>
      <c r="O394" s="217"/>
      <c r="P394" s="217"/>
      <c r="Q394" s="217"/>
      <c r="R394" s="25"/>
      <c r="T394" s="147"/>
      <c r="U394" s="31" t="s">
        <v>49</v>
      </c>
      <c r="V394" s="24"/>
      <c r="W394" s="148">
        <f>$V$394*$K$394</f>
        <v>0</v>
      </c>
      <c r="X394" s="148">
        <v>0</v>
      </c>
      <c r="Y394" s="148">
        <f>$X$394*$K$394</f>
        <v>0</v>
      </c>
      <c r="Z394" s="148">
        <v>0</v>
      </c>
      <c r="AA394" s="149">
        <f>$Z$394*$K$394</f>
        <v>0</v>
      </c>
      <c r="AR394" s="6" t="s">
        <v>165</v>
      </c>
      <c r="AT394" s="6" t="s">
        <v>161</v>
      </c>
      <c r="AU394" s="6" t="s">
        <v>111</v>
      </c>
      <c r="AY394" s="6" t="s">
        <v>159</v>
      </c>
      <c r="BE394" s="93">
        <f>IF($U$394="základní",$N$394,0)</f>
        <v>0</v>
      </c>
      <c r="BF394" s="93">
        <f>IF($U$394="snížená",$N$394,0)</f>
        <v>0</v>
      </c>
      <c r="BG394" s="93">
        <f>IF($U$394="zákl. přenesená",$N$394,0)</f>
        <v>0</v>
      </c>
      <c r="BH394" s="93">
        <f>IF($U$394="sníž. přenesená",$N$394,0)</f>
        <v>0</v>
      </c>
      <c r="BI394" s="93">
        <f>IF($U$394="nulová",$N$394,0)</f>
        <v>0</v>
      </c>
      <c r="BJ394" s="6" t="s">
        <v>22</v>
      </c>
      <c r="BK394" s="93">
        <f>ROUND($L$394*$K$394,2)</f>
        <v>0</v>
      </c>
      <c r="BL394" s="6" t="s">
        <v>165</v>
      </c>
      <c r="BM394" s="6" t="s">
        <v>561</v>
      </c>
    </row>
    <row r="395" spans="2:51" s="6" customFormat="1" ht="32.25" customHeight="1">
      <c r="B395" s="150"/>
      <c r="C395" s="151"/>
      <c r="D395" s="151"/>
      <c r="E395" s="151"/>
      <c r="F395" s="214" t="s">
        <v>562</v>
      </c>
      <c r="G395" s="215"/>
      <c r="H395" s="215"/>
      <c r="I395" s="215"/>
      <c r="J395" s="151"/>
      <c r="K395" s="152">
        <v>1535.17</v>
      </c>
      <c r="L395" s="151"/>
      <c r="M395" s="151"/>
      <c r="N395" s="151"/>
      <c r="O395" s="151"/>
      <c r="P395" s="151"/>
      <c r="Q395" s="151"/>
      <c r="R395" s="153"/>
      <c r="T395" s="154"/>
      <c r="U395" s="151"/>
      <c r="V395" s="151"/>
      <c r="W395" s="151"/>
      <c r="X395" s="151"/>
      <c r="Y395" s="151"/>
      <c r="Z395" s="151"/>
      <c r="AA395" s="155"/>
      <c r="AT395" s="156" t="s">
        <v>167</v>
      </c>
      <c r="AU395" s="156" t="s">
        <v>111</v>
      </c>
      <c r="AV395" s="156" t="s">
        <v>111</v>
      </c>
      <c r="AW395" s="156" t="s">
        <v>121</v>
      </c>
      <c r="AX395" s="156" t="s">
        <v>84</v>
      </c>
      <c r="AY395" s="156" t="s">
        <v>159</v>
      </c>
    </row>
    <row r="396" spans="2:51" s="6" customFormat="1" ht="32.25" customHeight="1">
      <c r="B396" s="150"/>
      <c r="C396" s="151"/>
      <c r="D396" s="151"/>
      <c r="E396" s="151"/>
      <c r="F396" s="214" t="s">
        <v>563</v>
      </c>
      <c r="G396" s="215"/>
      <c r="H396" s="215"/>
      <c r="I396" s="215"/>
      <c r="J396" s="151"/>
      <c r="K396" s="152">
        <v>20</v>
      </c>
      <c r="L396" s="151"/>
      <c r="M396" s="151"/>
      <c r="N396" s="151"/>
      <c r="O396" s="151"/>
      <c r="P396" s="151"/>
      <c r="Q396" s="151"/>
      <c r="R396" s="153"/>
      <c r="T396" s="154"/>
      <c r="U396" s="151"/>
      <c r="V396" s="151"/>
      <c r="W396" s="151"/>
      <c r="X396" s="151"/>
      <c r="Y396" s="151"/>
      <c r="Z396" s="151"/>
      <c r="AA396" s="155"/>
      <c r="AT396" s="156" t="s">
        <v>167</v>
      </c>
      <c r="AU396" s="156" t="s">
        <v>111</v>
      </c>
      <c r="AV396" s="156" t="s">
        <v>111</v>
      </c>
      <c r="AW396" s="156" t="s">
        <v>121</v>
      </c>
      <c r="AX396" s="156" t="s">
        <v>84</v>
      </c>
      <c r="AY396" s="156" t="s">
        <v>159</v>
      </c>
    </row>
    <row r="397" spans="2:51" s="6" customFormat="1" ht="32.25" customHeight="1">
      <c r="B397" s="150"/>
      <c r="C397" s="151"/>
      <c r="D397" s="151"/>
      <c r="E397" s="151"/>
      <c r="F397" s="214" t="s">
        <v>564</v>
      </c>
      <c r="G397" s="215"/>
      <c r="H397" s="215"/>
      <c r="I397" s="215"/>
      <c r="J397" s="151"/>
      <c r="K397" s="152">
        <v>20.7</v>
      </c>
      <c r="L397" s="151"/>
      <c r="M397" s="151"/>
      <c r="N397" s="151"/>
      <c r="O397" s="151"/>
      <c r="P397" s="151"/>
      <c r="Q397" s="151"/>
      <c r="R397" s="153"/>
      <c r="T397" s="154"/>
      <c r="U397" s="151"/>
      <c r="V397" s="151"/>
      <c r="W397" s="151"/>
      <c r="X397" s="151"/>
      <c r="Y397" s="151"/>
      <c r="Z397" s="151"/>
      <c r="AA397" s="155"/>
      <c r="AT397" s="156" t="s">
        <v>167</v>
      </c>
      <c r="AU397" s="156" t="s">
        <v>111</v>
      </c>
      <c r="AV397" s="156" t="s">
        <v>111</v>
      </c>
      <c r="AW397" s="156" t="s">
        <v>121</v>
      </c>
      <c r="AX397" s="156" t="s">
        <v>84</v>
      </c>
      <c r="AY397" s="156" t="s">
        <v>159</v>
      </c>
    </row>
    <row r="398" spans="2:51" s="6" customFormat="1" ht="18.75" customHeight="1">
      <c r="B398" s="150"/>
      <c r="C398" s="151"/>
      <c r="D398" s="151"/>
      <c r="E398" s="151"/>
      <c r="F398" s="214" t="s">
        <v>565</v>
      </c>
      <c r="G398" s="215"/>
      <c r="H398" s="215"/>
      <c r="I398" s="215"/>
      <c r="J398" s="151"/>
      <c r="K398" s="152">
        <v>44.5</v>
      </c>
      <c r="L398" s="151"/>
      <c r="M398" s="151"/>
      <c r="N398" s="151"/>
      <c r="O398" s="151"/>
      <c r="P398" s="151"/>
      <c r="Q398" s="151"/>
      <c r="R398" s="153"/>
      <c r="T398" s="154"/>
      <c r="U398" s="151"/>
      <c r="V398" s="151"/>
      <c r="W398" s="151"/>
      <c r="X398" s="151"/>
      <c r="Y398" s="151"/>
      <c r="Z398" s="151"/>
      <c r="AA398" s="155"/>
      <c r="AT398" s="156" t="s">
        <v>167</v>
      </c>
      <c r="AU398" s="156" t="s">
        <v>111</v>
      </c>
      <c r="AV398" s="156" t="s">
        <v>111</v>
      </c>
      <c r="AW398" s="156" t="s">
        <v>121</v>
      </c>
      <c r="AX398" s="156" t="s">
        <v>84</v>
      </c>
      <c r="AY398" s="156" t="s">
        <v>159</v>
      </c>
    </row>
    <row r="399" spans="2:63" s="132" customFormat="1" ht="23.25" customHeight="1">
      <c r="B399" s="133"/>
      <c r="C399" s="134"/>
      <c r="D399" s="142" t="s">
        <v>130</v>
      </c>
      <c r="E399" s="142"/>
      <c r="F399" s="142"/>
      <c r="G399" s="142"/>
      <c r="H399" s="142"/>
      <c r="I399" s="142"/>
      <c r="J399" s="142"/>
      <c r="K399" s="142"/>
      <c r="L399" s="142"/>
      <c r="M399" s="142"/>
      <c r="N399" s="210">
        <f>$BK$399</f>
        <v>0</v>
      </c>
      <c r="O399" s="211"/>
      <c r="P399" s="211"/>
      <c r="Q399" s="211"/>
      <c r="R399" s="136"/>
      <c r="T399" s="137"/>
      <c r="U399" s="134"/>
      <c r="V399" s="134"/>
      <c r="W399" s="138">
        <v>0</v>
      </c>
      <c r="X399" s="134"/>
      <c r="Y399" s="138">
        <v>0</v>
      </c>
      <c r="Z399" s="134"/>
      <c r="AA399" s="139">
        <v>0</v>
      </c>
      <c r="AR399" s="140" t="s">
        <v>22</v>
      </c>
      <c r="AT399" s="140" t="s">
        <v>83</v>
      </c>
      <c r="AU399" s="140" t="s">
        <v>111</v>
      </c>
      <c r="AY399" s="140" t="s">
        <v>159</v>
      </c>
      <c r="BK399" s="141">
        <v>0</v>
      </c>
    </row>
    <row r="400" spans="2:63" s="132" customFormat="1" ht="15.75" customHeight="1">
      <c r="B400" s="133"/>
      <c r="C400" s="134"/>
      <c r="D400" s="142" t="s">
        <v>131</v>
      </c>
      <c r="E400" s="142"/>
      <c r="F400" s="142"/>
      <c r="G400" s="142"/>
      <c r="H400" s="142"/>
      <c r="I400" s="142"/>
      <c r="J400" s="142"/>
      <c r="K400" s="142"/>
      <c r="L400" s="142"/>
      <c r="M400" s="142"/>
      <c r="N400" s="210">
        <f>$BK$400</f>
        <v>0</v>
      </c>
      <c r="O400" s="211"/>
      <c r="P400" s="211"/>
      <c r="Q400" s="211"/>
      <c r="R400" s="136"/>
      <c r="T400" s="137"/>
      <c r="U400" s="134"/>
      <c r="V400" s="134"/>
      <c r="W400" s="138">
        <f>SUM($W$401:$W$402)</f>
        <v>0</v>
      </c>
      <c r="X400" s="134"/>
      <c r="Y400" s="138">
        <f>SUM($Y$401:$Y$402)</f>
        <v>0</v>
      </c>
      <c r="Z400" s="134"/>
      <c r="AA400" s="139">
        <f>SUM($AA$401:$AA$402)</f>
        <v>0</v>
      </c>
      <c r="AR400" s="140" t="s">
        <v>22</v>
      </c>
      <c r="AT400" s="140" t="s">
        <v>83</v>
      </c>
      <c r="AU400" s="140" t="s">
        <v>111</v>
      </c>
      <c r="AY400" s="140" t="s">
        <v>159</v>
      </c>
      <c r="BK400" s="141">
        <f>SUM($BK$401:$BK$402)</f>
        <v>0</v>
      </c>
    </row>
    <row r="401" spans="2:65" s="6" customFormat="1" ht="27" customHeight="1">
      <c r="B401" s="23"/>
      <c r="C401" s="143" t="s">
        <v>27</v>
      </c>
      <c r="D401" s="143" t="s">
        <v>161</v>
      </c>
      <c r="E401" s="144" t="s">
        <v>566</v>
      </c>
      <c r="F401" s="216" t="s">
        <v>567</v>
      </c>
      <c r="G401" s="217"/>
      <c r="H401" s="217"/>
      <c r="I401" s="217"/>
      <c r="J401" s="145" t="s">
        <v>434</v>
      </c>
      <c r="K401" s="146">
        <v>3899.939</v>
      </c>
      <c r="L401" s="218">
        <v>0</v>
      </c>
      <c r="M401" s="217"/>
      <c r="N401" s="219">
        <f>ROUND($L$401*$K$401,2)</f>
        <v>0</v>
      </c>
      <c r="O401" s="217"/>
      <c r="P401" s="217"/>
      <c r="Q401" s="217"/>
      <c r="R401" s="25"/>
      <c r="T401" s="147"/>
      <c r="U401" s="31" t="s">
        <v>49</v>
      </c>
      <c r="V401" s="24"/>
      <c r="W401" s="148">
        <f>$V$401*$K$401</f>
        <v>0</v>
      </c>
      <c r="X401" s="148">
        <v>0</v>
      </c>
      <c r="Y401" s="148">
        <f>$X$401*$K$401</f>
        <v>0</v>
      </c>
      <c r="Z401" s="148">
        <v>0</v>
      </c>
      <c r="AA401" s="149">
        <f>$Z$401*$K$401</f>
        <v>0</v>
      </c>
      <c r="AR401" s="6" t="s">
        <v>165</v>
      </c>
      <c r="AT401" s="6" t="s">
        <v>161</v>
      </c>
      <c r="AU401" s="6" t="s">
        <v>179</v>
      </c>
      <c r="AY401" s="6" t="s">
        <v>159</v>
      </c>
      <c r="BE401" s="93">
        <f>IF($U$401="základní",$N$401,0)</f>
        <v>0</v>
      </c>
      <c r="BF401" s="93">
        <f>IF($U$401="snížená",$N$401,0)</f>
        <v>0</v>
      </c>
      <c r="BG401" s="93">
        <f>IF($U$401="zákl. přenesená",$N$401,0)</f>
        <v>0</v>
      </c>
      <c r="BH401" s="93">
        <f>IF($U$401="sníž. přenesená",$N$401,0)</f>
        <v>0</v>
      </c>
      <c r="BI401" s="93">
        <f>IF($U$401="nulová",$N$401,0)</f>
        <v>0</v>
      </c>
      <c r="BJ401" s="6" t="s">
        <v>22</v>
      </c>
      <c r="BK401" s="93">
        <f>ROUND($L$401*$K$401,2)</f>
        <v>0</v>
      </c>
      <c r="BL401" s="6" t="s">
        <v>165</v>
      </c>
      <c r="BM401" s="6" t="s">
        <v>568</v>
      </c>
    </row>
    <row r="402" spans="2:51" s="6" customFormat="1" ht="18.75" customHeight="1">
      <c r="B402" s="150"/>
      <c r="C402" s="151"/>
      <c r="D402" s="151"/>
      <c r="E402" s="151"/>
      <c r="F402" s="214" t="s">
        <v>569</v>
      </c>
      <c r="G402" s="215"/>
      <c r="H402" s="215"/>
      <c r="I402" s="215"/>
      <c r="J402" s="151"/>
      <c r="K402" s="152">
        <v>3899.939</v>
      </c>
      <c r="L402" s="151"/>
      <c r="M402" s="151"/>
      <c r="N402" s="151"/>
      <c r="O402" s="151"/>
      <c r="P402" s="151"/>
      <c r="Q402" s="151"/>
      <c r="R402" s="153"/>
      <c r="T402" s="154"/>
      <c r="U402" s="151"/>
      <c r="V402" s="151"/>
      <c r="W402" s="151"/>
      <c r="X402" s="151"/>
      <c r="Y402" s="151"/>
      <c r="Z402" s="151"/>
      <c r="AA402" s="155"/>
      <c r="AT402" s="156" t="s">
        <v>167</v>
      </c>
      <c r="AU402" s="156" t="s">
        <v>179</v>
      </c>
      <c r="AV402" s="156" t="s">
        <v>111</v>
      </c>
      <c r="AW402" s="156" t="s">
        <v>121</v>
      </c>
      <c r="AX402" s="156" t="s">
        <v>22</v>
      </c>
      <c r="AY402" s="156" t="s">
        <v>159</v>
      </c>
    </row>
    <row r="403" spans="2:63" s="132" customFormat="1" ht="30.75" customHeight="1">
      <c r="B403" s="133"/>
      <c r="C403" s="134"/>
      <c r="D403" s="142" t="s">
        <v>132</v>
      </c>
      <c r="E403" s="142"/>
      <c r="F403" s="142"/>
      <c r="G403" s="142"/>
      <c r="H403" s="142"/>
      <c r="I403" s="142"/>
      <c r="J403" s="142"/>
      <c r="K403" s="142"/>
      <c r="L403" s="142"/>
      <c r="M403" s="142"/>
      <c r="N403" s="210">
        <f>$BK$403</f>
        <v>0</v>
      </c>
      <c r="O403" s="211"/>
      <c r="P403" s="211"/>
      <c r="Q403" s="211"/>
      <c r="R403" s="136"/>
      <c r="T403" s="137"/>
      <c r="U403" s="134"/>
      <c r="V403" s="134"/>
      <c r="W403" s="138">
        <f>SUM($W$404:$W$405)</f>
        <v>0</v>
      </c>
      <c r="X403" s="134"/>
      <c r="Y403" s="138">
        <f>SUM($Y$404:$Y$405)</f>
        <v>0</v>
      </c>
      <c r="Z403" s="134"/>
      <c r="AA403" s="139">
        <f>SUM($AA$404:$AA$405)</f>
        <v>0</v>
      </c>
      <c r="AR403" s="140" t="s">
        <v>22</v>
      </c>
      <c r="AT403" s="140" t="s">
        <v>83</v>
      </c>
      <c r="AU403" s="140" t="s">
        <v>22</v>
      </c>
      <c r="AY403" s="140" t="s">
        <v>159</v>
      </c>
      <c r="BK403" s="141">
        <f>SUM($BK$404:$BK$405)</f>
        <v>0</v>
      </c>
    </row>
    <row r="404" spans="2:65" s="6" customFormat="1" ht="39" customHeight="1">
      <c r="B404" s="23"/>
      <c r="C404" s="143" t="s">
        <v>570</v>
      </c>
      <c r="D404" s="143" t="s">
        <v>161</v>
      </c>
      <c r="E404" s="144" t="s">
        <v>571</v>
      </c>
      <c r="F404" s="216" t="s">
        <v>572</v>
      </c>
      <c r="G404" s="217"/>
      <c r="H404" s="217"/>
      <c r="I404" s="217"/>
      <c r="J404" s="145" t="s">
        <v>434</v>
      </c>
      <c r="K404" s="146">
        <v>1949.97</v>
      </c>
      <c r="L404" s="218">
        <v>0</v>
      </c>
      <c r="M404" s="217"/>
      <c r="N404" s="219">
        <f>ROUND($L$404*$K$404,2)</f>
        <v>0</v>
      </c>
      <c r="O404" s="217"/>
      <c r="P404" s="217"/>
      <c r="Q404" s="217"/>
      <c r="R404" s="25"/>
      <c r="T404" s="147"/>
      <c r="U404" s="31" t="s">
        <v>49</v>
      </c>
      <c r="V404" s="24"/>
      <c r="W404" s="148">
        <f>$V$404*$K$404</f>
        <v>0</v>
      </c>
      <c r="X404" s="148">
        <v>0</v>
      </c>
      <c r="Y404" s="148">
        <f>$X$404*$K$404</f>
        <v>0</v>
      </c>
      <c r="Z404" s="148">
        <v>0</v>
      </c>
      <c r="AA404" s="149">
        <f>$Z$404*$K$404</f>
        <v>0</v>
      </c>
      <c r="AR404" s="6" t="s">
        <v>165</v>
      </c>
      <c r="AT404" s="6" t="s">
        <v>161</v>
      </c>
      <c r="AU404" s="6" t="s">
        <v>111</v>
      </c>
      <c r="AY404" s="6" t="s">
        <v>159</v>
      </c>
      <c r="BE404" s="93">
        <f>IF($U$404="základní",$N$404,0)</f>
        <v>0</v>
      </c>
      <c r="BF404" s="93">
        <f>IF($U$404="snížená",$N$404,0)</f>
        <v>0</v>
      </c>
      <c r="BG404" s="93">
        <f>IF($U$404="zákl. přenesená",$N$404,0)</f>
        <v>0</v>
      </c>
      <c r="BH404" s="93">
        <f>IF($U$404="sníž. přenesená",$N$404,0)</f>
        <v>0</v>
      </c>
      <c r="BI404" s="93">
        <f>IF($U$404="nulová",$N$404,0)</f>
        <v>0</v>
      </c>
      <c r="BJ404" s="6" t="s">
        <v>22</v>
      </c>
      <c r="BK404" s="93">
        <f>ROUND($L$404*$K$404,2)</f>
        <v>0</v>
      </c>
      <c r="BL404" s="6" t="s">
        <v>165</v>
      </c>
      <c r="BM404" s="6" t="s">
        <v>573</v>
      </c>
    </row>
    <row r="405" spans="2:51" s="6" customFormat="1" ht="32.25" customHeight="1">
      <c r="B405" s="150"/>
      <c r="C405" s="151"/>
      <c r="D405" s="151"/>
      <c r="E405" s="151"/>
      <c r="F405" s="214" t="s">
        <v>574</v>
      </c>
      <c r="G405" s="215"/>
      <c r="H405" s="215"/>
      <c r="I405" s="215"/>
      <c r="J405" s="151"/>
      <c r="K405" s="152">
        <v>1949.97</v>
      </c>
      <c r="L405" s="151"/>
      <c r="M405" s="151"/>
      <c r="N405" s="151"/>
      <c r="O405" s="151"/>
      <c r="P405" s="151"/>
      <c r="Q405" s="151"/>
      <c r="R405" s="153"/>
      <c r="T405" s="154"/>
      <c r="U405" s="151"/>
      <c r="V405" s="151"/>
      <c r="W405" s="151"/>
      <c r="X405" s="151"/>
      <c r="Y405" s="151"/>
      <c r="Z405" s="151"/>
      <c r="AA405" s="155"/>
      <c r="AT405" s="156" t="s">
        <v>167</v>
      </c>
      <c r="AU405" s="156" t="s">
        <v>111</v>
      </c>
      <c r="AV405" s="156" t="s">
        <v>111</v>
      </c>
      <c r="AW405" s="156" t="s">
        <v>121</v>
      </c>
      <c r="AX405" s="156" t="s">
        <v>22</v>
      </c>
      <c r="AY405" s="156" t="s">
        <v>159</v>
      </c>
    </row>
    <row r="406" spans="2:63" s="132" customFormat="1" ht="37.5" customHeight="1">
      <c r="B406" s="133"/>
      <c r="C406" s="134"/>
      <c r="D406" s="135" t="s">
        <v>133</v>
      </c>
      <c r="E406" s="135"/>
      <c r="F406" s="135"/>
      <c r="G406" s="135"/>
      <c r="H406" s="135"/>
      <c r="I406" s="135"/>
      <c r="J406" s="135"/>
      <c r="K406" s="135"/>
      <c r="L406" s="135"/>
      <c r="M406" s="135"/>
      <c r="N406" s="212">
        <f>$BK$406</f>
        <v>0</v>
      </c>
      <c r="O406" s="211"/>
      <c r="P406" s="211"/>
      <c r="Q406" s="211"/>
      <c r="R406" s="136"/>
      <c r="T406" s="137"/>
      <c r="U406" s="134"/>
      <c r="V406" s="134"/>
      <c r="W406" s="138">
        <f>$W$407</f>
        <v>0</v>
      </c>
      <c r="X406" s="134"/>
      <c r="Y406" s="138">
        <f>$Y$407</f>
        <v>146.56751999999997</v>
      </c>
      <c r="Z406" s="134"/>
      <c r="AA406" s="139">
        <f>$AA$407</f>
        <v>0</v>
      </c>
      <c r="AR406" s="140" t="s">
        <v>165</v>
      </c>
      <c r="AT406" s="140" t="s">
        <v>83</v>
      </c>
      <c r="AU406" s="140" t="s">
        <v>84</v>
      </c>
      <c r="AY406" s="140" t="s">
        <v>159</v>
      </c>
      <c r="BK406" s="141">
        <f>$BK$407</f>
        <v>0</v>
      </c>
    </row>
    <row r="407" spans="2:63" s="132" customFormat="1" ht="21" customHeight="1">
      <c r="B407" s="133"/>
      <c r="C407" s="134"/>
      <c r="D407" s="142" t="s">
        <v>134</v>
      </c>
      <c r="E407" s="142"/>
      <c r="F407" s="142"/>
      <c r="G407" s="142"/>
      <c r="H407" s="142"/>
      <c r="I407" s="142"/>
      <c r="J407" s="142"/>
      <c r="K407" s="142"/>
      <c r="L407" s="142"/>
      <c r="M407" s="142"/>
      <c r="N407" s="210">
        <f>$BK$407</f>
        <v>0</v>
      </c>
      <c r="O407" s="211"/>
      <c r="P407" s="211"/>
      <c r="Q407" s="211"/>
      <c r="R407" s="136"/>
      <c r="T407" s="137"/>
      <c r="U407" s="134"/>
      <c r="V407" s="134"/>
      <c r="W407" s="138">
        <f>SUM($W$408:$W$426)</f>
        <v>0</v>
      </c>
      <c r="X407" s="134"/>
      <c r="Y407" s="138">
        <f>SUM($Y$408:$Y$426)</f>
        <v>146.56751999999997</v>
      </c>
      <c r="Z407" s="134"/>
      <c r="AA407" s="139">
        <f>SUM($AA$408:$AA$426)</f>
        <v>0</v>
      </c>
      <c r="AR407" s="140" t="s">
        <v>165</v>
      </c>
      <c r="AT407" s="140" t="s">
        <v>83</v>
      </c>
      <c r="AU407" s="140" t="s">
        <v>22</v>
      </c>
      <c r="AY407" s="140" t="s">
        <v>159</v>
      </c>
      <c r="BK407" s="141">
        <f>SUM($BK$408:$BK$426)</f>
        <v>0</v>
      </c>
    </row>
    <row r="408" spans="2:65" s="6" customFormat="1" ht="51" customHeight="1">
      <c r="B408" s="23"/>
      <c r="C408" s="143" t="s">
        <v>575</v>
      </c>
      <c r="D408" s="143" t="s">
        <v>161</v>
      </c>
      <c r="E408" s="144" t="s">
        <v>576</v>
      </c>
      <c r="F408" s="216" t="s">
        <v>577</v>
      </c>
      <c r="G408" s="217"/>
      <c r="H408" s="217"/>
      <c r="I408" s="217"/>
      <c r="J408" s="145" t="s">
        <v>164</v>
      </c>
      <c r="K408" s="146">
        <v>1</v>
      </c>
      <c r="L408" s="218">
        <v>0</v>
      </c>
      <c r="M408" s="217"/>
      <c r="N408" s="219">
        <f>ROUND($L$408*$K$408,2)</f>
        <v>0</v>
      </c>
      <c r="O408" s="217"/>
      <c r="P408" s="217"/>
      <c r="Q408" s="217"/>
      <c r="R408" s="25"/>
      <c r="T408" s="147"/>
      <c r="U408" s="31" t="s">
        <v>49</v>
      </c>
      <c r="V408" s="24"/>
      <c r="W408" s="148">
        <f>$V$408*$K$408</f>
        <v>0</v>
      </c>
      <c r="X408" s="148">
        <v>0</v>
      </c>
      <c r="Y408" s="148">
        <f>$X$408*$K$408</f>
        <v>0</v>
      </c>
      <c r="Z408" s="148">
        <v>0</v>
      </c>
      <c r="AA408" s="149">
        <f>$Z$408*$K$408</f>
        <v>0</v>
      </c>
      <c r="AR408" s="6" t="s">
        <v>578</v>
      </c>
      <c r="AT408" s="6" t="s">
        <v>161</v>
      </c>
      <c r="AU408" s="6" t="s">
        <v>111</v>
      </c>
      <c r="AY408" s="6" t="s">
        <v>159</v>
      </c>
      <c r="BE408" s="93">
        <f>IF($U$408="základní",$N$408,0)</f>
        <v>0</v>
      </c>
      <c r="BF408" s="93">
        <f>IF($U$408="snížená",$N$408,0)</f>
        <v>0</v>
      </c>
      <c r="BG408" s="93">
        <f>IF($U$408="zákl. přenesená",$N$408,0)</f>
        <v>0</v>
      </c>
      <c r="BH408" s="93">
        <f>IF($U$408="sníž. přenesená",$N$408,0)</f>
        <v>0</v>
      </c>
      <c r="BI408" s="93">
        <f>IF($U$408="nulová",$N$408,0)</f>
        <v>0</v>
      </c>
      <c r="BJ408" s="6" t="s">
        <v>22</v>
      </c>
      <c r="BK408" s="93">
        <f>ROUND($L$408*$K$408,2)</f>
        <v>0</v>
      </c>
      <c r="BL408" s="6" t="s">
        <v>578</v>
      </c>
      <c r="BM408" s="6" t="s">
        <v>579</v>
      </c>
    </row>
    <row r="409" spans="2:51" s="6" customFormat="1" ht="18.75" customHeight="1">
      <c r="B409" s="150"/>
      <c r="C409" s="151"/>
      <c r="D409" s="151"/>
      <c r="E409" s="151"/>
      <c r="F409" s="214" t="s">
        <v>199</v>
      </c>
      <c r="G409" s="215"/>
      <c r="H409" s="215"/>
      <c r="I409" s="215"/>
      <c r="J409" s="151"/>
      <c r="K409" s="152">
        <v>1</v>
      </c>
      <c r="L409" s="151"/>
      <c r="M409" s="151"/>
      <c r="N409" s="151"/>
      <c r="O409" s="151"/>
      <c r="P409" s="151"/>
      <c r="Q409" s="151"/>
      <c r="R409" s="153"/>
      <c r="T409" s="154"/>
      <c r="U409" s="151"/>
      <c r="V409" s="151"/>
      <c r="W409" s="151"/>
      <c r="X409" s="151"/>
      <c r="Y409" s="151"/>
      <c r="Z409" s="151"/>
      <c r="AA409" s="155"/>
      <c r="AT409" s="156" t="s">
        <v>167</v>
      </c>
      <c r="AU409" s="156" t="s">
        <v>111</v>
      </c>
      <c r="AV409" s="156" t="s">
        <v>111</v>
      </c>
      <c r="AW409" s="156" t="s">
        <v>121</v>
      </c>
      <c r="AX409" s="156" t="s">
        <v>22</v>
      </c>
      <c r="AY409" s="156" t="s">
        <v>159</v>
      </c>
    </row>
    <row r="410" spans="2:65" s="6" customFormat="1" ht="27" customHeight="1">
      <c r="B410" s="23"/>
      <c r="C410" s="143" t="s">
        <v>580</v>
      </c>
      <c r="D410" s="143" t="s">
        <v>161</v>
      </c>
      <c r="E410" s="144" t="s">
        <v>581</v>
      </c>
      <c r="F410" s="216" t="s">
        <v>582</v>
      </c>
      <c r="G410" s="217"/>
      <c r="H410" s="217"/>
      <c r="I410" s="217"/>
      <c r="J410" s="145" t="s">
        <v>170</v>
      </c>
      <c r="K410" s="146">
        <v>35</v>
      </c>
      <c r="L410" s="218">
        <v>0</v>
      </c>
      <c r="M410" s="217"/>
      <c r="N410" s="219">
        <f>ROUND($L$410*$K$410,2)</f>
        <v>0</v>
      </c>
      <c r="O410" s="217"/>
      <c r="P410" s="217"/>
      <c r="Q410" s="217"/>
      <c r="R410" s="25"/>
      <c r="T410" s="147"/>
      <c r="U410" s="31" t="s">
        <v>49</v>
      </c>
      <c r="V410" s="24"/>
      <c r="W410" s="148">
        <f>$V$410*$K$410</f>
        <v>0</v>
      </c>
      <c r="X410" s="148">
        <v>0</v>
      </c>
      <c r="Y410" s="148">
        <f>$X$410*$K$410</f>
        <v>0</v>
      </c>
      <c r="Z410" s="148">
        <v>0</v>
      </c>
      <c r="AA410" s="149">
        <f>$Z$410*$K$410</f>
        <v>0</v>
      </c>
      <c r="AR410" s="6" t="s">
        <v>578</v>
      </c>
      <c r="AT410" s="6" t="s">
        <v>161</v>
      </c>
      <c r="AU410" s="6" t="s">
        <v>111</v>
      </c>
      <c r="AY410" s="6" t="s">
        <v>159</v>
      </c>
      <c r="BE410" s="93">
        <f>IF($U$410="základní",$N$410,0)</f>
        <v>0</v>
      </c>
      <c r="BF410" s="93">
        <f>IF($U$410="snížená",$N$410,0)</f>
        <v>0</v>
      </c>
      <c r="BG410" s="93">
        <f>IF($U$410="zákl. přenesená",$N$410,0)</f>
        <v>0</v>
      </c>
      <c r="BH410" s="93">
        <f>IF($U$410="sníž. přenesená",$N$410,0)</f>
        <v>0</v>
      </c>
      <c r="BI410" s="93">
        <f>IF($U$410="nulová",$N$410,0)</f>
        <v>0</v>
      </c>
      <c r="BJ410" s="6" t="s">
        <v>22</v>
      </c>
      <c r="BK410" s="93">
        <f>ROUND($L$410*$K$410,2)</f>
        <v>0</v>
      </c>
      <c r="BL410" s="6" t="s">
        <v>578</v>
      </c>
      <c r="BM410" s="6" t="s">
        <v>583</v>
      </c>
    </row>
    <row r="411" spans="2:51" s="6" customFormat="1" ht="18.75" customHeight="1">
      <c r="B411" s="150"/>
      <c r="C411" s="151"/>
      <c r="D411" s="151"/>
      <c r="E411" s="151"/>
      <c r="F411" s="214" t="s">
        <v>584</v>
      </c>
      <c r="G411" s="215"/>
      <c r="H411" s="215"/>
      <c r="I411" s="215"/>
      <c r="J411" s="151"/>
      <c r="K411" s="152">
        <v>30</v>
      </c>
      <c r="L411" s="151"/>
      <c r="M411" s="151"/>
      <c r="N411" s="151"/>
      <c r="O411" s="151"/>
      <c r="P411" s="151"/>
      <c r="Q411" s="151"/>
      <c r="R411" s="153"/>
      <c r="T411" s="154"/>
      <c r="U411" s="151"/>
      <c r="V411" s="151"/>
      <c r="W411" s="151"/>
      <c r="X411" s="151"/>
      <c r="Y411" s="151"/>
      <c r="Z411" s="151"/>
      <c r="AA411" s="155"/>
      <c r="AT411" s="156" t="s">
        <v>167</v>
      </c>
      <c r="AU411" s="156" t="s">
        <v>111</v>
      </c>
      <c r="AV411" s="156" t="s">
        <v>111</v>
      </c>
      <c r="AW411" s="156" t="s">
        <v>121</v>
      </c>
      <c r="AX411" s="156" t="s">
        <v>84</v>
      </c>
      <c r="AY411" s="156" t="s">
        <v>159</v>
      </c>
    </row>
    <row r="412" spans="2:51" s="6" customFormat="1" ht="18.75" customHeight="1">
      <c r="B412" s="150"/>
      <c r="C412" s="151"/>
      <c r="D412" s="151"/>
      <c r="E412" s="151"/>
      <c r="F412" s="214" t="s">
        <v>585</v>
      </c>
      <c r="G412" s="215"/>
      <c r="H412" s="215"/>
      <c r="I412" s="215"/>
      <c r="J412" s="151"/>
      <c r="K412" s="152">
        <v>5</v>
      </c>
      <c r="L412" s="151"/>
      <c r="M412" s="151"/>
      <c r="N412" s="151"/>
      <c r="O412" s="151"/>
      <c r="P412" s="151"/>
      <c r="Q412" s="151"/>
      <c r="R412" s="153"/>
      <c r="T412" s="154"/>
      <c r="U412" s="151"/>
      <c r="V412" s="151"/>
      <c r="W412" s="151"/>
      <c r="X412" s="151"/>
      <c r="Y412" s="151"/>
      <c r="Z412" s="151"/>
      <c r="AA412" s="155"/>
      <c r="AT412" s="156" t="s">
        <v>167</v>
      </c>
      <c r="AU412" s="156" t="s">
        <v>111</v>
      </c>
      <c r="AV412" s="156" t="s">
        <v>111</v>
      </c>
      <c r="AW412" s="156" t="s">
        <v>121</v>
      </c>
      <c r="AX412" s="156" t="s">
        <v>84</v>
      </c>
      <c r="AY412" s="156" t="s">
        <v>159</v>
      </c>
    </row>
    <row r="413" spans="2:65" s="6" customFormat="1" ht="27" customHeight="1">
      <c r="B413" s="23"/>
      <c r="C413" s="143" t="s">
        <v>586</v>
      </c>
      <c r="D413" s="143" t="s">
        <v>161</v>
      </c>
      <c r="E413" s="144" t="s">
        <v>587</v>
      </c>
      <c r="F413" s="216" t="s">
        <v>588</v>
      </c>
      <c r="G413" s="217"/>
      <c r="H413" s="217"/>
      <c r="I413" s="217"/>
      <c r="J413" s="145" t="s">
        <v>501</v>
      </c>
      <c r="K413" s="146">
        <v>200</v>
      </c>
      <c r="L413" s="218">
        <v>0</v>
      </c>
      <c r="M413" s="217"/>
      <c r="N413" s="219">
        <f>ROUND($L$413*$K$413,2)</f>
        <v>0</v>
      </c>
      <c r="O413" s="217"/>
      <c r="P413" s="217"/>
      <c r="Q413" s="217"/>
      <c r="R413" s="25"/>
      <c r="T413" s="147"/>
      <c r="U413" s="31" t="s">
        <v>49</v>
      </c>
      <c r="V413" s="24"/>
      <c r="W413" s="148">
        <f>$V$413*$K$413</f>
        <v>0</v>
      </c>
      <c r="X413" s="148">
        <v>0</v>
      </c>
      <c r="Y413" s="148">
        <f>$X$413*$K$413</f>
        <v>0</v>
      </c>
      <c r="Z413" s="148">
        <v>0</v>
      </c>
      <c r="AA413" s="149">
        <f>$Z$413*$K$413</f>
        <v>0</v>
      </c>
      <c r="AR413" s="6" t="s">
        <v>578</v>
      </c>
      <c r="AT413" s="6" t="s">
        <v>161</v>
      </c>
      <c r="AU413" s="6" t="s">
        <v>111</v>
      </c>
      <c r="AY413" s="6" t="s">
        <v>159</v>
      </c>
      <c r="BE413" s="93">
        <f>IF($U$413="základní",$N$413,0)</f>
        <v>0</v>
      </c>
      <c r="BF413" s="93">
        <f>IF($U$413="snížená",$N$413,0)</f>
        <v>0</v>
      </c>
      <c r="BG413" s="93">
        <f>IF($U$413="zákl. přenesená",$N$413,0)</f>
        <v>0</v>
      </c>
      <c r="BH413" s="93">
        <f>IF($U$413="sníž. přenesená",$N$413,0)</f>
        <v>0</v>
      </c>
      <c r="BI413" s="93">
        <f>IF($U$413="nulová",$N$413,0)</f>
        <v>0</v>
      </c>
      <c r="BJ413" s="6" t="s">
        <v>22</v>
      </c>
      <c r="BK413" s="93">
        <f>ROUND($L$413*$K$413,2)</f>
        <v>0</v>
      </c>
      <c r="BL413" s="6" t="s">
        <v>578</v>
      </c>
      <c r="BM413" s="6" t="s">
        <v>589</v>
      </c>
    </row>
    <row r="414" spans="2:51" s="6" customFormat="1" ht="18.75" customHeight="1">
      <c r="B414" s="150"/>
      <c r="C414" s="151"/>
      <c r="D414" s="151"/>
      <c r="E414" s="151"/>
      <c r="F414" s="214" t="s">
        <v>590</v>
      </c>
      <c r="G414" s="215"/>
      <c r="H414" s="215"/>
      <c r="I414" s="215"/>
      <c r="J414" s="151"/>
      <c r="K414" s="152">
        <v>200</v>
      </c>
      <c r="L414" s="151"/>
      <c r="M414" s="151"/>
      <c r="N414" s="151"/>
      <c r="O414" s="151"/>
      <c r="P414" s="151"/>
      <c r="Q414" s="151"/>
      <c r="R414" s="153"/>
      <c r="T414" s="154"/>
      <c r="U414" s="151"/>
      <c r="V414" s="151"/>
      <c r="W414" s="151"/>
      <c r="X414" s="151"/>
      <c r="Y414" s="151"/>
      <c r="Z414" s="151"/>
      <c r="AA414" s="155"/>
      <c r="AT414" s="156" t="s">
        <v>167</v>
      </c>
      <c r="AU414" s="156" t="s">
        <v>111</v>
      </c>
      <c r="AV414" s="156" t="s">
        <v>111</v>
      </c>
      <c r="AW414" s="156" t="s">
        <v>121</v>
      </c>
      <c r="AX414" s="156" t="s">
        <v>22</v>
      </c>
      <c r="AY414" s="156" t="s">
        <v>159</v>
      </c>
    </row>
    <row r="415" spans="2:65" s="6" customFormat="1" ht="27" customHeight="1">
      <c r="B415" s="23"/>
      <c r="C415" s="143" t="s">
        <v>591</v>
      </c>
      <c r="D415" s="143" t="s">
        <v>161</v>
      </c>
      <c r="E415" s="144" t="s">
        <v>592</v>
      </c>
      <c r="F415" s="216" t="s">
        <v>593</v>
      </c>
      <c r="G415" s="217"/>
      <c r="H415" s="217"/>
      <c r="I415" s="217"/>
      <c r="J415" s="145" t="s">
        <v>501</v>
      </c>
      <c r="K415" s="146">
        <v>6</v>
      </c>
      <c r="L415" s="218">
        <v>0</v>
      </c>
      <c r="M415" s="217"/>
      <c r="N415" s="219">
        <f>ROUND($L$415*$K$415,2)</f>
        <v>0</v>
      </c>
      <c r="O415" s="217"/>
      <c r="P415" s="217"/>
      <c r="Q415" s="217"/>
      <c r="R415" s="25"/>
      <c r="T415" s="147"/>
      <c r="U415" s="31" t="s">
        <v>49</v>
      </c>
      <c r="V415" s="24"/>
      <c r="W415" s="148">
        <f>$V$415*$K$415</f>
        <v>0</v>
      </c>
      <c r="X415" s="148">
        <v>0</v>
      </c>
      <c r="Y415" s="148">
        <f>$X$415*$K$415</f>
        <v>0</v>
      </c>
      <c r="Z415" s="148">
        <v>0</v>
      </c>
      <c r="AA415" s="149">
        <f>$Z$415*$K$415</f>
        <v>0</v>
      </c>
      <c r="AR415" s="6" t="s">
        <v>578</v>
      </c>
      <c r="AT415" s="6" t="s">
        <v>161</v>
      </c>
      <c r="AU415" s="6" t="s">
        <v>111</v>
      </c>
      <c r="AY415" s="6" t="s">
        <v>159</v>
      </c>
      <c r="BE415" s="93">
        <f>IF($U$415="základní",$N$415,0)</f>
        <v>0</v>
      </c>
      <c r="BF415" s="93">
        <f>IF($U$415="snížená",$N$415,0)</f>
        <v>0</v>
      </c>
      <c r="BG415" s="93">
        <f>IF($U$415="zákl. přenesená",$N$415,0)</f>
        <v>0</v>
      </c>
      <c r="BH415" s="93">
        <f>IF($U$415="sníž. přenesená",$N$415,0)</f>
        <v>0</v>
      </c>
      <c r="BI415" s="93">
        <f>IF($U$415="nulová",$N$415,0)</f>
        <v>0</v>
      </c>
      <c r="BJ415" s="6" t="s">
        <v>22</v>
      </c>
      <c r="BK415" s="93">
        <f>ROUND($L$415*$K$415,2)</f>
        <v>0</v>
      </c>
      <c r="BL415" s="6" t="s">
        <v>578</v>
      </c>
      <c r="BM415" s="6" t="s">
        <v>594</v>
      </c>
    </row>
    <row r="416" spans="2:51" s="6" customFormat="1" ht="18.75" customHeight="1">
      <c r="B416" s="150"/>
      <c r="C416" s="151"/>
      <c r="D416" s="151"/>
      <c r="E416" s="151"/>
      <c r="F416" s="214" t="s">
        <v>595</v>
      </c>
      <c r="G416" s="215"/>
      <c r="H416" s="215"/>
      <c r="I416" s="215"/>
      <c r="J416" s="151"/>
      <c r="K416" s="152">
        <v>6</v>
      </c>
      <c r="L416" s="151"/>
      <c r="M416" s="151"/>
      <c r="N416" s="151"/>
      <c r="O416" s="151"/>
      <c r="P416" s="151"/>
      <c r="Q416" s="151"/>
      <c r="R416" s="153"/>
      <c r="T416" s="154"/>
      <c r="U416" s="151"/>
      <c r="V416" s="151"/>
      <c r="W416" s="151"/>
      <c r="X416" s="151"/>
      <c r="Y416" s="151"/>
      <c r="Z416" s="151"/>
      <c r="AA416" s="155"/>
      <c r="AT416" s="156" t="s">
        <v>167</v>
      </c>
      <c r="AU416" s="156" t="s">
        <v>111</v>
      </c>
      <c r="AV416" s="156" t="s">
        <v>111</v>
      </c>
      <c r="AW416" s="156" t="s">
        <v>121</v>
      </c>
      <c r="AX416" s="156" t="s">
        <v>22</v>
      </c>
      <c r="AY416" s="156" t="s">
        <v>159</v>
      </c>
    </row>
    <row r="417" spans="2:65" s="6" customFormat="1" ht="27" customHeight="1">
      <c r="B417" s="23"/>
      <c r="C417" s="143" t="s">
        <v>596</v>
      </c>
      <c r="D417" s="143" t="s">
        <v>161</v>
      </c>
      <c r="E417" s="144" t="s">
        <v>597</v>
      </c>
      <c r="F417" s="216" t="s">
        <v>598</v>
      </c>
      <c r="G417" s="217"/>
      <c r="H417" s="217"/>
      <c r="I417" s="217"/>
      <c r="J417" s="145" t="s">
        <v>164</v>
      </c>
      <c r="K417" s="146">
        <v>1</v>
      </c>
      <c r="L417" s="218">
        <v>0</v>
      </c>
      <c r="M417" s="217"/>
      <c r="N417" s="219">
        <f>ROUND($L$417*$K$417,2)</f>
        <v>0</v>
      </c>
      <c r="O417" s="217"/>
      <c r="P417" s="217"/>
      <c r="Q417" s="217"/>
      <c r="R417" s="25"/>
      <c r="T417" s="147"/>
      <c r="U417" s="31" t="s">
        <v>49</v>
      </c>
      <c r="V417" s="24"/>
      <c r="W417" s="148">
        <f>$V$417*$K$417</f>
        <v>0</v>
      </c>
      <c r="X417" s="148">
        <v>0</v>
      </c>
      <c r="Y417" s="148">
        <f>$X$417*$K$417</f>
        <v>0</v>
      </c>
      <c r="Z417" s="148">
        <v>0</v>
      </c>
      <c r="AA417" s="149">
        <f>$Z$417*$K$417</f>
        <v>0</v>
      </c>
      <c r="AR417" s="6" t="s">
        <v>578</v>
      </c>
      <c r="AT417" s="6" t="s">
        <v>161</v>
      </c>
      <c r="AU417" s="6" t="s">
        <v>111</v>
      </c>
      <c r="AY417" s="6" t="s">
        <v>159</v>
      </c>
      <c r="BE417" s="93">
        <f>IF($U$417="základní",$N$417,0)</f>
        <v>0</v>
      </c>
      <c r="BF417" s="93">
        <f>IF($U$417="snížená",$N$417,0)</f>
        <v>0</v>
      </c>
      <c r="BG417" s="93">
        <f>IF($U$417="zákl. přenesená",$N$417,0)</f>
        <v>0</v>
      </c>
      <c r="BH417" s="93">
        <f>IF($U$417="sníž. přenesená",$N$417,0)</f>
        <v>0</v>
      </c>
      <c r="BI417" s="93">
        <f>IF($U$417="nulová",$N$417,0)</f>
        <v>0</v>
      </c>
      <c r="BJ417" s="6" t="s">
        <v>22</v>
      </c>
      <c r="BK417" s="93">
        <f>ROUND($L$417*$K$417,2)</f>
        <v>0</v>
      </c>
      <c r="BL417" s="6" t="s">
        <v>578</v>
      </c>
      <c r="BM417" s="6" t="s">
        <v>599</v>
      </c>
    </row>
    <row r="418" spans="2:51" s="6" customFormat="1" ht="18.75" customHeight="1">
      <c r="B418" s="150"/>
      <c r="C418" s="151"/>
      <c r="D418" s="151"/>
      <c r="E418" s="151"/>
      <c r="F418" s="214" t="s">
        <v>22</v>
      </c>
      <c r="G418" s="215"/>
      <c r="H418" s="215"/>
      <c r="I418" s="215"/>
      <c r="J418" s="151"/>
      <c r="K418" s="152">
        <v>1</v>
      </c>
      <c r="L418" s="151"/>
      <c r="M418" s="151"/>
      <c r="N418" s="151"/>
      <c r="O418" s="151"/>
      <c r="P418" s="151"/>
      <c r="Q418" s="151"/>
      <c r="R418" s="153"/>
      <c r="T418" s="154"/>
      <c r="U418" s="151"/>
      <c r="V418" s="151"/>
      <c r="W418" s="151"/>
      <c r="X418" s="151"/>
      <c r="Y418" s="151"/>
      <c r="Z418" s="151"/>
      <c r="AA418" s="155"/>
      <c r="AT418" s="156" t="s">
        <v>167</v>
      </c>
      <c r="AU418" s="156" t="s">
        <v>111</v>
      </c>
      <c r="AV418" s="156" t="s">
        <v>111</v>
      </c>
      <c r="AW418" s="156" t="s">
        <v>121</v>
      </c>
      <c r="AX418" s="156" t="s">
        <v>22</v>
      </c>
      <c r="AY418" s="156" t="s">
        <v>159</v>
      </c>
    </row>
    <row r="419" spans="2:65" s="6" customFormat="1" ht="27" customHeight="1">
      <c r="B419" s="23"/>
      <c r="C419" s="143" t="s">
        <v>600</v>
      </c>
      <c r="D419" s="143" t="s">
        <v>161</v>
      </c>
      <c r="E419" s="144" t="s">
        <v>601</v>
      </c>
      <c r="F419" s="216" t="s">
        <v>602</v>
      </c>
      <c r="G419" s="217"/>
      <c r="H419" s="217"/>
      <c r="I419" s="217"/>
      <c r="J419" s="145" t="s">
        <v>170</v>
      </c>
      <c r="K419" s="146">
        <v>75.24</v>
      </c>
      <c r="L419" s="218">
        <v>0</v>
      </c>
      <c r="M419" s="217"/>
      <c r="N419" s="219">
        <f>ROUND($L$419*$K$419,2)</f>
        <v>0</v>
      </c>
      <c r="O419" s="217"/>
      <c r="P419" s="217"/>
      <c r="Q419" s="217"/>
      <c r="R419" s="25"/>
      <c r="T419" s="147"/>
      <c r="U419" s="31" t="s">
        <v>49</v>
      </c>
      <c r="V419" s="24"/>
      <c r="W419" s="148">
        <f>$V$419*$K$419</f>
        <v>0</v>
      </c>
      <c r="X419" s="148">
        <v>1.948</v>
      </c>
      <c r="Y419" s="148">
        <f>$X$419*$K$419</f>
        <v>146.56751999999997</v>
      </c>
      <c r="Z419" s="148">
        <v>0</v>
      </c>
      <c r="AA419" s="149">
        <f>$Z$419*$K$419</f>
        <v>0</v>
      </c>
      <c r="AR419" s="6" t="s">
        <v>578</v>
      </c>
      <c r="AT419" s="6" t="s">
        <v>161</v>
      </c>
      <c r="AU419" s="6" t="s">
        <v>111</v>
      </c>
      <c r="AY419" s="6" t="s">
        <v>159</v>
      </c>
      <c r="BE419" s="93">
        <f>IF($U$419="základní",$N$419,0)</f>
        <v>0</v>
      </c>
      <c r="BF419" s="93">
        <f>IF($U$419="snížená",$N$419,0)</f>
        <v>0</v>
      </c>
      <c r="BG419" s="93">
        <f>IF($U$419="zákl. přenesená",$N$419,0)</f>
        <v>0</v>
      </c>
      <c r="BH419" s="93">
        <f>IF($U$419="sníž. přenesená",$N$419,0)</f>
        <v>0</v>
      </c>
      <c r="BI419" s="93">
        <f>IF($U$419="nulová",$N$419,0)</f>
        <v>0</v>
      </c>
      <c r="BJ419" s="6" t="s">
        <v>22</v>
      </c>
      <c r="BK419" s="93">
        <f>ROUND($L$419*$K$419,2)</f>
        <v>0</v>
      </c>
      <c r="BL419" s="6" t="s">
        <v>578</v>
      </c>
      <c r="BM419" s="6" t="s">
        <v>603</v>
      </c>
    </row>
    <row r="420" spans="2:51" s="6" customFormat="1" ht="18.75" customHeight="1">
      <c r="B420" s="150"/>
      <c r="C420" s="151"/>
      <c r="D420" s="151"/>
      <c r="E420" s="151"/>
      <c r="F420" s="214" t="s">
        <v>604</v>
      </c>
      <c r="G420" s="215"/>
      <c r="H420" s="215"/>
      <c r="I420" s="215"/>
      <c r="J420" s="151"/>
      <c r="K420" s="152">
        <v>25.08</v>
      </c>
      <c r="L420" s="151"/>
      <c r="M420" s="151"/>
      <c r="N420" s="151"/>
      <c r="O420" s="151"/>
      <c r="P420" s="151"/>
      <c r="Q420" s="151"/>
      <c r="R420" s="153"/>
      <c r="T420" s="154"/>
      <c r="U420" s="151"/>
      <c r="V420" s="151"/>
      <c r="W420" s="151"/>
      <c r="X420" s="151"/>
      <c r="Y420" s="151"/>
      <c r="Z420" s="151"/>
      <c r="AA420" s="155"/>
      <c r="AT420" s="156" t="s">
        <v>167</v>
      </c>
      <c r="AU420" s="156" t="s">
        <v>111</v>
      </c>
      <c r="AV420" s="156" t="s">
        <v>111</v>
      </c>
      <c r="AW420" s="156" t="s">
        <v>121</v>
      </c>
      <c r="AX420" s="156" t="s">
        <v>84</v>
      </c>
      <c r="AY420" s="156" t="s">
        <v>159</v>
      </c>
    </row>
    <row r="421" spans="2:51" s="6" customFormat="1" ht="18.75" customHeight="1">
      <c r="B421" s="150"/>
      <c r="C421" s="151"/>
      <c r="D421" s="151"/>
      <c r="E421" s="151"/>
      <c r="F421" s="214" t="s">
        <v>605</v>
      </c>
      <c r="G421" s="215"/>
      <c r="H421" s="215"/>
      <c r="I421" s="215"/>
      <c r="J421" s="151"/>
      <c r="K421" s="152">
        <v>25.08</v>
      </c>
      <c r="L421" s="151"/>
      <c r="M421" s="151"/>
      <c r="N421" s="151"/>
      <c r="O421" s="151"/>
      <c r="P421" s="151"/>
      <c r="Q421" s="151"/>
      <c r="R421" s="153"/>
      <c r="T421" s="154"/>
      <c r="U421" s="151"/>
      <c r="V421" s="151"/>
      <c r="W421" s="151"/>
      <c r="X421" s="151"/>
      <c r="Y421" s="151"/>
      <c r="Z421" s="151"/>
      <c r="AA421" s="155"/>
      <c r="AT421" s="156" t="s">
        <v>167</v>
      </c>
      <c r="AU421" s="156" t="s">
        <v>111</v>
      </c>
      <c r="AV421" s="156" t="s">
        <v>111</v>
      </c>
      <c r="AW421" s="156" t="s">
        <v>121</v>
      </c>
      <c r="AX421" s="156" t="s">
        <v>84</v>
      </c>
      <c r="AY421" s="156" t="s">
        <v>159</v>
      </c>
    </row>
    <row r="422" spans="2:51" s="6" customFormat="1" ht="18.75" customHeight="1">
      <c r="B422" s="150"/>
      <c r="C422" s="151"/>
      <c r="D422" s="151"/>
      <c r="E422" s="151"/>
      <c r="F422" s="214" t="s">
        <v>606</v>
      </c>
      <c r="G422" s="215"/>
      <c r="H422" s="215"/>
      <c r="I422" s="215"/>
      <c r="J422" s="151"/>
      <c r="K422" s="152">
        <v>25.08</v>
      </c>
      <c r="L422" s="151"/>
      <c r="M422" s="151"/>
      <c r="N422" s="151"/>
      <c r="O422" s="151"/>
      <c r="P422" s="151"/>
      <c r="Q422" s="151"/>
      <c r="R422" s="153"/>
      <c r="T422" s="154"/>
      <c r="U422" s="151"/>
      <c r="V422" s="151"/>
      <c r="W422" s="151"/>
      <c r="X422" s="151"/>
      <c r="Y422" s="151"/>
      <c r="Z422" s="151"/>
      <c r="AA422" s="155"/>
      <c r="AT422" s="156" t="s">
        <v>167</v>
      </c>
      <c r="AU422" s="156" t="s">
        <v>111</v>
      </c>
      <c r="AV422" s="156" t="s">
        <v>111</v>
      </c>
      <c r="AW422" s="156" t="s">
        <v>121</v>
      </c>
      <c r="AX422" s="156" t="s">
        <v>84</v>
      </c>
      <c r="AY422" s="156" t="s">
        <v>159</v>
      </c>
    </row>
    <row r="423" spans="2:65" s="6" customFormat="1" ht="51" customHeight="1">
      <c r="B423" s="23"/>
      <c r="C423" s="143" t="s">
        <v>607</v>
      </c>
      <c r="D423" s="143" t="s">
        <v>161</v>
      </c>
      <c r="E423" s="144" t="s">
        <v>608</v>
      </c>
      <c r="F423" s="216" t="s">
        <v>609</v>
      </c>
      <c r="G423" s="217"/>
      <c r="H423" s="217"/>
      <c r="I423" s="217"/>
      <c r="J423" s="145" t="s">
        <v>501</v>
      </c>
      <c r="K423" s="146">
        <v>50</v>
      </c>
      <c r="L423" s="218">
        <v>0</v>
      </c>
      <c r="M423" s="217"/>
      <c r="N423" s="219">
        <f>ROUND($L$423*$K$423,2)</f>
        <v>0</v>
      </c>
      <c r="O423" s="217"/>
      <c r="P423" s="217"/>
      <c r="Q423" s="217"/>
      <c r="R423" s="25"/>
      <c r="T423" s="147"/>
      <c r="U423" s="31" t="s">
        <v>49</v>
      </c>
      <c r="V423" s="24"/>
      <c r="W423" s="148">
        <f>$V$423*$K$423</f>
        <v>0</v>
      </c>
      <c r="X423" s="148">
        <v>0</v>
      </c>
      <c r="Y423" s="148">
        <f>$X$423*$K$423</f>
        <v>0</v>
      </c>
      <c r="Z423" s="148">
        <v>0</v>
      </c>
      <c r="AA423" s="149">
        <f>$Z$423*$K$423</f>
        <v>0</v>
      </c>
      <c r="AR423" s="6" t="s">
        <v>578</v>
      </c>
      <c r="AT423" s="6" t="s">
        <v>161</v>
      </c>
      <c r="AU423" s="6" t="s">
        <v>111</v>
      </c>
      <c r="AY423" s="6" t="s">
        <v>159</v>
      </c>
      <c r="BE423" s="93">
        <f>IF($U$423="základní",$N$423,0)</f>
        <v>0</v>
      </c>
      <c r="BF423" s="93">
        <f>IF($U$423="snížená",$N$423,0)</f>
        <v>0</v>
      </c>
      <c r="BG423" s="93">
        <f>IF($U$423="zákl. přenesená",$N$423,0)</f>
        <v>0</v>
      </c>
      <c r="BH423" s="93">
        <f>IF($U$423="sníž. přenesená",$N$423,0)</f>
        <v>0</v>
      </c>
      <c r="BI423" s="93">
        <f>IF($U$423="nulová",$N$423,0)</f>
        <v>0</v>
      </c>
      <c r="BJ423" s="6" t="s">
        <v>22</v>
      </c>
      <c r="BK423" s="93">
        <f>ROUND($L$423*$K$423,2)</f>
        <v>0</v>
      </c>
      <c r="BL423" s="6" t="s">
        <v>578</v>
      </c>
      <c r="BM423" s="6" t="s">
        <v>610</v>
      </c>
    </row>
    <row r="424" spans="2:51" s="6" customFormat="1" ht="18.75" customHeight="1">
      <c r="B424" s="150"/>
      <c r="C424" s="151"/>
      <c r="D424" s="151"/>
      <c r="E424" s="151"/>
      <c r="F424" s="214" t="s">
        <v>440</v>
      </c>
      <c r="G424" s="215"/>
      <c r="H424" s="215"/>
      <c r="I424" s="215"/>
      <c r="J424" s="151"/>
      <c r="K424" s="152">
        <v>50</v>
      </c>
      <c r="L424" s="151"/>
      <c r="M424" s="151"/>
      <c r="N424" s="151"/>
      <c r="O424" s="151"/>
      <c r="P424" s="151"/>
      <c r="Q424" s="151"/>
      <c r="R424" s="153"/>
      <c r="T424" s="154"/>
      <c r="U424" s="151"/>
      <c r="V424" s="151"/>
      <c r="W424" s="151"/>
      <c r="X424" s="151"/>
      <c r="Y424" s="151"/>
      <c r="Z424" s="151"/>
      <c r="AA424" s="155"/>
      <c r="AT424" s="156" t="s">
        <v>167</v>
      </c>
      <c r="AU424" s="156" t="s">
        <v>111</v>
      </c>
      <c r="AV424" s="156" t="s">
        <v>111</v>
      </c>
      <c r="AW424" s="156" t="s">
        <v>121</v>
      </c>
      <c r="AX424" s="156" t="s">
        <v>22</v>
      </c>
      <c r="AY424" s="156" t="s">
        <v>159</v>
      </c>
    </row>
    <row r="425" spans="2:65" s="6" customFormat="1" ht="27" customHeight="1">
      <c r="B425" s="23"/>
      <c r="C425" s="143" t="s">
        <v>611</v>
      </c>
      <c r="D425" s="143" t="s">
        <v>161</v>
      </c>
      <c r="E425" s="144" t="s">
        <v>612</v>
      </c>
      <c r="F425" s="216" t="s">
        <v>613</v>
      </c>
      <c r="G425" s="217"/>
      <c r="H425" s="217"/>
      <c r="I425" s="217"/>
      <c r="J425" s="145" t="s">
        <v>164</v>
      </c>
      <c r="K425" s="146">
        <v>1</v>
      </c>
      <c r="L425" s="218">
        <v>0</v>
      </c>
      <c r="M425" s="217"/>
      <c r="N425" s="219">
        <f>ROUND($L$425*$K$425,2)</f>
        <v>0</v>
      </c>
      <c r="O425" s="217"/>
      <c r="P425" s="217"/>
      <c r="Q425" s="217"/>
      <c r="R425" s="25"/>
      <c r="T425" s="147"/>
      <c r="U425" s="31" t="s">
        <v>49</v>
      </c>
      <c r="V425" s="24"/>
      <c r="W425" s="148">
        <f>$V$425*$K$425</f>
        <v>0</v>
      </c>
      <c r="X425" s="148">
        <v>0</v>
      </c>
      <c r="Y425" s="148">
        <f>$X$425*$K$425</f>
        <v>0</v>
      </c>
      <c r="Z425" s="148">
        <v>0</v>
      </c>
      <c r="AA425" s="149">
        <f>$Z$425*$K$425</f>
        <v>0</v>
      </c>
      <c r="AR425" s="6" t="s">
        <v>578</v>
      </c>
      <c r="AT425" s="6" t="s">
        <v>161</v>
      </c>
      <c r="AU425" s="6" t="s">
        <v>111</v>
      </c>
      <c r="AY425" s="6" t="s">
        <v>159</v>
      </c>
      <c r="BE425" s="93">
        <f>IF($U$425="základní",$N$425,0)</f>
        <v>0</v>
      </c>
      <c r="BF425" s="93">
        <f>IF($U$425="snížená",$N$425,0)</f>
        <v>0</v>
      </c>
      <c r="BG425" s="93">
        <f>IF($U$425="zákl. přenesená",$N$425,0)</f>
        <v>0</v>
      </c>
      <c r="BH425" s="93">
        <f>IF($U$425="sníž. přenesená",$N$425,0)</f>
        <v>0</v>
      </c>
      <c r="BI425" s="93">
        <f>IF($U$425="nulová",$N$425,0)</f>
        <v>0</v>
      </c>
      <c r="BJ425" s="6" t="s">
        <v>22</v>
      </c>
      <c r="BK425" s="93">
        <f>ROUND($L$425*$K$425,2)</f>
        <v>0</v>
      </c>
      <c r="BL425" s="6" t="s">
        <v>578</v>
      </c>
      <c r="BM425" s="6" t="s">
        <v>614</v>
      </c>
    </row>
    <row r="426" spans="2:51" s="6" customFormat="1" ht="18.75" customHeight="1">
      <c r="B426" s="150"/>
      <c r="C426" s="151"/>
      <c r="D426" s="151"/>
      <c r="E426" s="151"/>
      <c r="F426" s="214" t="s">
        <v>199</v>
      </c>
      <c r="G426" s="215"/>
      <c r="H426" s="215"/>
      <c r="I426" s="215"/>
      <c r="J426" s="151"/>
      <c r="K426" s="152">
        <v>1</v>
      </c>
      <c r="L426" s="151"/>
      <c r="M426" s="151"/>
      <c r="N426" s="151"/>
      <c r="O426" s="151"/>
      <c r="P426" s="151"/>
      <c r="Q426" s="151"/>
      <c r="R426" s="153"/>
      <c r="T426" s="154"/>
      <c r="U426" s="151"/>
      <c r="V426" s="151"/>
      <c r="W426" s="151"/>
      <c r="X426" s="151"/>
      <c r="Y426" s="151"/>
      <c r="Z426" s="151"/>
      <c r="AA426" s="155"/>
      <c r="AT426" s="156" t="s">
        <v>167</v>
      </c>
      <c r="AU426" s="156" t="s">
        <v>111</v>
      </c>
      <c r="AV426" s="156" t="s">
        <v>111</v>
      </c>
      <c r="AW426" s="156" t="s">
        <v>121</v>
      </c>
      <c r="AX426" s="156" t="s">
        <v>22</v>
      </c>
      <c r="AY426" s="156" t="s">
        <v>159</v>
      </c>
    </row>
    <row r="427" spans="2:63" s="6" customFormat="1" ht="51" customHeight="1">
      <c r="B427" s="23"/>
      <c r="C427" s="24"/>
      <c r="D427" s="135" t="s">
        <v>615</v>
      </c>
      <c r="E427" s="24"/>
      <c r="F427" s="24"/>
      <c r="G427" s="24"/>
      <c r="H427" s="24"/>
      <c r="I427" s="24"/>
      <c r="J427" s="24"/>
      <c r="K427" s="24"/>
      <c r="L427" s="24"/>
      <c r="M427" s="24"/>
      <c r="N427" s="212">
        <f>$BK$427</f>
        <v>0</v>
      </c>
      <c r="O427" s="173"/>
      <c r="P427" s="173"/>
      <c r="Q427" s="173"/>
      <c r="R427" s="25"/>
      <c r="T427" s="161"/>
      <c r="U427" s="43"/>
      <c r="V427" s="43"/>
      <c r="W427" s="43"/>
      <c r="X427" s="43"/>
      <c r="Y427" s="43"/>
      <c r="Z427" s="43"/>
      <c r="AA427" s="45"/>
      <c r="AT427" s="6" t="s">
        <v>83</v>
      </c>
      <c r="AU427" s="6" t="s">
        <v>84</v>
      </c>
      <c r="AY427" s="6" t="s">
        <v>616</v>
      </c>
      <c r="BK427" s="93">
        <v>0</v>
      </c>
    </row>
    <row r="428" spans="2:18" s="6" customFormat="1" ht="7.5" customHeight="1">
      <c r="B428" s="46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8"/>
    </row>
    <row r="429" s="2" customFormat="1" ht="14.25" customHeight="1"/>
  </sheetData>
  <sheetProtection password="CC35" sheet="1" objects="1" scenarios="1" formatColumns="0" formatRows="0" sort="0" autoFilter="0"/>
  <mergeCells count="5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2:I282"/>
    <mergeCell ref="L282:M282"/>
    <mergeCell ref="N282:Q282"/>
    <mergeCell ref="F283:I283"/>
    <mergeCell ref="F284:I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4:I314"/>
    <mergeCell ref="L314:M314"/>
    <mergeCell ref="N314:Q314"/>
    <mergeCell ref="F315:I315"/>
    <mergeCell ref="N313:Q313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F360:I360"/>
    <mergeCell ref="F361:I361"/>
    <mergeCell ref="F362:I362"/>
    <mergeCell ref="F364:I364"/>
    <mergeCell ref="L364:M364"/>
    <mergeCell ref="N364:Q364"/>
    <mergeCell ref="N363:Q363"/>
    <mergeCell ref="F365:I365"/>
    <mergeCell ref="F366:I366"/>
    <mergeCell ref="F367:I367"/>
    <mergeCell ref="F368:I368"/>
    <mergeCell ref="F369:I369"/>
    <mergeCell ref="L369:M369"/>
    <mergeCell ref="N369:Q369"/>
    <mergeCell ref="F371:I371"/>
    <mergeCell ref="L371:M371"/>
    <mergeCell ref="N371:Q371"/>
    <mergeCell ref="F372:I372"/>
    <mergeCell ref="F373:I373"/>
    <mergeCell ref="N370:Q370"/>
    <mergeCell ref="F374:I374"/>
    <mergeCell ref="L374:M374"/>
    <mergeCell ref="N374:Q374"/>
    <mergeCell ref="F375:I375"/>
    <mergeCell ref="F376:I376"/>
    <mergeCell ref="F377:I377"/>
    <mergeCell ref="F378:I378"/>
    <mergeCell ref="F379:I379"/>
    <mergeCell ref="F380:I380"/>
    <mergeCell ref="F382:I382"/>
    <mergeCell ref="L382:M382"/>
    <mergeCell ref="N382:Q382"/>
    <mergeCell ref="N381:Q381"/>
    <mergeCell ref="F383:I383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N406:Q406"/>
    <mergeCell ref="F396:I396"/>
    <mergeCell ref="F397:I397"/>
    <mergeCell ref="F398:I398"/>
    <mergeCell ref="F401:I401"/>
    <mergeCell ref="L401:M401"/>
    <mergeCell ref="N401:Q401"/>
    <mergeCell ref="N399:Q399"/>
    <mergeCell ref="N400:Q400"/>
    <mergeCell ref="F412:I412"/>
    <mergeCell ref="F402:I402"/>
    <mergeCell ref="F404:I404"/>
    <mergeCell ref="L404:M404"/>
    <mergeCell ref="N404:Q404"/>
    <mergeCell ref="F405:I405"/>
    <mergeCell ref="F408:I408"/>
    <mergeCell ref="L408:M408"/>
    <mergeCell ref="N408:Q408"/>
    <mergeCell ref="N403:Q403"/>
    <mergeCell ref="N413:Q413"/>
    <mergeCell ref="F414:I414"/>
    <mergeCell ref="F415:I415"/>
    <mergeCell ref="L415:M415"/>
    <mergeCell ref="N415:Q415"/>
    <mergeCell ref="F409:I409"/>
    <mergeCell ref="F410:I410"/>
    <mergeCell ref="L410:M410"/>
    <mergeCell ref="N410:Q410"/>
    <mergeCell ref="F411:I411"/>
    <mergeCell ref="F422:I422"/>
    <mergeCell ref="F423:I423"/>
    <mergeCell ref="L423:M423"/>
    <mergeCell ref="N423:Q423"/>
    <mergeCell ref="F416:I416"/>
    <mergeCell ref="F417:I417"/>
    <mergeCell ref="L417:M417"/>
    <mergeCell ref="N417:Q417"/>
    <mergeCell ref="F418:I418"/>
    <mergeCell ref="F419:I419"/>
    <mergeCell ref="N129:Q129"/>
    <mergeCell ref="N130:Q130"/>
    <mergeCell ref="N281:Q281"/>
    <mergeCell ref="N299:Q299"/>
    <mergeCell ref="F420:I420"/>
    <mergeCell ref="F421:I421"/>
    <mergeCell ref="L419:M419"/>
    <mergeCell ref="N419:Q419"/>
    <mergeCell ref="F413:I413"/>
    <mergeCell ref="L413:M413"/>
    <mergeCell ref="N407:Q407"/>
    <mergeCell ref="N427:Q427"/>
    <mergeCell ref="H1:K1"/>
    <mergeCell ref="S2:AC2"/>
    <mergeCell ref="F424:I424"/>
    <mergeCell ref="F425:I425"/>
    <mergeCell ref="L425:M425"/>
    <mergeCell ref="N425:Q425"/>
    <mergeCell ref="F426:I426"/>
    <mergeCell ref="N128:Q1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916</v>
      </c>
      <c r="G1" s="166"/>
      <c r="H1" s="213" t="s">
        <v>917</v>
      </c>
      <c r="I1" s="213"/>
      <c r="J1" s="213"/>
      <c r="K1" s="213"/>
      <c r="L1" s="166" t="s">
        <v>918</v>
      </c>
      <c r="M1" s="164"/>
      <c r="N1" s="164"/>
      <c r="O1" s="165" t="s">
        <v>110</v>
      </c>
      <c r="P1" s="164"/>
      <c r="Q1" s="164"/>
      <c r="R1" s="164"/>
      <c r="S1" s="166" t="s">
        <v>919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70" t="s">
        <v>6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111</v>
      </c>
    </row>
    <row r="4" spans="2:46" s="2" customFormat="1" ht="37.5" customHeight="1">
      <c r="B4" s="10"/>
      <c r="C4" s="199" t="s">
        <v>112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Jánský potok v km 0,400 - 4,400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1"/>
      <c r="R6" s="12"/>
    </row>
    <row r="7" spans="2:18" s="6" customFormat="1" ht="33.75" customHeight="1">
      <c r="B7" s="23"/>
      <c r="C7" s="24"/>
      <c r="D7" s="17" t="s">
        <v>113</v>
      </c>
      <c r="E7" s="24"/>
      <c r="F7" s="204" t="s">
        <v>617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38" t="str">
        <f>'Rekapitulace stavby'!$AN$8</f>
        <v>26.03.2014</v>
      </c>
      <c r="P9" s="17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4" t="s">
        <v>31</v>
      </c>
      <c r="P11" s="173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84" t="s">
        <v>34</v>
      </c>
      <c r="P12" s="17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7"/>
      <c r="P14" s="173"/>
      <c r="Q14" s="24"/>
      <c r="R14" s="25"/>
    </row>
    <row r="15" spans="2:18" s="6" customFormat="1" ht="18.75" customHeight="1">
      <c r="B15" s="23"/>
      <c r="C15" s="24"/>
      <c r="D15" s="24"/>
      <c r="E15" s="237" t="s">
        <v>115</v>
      </c>
      <c r="F15" s="173"/>
      <c r="G15" s="173"/>
      <c r="H15" s="173"/>
      <c r="I15" s="173"/>
      <c r="J15" s="173"/>
      <c r="K15" s="173"/>
      <c r="L15" s="173"/>
      <c r="M15" s="18" t="s">
        <v>33</v>
      </c>
      <c r="N15" s="24"/>
      <c r="O15" s="237"/>
      <c r="P15" s="17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4" t="s">
        <v>38</v>
      </c>
      <c r="P17" s="173"/>
      <c r="Q17" s="24"/>
      <c r="R17" s="25"/>
    </row>
    <row r="18" spans="2:18" s="6" customFormat="1" ht="18.75" customHeight="1">
      <c r="B18" s="23"/>
      <c r="C18" s="24"/>
      <c r="D18" s="24"/>
      <c r="E18" s="16" t="s">
        <v>39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84" t="s">
        <v>40</v>
      </c>
      <c r="P18" s="17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4"/>
      <c r="P20" s="17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84"/>
      <c r="P21" s="17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206"/>
      <c r="F24" s="235"/>
      <c r="G24" s="235"/>
      <c r="H24" s="235"/>
      <c r="I24" s="235"/>
      <c r="J24" s="235"/>
      <c r="K24" s="235"/>
      <c r="L24" s="235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116</v>
      </c>
      <c r="E27" s="24"/>
      <c r="F27" s="24"/>
      <c r="G27" s="24"/>
      <c r="H27" s="24"/>
      <c r="I27" s="24"/>
      <c r="J27" s="24"/>
      <c r="K27" s="24"/>
      <c r="L27" s="24"/>
      <c r="M27" s="207">
        <f>$N$88</f>
        <v>0</v>
      </c>
      <c r="N27" s="173"/>
      <c r="O27" s="173"/>
      <c r="P27" s="173"/>
      <c r="Q27" s="24"/>
      <c r="R27" s="25"/>
    </row>
    <row r="28" spans="2:18" s="6" customFormat="1" ht="15" customHeight="1">
      <c r="B28" s="23"/>
      <c r="C28" s="24"/>
      <c r="D28" s="22" t="s">
        <v>104</v>
      </c>
      <c r="E28" s="24"/>
      <c r="F28" s="24"/>
      <c r="G28" s="24"/>
      <c r="H28" s="24"/>
      <c r="I28" s="24"/>
      <c r="J28" s="24"/>
      <c r="K28" s="24"/>
      <c r="L28" s="24"/>
      <c r="M28" s="207">
        <f>$N$105</f>
        <v>0</v>
      </c>
      <c r="N28" s="173"/>
      <c r="O28" s="173"/>
      <c r="P28" s="17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47</v>
      </c>
      <c r="E30" s="24"/>
      <c r="F30" s="24"/>
      <c r="G30" s="24"/>
      <c r="H30" s="24"/>
      <c r="I30" s="24"/>
      <c r="J30" s="24"/>
      <c r="K30" s="24"/>
      <c r="L30" s="24"/>
      <c r="M30" s="236">
        <f>ROUND($M$27+$M$28,2)</f>
        <v>0</v>
      </c>
      <c r="N30" s="173"/>
      <c r="O30" s="173"/>
      <c r="P30" s="173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48</v>
      </c>
      <c r="E32" s="29" t="s">
        <v>49</v>
      </c>
      <c r="F32" s="30">
        <v>0.21</v>
      </c>
      <c r="G32" s="107" t="s">
        <v>50</v>
      </c>
      <c r="H32" s="234">
        <f>(SUM($BE$105:$BE$112)+SUM($BE$130:$BE$250))</f>
        <v>0</v>
      </c>
      <c r="I32" s="173"/>
      <c r="J32" s="173"/>
      <c r="K32" s="24"/>
      <c r="L32" s="24"/>
      <c r="M32" s="234">
        <f>ROUND((SUM($BE$105:$BE$112)+SUM($BE$130:$BE$250)),2)*$F$32</f>
        <v>0</v>
      </c>
      <c r="N32" s="173"/>
      <c r="O32" s="173"/>
      <c r="P32" s="173"/>
      <c r="Q32" s="24"/>
      <c r="R32" s="25"/>
    </row>
    <row r="33" spans="2:18" s="6" customFormat="1" ht="15" customHeight="1">
      <c r="B33" s="23"/>
      <c r="C33" s="24"/>
      <c r="D33" s="24"/>
      <c r="E33" s="29" t="s">
        <v>51</v>
      </c>
      <c r="F33" s="30">
        <v>0.15</v>
      </c>
      <c r="G33" s="107" t="s">
        <v>50</v>
      </c>
      <c r="H33" s="234">
        <f>(SUM($BF$105:$BF$112)+SUM($BF$130:$BF$250))</f>
        <v>0</v>
      </c>
      <c r="I33" s="173"/>
      <c r="J33" s="173"/>
      <c r="K33" s="24"/>
      <c r="L33" s="24"/>
      <c r="M33" s="234">
        <f>ROUND((SUM($BF$105:$BF$112)+SUM($BF$130:$BF$250)),2)*$F$33</f>
        <v>0</v>
      </c>
      <c r="N33" s="173"/>
      <c r="O33" s="173"/>
      <c r="P33" s="173"/>
      <c r="Q33" s="24"/>
      <c r="R33" s="25"/>
    </row>
    <row r="34" spans="2:18" s="6" customFormat="1" ht="15" customHeight="1" hidden="1">
      <c r="B34" s="23"/>
      <c r="C34" s="24"/>
      <c r="D34" s="24"/>
      <c r="E34" s="29" t="s">
        <v>52</v>
      </c>
      <c r="F34" s="30">
        <v>0.21</v>
      </c>
      <c r="G34" s="107" t="s">
        <v>50</v>
      </c>
      <c r="H34" s="234">
        <f>(SUM($BG$105:$BG$112)+SUM($BG$130:$BG$250))</f>
        <v>0</v>
      </c>
      <c r="I34" s="173"/>
      <c r="J34" s="173"/>
      <c r="K34" s="24"/>
      <c r="L34" s="24"/>
      <c r="M34" s="234">
        <v>0</v>
      </c>
      <c r="N34" s="173"/>
      <c r="O34" s="173"/>
      <c r="P34" s="173"/>
      <c r="Q34" s="24"/>
      <c r="R34" s="25"/>
    </row>
    <row r="35" spans="2:18" s="6" customFormat="1" ht="15" customHeight="1" hidden="1">
      <c r="B35" s="23"/>
      <c r="C35" s="24"/>
      <c r="D35" s="24"/>
      <c r="E35" s="29" t="s">
        <v>53</v>
      </c>
      <c r="F35" s="30">
        <v>0.15</v>
      </c>
      <c r="G35" s="107" t="s">
        <v>50</v>
      </c>
      <c r="H35" s="234">
        <f>(SUM($BH$105:$BH$112)+SUM($BH$130:$BH$250))</f>
        <v>0</v>
      </c>
      <c r="I35" s="173"/>
      <c r="J35" s="173"/>
      <c r="K35" s="24"/>
      <c r="L35" s="24"/>
      <c r="M35" s="234">
        <v>0</v>
      </c>
      <c r="N35" s="173"/>
      <c r="O35" s="173"/>
      <c r="P35" s="173"/>
      <c r="Q35" s="24"/>
      <c r="R35" s="25"/>
    </row>
    <row r="36" spans="2:18" s="6" customFormat="1" ht="15" customHeight="1" hidden="1">
      <c r="B36" s="23"/>
      <c r="C36" s="24"/>
      <c r="D36" s="24"/>
      <c r="E36" s="29" t="s">
        <v>54</v>
      </c>
      <c r="F36" s="30">
        <v>0</v>
      </c>
      <c r="G36" s="107" t="s">
        <v>50</v>
      </c>
      <c r="H36" s="234">
        <f>(SUM($BI$105:$BI$112)+SUM($BI$130:$BI$250))</f>
        <v>0</v>
      </c>
      <c r="I36" s="173"/>
      <c r="J36" s="173"/>
      <c r="K36" s="24"/>
      <c r="L36" s="24"/>
      <c r="M36" s="234">
        <v>0</v>
      </c>
      <c r="N36" s="173"/>
      <c r="O36" s="173"/>
      <c r="P36" s="17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55</v>
      </c>
      <c r="E38" s="35"/>
      <c r="F38" s="35"/>
      <c r="G38" s="108" t="s">
        <v>56</v>
      </c>
      <c r="H38" s="36" t="s">
        <v>57</v>
      </c>
      <c r="I38" s="35"/>
      <c r="J38" s="35"/>
      <c r="K38" s="35"/>
      <c r="L38" s="198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58</v>
      </c>
      <c r="E50" s="38"/>
      <c r="F50" s="38"/>
      <c r="G50" s="38"/>
      <c r="H50" s="39"/>
      <c r="I50" s="24"/>
      <c r="J50" s="37" t="s">
        <v>59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60</v>
      </c>
      <c r="E59" s="43"/>
      <c r="F59" s="43"/>
      <c r="G59" s="44" t="s">
        <v>61</v>
      </c>
      <c r="H59" s="45"/>
      <c r="I59" s="24"/>
      <c r="J59" s="42" t="s">
        <v>60</v>
      </c>
      <c r="K59" s="43"/>
      <c r="L59" s="43"/>
      <c r="M59" s="43"/>
      <c r="N59" s="44" t="s">
        <v>61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62</v>
      </c>
      <c r="E61" s="38"/>
      <c r="F61" s="38"/>
      <c r="G61" s="38"/>
      <c r="H61" s="39"/>
      <c r="I61" s="24"/>
      <c r="J61" s="37" t="s">
        <v>63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60</v>
      </c>
      <c r="E70" s="43"/>
      <c r="F70" s="43"/>
      <c r="G70" s="44" t="s">
        <v>61</v>
      </c>
      <c r="H70" s="45"/>
      <c r="I70" s="24"/>
      <c r="J70" s="42" t="s">
        <v>60</v>
      </c>
      <c r="K70" s="43"/>
      <c r="L70" s="43"/>
      <c r="M70" s="43"/>
      <c r="N70" s="44" t="s">
        <v>61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99" t="s">
        <v>117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Jánský potok v km 0,400 - 4,400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"/>
      <c r="R78" s="25"/>
      <c r="T78" s="24"/>
      <c r="U78" s="24"/>
    </row>
    <row r="79" spans="2:21" s="6" customFormat="1" ht="37.5" customHeight="1">
      <c r="B79" s="23"/>
      <c r="C79" s="57" t="s">
        <v>113</v>
      </c>
      <c r="D79" s="24"/>
      <c r="E79" s="24"/>
      <c r="F79" s="182" t="str">
        <f>$F$7</f>
        <v>03/2014/investice - SO 01 Přehrážka v km 1,180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Svoboda nad Úpou, Janské Lázně</v>
      </c>
      <c r="G81" s="24"/>
      <c r="H81" s="24"/>
      <c r="I81" s="24"/>
      <c r="J81" s="24"/>
      <c r="K81" s="18" t="s">
        <v>25</v>
      </c>
      <c r="L81" s="24"/>
      <c r="M81" s="229" t="str">
        <f>IF($O$9="","",$O$9)</f>
        <v>26.03.2014</v>
      </c>
      <c r="N81" s="173"/>
      <c r="O81" s="173"/>
      <c r="P81" s="17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Správa KRNAP</v>
      </c>
      <c r="G83" s="24"/>
      <c r="H83" s="24"/>
      <c r="I83" s="24"/>
      <c r="J83" s="24"/>
      <c r="K83" s="18" t="s">
        <v>37</v>
      </c>
      <c r="L83" s="24"/>
      <c r="M83" s="184" t="str">
        <f>$E$18</f>
        <v>Ing. Filip Brtna</v>
      </c>
      <c r="N83" s="173"/>
      <c r="O83" s="173"/>
      <c r="P83" s="173"/>
      <c r="Q83" s="17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na základě VŘ</v>
      </c>
      <c r="G84" s="24"/>
      <c r="H84" s="24"/>
      <c r="I84" s="24"/>
      <c r="J84" s="24"/>
      <c r="K84" s="18" t="s">
        <v>42</v>
      </c>
      <c r="L84" s="24"/>
      <c r="M84" s="184" t="str">
        <f>$E$21</f>
        <v>TERRA - POZEMKOVÉ ÚPRAVY s.r.o., Ing. Filip Brtna</v>
      </c>
      <c r="N84" s="173"/>
      <c r="O84" s="173"/>
      <c r="P84" s="173"/>
      <c r="Q84" s="17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3" t="s">
        <v>118</v>
      </c>
      <c r="D86" s="169"/>
      <c r="E86" s="169"/>
      <c r="F86" s="169"/>
      <c r="G86" s="169"/>
      <c r="H86" s="33"/>
      <c r="I86" s="33"/>
      <c r="J86" s="33"/>
      <c r="K86" s="33"/>
      <c r="L86" s="33"/>
      <c r="M86" s="33"/>
      <c r="N86" s="233" t="s">
        <v>119</v>
      </c>
      <c r="O86" s="173"/>
      <c r="P86" s="173"/>
      <c r="Q86" s="17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6">
        <f>$N$130</f>
        <v>0</v>
      </c>
      <c r="O88" s="173"/>
      <c r="P88" s="173"/>
      <c r="Q88" s="173"/>
      <c r="R88" s="25"/>
      <c r="T88" s="24"/>
      <c r="U88" s="24"/>
      <c r="AU88" s="6" t="s">
        <v>121</v>
      </c>
    </row>
    <row r="89" spans="2:21" s="76" customFormat="1" ht="25.5" customHeight="1">
      <c r="B89" s="112"/>
      <c r="C89" s="113"/>
      <c r="D89" s="113" t="s">
        <v>122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0">
        <f>$N$131</f>
        <v>0</v>
      </c>
      <c r="O89" s="231"/>
      <c r="P89" s="231"/>
      <c r="Q89" s="231"/>
      <c r="R89" s="114"/>
      <c r="T89" s="113"/>
      <c r="U89" s="113"/>
    </row>
    <row r="90" spans="2:21" s="115" customFormat="1" ht="21" customHeight="1">
      <c r="B90" s="116"/>
      <c r="C90" s="89"/>
      <c r="D90" s="89" t="s">
        <v>123</v>
      </c>
      <c r="E90" s="89"/>
      <c r="F90" s="89"/>
      <c r="G90" s="89"/>
      <c r="H90" s="89"/>
      <c r="I90" s="89"/>
      <c r="J90" s="89"/>
      <c r="K90" s="89"/>
      <c r="L90" s="89"/>
      <c r="M90" s="89"/>
      <c r="N90" s="175">
        <f>$N$132</f>
        <v>0</v>
      </c>
      <c r="O90" s="232"/>
      <c r="P90" s="232"/>
      <c r="Q90" s="232"/>
      <c r="R90" s="117"/>
      <c r="T90" s="89"/>
      <c r="U90" s="89"/>
    </row>
    <row r="91" spans="2:21" s="115" customFormat="1" ht="15.75" customHeight="1">
      <c r="B91" s="116"/>
      <c r="C91" s="89"/>
      <c r="D91" s="89" t="s">
        <v>124</v>
      </c>
      <c r="E91" s="89"/>
      <c r="F91" s="89"/>
      <c r="G91" s="89"/>
      <c r="H91" s="89"/>
      <c r="I91" s="89"/>
      <c r="J91" s="89"/>
      <c r="K91" s="89"/>
      <c r="L91" s="89"/>
      <c r="M91" s="89"/>
      <c r="N91" s="175">
        <f>$N$169</f>
        <v>0</v>
      </c>
      <c r="O91" s="232"/>
      <c r="P91" s="232"/>
      <c r="Q91" s="232"/>
      <c r="R91" s="117"/>
      <c r="T91" s="89"/>
      <c r="U91" s="89"/>
    </row>
    <row r="92" spans="2:21" s="115" customFormat="1" ht="21" customHeight="1">
      <c r="B92" s="116"/>
      <c r="C92" s="89"/>
      <c r="D92" s="89" t="s">
        <v>618</v>
      </c>
      <c r="E92" s="89"/>
      <c r="F92" s="89"/>
      <c r="G92" s="89"/>
      <c r="H92" s="89"/>
      <c r="I92" s="89"/>
      <c r="J92" s="89"/>
      <c r="K92" s="89"/>
      <c r="L92" s="89"/>
      <c r="M92" s="89"/>
      <c r="N92" s="175">
        <f>$N$174</f>
        <v>0</v>
      </c>
      <c r="O92" s="232"/>
      <c r="P92" s="232"/>
      <c r="Q92" s="232"/>
      <c r="R92" s="117"/>
      <c r="T92" s="89"/>
      <c r="U92" s="89"/>
    </row>
    <row r="93" spans="2:21" s="115" customFormat="1" ht="21" customHeight="1">
      <c r="B93" s="116"/>
      <c r="C93" s="89"/>
      <c r="D93" s="89" t="s">
        <v>125</v>
      </c>
      <c r="E93" s="89"/>
      <c r="F93" s="89"/>
      <c r="G93" s="89"/>
      <c r="H93" s="89"/>
      <c r="I93" s="89"/>
      <c r="J93" s="89"/>
      <c r="K93" s="89"/>
      <c r="L93" s="89"/>
      <c r="M93" s="89"/>
      <c r="N93" s="175">
        <f>$N$182</f>
        <v>0</v>
      </c>
      <c r="O93" s="232"/>
      <c r="P93" s="232"/>
      <c r="Q93" s="232"/>
      <c r="R93" s="117"/>
      <c r="T93" s="89"/>
      <c r="U93" s="89"/>
    </row>
    <row r="94" spans="2:21" s="115" customFormat="1" ht="21" customHeight="1">
      <c r="B94" s="116"/>
      <c r="C94" s="89"/>
      <c r="D94" s="89" t="s">
        <v>126</v>
      </c>
      <c r="E94" s="89"/>
      <c r="F94" s="89"/>
      <c r="G94" s="89"/>
      <c r="H94" s="89"/>
      <c r="I94" s="89"/>
      <c r="J94" s="89"/>
      <c r="K94" s="89"/>
      <c r="L94" s="89"/>
      <c r="M94" s="89"/>
      <c r="N94" s="175">
        <f>$N$195</f>
        <v>0</v>
      </c>
      <c r="O94" s="232"/>
      <c r="P94" s="232"/>
      <c r="Q94" s="232"/>
      <c r="R94" s="117"/>
      <c r="T94" s="89"/>
      <c r="U94" s="89"/>
    </row>
    <row r="95" spans="2:21" s="115" customFormat="1" ht="21" customHeight="1">
      <c r="B95" s="116"/>
      <c r="C95" s="89"/>
      <c r="D95" s="89" t="s">
        <v>619</v>
      </c>
      <c r="E95" s="89"/>
      <c r="F95" s="89"/>
      <c r="G95" s="89"/>
      <c r="H95" s="89"/>
      <c r="I95" s="89"/>
      <c r="J95" s="89"/>
      <c r="K95" s="89"/>
      <c r="L95" s="89"/>
      <c r="M95" s="89"/>
      <c r="N95" s="175">
        <f>$N$204</f>
        <v>0</v>
      </c>
      <c r="O95" s="232"/>
      <c r="P95" s="232"/>
      <c r="Q95" s="232"/>
      <c r="R95" s="117"/>
      <c r="T95" s="89"/>
      <c r="U95" s="89"/>
    </row>
    <row r="96" spans="2:21" s="115" customFormat="1" ht="21" customHeight="1">
      <c r="B96" s="116"/>
      <c r="C96" s="89"/>
      <c r="D96" s="89" t="s">
        <v>128</v>
      </c>
      <c r="E96" s="89"/>
      <c r="F96" s="89"/>
      <c r="G96" s="89"/>
      <c r="H96" s="89"/>
      <c r="I96" s="89"/>
      <c r="J96" s="89"/>
      <c r="K96" s="89"/>
      <c r="L96" s="89"/>
      <c r="M96" s="89"/>
      <c r="N96" s="175">
        <f>$N$210</f>
        <v>0</v>
      </c>
      <c r="O96" s="232"/>
      <c r="P96" s="232"/>
      <c r="Q96" s="232"/>
      <c r="R96" s="117"/>
      <c r="T96" s="89"/>
      <c r="U96" s="89"/>
    </row>
    <row r="97" spans="2:21" s="115" customFormat="1" ht="21" customHeight="1">
      <c r="B97" s="116"/>
      <c r="C97" s="89"/>
      <c r="D97" s="89" t="s">
        <v>129</v>
      </c>
      <c r="E97" s="89"/>
      <c r="F97" s="89"/>
      <c r="G97" s="89"/>
      <c r="H97" s="89"/>
      <c r="I97" s="89"/>
      <c r="J97" s="89"/>
      <c r="K97" s="89"/>
      <c r="L97" s="89"/>
      <c r="M97" s="89"/>
      <c r="N97" s="175">
        <f>$N$213</f>
        <v>0</v>
      </c>
      <c r="O97" s="232"/>
      <c r="P97" s="232"/>
      <c r="Q97" s="232"/>
      <c r="R97" s="117"/>
      <c r="T97" s="89"/>
      <c r="U97" s="89"/>
    </row>
    <row r="98" spans="2:21" s="115" customFormat="1" ht="15.75" customHeight="1">
      <c r="B98" s="116"/>
      <c r="C98" s="89"/>
      <c r="D98" s="89" t="s">
        <v>131</v>
      </c>
      <c r="E98" s="89"/>
      <c r="F98" s="89"/>
      <c r="G98" s="89"/>
      <c r="H98" s="89"/>
      <c r="I98" s="89"/>
      <c r="J98" s="89"/>
      <c r="K98" s="89"/>
      <c r="L98" s="89"/>
      <c r="M98" s="89"/>
      <c r="N98" s="175">
        <f>$N$237</f>
        <v>0</v>
      </c>
      <c r="O98" s="232"/>
      <c r="P98" s="232"/>
      <c r="Q98" s="232"/>
      <c r="R98" s="117"/>
      <c r="T98" s="89"/>
      <c r="U98" s="89"/>
    </row>
    <row r="99" spans="2:21" s="76" customFormat="1" ht="25.5" customHeight="1">
      <c r="B99" s="112"/>
      <c r="C99" s="113"/>
      <c r="D99" s="113" t="s">
        <v>133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0">
        <f>$N$240</f>
        <v>0</v>
      </c>
      <c r="O99" s="231"/>
      <c r="P99" s="231"/>
      <c r="Q99" s="231"/>
      <c r="R99" s="114"/>
      <c r="T99" s="113"/>
      <c r="U99" s="113"/>
    </row>
    <row r="100" spans="2:21" s="115" customFormat="1" ht="21" customHeight="1">
      <c r="B100" s="116"/>
      <c r="C100" s="89"/>
      <c r="D100" s="89" t="s">
        <v>134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175">
        <f>$N$241</f>
        <v>0</v>
      </c>
      <c r="O100" s="232"/>
      <c r="P100" s="232"/>
      <c r="Q100" s="232"/>
      <c r="R100" s="117"/>
      <c r="T100" s="89"/>
      <c r="U100" s="89"/>
    </row>
    <row r="101" spans="2:21" s="76" customFormat="1" ht="25.5" customHeight="1">
      <c r="B101" s="112"/>
      <c r="C101" s="113"/>
      <c r="D101" s="113" t="s">
        <v>620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0">
        <f>$N$244</f>
        <v>0</v>
      </c>
      <c r="O101" s="231"/>
      <c r="P101" s="231"/>
      <c r="Q101" s="231"/>
      <c r="R101" s="114"/>
      <c r="T101" s="113"/>
      <c r="U101" s="113"/>
    </row>
    <row r="102" spans="2:21" s="115" customFormat="1" ht="21" customHeight="1">
      <c r="B102" s="116"/>
      <c r="C102" s="89"/>
      <c r="D102" s="89" t="s">
        <v>621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175">
        <f>$N$245</f>
        <v>0</v>
      </c>
      <c r="O102" s="232"/>
      <c r="P102" s="232"/>
      <c r="Q102" s="232"/>
      <c r="R102" s="117"/>
      <c r="T102" s="89"/>
      <c r="U102" s="89"/>
    </row>
    <row r="103" spans="2:21" s="115" customFormat="1" ht="21" customHeight="1">
      <c r="B103" s="116"/>
      <c r="C103" s="89"/>
      <c r="D103" s="89" t="s">
        <v>622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175">
        <f>$N$248</f>
        <v>0</v>
      </c>
      <c r="O103" s="232"/>
      <c r="P103" s="232"/>
      <c r="Q103" s="232"/>
      <c r="R103" s="117"/>
      <c r="T103" s="89"/>
      <c r="U103" s="89"/>
    </row>
    <row r="104" spans="2:21" s="6" customFormat="1" ht="22.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71" t="s">
        <v>135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76">
        <f>ROUND($N$106+$N$107+$N$108+$N$109+$N$110+$N$111,2)</f>
        <v>0</v>
      </c>
      <c r="O105" s="173"/>
      <c r="P105" s="173"/>
      <c r="Q105" s="173"/>
      <c r="R105" s="25"/>
      <c r="T105" s="118"/>
      <c r="U105" s="119" t="s">
        <v>48</v>
      </c>
    </row>
    <row r="106" spans="2:62" s="6" customFormat="1" ht="18.75" customHeight="1">
      <c r="B106" s="23"/>
      <c r="C106" s="24"/>
      <c r="D106" s="172" t="s">
        <v>136</v>
      </c>
      <c r="E106" s="173"/>
      <c r="F106" s="173"/>
      <c r="G106" s="173"/>
      <c r="H106" s="173"/>
      <c r="I106" s="24"/>
      <c r="J106" s="24"/>
      <c r="K106" s="24"/>
      <c r="L106" s="24"/>
      <c r="M106" s="24"/>
      <c r="N106" s="174">
        <f>ROUND($N$88*$T$106,2)</f>
        <v>0</v>
      </c>
      <c r="O106" s="173"/>
      <c r="P106" s="173"/>
      <c r="Q106" s="173"/>
      <c r="R106" s="25"/>
      <c r="T106" s="120"/>
      <c r="U106" s="121" t="s">
        <v>49</v>
      </c>
      <c r="AY106" s="6" t="s">
        <v>137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172" t="s">
        <v>138</v>
      </c>
      <c r="E107" s="173"/>
      <c r="F107" s="173"/>
      <c r="G107" s="173"/>
      <c r="H107" s="173"/>
      <c r="I107" s="24"/>
      <c r="J107" s="24"/>
      <c r="K107" s="24"/>
      <c r="L107" s="24"/>
      <c r="M107" s="24"/>
      <c r="N107" s="174">
        <f>ROUND($N$88*$T$107,2)</f>
        <v>0</v>
      </c>
      <c r="O107" s="173"/>
      <c r="P107" s="173"/>
      <c r="Q107" s="173"/>
      <c r="R107" s="25"/>
      <c r="T107" s="120"/>
      <c r="U107" s="121" t="s">
        <v>49</v>
      </c>
      <c r="AY107" s="6" t="s">
        <v>137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172" t="s">
        <v>139</v>
      </c>
      <c r="E108" s="173"/>
      <c r="F108" s="173"/>
      <c r="G108" s="173"/>
      <c r="H108" s="173"/>
      <c r="I108" s="24"/>
      <c r="J108" s="24"/>
      <c r="K108" s="24"/>
      <c r="L108" s="24"/>
      <c r="M108" s="24"/>
      <c r="N108" s="174">
        <f>ROUND($N$88*$T$108,2)</f>
        <v>0</v>
      </c>
      <c r="O108" s="173"/>
      <c r="P108" s="173"/>
      <c r="Q108" s="173"/>
      <c r="R108" s="25"/>
      <c r="T108" s="120"/>
      <c r="U108" s="121" t="s">
        <v>49</v>
      </c>
      <c r="AY108" s="6" t="s">
        <v>137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172" t="s">
        <v>140</v>
      </c>
      <c r="E109" s="173"/>
      <c r="F109" s="173"/>
      <c r="G109" s="173"/>
      <c r="H109" s="173"/>
      <c r="I109" s="24"/>
      <c r="J109" s="24"/>
      <c r="K109" s="24"/>
      <c r="L109" s="24"/>
      <c r="M109" s="24"/>
      <c r="N109" s="174">
        <f>ROUND($N$88*$T$109,2)</f>
        <v>0</v>
      </c>
      <c r="O109" s="173"/>
      <c r="P109" s="173"/>
      <c r="Q109" s="173"/>
      <c r="R109" s="25"/>
      <c r="T109" s="120"/>
      <c r="U109" s="121" t="s">
        <v>49</v>
      </c>
      <c r="AY109" s="6" t="s">
        <v>137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172" t="s">
        <v>141</v>
      </c>
      <c r="E110" s="173"/>
      <c r="F110" s="173"/>
      <c r="G110" s="173"/>
      <c r="H110" s="173"/>
      <c r="I110" s="24"/>
      <c r="J110" s="24"/>
      <c r="K110" s="24"/>
      <c r="L110" s="24"/>
      <c r="M110" s="24"/>
      <c r="N110" s="174">
        <f>ROUND($N$88*$T$110,2)</f>
        <v>0</v>
      </c>
      <c r="O110" s="173"/>
      <c r="P110" s="173"/>
      <c r="Q110" s="173"/>
      <c r="R110" s="25"/>
      <c r="T110" s="120"/>
      <c r="U110" s="121" t="s">
        <v>49</v>
      </c>
      <c r="AY110" s="6" t="s">
        <v>137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89" t="s">
        <v>142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174">
        <f>ROUND($N$88*$T$111,2)</f>
        <v>0</v>
      </c>
      <c r="O111" s="173"/>
      <c r="P111" s="173"/>
      <c r="Q111" s="173"/>
      <c r="R111" s="25"/>
      <c r="T111" s="122"/>
      <c r="U111" s="123" t="s">
        <v>49</v>
      </c>
      <c r="AY111" s="6" t="s">
        <v>143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21" s="6" customFormat="1" ht="14.2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  <c r="T112" s="24"/>
      <c r="U112" s="24"/>
    </row>
    <row r="113" spans="2:21" s="6" customFormat="1" ht="30" customHeight="1">
      <c r="B113" s="23"/>
      <c r="C113" s="100" t="s">
        <v>109</v>
      </c>
      <c r="D113" s="33"/>
      <c r="E113" s="33"/>
      <c r="F113" s="33"/>
      <c r="G113" s="33"/>
      <c r="H113" s="33"/>
      <c r="I113" s="33"/>
      <c r="J113" s="33"/>
      <c r="K113" s="33"/>
      <c r="L113" s="168">
        <f>ROUND(SUM($N$88+$N$105),2)</f>
        <v>0</v>
      </c>
      <c r="M113" s="169"/>
      <c r="N113" s="169"/>
      <c r="O113" s="169"/>
      <c r="P113" s="169"/>
      <c r="Q113" s="169"/>
      <c r="R113" s="25"/>
      <c r="T113" s="24"/>
      <c r="U113" s="24"/>
    </row>
    <row r="114" spans="2:21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  <c r="T114" s="24"/>
      <c r="U114" s="24"/>
    </row>
    <row r="118" spans="2:18" s="6" customFormat="1" ht="7.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6" customFormat="1" ht="37.5" customHeight="1">
      <c r="B119" s="23"/>
      <c r="C119" s="199" t="s">
        <v>144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30.75" customHeight="1">
      <c r="B121" s="23"/>
      <c r="C121" s="18" t="s">
        <v>17</v>
      </c>
      <c r="D121" s="24"/>
      <c r="E121" s="24"/>
      <c r="F121" s="228" t="str">
        <f>$F$6</f>
        <v>Jánský potok v km 0,400 - 4,400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24"/>
      <c r="R121" s="25"/>
    </row>
    <row r="122" spans="2:18" s="6" customFormat="1" ht="37.5" customHeight="1">
      <c r="B122" s="23"/>
      <c r="C122" s="57" t="s">
        <v>113</v>
      </c>
      <c r="D122" s="24"/>
      <c r="E122" s="24"/>
      <c r="F122" s="182" t="str">
        <f>$F$7</f>
        <v>03/2014/investice - SO 01 Přehrážka v km 1,180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8.75" customHeight="1">
      <c r="B124" s="23"/>
      <c r="C124" s="18" t="s">
        <v>23</v>
      </c>
      <c r="D124" s="24"/>
      <c r="E124" s="24"/>
      <c r="F124" s="16" t="str">
        <f>$F$9</f>
        <v>Svoboda nad Úpou, Janské Lázně</v>
      </c>
      <c r="G124" s="24"/>
      <c r="H124" s="24"/>
      <c r="I124" s="24"/>
      <c r="J124" s="24"/>
      <c r="K124" s="18" t="s">
        <v>25</v>
      </c>
      <c r="L124" s="24"/>
      <c r="M124" s="229" t="str">
        <f>IF($O$9="","",$O$9)</f>
        <v>26.03.2014</v>
      </c>
      <c r="N124" s="173"/>
      <c r="O124" s="173"/>
      <c r="P124" s="173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5.75" customHeight="1">
      <c r="B126" s="23"/>
      <c r="C126" s="18" t="s">
        <v>29</v>
      </c>
      <c r="D126" s="24"/>
      <c r="E126" s="24"/>
      <c r="F126" s="16" t="str">
        <f>$E$12</f>
        <v>Správa KRNAP</v>
      </c>
      <c r="G126" s="24"/>
      <c r="H126" s="24"/>
      <c r="I126" s="24"/>
      <c r="J126" s="24"/>
      <c r="K126" s="18" t="s">
        <v>37</v>
      </c>
      <c r="L126" s="24"/>
      <c r="M126" s="184" t="str">
        <f>$E$18</f>
        <v>Ing. Filip Brtna</v>
      </c>
      <c r="N126" s="173"/>
      <c r="O126" s="173"/>
      <c r="P126" s="173"/>
      <c r="Q126" s="173"/>
      <c r="R126" s="25"/>
    </row>
    <row r="127" spans="2:18" s="6" customFormat="1" ht="15" customHeight="1">
      <c r="B127" s="23"/>
      <c r="C127" s="18" t="s">
        <v>35</v>
      </c>
      <c r="D127" s="24"/>
      <c r="E127" s="24"/>
      <c r="F127" s="16" t="str">
        <f>IF($E$15="","",$E$15)</f>
        <v>na základě VŘ</v>
      </c>
      <c r="G127" s="24"/>
      <c r="H127" s="24"/>
      <c r="I127" s="24"/>
      <c r="J127" s="24"/>
      <c r="K127" s="18" t="s">
        <v>42</v>
      </c>
      <c r="L127" s="24"/>
      <c r="M127" s="184" t="str">
        <f>$E$21</f>
        <v>TERRA - POZEMKOVÉ ÚPRAVY s.r.o., Ing. Filip Brtna</v>
      </c>
      <c r="N127" s="173"/>
      <c r="O127" s="173"/>
      <c r="P127" s="173"/>
      <c r="Q127" s="173"/>
      <c r="R127" s="25"/>
    </row>
    <row r="128" spans="2:18" s="6" customFormat="1" ht="11.2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27" s="124" customFormat="1" ht="30" customHeight="1">
      <c r="B129" s="125"/>
      <c r="C129" s="126" t="s">
        <v>145</v>
      </c>
      <c r="D129" s="127" t="s">
        <v>146</v>
      </c>
      <c r="E129" s="127" t="s">
        <v>66</v>
      </c>
      <c r="F129" s="225" t="s">
        <v>147</v>
      </c>
      <c r="G129" s="226"/>
      <c r="H129" s="226"/>
      <c r="I129" s="226"/>
      <c r="J129" s="127" t="s">
        <v>148</v>
      </c>
      <c r="K129" s="127" t="s">
        <v>149</v>
      </c>
      <c r="L129" s="225" t="s">
        <v>150</v>
      </c>
      <c r="M129" s="226"/>
      <c r="N129" s="225" t="s">
        <v>151</v>
      </c>
      <c r="O129" s="226"/>
      <c r="P129" s="226"/>
      <c r="Q129" s="227"/>
      <c r="R129" s="128"/>
      <c r="T129" s="66" t="s">
        <v>152</v>
      </c>
      <c r="U129" s="67" t="s">
        <v>48</v>
      </c>
      <c r="V129" s="67" t="s">
        <v>153</v>
      </c>
      <c r="W129" s="67" t="s">
        <v>154</v>
      </c>
      <c r="X129" s="67" t="s">
        <v>155</v>
      </c>
      <c r="Y129" s="67" t="s">
        <v>156</v>
      </c>
      <c r="Z129" s="67" t="s">
        <v>157</v>
      </c>
      <c r="AA129" s="68" t="s">
        <v>158</v>
      </c>
    </row>
    <row r="130" spans="2:63" s="6" customFormat="1" ht="30" customHeight="1">
      <c r="B130" s="23"/>
      <c r="C130" s="71" t="s">
        <v>116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20">
        <f>$BK$130</f>
        <v>0</v>
      </c>
      <c r="O130" s="173"/>
      <c r="P130" s="173"/>
      <c r="Q130" s="173"/>
      <c r="R130" s="25"/>
      <c r="T130" s="70"/>
      <c r="U130" s="38"/>
      <c r="V130" s="38"/>
      <c r="W130" s="129">
        <f>$W$131+$W$240+$W$244+$W$251</f>
        <v>0</v>
      </c>
      <c r="X130" s="38"/>
      <c r="Y130" s="129">
        <f>$Y$131+$Y$240+$Y$244+$Y$251</f>
        <v>521.8752486400001</v>
      </c>
      <c r="Z130" s="38"/>
      <c r="AA130" s="130">
        <f>$AA$131+$AA$240+$AA$244+$AA$251</f>
        <v>4.906</v>
      </c>
      <c r="AT130" s="6" t="s">
        <v>83</v>
      </c>
      <c r="AU130" s="6" t="s">
        <v>121</v>
      </c>
      <c r="BK130" s="131">
        <f>$BK$131+$BK$240+$BK$244+$BK$251</f>
        <v>0</v>
      </c>
    </row>
    <row r="131" spans="2:63" s="132" customFormat="1" ht="37.5" customHeight="1">
      <c r="B131" s="133"/>
      <c r="C131" s="134"/>
      <c r="D131" s="135" t="s">
        <v>122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212">
        <f>$BK$131</f>
        <v>0</v>
      </c>
      <c r="O131" s="211"/>
      <c r="P131" s="211"/>
      <c r="Q131" s="211"/>
      <c r="R131" s="136"/>
      <c r="T131" s="137"/>
      <c r="U131" s="134"/>
      <c r="V131" s="134"/>
      <c r="W131" s="138">
        <f>$W$132+$W$174+$W$182+$W$195+$W$204+$W$210+$W$213</f>
        <v>0</v>
      </c>
      <c r="X131" s="134"/>
      <c r="Y131" s="138">
        <f>$Y$132+$Y$174+$Y$182+$Y$195+$Y$204+$Y$210+$Y$213</f>
        <v>521.8752486400001</v>
      </c>
      <c r="Z131" s="134"/>
      <c r="AA131" s="139">
        <f>$AA$132+$AA$174+$AA$182+$AA$195+$AA$204+$AA$210+$AA$213</f>
        <v>4.906</v>
      </c>
      <c r="AR131" s="140" t="s">
        <v>22</v>
      </c>
      <c r="AT131" s="140" t="s">
        <v>83</v>
      </c>
      <c r="AU131" s="140" t="s">
        <v>84</v>
      </c>
      <c r="AY131" s="140" t="s">
        <v>159</v>
      </c>
      <c r="BK131" s="141">
        <f>$BK$132+$BK$174+$BK$182+$BK$195+$BK$204+$BK$210+$BK$213</f>
        <v>0</v>
      </c>
    </row>
    <row r="132" spans="2:63" s="132" customFormat="1" ht="21" customHeight="1">
      <c r="B132" s="133"/>
      <c r="C132" s="134"/>
      <c r="D132" s="142" t="s">
        <v>123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10">
        <f>$BK$132</f>
        <v>0</v>
      </c>
      <c r="O132" s="211"/>
      <c r="P132" s="211"/>
      <c r="Q132" s="211"/>
      <c r="R132" s="136"/>
      <c r="T132" s="137"/>
      <c r="U132" s="134"/>
      <c r="V132" s="134"/>
      <c r="W132" s="138">
        <f>$W$133+SUM($W$134:$W$169)</f>
        <v>0</v>
      </c>
      <c r="X132" s="134"/>
      <c r="Y132" s="138">
        <f>$Y$133+SUM($Y$134:$Y$169)</f>
        <v>1.61975</v>
      </c>
      <c r="Z132" s="134"/>
      <c r="AA132" s="139">
        <f>$AA$133+SUM($AA$134:$AA$169)</f>
        <v>4.842</v>
      </c>
      <c r="AR132" s="140" t="s">
        <v>22</v>
      </c>
      <c r="AT132" s="140" t="s">
        <v>83</v>
      </c>
      <c r="AU132" s="140" t="s">
        <v>22</v>
      </c>
      <c r="AY132" s="140" t="s">
        <v>159</v>
      </c>
      <c r="BK132" s="141">
        <f>$BK$133+SUM($BK$134:$BK$169)</f>
        <v>0</v>
      </c>
    </row>
    <row r="133" spans="2:65" s="6" customFormat="1" ht="15.75" customHeight="1">
      <c r="B133" s="23"/>
      <c r="C133" s="143" t="s">
        <v>623</v>
      </c>
      <c r="D133" s="143" t="s">
        <v>161</v>
      </c>
      <c r="E133" s="144" t="s">
        <v>624</v>
      </c>
      <c r="F133" s="216" t="s">
        <v>625</v>
      </c>
      <c r="G133" s="217"/>
      <c r="H133" s="217"/>
      <c r="I133" s="217"/>
      <c r="J133" s="145" t="s">
        <v>176</v>
      </c>
      <c r="K133" s="146">
        <v>9</v>
      </c>
      <c r="L133" s="218">
        <v>0</v>
      </c>
      <c r="M133" s="217"/>
      <c r="N133" s="219">
        <f>ROUND($L$133*$K$133,2)</f>
        <v>0</v>
      </c>
      <c r="O133" s="217"/>
      <c r="P133" s="217"/>
      <c r="Q133" s="217"/>
      <c r="R133" s="25"/>
      <c r="T133" s="147"/>
      <c r="U133" s="31" t="s">
        <v>49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0.408</v>
      </c>
      <c r="AA133" s="149">
        <f>$Z$133*$K$133</f>
        <v>3.6719999999999997</v>
      </c>
      <c r="AR133" s="6" t="s">
        <v>165</v>
      </c>
      <c r="AT133" s="6" t="s">
        <v>161</v>
      </c>
      <c r="AU133" s="6" t="s">
        <v>111</v>
      </c>
      <c r="AY133" s="6" t="s">
        <v>159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165</v>
      </c>
      <c r="BM133" s="6" t="s">
        <v>626</v>
      </c>
    </row>
    <row r="134" spans="2:51" s="6" customFormat="1" ht="18.75" customHeight="1">
      <c r="B134" s="150"/>
      <c r="C134" s="151"/>
      <c r="D134" s="151"/>
      <c r="E134" s="151"/>
      <c r="F134" s="214" t="s">
        <v>627</v>
      </c>
      <c r="G134" s="215"/>
      <c r="H134" s="215"/>
      <c r="I134" s="215"/>
      <c r="J134" s="151"/>
      <c r="K134" s="152">
        <v>9</v>
      </c>
      <c r="L134" s="151"/>
      <c r="M134" s="151"/>
      <c r="N134" s="151"/>
      <c r="O134" s="151"/>
      <c r="P134" s="151"/>
      <c r="Q134" s="151"/>
      <c r="R134" s="153"/>
      <c r="T134" s="154"/>
      <c r="U134" s="151"/>
      <c r="V134" s="151"/>
      <c r="W134" s="151"/>
      <c r="X134" s="151"/>
      <c r="Y134" s="151"/>
      <c r="Z134" s="151"/>
      <c r="AA134" s="155"/>
      <c r="AT134" s="156" t="s">
        <v>167</v>
      </c>
      <c r="AU134" s="156" t="s">
        <v>111</v>
      </c>
      <c r="AV134" s="156" t="s">
        <v>111</v>
      </c>
      <c r="AW134" s="156" t="s">
        <v>121</v>
      </c>
      <c r="AX134" s="156" t="s">
        <v>22</v>
      </c>
      <c r="AY134" s="156" t="s">
        <v>159</v>
      </c>
    </row>
    <row r="135" spans="2:65" s="6" customFormat="1" ht="27" customHeight="1">
      <c r="B135" s="23"/>
      <c r="C135" s="143" t="s">
        <v>371</v>
      </c>
      <c r="D135" s="143" t="s">
        <v>161</v>
      </c>
      <c r="E135" s="144" t="s">
        <v>628</v>
      </c>
      <c r="F135" s="216" t="s">
        <v>629</v>
      </c>
      <c r="G135" s="217"/>
      <c r="H135" s="217"/>
      <c r="I135" s="217"/>
      <c r="J135" s="145" t="s">
        <v>176</v>
      </c>
      <c r="K135" s="146">
        <v>9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49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0.13</v>
      </c>
      <c r="AA135" s="149">
        <f>$Z$135*$K$135</f>
        <v>1.17</v>
      </c>
      <c r="AR135" s="6" t="s">
        <v>165</v>
      </c>
      <c r="AT135" s="6" t="s">
        <v>161</v>
      </c>
      <c r="AU135" s="6" t="s">
        <v>111</v>
      </c>
      <c r="AY135" s="6" t="s">
        <v>159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165</v>
      </c>
      <c r="BM135" s="6" t="s">
        <v>630</v>
      </c>
    </row>
    <row r="136" spans="2:51" s="6" customFormat="1" ht="32.25" customHeight="1">
      <c r="B136" s="150"/>
      <c r="C136" s="151"/>
      <c r="D136" s="151"/>
      <c r="E136" s="151"/>
      <c r="F136" s="214" t="s">
        <v>631</v>
      </c>
      <c r="G136" s="215"/>
      <c r="H136" s="215"/>
      <c r="I136" s="215"/>
      <c r="J136" s="151"/>
      <c r="K136" s="152">
        <v>9</v>
      </c>
      <c r="L136" s="151"/>
      <c r="M136" s="151"/>
      <c r="N136" s="151"/>
      <c r="O136" s="151"/>
      <c r="P136" s="151"/>
      <c r="Q136" s="151"/>
      <c r="R136" s="153"/>
      <c r="T136" s="154"/>
      <c r="U136" s="151"/>
      <c r="V136" s="151"/>
      <c r="W136" s="151"/>
      <c r="X136" s="151"/>
      <c r="Y136" s="151"/>
      <c r="Z136" s="151"/>
      <c r="AA136" s="155"/>
      <c r="AT136" s="156" t="s">
        <v>167</v>
      </c>
      <c r="AU136" s="156" t="s">
        <v>111</v>
      </c>
      <c r="AV136" s="156" t="s">
        <v>111</v>
      </c>
      <c r="AW136" s="156" t="s">
        <v>121</v>
      </c>
      <c r="AX136" s="156" t="s">
        <v>22</v>
      </c>
      <c r="AY136" s="156" t="s">
        <v>159</v>
      </c>
    </row>
    <row r="137" spans="2:65" s="6" customFormat="1" ht="27" customHeight="1">
      <c r="B137" s="23"/>
      <c r="C137" s="143" t="s">
        <v>294</v>
      </c>
      <c r="D137" s="143" t="s">
        <v>161</v>
      </c>
      <c r="E137" s="144" t="s">
        <v>632</v>
      </c>
      <c r="F137" s="216" t="s">
        <v>633</v>
      </c>
      <c r="G137" s="217"/>
      <c r="H137" s="217"/>
      <c r="I137" s="217"/>
      <c r="J137" s="145" t="s">
        <v>170</v>
      </c>
      <c r="K137" s="146">
        <v>819.35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49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165</v>
      </c>
      <c r="AT137" s="6" t="s">
        <v>161</v>
      </c>
      <c r="AU137" s="6" t="s">
        <v>111</v>
      </c>
      <c r="AY137" s="6" t="s">
        <v>159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165</v>
      </c>
      <c r="BM137" s="6" t="s">
        <v>634</v>
      </c>
    </row>
    <row r="138" spans="2:51" s="6" customFormat="1" ht="18.75" customHeight="1">
      <c r="B138" s="150"/>
      <c r="C138" s="151"/>
      <c r="D138" s="151"/>
      <c r="E138" s="151"/>
      <c r="F138" s="214" t="s">
        <v>635</v>
      </c>
      <c r="G138" s="215"/>
      <c r="H138" s="215"/>
      <c r="I138" s="215"/>
      <c r="J138" s="151"/>
      <c r="K138" s="152">
        <v>819.35</v>
      </c>
      <c r="L138" s="151"/>
      <c r="M138" s="151"/>
      <c r="N138" s="151"/>
      <c r="O138" s="151"/>
      <c r="P138" s="151"/>
      <c r="Q138" s="151"/>
      <c r="R138" s="153"/>
      <c r="T138" s="154"/>
      <c r="U138" s="151"/>
      <c r="V138" s="151"/>
      <c r="W138" s="151"/>
      <c r="X138" s="151"/>
      <c r="Y138" s="151"/>
      <c r="Z138" s="151"/>
      <c r="AA138" s="155"/>
      <c r="AT138" s="156" t="s">
        <v>167</v>
      </c>
      <c r="AU138" s="156" t="s">
        <v>111</v>
      </c>
      <c r="AV138" s="156" t="s">
        <v>111</v>
      </c>
      <c r="AW138" s="156" t="s">
        <v>121</v>
      </c>
      <c r="AX138" s="156" t="s">
        <v>22</v>
      </c>
      <c r="AY138" s="156" t="s">
        <v>159</v>
      </c>
    </row>
    <row r="139" spans="2:65" s="6" customFormat="1" ht="27" customHeight="1">
      <c r="B139" s="23"/>
      <c r="C139" s="143" t="s">
        <v>463</v>
      </c>
      <c r="D139" s="143" t="s">
        <v>161</v>
      </c>
      <c r="E139" s="144" t="s">
        <v>636</v>
      </c>
      <c r="F139" s="216" t="s">
        <v>637</v>
      </c>
      <c r="G139" s="217"/>
      <c r="H139" s="217"/>
      <c r="I139" s="217"/>
      <c r="J139" s="145" t="s">
        <v>170</v>
      </c>
      <c r="K139" s="146">
        <v>819.35</v>
      </c>
      <c r="L139" s="218">
        <v>0</v>
      </c>
      <c r="M139" s="217"/>
      <c r="N139" s="219">
        <f>ROUND($L$139*$K$139,2)</f>
        <v>0</v>
      </c>
      <c r="O139" s="217"/>
      <c r="P139" s="217"/>
      <c r="Q139" s="217"/>
      <c r="R139" s="25"/>
      <c r="T139" s="147"/>
      <c r="U139" s="31" t="s">
        <v>49</v>
      </c>
      <c r="V139" s="24"/>
      <c r="W139" s="148">
        <f>$V$139*$K$139</f>
        <v>0</v>
      </c>
      <c r="X139" s="148">
        <v>0</v>
      </c>
      <c r="Y139" s="148">
        <f>$X$139*$K$139</f>
        <v>0</v>
      </c>
      <c r="Z139" s="148">
        <v>0</v>
      </c>
      <c r="AA139" s="149">
        <f>$Z$139*$K$139</f>
        <v>0</v>
      </c>
      <c r="AR139" s="6" t="s">
        <v>165</v>
      </c>
      <c r="AT139" s="6" t="s">
        <v>161</v>
      </c>
      <c r="AU139" s="6" t="s">
        <v>111</v>
      </c>
      <c r="AY139" s="6" t="s">
        <v>159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165</v>
      </c>
      <c r="BM139" s="6" t="s">
        <v>638</v>
      </c>
    </row>
    <row r="140" spans="2:51" s="6" customFormat="1" ht="18.75" customHeight="1">
      <c r="B140" s="150"/>
      <c r="C140" s="151"/>
      <c r="D140" s="151"/>
      <c r="E140" s="151"/>
      <c r="F140" s="214" t="s">
        <v>635</v>
      </c>
      <c r="G140" s="215"/>
      <c r="H140" s="215"/>
      <c r="I140" s="215"/>
      <c r="J140" s="151"/>
      <c r="K140" s="152">
        <v>819.35</v>
      </c>
      <c r="L140" s="151"/>
      <c r="M140" s="151"/>
      <c r="N140" s="151"/>
      <c r="O140" s="151"/>
      <c r="P140" s="151"/>
      <c r="Q140" s="151"/>
      <c r="R140" s="153"/>
      <c r="T140" s="154"/>
      <c r="U140" s="151"/>
      <c r="V140" s="151"/>
      <c r="W140" s="151"/>
      <c r="X140" s="151"/>
      <c r="Y140" s="151"/>
      <c r="Z140" s="151"/>
      <c r="AA140" s="155"/>
      <c r="AT140" s="156" t="s">
        <v>167</v>
      </c>
      <c r="AU140" s="156" t="s">
        <v>111</v>
      </c>
      <c r="AV140" s="156" t="s">
        <v>111</v>
      </c>
      <c r="AW140" s="156" t="s">
        <v>121</v>
      </c>
      <c r="AX140" s="156" t="s">
        <v>22</v>
      </c>
      <c r="AY140" s="156" t="s">
        <v>159</v>
      </c>
    </row>
    <row r="141" spans="2:65" s="6" customFormat="1" ht="27" customHeight="1">
      <c r="B141" s="23"/>
      <c r="C141" s="143" t="s">
        <v>299</v>
      </c>
      <c r="D141" s="143" t="s">
        <v>161</v>
      </c>
      <c r="E141" s="144" t="s">
        <v>639</v>
      </c>
      <c r="F141" s="216" t="s">
        <v>640</v>
      </c>
      <c r="G141" s="217"/>
      <c r="H141" s="217"/>
      <c r="I141" s="217"/>
      <c r="J141" s="145" t="s">
        <v>170</v>
      </c>
      <c r="K141" s="146">
        <v>18.57</v>
      </c>
      <c r="L141" s="218">
        <v>0</v>
      </c>
      <c r="M141" s="217"/>
      <c r="N141" s="219">
        <f>ROUND($L$141*$K$141,2)</f>
        <v>0</v>
      </c>
      <c r="O141" s="217"/>
      <c r="P141" s="217"/>
      <c r="Q141" s="217"/>
      <c r="R141" s="25"/>
      <c r="T141" s="147"/>
      <c r="U141" s="31" t="s">
        <v>49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165</v>
      </c>
      <c r="AT141" s="6" t="s">
        <v>161</v>
      </c>
      <c r="AU141" s="6" t="s">
        <v>111</v>
      </c>
      <c r="AY141" s="6" t="s">
        <v>159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165</v>
      </c>
      <c r="BM141" s="6" t="s">
        <v>641</v>
      </c>
    </row>
    <row r="142" spans="2:51" s="6" customFormat="1" ht="18.75" customHeight="1">
      <c r="B142" s="150"/>
      <c r="C142" s="151"/>
      <c r="D142" s="151"/>
      <c r="E142" s="151"/>
      <c r="F142" s="214" t="s">
        <v>642</v>
      </c>
      <c r="G142" s="215"/>
      <c r="H142" s="215"/>
      <c r="I142" s="215"/>
      <c r="J142" s="151"/>
      <c r="K142" s="152">
        <v>18.57</v>
      </c>
      <c r="L142" s="151"/>
      <c r="M142" s="151"/>
      <c r="N142" s="151"/>
      <c r="O142" s="151"/>
      <c r="P142" s="151"/>
      <c r="Q142" s="151"/>
      <c r="R142" s="153"/>
      <c r="T142" s="154"/>
      <c r="U142" s="151"/>
      <c r="V142" s="151"/>
      <c r="W142" s="151"/>
      <c r="X142" s="151"/>
      <c r="Y142" s="151"/>
      <c r="Z142" s="151"/>
      <c r="AA142" s="155"/>
      <c r="AT142" s="156" t="s">
        <v>167</v>
      </c>
      <c r="AU142" s="156" t="s">
        <v>111</v>
      </c>
      <c r="AV142" s="156" t="s">
        <v>111</v>
      </c>
      <c r="AW142" s="156" t="s">
        <v>121</v>
      </c>
      <c r="AX142" s="156" t="s">
        <v>22</v>
      </c>
      <c r="AY142" s="156" t="s">
        <v>159</v>
      </c>
    </row>
    <row r="143" spans="2:65" s="6" customFormat="1" ht="27" customHeight="1">
      <c r="B143" s="23"/>
      <c r="C143" s="143" t="s">
        <v>482</v>
      </c>
      <c r="D143" s="143" t="s">
        <v>161</v>
      </c>
      <c r="E143" s="144" t="s">
        <v>295</v>
      </c>
      <c r="F143" s="216" t="s">
        <v>296</v>
      </c>
      <c r="G143" s="217"/>
      <c r="H143" s="217"/>
      <c r="I143" s="217"/>
      <c r="J143" s="145" t="s">
        <v>170</v>
      </c>
      <c r="K143" s="146">
        <v>18.57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49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165</v>
      </c>
      <c r="AT143" s="6" t="s">
        <v>161</v>
      </c>
      <c r="AU143" s="6" t="s">
        <v>111</v>
      </c>
      <c r="AY143" s="6" t="s">
        <v>159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165</v>
      </c>
      <c r="BM143" s="6" t="s">
        <v>643</v>
      </c>
    </row>
    <row r="144" spans="2:51" s="6" customFormat="1" ht="18.75" customHeight="1">
      <c r="B144" s="150"/>
      <c r="C144" s="151"/>
      <c r="D144" s="151"/>
      <c r="E144" s="151"/>
      <c r="F144" s="214" t="s">
        <v>642</v>
      </c>
      <c r="G144" s="215"/>
      <c r="H144" s="215"/>
      <c r="I144" s="215"/>
      <c r="J144" s="151"/>
      <c r="K144" s="152">
        <v>18.57</v>
      </c>
      <c r="L144" s="151"/>
      <c r="M144" s="151"/>
      <c r="N144" s="151"/>
      <c r="O144" s="151"/>
      <c r="P144" s="151"/>
      <c r="Q144" s="151"/>
      <c r="R144" s="153"/>
      <c r="T144" s="154"/>
      <c r="U144" s="151"/>
      <c r="V144" s="151"/>
      <c r="W144" s="151"/>
      <c r="X144" s="151"/>
      <c r="Y144" s="151"/>
      <c r="Z144" s="151"/>
      <c r="AA144" s="155"/>
      <c r="AT144" s="156" t="s">
        <v>167</v>
      </c>
      <c r="AU144" s="156" t="s">
        <v>111</v>
      </c>
      <c r="AV144" s="156" t="s">
        <v>111</v>
      </c>
      <c r="AW144" s="156" t="s">
        <v>121</v>
      </c>
      <c r="AX144" s="156" t="s">
        <v>84</v>
      </c>
      <c r="AY144" s="156" t="s">
        <v>159</v>
      </c>
    </row>
    <row r="145" spans="2:65" s="6" customFormat="1" ht="27" customHeight="1">
      <c r="B145" s="23"/>
      <c r="C145" s="143" t="s">
        <v>9</v>
      </c>
      <c r="D145" s="143" t="s">
        <v>161</v>
      </c>
      <c r="E145" s="144" t="s">
        <v>305</v>
      </c>
      <c r="F145" s="216" t="s">
        <v>306</v>
      </c>
      <c r="G145" s="217"/>
      <c r="H145" s="217"/>
      <c r="I145" s="217"/>
      <c r="J145" s="145" t="s">
        <v>176</v>
      </c>
      <c r="K145" s="146">
        <v>150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49</v>
      </c>
      <c r="V145" s="24"/>
      <c r="W145" s="148">
        <f>$V$145*$K$145</f>
        <v>0</v>
      </c>
      <c r="X145" s="148">
        <v>0.00085</v>
      </c>
      <c r="Y145" s="148">
        <f>$X$145*$K$145</f>
        <v>0.1275</v>
      </c>
      <c r="Z145" s="148">
        <v>0</v>
      </c>
      <c r="AA145" s="149">
        <f>$Z$145*$K$145</f>
        <v>0</v>
      </c>
      <c r="AR145" s="6" t="s">
        <v>165</v>
      </c>
      <c r="AT145" s="6" t="s">
        <v>161</v>
      </c>
      <c r="AU145" s="6" t="s">
        <v>111</v>
      </c>
      <c r="AY145" s="6" t="s">
        <v>159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165</v>
      </c>
      <c r="BM145" s="6" t="s">
        <v>644</v>
      </c>
    </row>
    <row r="146" spans="2:51" s="6" customFormat="1" ht="18.75" customHeight="1">
      <c r="B146" s="150"/>
      <c r="C146" s="151"/>
      <c r="D146" s="151"/>
      <c r="E146" s="151"/>
      <c r="F146" s="214" t="s">
        <v>645</v>
      </c>
      <c r="G146" s="215"/>
      <c r="H146" s="215"/>
      <c r="I146" s="215"/>
      <c r="J146" s="151"/>
      <c r="K146" s="152">
        <v>150</v>
      </c>
      <c r="L146" s="151"/>
      <c r="M146" s="151"/>
      <c r="N146" s="151"/>
      <c r="O146" s="151"/>
      <c r="P146" s="151"/>
      <c r="Q146" s="151"/>
      <c r="R146" s="153"/>
      <c r="T146" s="154"/>
      <c r="U146" s="151"/>
      <c r="V146" s="151"/>
      <c r="W146" s="151"/>
      <c r="X146" s="151"/>
      <c r="Y146" s="151"/>
      <c r="Z146" s="151"/>
      <c r="AA146" s="155"/>
      <c r="AT146" s="156" t="s">
        <v>167</v>
      </c>
      <c r="AU146" s="156" t="s">
        <v>111</v>
      </c>
      <c r="AV146" s="156" t="s">
        <v>111</v>
      </c>
      <c r="AW146" s="156" t="s">
        <v>121</v>
      </c>
      <c r="AX146" s="156" t="s">
        <v>22</v>
      </c>
      <c r="AY146" s="156" t="s">
        <v>159</v>
      </c>
    </row>
    <row r="147" spans="2:65" s="6" customFormat="1" ht="15.75" customHeight="1">
      <c r="B147" s="23"/>
      <c r="C147" s="143" t="s">
        <v>646</v>
      </c>
      <c r="D147" s="143" t="s">
        <v>161</v>
      </c>
      <c r="E147" s="144" t="s">
        <v>312</v>
      </c>
      <c r="F147" s="216" t="s">
        <v>313</v>
      </c>
      <c r="G147" s="217"/>
      <c r="H147" s="217"/>
      <c r="I147" s="217"/>
      <c r="J147" s="145" t="s">
        <v>176</v>
      </c>
      <c r="K147" s="146">
        <v>150</v>
      </c>
      <c r="L147" s="218">
        <v>0</v>
      </c>
      <c r="M147" s="217"/>
      <c r="N147" s="219">
        <f>ROUND($L$147*$K$147,2)</f>
        <v>0</v>
      </c>
      <c r="O147" s="217"/>
      <c r="P147" s="217"/>
      <c r="Q147" s="217"/>
      <c r="R147" s="25"/>
      <c r="T147" s="147"/>
      <c r="U147" s="31" t="s">
        <v>49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165</v>
      </c>
      <c r="AT147" s="6" t="s">
        <v>161</v>
      </c>
      <c r="AU147" s="6" t="s">
        <v>111</v>
      </c>
      <c r="AY147" s="6" t="s">
        <v>159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165</v>
      </c>
      <c r="BM147" s="6" t="s">
        <v>647</v>
      </c>
    </row>
    <row r="148" spans="2:51" s="6" customFormat="1" ht="18.75" customHeight="1">
      <c r="B148" s="150"/>
      <c r="C148" s="151"/>
      <c r="D148" s="151"/>
      <c r="E148" s="151"/>
      <c r="F148" s="214" t="s">
        <v>645</v>
      </c>
      <c r="G148" s="215"/>
      <c r="H148" s="215"/>
      <c r="I148" s="215"/>
      <c r="J148" s="151"/>
      <c r="K148" s="152">
        <v>150</v>
      </c>
      <c r="L148" s="151"/>
      <c r="M148" s="151"/>
      <c r="N148" s="151"/>
      <c r="O148" s="151"/>
      <c r="P148" s="151"/>
      <c r="Q148" s="151"/>
      <c r="R148" s="153"/>
      <c r="T148" s="154"/>
      <c r="U148" s="151"/>
      <c r="V148" s="151"/>
      <c r="W148" s="151"/>
      <c r="X148" s="151"/>
      <c r="Y148" s="151"/>
      <c r="Z148" s="151"/>
      <c r="AA148" s="155"/>
      <c r="AT148" s="156" t="s">
        <v>167</v>
      </c>
      <c r="AU148" s="156" t="s">
        <v>111</v>
      </c>
      <c r="AV148" s="156" t="s">
        <v>111</v>
      </c>
      <c r="AW148" s="156" t="s">
        <v>121</v>
      </c>
      <c r="AX148" s="156" t="s">
        <v>22</v>
      </c>
      <c r="AY148" s="156" t="s">
        <v>159</v>
      </c>
    </row>
    <row r="149" spans="2:65" s="6" customFormat="1" ht="27" customHeight="1">
      <c r="B149" s="23"/>
      <c r="C149" s="143" t="s">
        <v>648</v>
      </c>
      <c r="D149" s="143" t="s">
        <v>161</v>
      </c>
      <c r="E149" s="144" t="s">
        <v>317</v>
      </c>
      <c r="F149" s="216" t="s">
        <v>318</v>
      </c>
      <c r="G149" s="217"/>
      <c r="H149" s="217"/>
      <c r="I149" s="217"/>
      <c r="J149" s="145" t="s">
        <v>176</v>
      </c>
      <c r="K149" s="146">
        <v>150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49</v>
      </c>
      <c r="V149" s="24"/>
      <c r="W149" s="148">
        <f>$V$149*$K$149</f>
        <v>0</v>
      </c>
      <c r="X149" s="148">
        <v>0.00079</v>
      </c>
      <c r="Y149" s="148">
        <f>$X$149*$K$149</f>
        <v>0.11850000000000001</v>
      </c>
      <c r="Z149" s="148">
        <v>0</v>
      </c>
      <c r="AA149" s="149">
        <f>$Z$149*$K$149</f>
        <v>0</v>
      </c>
      <c r="AR149" s="6" t="s">
        <v>165</v>
      </c>
      <c r="AT149" s="6" t="s">
        <v>161</v>
      </c>
      <c r="AU149" s="6" t="s">
        <v>111</v>
      </c>
      <c r="AY149" s="6" t="s">
        <v>159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165</v>
      </c>
      <c r="BM149" s="6" t="s">
        <v>649</v>
      </c>
    </row>
    <row r="150" spans="2:51" s="6" customFormat="1" ht="18.75" customHeight="1">
      <c r="B150" s="150"/>
      <c r="C150" s="151"/>
      <c r="D150" s="151"/>
      <c r="E150" s="151"/>
      <c r="F150" s="214" t="s">
        <v>645</v>
      </c>
      <c r="G150" s="215"/>
      <c r="H150" s="215"/>
      <c r="I150" s="215"/>
      <c r="J150" s="151"/>
      <c r="K150" s="152">
        <v>150</v>
      </c>
      <c r="L150" s="151"/>
      <c r="M150" s="151"/>
      <c r="N150" s="151"/>
      <c r="O150" s="151"/>
      <c r="P150" s="151"/>
      <c r="Q150" s="151"/>
      <c r="R150" s="153"/>
      <c r="T150" s="154"/>
      <c r="U150" s="151"/>
      <c r="V150" s="151"/>
      <c r="W150" s="151"/>
      <c r="X150" s="151"/>
      <c r="Y150" s="151"/>
      <c r="Z150" s="151"/>
      <c r="AA150" s="155"/>
      <c r="AT150" s="156" t="s">
        <v>167</v>
      </c>
      <c r="AU150" s="156" t="s">
        <v>111</v>
      </c>
      <c r="AV150" s="156" t="s">
        <v>111</v>
      </c>
      <c r="AW150" s="156" t="s">
        <v>121</v>
      </c>
      <c r="AX150" s="156" t="s">
        <v>22</v>
      </c>
      <c r="AY150" s="156" t="s">
        <v>159</v>
      </c>
    </row>
    <row r="151" spans="2:65" s="6" customFormat="1" ht="27" customHeight="1">
      <c r="B151" s="23"/>
      <c r="C151" s="143" t="s">
        <v>209</v>
      </c>
      <c r="D151" s="143" t="s">
        <v>161</v>
      </c>
      <c r="E151" s="144" t="s">
        <v>321</v>
      </c>
      <c r="F151" s="216" t="s">
        <v>322</v>
      </c>
      <c r="G151" s="217"/>
      <c r="H151" s="217"/>
      <c r="I151" s="217"/>
      <c r="J151" s="145" t="s">
        <v>176</v>
      </c>
      <c r="K151" s="146">
        <v>150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49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165</v>
      </c>
      <c r="AT151" s="6" t="s">
        <v>161</v>
      </c>
      <c r="AU151" s="6" t="s">
        <v>111</v>
      </c>
      <c r="AY151" s="6" t="s">
        <v>159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165</v>
      </c>
      <c r="BM151" s="6" t="s">
        <v>650</v>
      </c>
    </row>
    <row r="152" spans="2:51" s="6" customFormat="1" ht="18.75" customHeight="1">
      <c r="B152" s="150"/>
      <c r="C152" s="151"/>
      <c r="D152" s="151"/>
      <c r="E152" s="151"/>
      <c r="F152" s="214" t="s">
        <v>645</v>
      </c>
      <c r="G152" s="215"/>
      <c r="H152" s="215"/>
      <c r="I152" s="215"/>
      <c r="J152" s="151"/>
      <c r="K152" s="152">
        <v>150</v>
      </c>
      <c r="L152" s="151"/>
      <c r="M152" s="151"/>
      <c r="N152" s="151"/>
      <c r="O152" s="151"/>
      <c r="P152" s="151"/>
      <c r="Q152" s="151"/>
      <c r="R152" s="153"/>
      <c r="T152" s="154"/>
      <c r="U152" s="151"/>
      <c r="V152" s="151"/>
      <c r="W152" s="151"/>
      <c r="X152" s="151"/>
      <c r="Y152" s="151"/>
      <c r="Z152" s="151"/>
      <c r="AA152" s="155"/>
      <c r="AT152" s="156" t="s">
        <v>167</v>
      </c>
      <c r="AU152" s="156" t="s">
        <v>111</v>
      </c>
      <c r="AV152" s="156" t="s">
        <v>111</v>
      </c>
      <c r="AW152" s="156" t="s">
        <v>121</v>
      </c>
      <c r="AX152" s="156" t="s">
        <v>22</v>
      </c>
      <c r="AY152" s="156" t="s">
        <v>159</v>
      </c>
    </row>
    <row r="153" spans="2:65" s="6" customFormat="1" ht="27" customHeight="1">
      <c r="B153" s="23"/>
      <c r="C153" s="143" t="s">
        <v>651</v>
      </c>
      <c r="D153" s="143" t="s">
        <v>161</v>
      </c>
      <c r="E153" s="144" t="s">
        <v>652</v>
      </c>
      <c r="F153" s="216" t="s">
        <v>653</v>
      </c>
      <c r="G153" s="217"/>
      <c r="H153" s="217"/>
      <c r="I153" s="217"/>
      <c r="J153" s="145" t="s">
        <v>182</v>
      </c>
      <c r="K153" s="146">
        <v>80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49</v>
      </c>
      <c r="V153" s="24"/>
      <c r="W153" s="148">
        <f>$V$153*$K$153</f>
        <v>0</v>
      </c>
      <c r="X153" s="148">
        <v>0.01714</v>
      </c>
      <c r="Y153" s="148">
        <f>$X$153*$K$153</f>
        <v>1.3712</v>
      </c>
      <c r="Z153" s="148">
        <v>0</v>
      </c>
      <c r="AA153" s="149">
        <f>$Z$153*$K$153</f>
        <v>0</v>
      </c>
      <c r="AR153" s="6" t="s">
        <v>165</v>
      </c>
      <c r="AT153" s="6" t="s">
        <v>161</v>
      </c>
      <c r="AU153" s="6" t="s">
        <v>111</v>
      </c>
      <c r="AY153" s="6" t="s">
        <v>159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165</v>
      </c>
      <c r="BM153" s="6" t="s">
        <v>654</v>
      </c>
    </row>
    <row r="154" spans="2:51" s="6" customFormat="1" ht="18.75" customHeight="1">
      <c r="B154" s="150"/>
      <c r="C154" s="151"/>
      <c r="D154" s="151"/>
      <c r="E154" s="151"/>
      <c r="F154" s="214" t="s">
        <v>655</v>
      </c>
      <c r="G154" s="215"/>
      <c r="H154" s="215"/>
      <c r="I154" s="215"/>
      <c r="J154" s="151"/>
      <c r="K154" s="152">
        <v>80</v>
      </c>
      <c r="L154" s="151"/>
      <c r="M154" s="151"/>
      <c r="N154" s="151"/>
      <c r="O154" s="151"/>
      <c r="P154" s="151"/>
      <c r="Q154" s="151"/>
      <c r="R154" s="153"/>
      <c r="T154" s="154"/>
      <c r="U154" s="151"/>
      <c r="V154" s="151"/>
      <c r="W154" s="151"/>
      <c r="X154" s="151"/>
      <c r="Y154" s="151"/>
      <c r="Z154" s="151"/>
      <c r="AA154" s="155"/>
      <c r="AT154" s="156" t="s">
        <v>167</v>
      </c>
      <c r="AU154" s="156" t="s">
        <v>111</v>
      </c>
      <c r="AV154" s="156" t="s">
        <v>111</v>
      </c>
      <c r="AW154" s="156" t="s">
        <v>121</v>
      </c>
      <c r="AX154" s="156" t="s">
        <v>22</v>
      </c>
      <c r="AY154" s="156" t="s">
        <v>159</v>
      </c>
    </row>
    <row r="155" spans="2:65" s="6" customFormat="1" ht="27" customHeight="1">
      <c r="B155" s="23"/>
      <c r="C155" s="143" t="s">
        <v>656</v>
      </c>
      <c r="D155" s="143" t="s">
        <v>161</v>
      </c>
      <c r="E155" s="144" t="s">
        <v>657</v>
      </c>
      <c r="F155" s="216" t="s">
        <v>658</v>
      </c>
      <c r="G155" s="217"/>
      <c r="H155" s="217"/>
      <c r="I155" s="217"/>
      <c r="J155" s="145" t="s">
        <v>170</v>
      </c>
      <c r="K155" s="146">
        <v>237.88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49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165</v>
      </c>
      <c r="AT155" s="6" t="s">
        <v>161</v>
      </c>
      <c r="AU155" s="6" t="s">
        <v>111</v>
      </c>
      <c r="AY155" s="6" t="s">
        <v>159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165</v>
      </c>
      <c r="BM155" s="6" t="s">
        <v>659</v>
      </c>
    </row>
    <row r="156" spans="2:51" s="6" customFormat="1" ht="18.75" customHeight="1">
      <c r="B156" s="150"/>
      <c r="C156" s="151"/>
      <c r="D156" s="151"/>
      <c r="E156" s="151"/>
      <c r="F156" s="214" t="s">
        <v>660</v>
      </c>
      <c r="G156" s="215"/>
      <c r="H156" s="215"/>
      <c r="I156" s="215"/>
      <c r="J156" s="151"/>
      <c r="K156" s="152">
        <v>237.88</v>
      </c>
      <c r="L156" s="151"/>
      <c r="M156" s="151"/>
      <c r="N156" s="151"/>
      <c r="O156" s="151"/>
      <c r="P156" s="151"/>
      <c r="Q156" s="151"/>
      <c r="R156" s="153"/>
      <c r="T156" s="154"/>
      <c r="U156" s="151"/>
      <c r="V156" s="151"/>
      <c r="W156" s="151"/>
      <c r="X156" s="151"/>
      <c r="Y156" s="151"/>
      <c r="Z156" s="151"/>
      <c r="AA156" s="155"/>
      <c r="AT156" s="156" t="s">
        <v>167</v>
      </c>
      <c r="AU156" s="156" t="s">
        <v>111</v>
      </c>
      <c r="AV156" s="156" t="s">
        <v>111</v>
      </c>
      <c r="AW156" s="156" t="s">
        <v>121</v>
      </c>
      <c r="AX156" s="156" t="s">
        <v>22</v>
      </c>
      <c r="AY156" s="156" t="s">
        <v>159</v>
      </c>
    </row>
    <row r="157" spans="2:65" s="6" customFormat="1" ht="27" customHeight="1">
      <c r="B157" s="23"/>
      <c r="C157" s="143" t="s">
        <v>477</v>
      </c>
      <c r="D157" s="143" t="s">
        <v>161</v>
      </c>
      <c r="E157" s="144" t="s">
        <v>661</v>
      </c>
      <c r="F157" s="216" t="s">
        <v>662</v>
      </c>
      <c r="G157" s="217"/>
      <c r="H157" s="217"/>
      <c r="I157" s="217"/>
      <c r="J157" s="145" t="s">
        <v>170</v>
      </c>
      <c r="K157" s="146">
        <v>600.04</v>
      </c>
      <c r="L157" s="218">
        <v>0</v>
      </c>
      <c r="M157" s="217"/>
      <c r="N157" s="219">
        <f>ROUND($L$157*$K$157,2)</f>
        <v>0</v>
      </c>
      <c r="O157" s="217"/>
      <c r="P157" s="217"/>
      <c r="Q157" s="217"/>
      <c r="R157" s="25"/>
      <c r="T157" s="147"/>
      <c r="U157" s="31" t="s">
        <v>49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165</v>
      </c>
      <c r="AT157" s="6" t="s">
        <v>161</v>
      </c>
      <c r="AU157" s="6" t="s">
        <v>111</v>
      </c>
      <c r="AY157" s="6" t="s">
        <v>159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165</v>
      </c>
      <c r="BM157" s="6" t="s">
        <v>663</v>
      </c>
    </row>
    <row r="158" spans="2:51" s="6" customFormat="1" ht="18.75" customHeight="1">
      <c r="B158" s="150"/>
      <c r="C158" s="151"/>
      <c r="D158" s="151"/>
      <c r="E158" s="151"/>
      <c r="F158" s="214" t="s">
        <v>664</v>
      </c>
      <c r="G158" s="215"/>
      <c r="H158" s="215"/>
      <c r="I158" s="215"/>
      <c r="J158" s="151"/>
      <c r="K158" s="152">
        <v>600.04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167</v>
      </c>
      <c r="AU158" s="156" t="s">
        <v>111</v>
      </c>
      <c r="AV158" s="156" t="s">
        <v>111</v>
      </c>
      <c r="AW158" s="156" t="s">
        <v>121</v>
      </c>
      <c r="AX158" s="156" t="s">
        <v>22</v>
      </c>
      <c r="AY158" s="156" t="s">
        <v>159</v>
      </c>
    </row>
    <row r="159" spans="2:65" s="6" customFormat="1" ht="15.75" customHeight="1">
      <c r="B159" s="23"/>
      <c r="C159" s="143" t="s">
        <v>509</v>
      </c>
      <c r="D159" s="143" t="s">
        <v>161</v>
      </c>
      <c r="E159" s="144" t="s">
        <v>343</v>
      </c>
      <c r="F159" s="216" t="s">
        <v>344</v>
      </c>
      <c r="G159" s="217"/>
      <c r="H159" s="217"/>
      <c r="I159" s="217"/>
      <c r="J159" s="145" t="s">
        <v>176</v>
      </c>
      <c r="K159" s="146">
        <v>9</v>
      </c>
      <c r="L159" s="218">
        <v>0</v>
      </c>
      <c r="M159" s="217"/>
      <c r="N159" s="219">
        <f>ROUND($L$159*$K$159,2)</f>
        <v>0</v>
      </c>
      <c r="O159" s="217"/>
      <c r="P159" s="217"/>
      <c r="Q159" s="217"/>
      <c r="R159" s="25"/>
      <c r="T159" s="147"/>
      <c r="U159" s="31" t="s">
        <v>49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165</v>
      </c>
      <c r="AT159" s="6" t="s">
        <v>161</v>
      </c>
      <c r="AU159" s="6" t="s">
        <v>111</v>
      </c>
      <c r="AY159" s="6" t="s">
        <v>159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165</v>
      </c>
      <c r="BM159" s="6" t="s">
        <v>665</v>
      </c>
    </row>
    <row r="160" spans="2:51" s="6" customFormat="1" ht="18.75" customHeight="1">
      <c r="B160" s="150"/>
      <c r="C160" s="151"/>
      <c r="D160" s="151"/>
      <c r="E160" s="151"/>
      <c r="F160" s="214" t="s">
        <v>666</v>
      </c>
      <c r="G160" s="215"/>
      <c r="H160" s="215"/>
      <c r="I160" s="215"/>
      <c r="J160" s="151"/>
      <c r="K160" s="152">
        <v>9</v>
      </c>
      <c r="L160" s="151"/>
      <c r="M160" s="151"/>
      <c r="N160" s="151"/>
      <c r="O160" s="151"/>
      <c r="P160" s="151"/>
      <c r="Q160" s="151"/>
      <c r="R160" s="153"/>
      <c r="T160" s="154"/>
      <c r="U160" s="151"/>
      <c r="V160" s="151"/>
      <c r="W160" s="151"/>
      <c r="X160" s="151"/>
      <c r="Y160" s="151"/>
      <c r="Z160" s="151"/>
      <c r="AA160" s="155"/>
      <c r="AT160" s="156" t="s">
        <v>167</v>
      </c>
      <c r="AU160" s="156" t="s">
        <v>111</v>
      </c>
      <c r="AV160" s="156" t="s">
        <v>111</v>
      </c>
      <c r="AW160" s="156" t="s">
        <v>121</v>
      </c>
      <c r="AX160" s="156" t="s">
        <v>22</v>
      </c>
      <c r="AY160" s="156" t="s">
        <v>159</v>
      </c>
    </row>
    <row r="161" spans="2:65" s="6" customFormat="1" ht="15.75" customHeight="1">
      <c r="B161" s="23"/>
      <c r="C161" s="143" t="s">
        <v>456</v>
      </c>
      <c r="D161" s="143" t="s">
        <v>161</v>
      </c>
      <c r="E161" s="144" t="s">
        <v>356</v>
      </c>
      <c r="F161" s="216" t="s">
        <v>357</v>
      </c>
      <c r="G161" s="217"/>
      <c r="H161" s="217"/>
      <c r="I161" s="217"/>
      <c r="J161" s="145" t="s">
        <v>176</v>
      </c>
      <c r="K161" s="146">
        <v>170</v>
      </c>
      <c r="L161" s="218">
        <v>0</v>
      </c>
      <c r="M161" s="217"/>
      <c r="N161" s="219">
        <f>ROUND($L$161*$K$161,2)</f>
        <v>0</v>
      </c>
      <c r="O161" s="217"/>
      <c r="P161" s="217"/>
      <c r="Q161" s="217"/>
      <c r="R161" s="25"/>
      <c r="T161" s="147"/>
      <c r="U161" s="31" t="s">
        <v>49</v>
      </c>
      <c r="V161" s="24"/>
      <c r="W161" s="148">
        <f>$V$161*$K$161</f>
        <v>0</v>
      </c>
      <c r="X161" s="148">
        <v>0</v>
      </c>
      <c r="Y161" s="148">
        <f>$X$161*$K$161</f>
        <v>0</v>
      </c>
      <c r="Z161" s="148">
        <v>0</v>
      </c>
      <c r="AA161" s="149">
        <f>$Z$161*$K$161</f>
        <v>0</v>
      </c>
      <c r="AR161" s="6" t="s">
        <v>165</v>
      </c>
      <c r="AT161" s="6" t="s">
        <v>161</v>
      </c>
      <c r="AU161" s="6" t="s">
        <v>111</v>
      </c>
      <c r="AY161" s="6" t="s">
        <v>159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165</v>
      </c>
      <c r="BM161" s="6" t="s">
        <v>667</v>
      </c>
    </row>
    <row r="162" spans="2:51" s="6" customFormat="1" ht="18.75" customHeight="1">
      <c r="B162" s="150"/>
      <c r="C162" s="151"/>
      <c r="D162" s="151"/>
      <c r="E162" s="151"/>
      <c r="F162" s="214" t="s">
        <v>668</v>
      </c>
      <c r="G162" s="215"/>
      <c r="H162" s="215"/>
      <c r="I162" s="215"/>
      <c r="J162" s="151"/>
      <c r="K162" s="152">
        <v>170</v>
      </c>
      <c r="L162" s="151"/>
      <c r="M162" s="151"/>
      <c r="N162" s="151"/>
      <c r="O162" s="151"/>
      <c r="P162" s="151"/>
      <c r="Q162" s="151"/>
      <c r="R162" s="153"/>
      <c r="T162" s="154"/>
      <c r="U162" s="151"/>
      <c r="V162" s="151"/>
      <c r="W162" s="151"/>
      <c r="X162" s="151"/>
      <c r="Y162" s="151"/>
      <c r="Z162" s="151"/>
      <c r="AA162" s="155"/>
      <c r="AT162" s="156" t="s">
        <v>167</v>
      </c>
      <c r="AU162" s="156" t="s">
        <v>111</v>
      </c>
      <c r="AV162" s="156" t="s">
        <v>111</v>
      </c>
      <c r="AW162" s="156" t="s">
        <v>121</v>
      </c>
      <c r="AX162" s="156" t="s">
        <v>22</v>
      </c>
      <c r="AY162" s="156" t="s">
        <v>159</v>
      </c>
    </row>
    <row r="163" spans="2:65" s="6" customFormat="1" ht="39" customHeight="1">
      <c r="B163" s="23"/>
      <c r="C163" s="143" t="s">
        <v>669</v>
      </c>
      <c r="D163" s="143" t="s">
        <v>161</v>
      </c>
      <c r="E163" s="144" t="s">
        <v>372</v>
      </c>
      <c r="F163" s="216" t="s">
        <v>373</v>
      </c>
      <c r="G163" s="217"/>
      <c r="H163" s="217"/>
      <c r="I163" s="217"/>
      <c r="J163" s="145" t="s">
        <v>176</v>
      </c>
      <c r="K163" s="146">
        <v>170</v>
      </c>
      <c r="L163" s="218">
        <v>0</v>
      </c>
      <c r="M163" s="217"/>
      <c r="N163" s="219">
        <f>ROUND($L$163*$K$163,2)</f>
        <v>0</v>
      </c>
      <c r="O163" s="217"/>
      <c r="P163" s="217"/>
      <c r="Q163" s="217"/>
      <c r="R163" s="25"/>
      <c r="T163" s="147"/>
      <c r="U163" s="31" t="s">
        <v>49</v>
      </c>
      <c r="V163" s="24"/>
      <c r="W163" s="148">
        <f>$V$163*$K$163</f>
        <v>0</v>
      </c>
      <c r="X163" s="148">
        <v>0</v>
      </c>
      <c r="Y163" s="148">
        <f>$X$163*$K$163</f>
        <v>0</v>
      </c>
      <c r="Z163" s="148">
        <v>0</v>
      </c>
      <c r="AA163" s="149">
        <f>$Z$163*$K$163</f>
        <v>0</v>
      </c>
      <c r="AR163" s="6" t="s">
        <v>165</v>
      </c>
      <c r="AT163" s="6" t="s">
        <v>161</v>
      </c>
      <c r="AU163" s="6" t="s">
        <v>111</v>
      </c>
      <c r="AY163" s="6" t="s">
        <v>159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165</v>
      </c>
      <c r="BM163" s="6" t="s">
        <v>670</v>
      </c>
    </row>
    <row r="164" spans="2:51" s="6" customFormat="1" ht="18.75" customHeight="1">
      <c r="B164" s="150"/>
      <c r="C164" s="151"/>
      <c r="D164" s="151"/>
      <c r="E164" s="151"/>
      <c r="F164" s="214" t="s">
        <v>671</v>
      </c>
      <c r="G164" s="215"/>
      <c r="H164" s="215"/>
      <c r="I164" s="215"/>
      <c r="J164" s="151"/>
      <c r="K164" s="152">
        <v>170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167</v>
      </c>
      <c r="AU164" s="156" t="s">
        <v>111</v>
      </c>
      <c r="AV164" s="156" t="s">
        <v>111</v>
      </c>
      <c r="AW164" s="156" t="s">
        <v>121</v>
      </c>
      <c r="AX164" s="156" t="s">
        <v>84</v>
      </c>
      <c r="AY164" s="156" t="s">
        <v>159</v>
      </c>
    </row>
    <row r="165" spans="2:65" s="6" customFormat="1" ht="27" customHeight="1">
      <c r="B165" s="23"/>
      <c r="C165" s="143" t="s">
        <v>672</v>
      </c>
      <c r="D165" s="143" t="s">
        <v>161</v>
      </c>
      <c r="E165" s="144" t="s">
        <v>378</v>
      </c>
      <c r="F165" s="216" t="s">
        <v>379</v>
      </c>
      <c r="G165" s="217"/>
      <c r="H165" s="217"/>
      <c r="I165" s="217"/>
      <c r="J165" s="145" t="s">
        <v>164</v>
      </c>
      <c r="K165" s="146">
        <v>1</v>
      </c>
      <c r="L165" s="218">
        <v>0</v>
      </c>
      <c r="M165" s="217"/>
      <c r="N165" s="219">
        <f>ROUND($L$165*$K$165,2)</f>
        <v>0</v>
      </c>
      <c r="O165" s="217"/>
      <c r="P165" s="217"/>
      <c r="Q165" s="217"/>
      <c r="R165" s="25"/>
      <c r="T165" s="147"/>
      <c r="U165" s="31" t="s">
        <v>49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165</v>
      </c>
      <c r="AT165" s="6" t="s">
        <v>161</v>
      </c>
      <c r="AU165" s="6" t="s">
        <v>111</v>
      </c>
      <c r="AY165" s="6" t="s">
        <v>159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165</v>
      </c>
      <c r="BM165" s="6" t="s">
        <v>673</v>
      </c>
    </row>
    <row r="166" spans="2:51" s="6" customFormat="1" ht="18.75" customHeight="1">
      <c r="B166" s="150"/>
      <c r="C166" s="151"/>
      <c r="D166" s="151"/>
      <c r="E166" s="151"/>
      <c r="F166" s="214" t="s">
        <v>22</v>
      </c>
      <c r="G166" s="215"/>
      <c r="H166" s="215"/>
      <c r="I166" s="215"/>
      <c r="J166" s="151"/>
      <c r="K166" s="152">
        <v>1</v>
      </c>
      <c r="L166" s="151"/>
      <c r="M166" s="151"/>
      <c r="N166" s="151"/>
      <c r="O166" s="151"/>
      <c r="P166" s="151"/>
      <c r="Q166" s="151"/>
      <c r="R166" s="153"/>
      <c r="T166" s="154"/>
      <c r="U166" s="151"/>
      <c r="V166" s="151"/>
      <c r="W166" s="151"/>
      <c r="X166" s="151"/>
      <c r="Y166" s="151"/>
      <c r="Z166" s="151"/>
      <c r="AA166" s="155"/>
      <c r="AT166" s="156" t="s">
        <v>167</v>
      </c>
      <c r="AU166" s="156" t="s">
        <v>111</v>
      </c>
      <c r="AV166" s="156" t="s">
        <v>111</v>
      </c>
      <c r="AW166" s="156" t="s">
        <v>121</v>
      </c>
      <c r="AX166" s="156" t="s">
        <v>22</v>
      </c>
      <c r="AY166" s="156" t="s">
        <v>159</v>
      </c>
    </row>
    <row r="167" spans="2:65" s="6" customFormat="1" ht="27" customHeight="1">
      <c r="B167" s="23"/>
      <c r="C167" s="143" t="s">
        <v>674</v>
      </c>
      <c r="D167" s="143" t="s">
        <v>161</v>
      </c>
      <c r="E167" s="144" t="s">
        <v>382</v>
      </c>
      <c r="F167" s="216" t="s">
        <v>383</v>
      </c>
      <c r="G167" s="217"/>
      <c r="H167" s="217"/>
      <c r="I167" s="217"/>
      <c r="J167" s="145" t="s">
        <v>176</v>
      </c>
      <c r="K167" s="146">
        <v>900</v>
      </c>
      <c r="L167" s="218">
        <v>0</v>
      </c>
      <c r="M167" s="217"/>
      <c r="N167" s="219">
        <f>ROUND($L$167*$K$167,2)</f>
        <v>0</v>
      </c>
      <c r="O167" s="217"/>
      <c r="P167" s="217"/>
      <c r="Q167" s="217"/>
      <c r="R167" s="25"/>
      <c r="T167" s="147"/>
      <c r="U167" s="31" t="s">
        <v>49</v>
      </c>
      <c r="V167" s="24"/>
      <c r="W167" s="148">
        <f>$V$167*$K$167</f>
        <v>0</v>
      </c>
      <c r="X167" s="148">
        <v>0</v>
      </c>
      <c r="Y167" s="148">
        <f>$X$167*$K$167</f>
        <v>0</v>
      </c>
      <c r="Z167" s="148">
        <v>0</v>
      </c>
      <c r="AA167" s="149">
        <f>$Z$167*$K$167</f>
        <v>0</v>
      </c>
      <c r="AR167" s="6" t="s">
        <v>165</v>
      </c>
      <c r="AT167" s="6" t="s">
        <v>161</v>
      </c>
      <c r="AU167" s="6" t="s">
        <v>111</v>
      </c>
      <c r="AY167" s="6" t="s">
        <v>159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165</v>
      </c>
      <c r="BM167" s="6" t="s">
        <v>675</v>
      </c>
    </row>
    <row r="168" spans="2:51" s="6" customFormat="1" ht="18.75" customHeight="1">
      <c r="B168" s="150"/>
      <c r="C168" s="151"/>
      <c r="D168" s="151"/>
      <c r="E168" s="151"/>
      <c r="F168" s="214" t="s">
        <v>676</v>
      </c>
      <c r="G168" s="215"/>
      <c r="H168" s="215"/>
      <c r="I168" s="215"/>
      <c r="J168" s="151"/>
      <c r="K168" s="152">
        <v>900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167</v>
      </c>
      <c r="AU168" s="156" t="s">
        <v>111</v>
      </c>
      <c r="AV168" s="156" t="s">
        <v>111</v>
      </c>
      <c r="AW168" s="156" t="s">
        <v>121</v>
      </c>
      <c r="AX168" s="156" t="s">
        <v>22</v>
      </c>
      <c r="AY168" s="156" t="s">
        <v>159</v>
      </c>
    </row>
    <row r="169" spans="2:63" s="132" customFormat="1" ht="23.25" customHeight="1">
      <c r="B169" s="133"/>
      <c r="C169" s="134"/>
      <c r="D169" s="142" t="s">
        <v>124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210">
        <f>$BK$169</f>
        <v>0</v>
      </c>
      <c r="O169" s="211"/>
      <c r="P169" s="211"/>
      <c r="Q169" s="211"/>
      <c r="R169" s="136"/>
      <c r="T169" s="137"/>
      <c r="U169" s="134"/>
      <c r="V169" s="134"/>
      <c r="W169" s="138">
        <f>SUM($W$170:$W$173)</f>
        <v>0</v>
      </c>
      <c r="X169" s="134"/>
      <c r="Y169" s="138">
        <f>SUM($Y$170:$Y$173)</f>
        <v>0.0025499999999999997</v>
      </c>
      <c r="Z169" s="134"/>
      <c r="AA169" s="139">
        <f>SUM($AA$170:$AA$173)</f>
        <v>0</v>
      </c>
      <c r="AR169" s="140" t="s">
        <v>22</v>
      </c>
      <c r="AT169" s="140" t="s">
        <v>83</v>
      </c>
      <c r="AU169" s="140" t="s">
        <v>111</v>
      </c>
      <c r="AY169" s="140" t="s">
        <v>159</v>
      </c>
      <c r="BK169" s="141">
        <f>SUM($BK$170:$BK$173)</f>
        <v>0</v>
      </c>
    </row>
    <row r="170" spans="2:65" s="6" customFormat="1" ht="27" customHeight="1">
      <c r="B170" s="23"/>
      <c r="C170" s="143" t="s">
        <v>677</v>
      </c>
      <c r="D170" s="143" t="s">
        <v>161</v>
      </c>
      <c r="E170" s="144" t="s">
        <v>399</v>
      </c>
      <c r="F170" s="216" t="s">
        <v>400</v>
      </c>
      <c r="G170" s="217"/>
      <c r="H170" s="217"/>
      <c r="I170" s="217"/>
      <c r="J170" s="145" t="s">
        <v>176</v>
      </c>
      <c r="K170" s="146">
        <v>170</v>
      </c>
      <c r="L170" s="218">
        <v>0</v>
      </c>
      <c r="M170" s="217"/>
      <c r="N170" s="219">
        <f>ROUND($L$170*$K$170,2)</f>
        <v>0</v>
      </c>
      <c r="O170" s="217"/>
      <c r="P170" s="217"/>
      <c r="Q170" s="217"/>
      <c r="R170" s="25"/>
      <c r="T170" s="147"/>
      <c r="U170" s="31" t="s">
        <v>49</v>
      </c>
      <c r="V170" s="24"/>
      <c r="W170" s="148">
        <f>$V$170*$K$170</f>
        <v>0</v>
      </c>
      <c r="X170" s="148">
        <v>0</v>
      </c>
      <c r="Y170" s="148">
        <f>$X$170*$K$170</f>
        <v>0</v>
      </c>
      <c r="Z170" s="148">
        <v>0</v>
      </c>
      <c r="AA170" s="149">
        <f>$Z$170*$K$170</f>
        <v>0</v>
      </c>
      <c r="AR170" s="6" t="s">
        <v>165</v>
      </c>
      <c r="AT170" s="6" t="s">
        <v>161</v>
      </c>
      <c r="AU170" s="6" t="s">
        <v>179</v>
      </c>
      <c r="AY170" s="6" t="s">
        <v>159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165</v>
      </c>
      <c r="BM170" s="6" t="s">
        <v>678</v>
      </c>
    </row>
    <row r="171" spans="2:51" s="6" customFormat="1" ht="18.75" customHeight="1">
      <c r="B171" s="150"/>
      <c r="C171" s="151"/>
      <c r="D171" s="151"/>
      <c r="E171" s="151"/>
      <c r="F171" s="214" t="s">
        <v>671</v>
      </c>
      <c r="G171" s="215"/>
      <c r="H171" s="215"/>
      <c r="I171" s="215"/>
      <c r="J171" s="151"/>
      <c r="K171" s="152">
        <v>170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167</v>
      </c>
      <c r="AU171" s="156" t="s">
        <v>179</v>
      </c>
      <c r="AV171" s="156" t="s">
        <v>111</v>
      </c>
      <c r="AW171" s="156" t="s">
        <v>121</v>
      </c>
      <c r="AX171" s="156" t="s">
        <v>84</v>
      </c>
      <c r="AY171" s="156" t="s">
        <v>159</v>
      </c>
    </row>
    <row r="172" spans="2:65" s="6" customFormat="1" ht="15.75" customHeight="1">
      <c r="B172" s="23"/>
      <c r="C172" s="157" t="s">
        <v>679</v>
      </c>
      <c r="D172" s="157" t="s">
        <v>392</v>
      </c>
      <c r="E172" s="158" t="s">
        <v>408</v>
      </c>
      <c r="F172" s="222" t="s">
        <v>409</v>
      </c>
      <c r="G172" s="223"/>
      <c r="H172" s="223"/>
      <c r="I172" s="223"/>
      <c r="J172" s="159" t="s">
        <v>395</v>
      </c>
      <c r="K172" s="160">
        <v>2.55</v>
      </c>
      <c r="L172" s="224">
        <v>0</v>
      </c>
      <c r="M172" s="223"/>
      <c r="N172" s="221">
        <f>ROUND($L$172*$K$172,2)</f>
        <v>0</v>
      </c>
      <c r="O172" s="217"/>
      <c r="P172" s="217"/>
      <c r="Q172" s="217"/>
      <c r="R172" s="25"/>
      <c r="T172" s="147"/>
      <c r="U172" s="31" t="s">
        <v>49</v>
      </c>
      <c r="V172" s="24"/>
      <c r="W172" s="148">
        <f>$V$172*$K$172</f>
        <v>0</v>
      </c>
      <c r="X172" s="148">
        <v>0.001</v>
      </c>
      <c r="Y172" s="148">
        <f>$X$172*$K$172</f>
        <v>0.0025499999999999997</v>
      </c>
      <c r="Z172" s="148">
        <v>0</v>
      </c>
      <c r="AA172" s="149">
        <f>$Z$172*$K$172</f>
        <v>0</v>
      </c>
      <c r="AR172" s="6" t="s">
        <v>396</v>
      </c>
      <c r="AT172" s="6" t="s">
        <v>392</v>
      </c>
      <c r="AU172" s="6" t="s">
        <v>179</v>
      </c>
      <c r="AY172" s="6" t="s">
        <v>159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165</v>
      </c>
      <c r="BM172" s="6" t="s">
        <v>680</v>
      </c>
    </row>
    <row r="173" spans="2:51" s="6" customFormat="1" ht="18.75" customHeight="1">
      <c r="B173" s="150"/>
      <c r="C173" s="151"/>
      <c r="D173" s="151"/>
      <c r="E173" s="151"/>
      <c r="F173" s="214" t="s">
        <v>681</v>
      </c>
      <c r="G173" s="215"/>
      <c r="H173" s="215"/>
      <c r="I173" s="215"/>
      <c r="J173" s="151"/>
      <c r="K173" s="152">
        <v>2.55</v>
      </c>
      <c r="L173" s="151"/>
      <c r="M173" s="151"/>
      <c r="N173" s="151"/>
      <c r="O173" s="151"/>
      <c r="P173" s="151"/>
      <c r="Q173" s="151"/>
      <c r="R173" s="153"/>
      <c r="T173" s="154"/>
      <c r="U173" s="151"/>
      <c r="V173" s="151"/>
      <c r="W173" s="151"/>
      <c r="X173" s="151"/>
      <c r="Y173" s="151"/>
      <c r="Z173" s="151"/>
      <c r="AA173" s="155"/>
      <c r="AT173" s="156" t="s">
        <v>167</v>
      </c>
      <c r="AU173" s="156" t="s">
        <v>179</v>
      </c>
      <c r="AV173" s="156" t="s">
        <v>111</v>
      </c>
      <c r="AW173" s="156" t="s">
        <v>121</v>
      </c>
      <c r="AX173" s="156" t="s">
        <v>22</v>
      </c>
      <c r="AY173" s="156" t="s">
        <v>159</v>
      </c>
    </row>
    <row r="174" spans="2:63" s="132" customFormat="1" ht="30.75" customHeight="1">
      <c r="B174" s="133"/>
      <c r="C174" s="134"/>
      <c r="D174" s="142" t="s">
        <v>618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210">
        <f>$BK$174</f>
        <v>0</v>
      </c>
      <c r="O174" s="211"/>
      <c r="P174" s="211"/>
      <c r="Q174" s="211"/>
      <c r="R174" s="136"/>
      <c r="T174" s="137"/>
      <c r="U174" s="134"/>
      <c r="V174" s="134"/>
      <c r="W174" s="138">
        <f>SUM($W$175:$W$181)</f>
        <v>0</v>
      </c>
      <c r="X174" s="134"/>
      <c r="Y174" s="138">
        <f>SUM($Y$175:$Y$181)</f>
        <v>0.064972</v>
      </c>
      <c r="Z174" s="134"/>
      <c r="AA174" s="139">
        <f>SUM($AA$175:$AA$181)</f>
        <v>0</v>
      </c>
      <c r="AR174" s="140" t="s">
        <v>22</v>
      </c>
      <c r="AT174" s="140" t="s">
        <v>83</v>
      </c>
      <c r="AU174" s="140" t="s">
        <v>22</v>
      </c>
      <c r="AY174" s="140" t="s">
        <v>159</v>
      </c>
      <c r="BK174" s="141">
        <f>SUM($BK$175:$BK$181)</f>
        <v>0</v>
      </c>
    </row>
    <row r="175" spans="2:65" s="6" customFormat="1" ht="27" customHeight="1">
      <c r="B175" s="23"/>
      <c r="C175" s="143" t="s">
        <v>558</v>
      </c>
      <c r="D175" s="143" t="s">
        <v>161</v>
      </c>
      <c r="E175" s="144" t="s">
        <v>682</v>
      </c>
      <c r="F175" s="216" t="s">
        <v>683</v>
      </c>
      <c r="G175" s="217"/>
      <c r="H175" s="217"/>
      <c r="I175" s="217"/>
      <c r="J175" s="145" t="s">
        <v>170</v>
      </c>
      <c r="K175" s="146">
        <v>28.8</v>
      </c>
      <c r="L175" s="218">
        <v>0</v>
      </c>
      <c r="M175" s="217"/>
      <c r="N175" s="219">
        <f>ROUND($L$175*$K$175,2)</f>
        <v>0</v>
      </c>
      <c r="O175" s="217"/>
      <c r="P175" s="217"/>
      <c r="Q175" s="217"/>
      <c r="R175" s="25"/>
      <c r="T175" s="147"/>
      <c r="U175" s="31" t="s">
        <v>49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165</v>
      </c>
      <c r="AT175" s="6" t="s">
        <v>161</v>
      </c>
      <c r="AU175" s="6" t="s">
        <v>111</v>
      </c>
      <c r="AY175" s="6" t="s">
        <v>159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165</v>
      </c>
      <c r="BM175" s="6" t="s">
        <v>684</v>
      </c>
    </row>
    <row r="176" spans="2:51" s="6" customFormat="1" ht="18.75" customHeight="1">
      <c r="B176" s="150"/>
      <c r="C176" s="151"/>
      <c r="D176" s="151"/>
      <c r="E176" s="151"/>
      <c r="F176" s="214" t="s">
        <v>685</v>
      </c>
      <c r="G176" s="215"/>
      <c r="H176" s="215"/>
      <c r="I176" s="215"/>
      <c r="J176" s="151"/>
      <c r="K176" s="152">
        <v>28.8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167</v>
      </c>
      <c r="AU176" s="156" t="s">
        <v>111</v>
      </c>
      <c r="AV176" s="156" t="s">
        <v>111</v>
      </c>
      <c r="AW176" s="156" t="s">
        <v>121</v>
      </c>
      <c r="AX176" s="156" t="s">
        <v>22</v>
      </c>
      <c r="AY176" s="156" t="s">
        <v>159</v>
      </c>
    </row>
    <row r="177" spans="2:65" s="6" customFormat="1" ht="15.75" customHeight="1">
      <c r="B177" s="23"/>
      <c r="C177" s="143" t="s">
        <v>8</v>
      </c>
      <c r="D177" s="143" t="s">
        <v>161</v>
      </c>
      <c r="E177" s="144" t="s">
        <v>686</v>
      </c>
      <c r="F177" s="216" t="s">
        <v>687</v>
      </c>
      <c r="G177" s="217"/>
      <c r="H177" s="217"/>
      <c r="I177" s="217"/>
      <c r="J177" s="145" t="s">
        <v>176</v>
      </c>
      <c r="K177" s="146">
        <v>43.9</v>
      </c>
      <c r="L177" s="218">
        <v>0</v>
      </c>
      <c r="M177" s="217"/>
      <c r="N177" s="219">
        <f>ROUND($L$177*$K$177,2)</f>
        <v>0</v>
      </c>
      <c r="O177" s="217"/>
      <c r="P177" s="217"/>
      <c r="Q177" s="217"/>
      <c r="R177" s="25"/>
      <c r="T177" s="147"/>
      <c r="U177" s="31" t="s">
        <v>49</v>
      </c>
      <c r="V177" s="24"/>
      <c r="W177" s="148">
        <f>$V$177*$K$177</f>
        <v>0</v>
      </c>
      <c r="X177" s="148">
        <v>0.00144</v>
      </c>
      <c r="Y177" s="148">
        <f>$X$177*$K$177</f>
        <v>0.06321600000000001</v>
      </c>
      <c r="Z177" s="148">
        <v>0</v>
      </c>
      <c r="AA177" s="149">
        <f>$Z$177*$K$177</f>
        <v>0</v>
      </c>
      <c r="AR177" s="6" t="s">
        <v>165</v>
      </c>
      <c r="AT177" s="6" t="s">
        <v>161</v>
      </c>
      <c r="AU177" s="6" t="s">
        <v>111</v>
      </c>
      <c r="AY177" s="6" t="s">
        <v>159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165</v>
      </c>
      <c r="BM177" s="6" t="s">
        <v>688</v>
      </c>
    </row>
    <row r="178" spans="2:51" s="6" customFormat="1" ht="18.75" customHeight="1">
      <c r="B178" s="150"/>
      <c r="C178" s="151"/>
      <c r="D178" s="151"/>
      <c r="E178" s="151"/>
      <c r="F178" s="214" t="s">
        <v>689</v>
      </c>
      <c r="G178" s="215"/>
      <c r="H178" s="215"/>
      <c r="I178" s="215"/>
      <c r="J178" s="151"/>
      <c r="K178" s="152">
        <v>14.9</v>
      </c>
      <c r="L178" s="151"/>
      <c r="M178" s="151"/>
      <c r="N178" s="151"/>
      <c r="O178" s="151"/>
      <c r="P178" s="151"/>
      <c r="Q178" s="151"/>
      <c r="R178" s="153"/>
      <c r="T178" s="154"/>
      <c r="U178" s="151"/>
      <c r="V178" s="151"/>
      <c r="W178" s="151"/>
      <c r="X178" s="151"/>
      <c r="Y178" s="151"/>
      <c r="Z178" s="151"/>
      <c r="AA178" s="155"/>
      <c r="AT178" s="156" t="s">
        <v>167</v>
      </c>
      <c r="AU178" s="156" t="s">
        <v>111</v>
      </c>
      <c r="AV178" s="156" t="s">
        <v>111</v>
      </c>
      <c r="AW178" s="156" t="s">
        <v>121</v>
      </c>
      <c r="AX178" s="156" t="s">
        <v>84</v>
      </c>
      <c r="AY178" s="156" t="s">
        <v>159</v>
      </c>
    </row>
    <row r="179" spans="2:51" s="6" customFormat="1" ht="18.75" customHeight="1">
      <c r="B179" s="150"/>
      <c r="C179" s="151"/>
      <c r="D179" s="151"/>
      <c r="E179" s="151"/>
      <c r="F179" s="214" t="s">
        <v>690</v>
      </c>
      <c r="G179" s="215"/>
      <c r="H179" s="215"/>
      <c r="I179" s="215"/>
      <c r="J179" s="151"/>
      <c r="K179" s="152">
        <v>29</v>
      </c>
      <c r="L179" s="151"/>
      <c r="M179" s="151"/>
      <c r="N179" s="151"/>
      <c r="O179" s="151"/>
      <c r="P179" s="151"/>
      <c r="Q179" s="151"/>
      <c r="R179" s="153"/>
      <c r="T179" s="154"/>
      <c r="U179" s="151"/>
      <c r="V179" s="151"/>
      <c r="W179" s="151"/>
      <c r="X179" s="151"/>
      <c r="Y179" s="151"/>
      <c r="Z179" s="151"/>
      <c r="AA179" s="155"/>
      <c r="AT179" s="156" t="s">
        <v>167</v>
      </c>
      <c r="AU179" s="156" t="s">
        <v>111</v>
      </c>
      <c r="AV179" s="156" t="s">
        <v>111</v>
      </c>
      <c r="AW179" s="156" t="s">
        <v>121</v>
      </c>
      <c r="AX179" s="156" t="s">
        <v>84</v>
      </c>
      <c r="AY179" s="156" t="s">
        <v>159</v>
      </c>
    </row>
    <row r="180" spans="2:65" s="6" customFormat="1" ht="15.75" customHeight="1">
      <c r="B180" s="23"/>
      <c r="C180" s="143" t="s">
        <v>498</v>
      </c>
      <c r="D180" s="143" t="s">
        <v>161</v>
      </c>
      <c r="E180" s="144" t="s">
        <v>691</v>
      </c>
      <c r="F180" s="216" t="s">
        <v>692</v>
      </c>
      <c r="G180" s="217"/>
      <c r="H180" s="217"/>
      <c r="I180" s="217"/>
      <c r="J180" s="145" t="s">
        <v>176</v>
      </c>
      <c r="K180" s="146">
        <v>43.9</v>
      </c>
      <c r="L180" s="218">
        <v>0</v>
      </c>
      <c r="M180" s="217"/>
      <c r="N180" s="219">
        <f>ROUND($L$180*$K$180,2)</f>
        <v>0</v>
      </c>
      <c r="O180" s="217"/>
      <c r="P180" s="217"/>
      <c r="Q180" s="217"/>
      <c r="R180" s="25"/>
      <c r="T180" s="147"/>
      <c r="U180" s="31" t="s">
        <v>49</v>
      </c>
      <c r="V180" s="24"/>
      <c r="W180" s="148">
        <f>$V$180*$K$180</f>
        <v>0</v>
      </c>
      <c r="X180" s="148">
        <v>4E-05</v>
      </c>
      <c r="Y180" s="148">
        <f>$X$180*$K$180</f>
        <v>0.0017560000000000002</v>
      </c>
      <c r="Z180" s="148">
        <v>0</v>
      </c>
      <c r="AA180" s="149">
        <f>$Z$180*$K$180</f>
        <v>0</v>
      </c>
      <c r="AR180" s="6" t="s">
        <v>165</v>
      </c>
      <c r="AT180" s="6" t="s">
        <v>161</v>
      </c>
      <c r="AU180" s="6" t="s">
        <v>111</v>
      </c>
      <c r="AY180" s="6" t="s">
        <v>159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165</v>
      </c>
      <c r="BM180" s="6" t="s">
        <v>693</v>
      </c>
    </row>
    <row r="181" spans="2:51" s="6" customFormat="1" ht="18.75" customHeight="1">
      <c r="B181" s="150"/>
      <c r="C181" s="151"/>
      <c r="D181" s="151"/>
      <c r="E181" s="151"/>
      <c r="F181" s="214" t="s">
        <v>694</v>
      </c>
      <c r="G181" s="215"/>
      <c r="H181" s="215"/>
      <c r="I181" s="215"/>
      <c r="J181" s="151"/>
      <c r="K181" s="152">
        <v>43.9</v>
      </c>
      <c r="L181" s="151"/>
      <c r="M181" s="151"/>
      <c r="N181" s="151"/>
      <c r="O181" s="151"/>
      <c r="P181" s="151"/>
      <c r="Q181" s="151"/>
      <c r="R181" s="153"/>
      <c r="T181" s="154"/>
      <c r="U181" s="151"/>
      <c r="V181" s="151"/>
      <c r="W181" s="151"/>
      <c r="X181" s="151"/>
      <c r="Y181" s="151"/>
      <c r="Z181" s="151"/>
      <c r="AA181" s="155"/>
      <c r="AT181" s="156" t="s">
        <v>167</v>
      </c>
      <c r="AU181" s="156" t="s">
        <v>111</v>
      </c>
      <c r="AV181" s="156" t="s">
        <v>111</v>
      </c>
      <c r="AW181" s="156" t="s">
        <v>121</v>
      </c>
      <c r="AX181" s="156" t="s">
        <v>22</v>
      </c>
      <c r="AY181" s="156" t="s">
        <v>159</v>
      </c>
    </row>
    <row r="182" spans="2:63" s="132" customFormat="1" ht="30.75" customHeight="1">
      <c r="B182" s="133"/>
      <c r="C182" s="134"/>
      <c r="D182" s="142" t="s">
        <v>125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210">
        <f>$BK$182</f>
        <v>0</v>
      </c>
      <c r="O182" s="211"/>
      <c r="P182" s="211"/>
      <c r="Q182" s="211"/>
      <c r="R182" s="136"/>
      <c r="T182" s="137"/>
      <c r="U182" s="134"/>
      <c r="V182" s="134"/>
      <c r="W182" s="138">
        <f>SUM($W$183:$W$194)</f>
        <v>0</v>
      </c>
      <c r="X182" s="134"/>
      <c r="Y182" s="138">
        <f>SUM($Y$183:$Y$194)</f>
        <v>268.88481944</v>
      </c>
      <c r="Z182" s="134"/>
      <c r="AA182" s="139">
        <f>SUM($AA$183:$AA$194)</f>
        <v>0</v>
      </c>
      <c r="AR182" s="140" t="s">
        <v>22</v>
      </c>
      <c r="AT182" s="140" t="s">
        <v>83</v>
      </c>
      <c r="AU182" s="140" t="s">
        <v>22</v>
      </c>
      <c r="AY182" s="140" t="s">
        <v>159</v>
      </c>
      <c r="BK182" s="141">
        <f>SUM($BK$183:$BK$194)</f>
        <v>0</v>
      </c>
    </row>
    <row r="183" spans="2:65" s="6" customFormat="1" ht="27" customHeight="1">
      <c r="B183" s="23"/>
      <c r="C183" s="143" t="s">
        <v>165</v>
      </c>
      <c r="D183" s="143" t="s">
        <v>161</v>
      </c>
      <c r="E183" s="144" t="s">
        <v>695</v>
      </c>
      <c r="F183" s="216" t="s">
        <v>696</v>
      </c>
      <c r="G183" s="217"/>
      <c r="H183" s="217"/>
      <c r="I183" s="217"/>
      <c r="J183" s="145" t="s">
        <v>170</v>
      </c>
      <c r="K183" s="146">
        <v>88.85</v>
      </c>
      <c r="L183" s="218">
        <v>0</v>
      </c>
      <c r="M183" s="217"/>
      <c r="N183" s="219">
        <f>ROUND($L$183*$K$183,2)</f>
        <v>0</v>
      </c>
      <c r="O183" s="217"/>
      <c r="P183" s="217"/>
      <c r="Q183" s="217"/>
      <c r="R183" s="25"/>
      <c r="T183" s="147"/>
      <c r="U183" s="31" t="s">
        <v>49</v>
      </c>
      <c r="V183" s="24"/>
      <c r="W183" s="148">
        <f>$V$183*$K$183</f>
        <v>0</v>
      </c>
      <c r="X183" s="148">
        <v>2.88016</v>
      </c>
      <c r="Y183" s="148">
        <f>$X$183*$K$183</f>
        <v>255.90221599999998</v>
      </c>
      <c r="Z183" s="148">
        <v>0</v>
      </c>
      <c r="AA183" s="149">
        <f>$Z$183*$K$183</f>
        <v>0</v>
      </c>
      <c r="AR183" s="6" t="s">
        <v>165</v>
      </c>
      <c r="AT183" s="6" t="s">
        <v>161</v>
      </c>
      <c r="AU183" s="6" t="s">
        <v>111</v>
      </c>
      <c r="AY183" s="6" t="s">
        <v>159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165</v>
      </c>
      <c r="BM183" s="6" t="s">
        <v>697</v>
      </c>
    </row>
    <row r="184" spans="2:51" s="6" customFormat="1" ht="18.75" customHeight="1">
      <c r="B184" s="150"/>
      <c r="C184" s="151"/>
      <c r="D184" s="151"/>
      <c r="E184" s="151"/>
      <c r="F184" s="214" t="s">
        <v>698</v>
      </c>
      <c r="G184" s="215"/>
      <c r="H184" s="215"/>
      <c r="I184" s="215"/>
      <c r="J184" s="151"/>
      <c r="K184" s="152">
        <v>88.85</v>
      </c>
      <c r="L184" s="151"/>
      <c r="M184" s="151"/>
      <c r="N184" s="151"/>
      <c r="O184" s="151"/>
      <c r="P184" s="151"/>
      <c r="Q184" s="151"/>
      <c r="R184" s="153"/>
      <c r="T184" s="154"/>
      <c r="U184" s="151"/>
      <c r="V184" s="151"/>
      <c r="W184" s="151"/>
      <c r="X184" s="151"/>
      <c r="Y184" s="151"/>
      <c r="Z184" s="151"/>
      <c r="AA184" s="155"/>
      <c r="AT184" s="156" t="s">
        <v>167</v>
      </c>
      <c r="AU184" s="156" t="s">
        <v>111</v>
      </c>
      <c r="AV184" s="156" t="s">
        <v>111</v>
      </c>
      <c r="AW184" s="156" t="s">
        <v>121</v>
      </c>
      <c r="AX184" s="156" t="s">
        <v>22</v>
      </c>
      <c r="AY184" s="156" t="s">
        <v>159</v>
      </c>
    </row>
    <row r="185" spans="2:65" s="6" customFormat="1" ht="27" customHeight="1">
      <c r="B185" s="23"/>
      <c r="C185" s="143" t="s">
        <v>22</v>
      </c>
      <c r="D185" s="143" t="s">
        <v>161</v>
      </c>
      <c r="E185" s="144" t="s">
        <v>699</v>
      </c>
      <c r="F185" s="216" t="s">
        <v>700</v>
      </c>
      <c r="G185" s="217"/>
      <c r="H185" s="217"/>
      <c r="I185" s="217"/>
      <c r="J185" s="145" t="s">
        <v>170</v>
      </c>
      <c r="K185" s="146">
        <v>85.3</v>
      </c>
      <c r="L185" s="218">
        <v>0</v>
      </c>
      <c r="M185" s="217"/>
      <c r="N185" s="219">
        <f>ROUND($L$185*$K$185,2)</f>
        <v>0</v>
      </c>
      <c r="O185" s="217"/>
      <c r="P185" s="217"/>
      <c r="Q185" s="217"/>
      <c r="R185" s="25"/>
      <c r="T185" s="147"/>
      <c r="U185" s="31" t="s">
        <v>49</v>
      </c>
      <c r="V185" s="24"/>
      <c r="W185" s="148">
        <f>$V$185*$K$185</f>
        <v>0</v>
      </c>
      <c r="X185" s="148">
        <v>0</v>
      </c>
      <c r="Y185" s="148">
        <f>$X$185*$K$185</f>
        <v>0</v>
      </c>
      <c r="Z185" s="148">
        <v>0</v>
      </c>
      <c r="AA185" s="149">
        <f>$Z$185*$K$185</f>
        <v>0</v>
      </c>
      <c r="AR185" s="6" t="s">
        <v>165</v>
      </c>
      <c r="AT185" s="6" t="s">
        <v>161</v>
      </c>
      <c r="AU185" s="6" t="s">
        <v>111</v>
      </c>
      <c r="AY185" s="6" t="s">
        <v>159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165</v>
      </c>
      <c r="BM185" s="6" t="s">
        <v>701</v>
      </c>
    </row>
    <row r="186" spans="2:51" s="6" customFormat="1" ht="18.75" customHeight="1">
      <c r="B186" s="150"/>
      <c r="C186" s="151"/>
      <c r="D186" s="151"/>
      <c r="E186" s="151"/>
      <c r="F186" s="214" t="s">
        <v>702</v>
      </c>
      <c r="G186" s="215"/>
      <c r="H186" s="215"/>
      <c r="I186" s="215"/>
      <c r="J186" s="151"/>
      <c r="K186" s="152">
        <v>85.3</v>
      </c>
      <c r="L186" s="151"/>
      <c r="M186" s="151"/>
      <c r="N186" s="151"/>
      <c r="O186" s="151"/>
      <c r="P186" s="151"/>
      <c r="Q186" s="151"/>
      <c r="R186" s="153"/>
      <c r="T186" s="154"/>
      <c r="U186" s="151"/>
      <c r="V186" s="151"/>
      <c r="W186" s="151"/>
      <c r="X186" s="151"/>
      <c r="Y186" s="151"/>
      <c r="Z186" s="151"/>
      <c r="AA186" s="155"/>
      <c r="AT186" s="156" t="s">
        <v>167</v>
      </c>
      <c r="AU186" s="156" t="s">
        <v>111</v>
      </c>
      <c r="AV186" s="156" t="s">
        <v>111</v>
      </c>
      <c r="AW186" s="156" t="s">
        <v>121</v>
      </c>
      <c r="AX186" s="156" t="s">
        <v>84</v>
      </c>
      <c r="AY186" s="156" t="s">
        <v>159</v>
      </c>
    </row>
    <row r="187" spans="2:65" s="6" customFormat="1" ht="27" customHeight="1">
      <c r="B187" s="23"/>
      <c r="C187" s="143" t="s">
        <v>487</v>
      </c>
      <c r="D187" s="143" t="s">
        <v>161</v>
      </c>
      <c r="E187" s="144" t="s">
        <v>703</v>
      </c>
      <c r="F187" s="216" t="s">
        <v>704</v>
      </c>
      <c r="G187" s="217"/>
      <c r="H187" s="217"/>
      <c r="I187" s="217"/>
      <c r="J187" s="145" t="s">
        <v>434</v>
      </c>
      <c r="K187" s="146">
        <v>3.311</v>
      </c>
      <c r="L187" s="218">
        <v>0</v>
      </c>
      <c r="M187" s="217"/>
      <c r="N187" s="219">
        <f>ROUND($L$187*$K$187,2)</f>
        <v>0</v>
      </c>
      <c r="O187" s="217"/>
      <c r="P187" s="217"/>
      <c r="Q187" s="217"/>
      <c r="R187" s="25"/>
      <c r="T187" s="147"/>
      <c r="U187" s="31" t="s">
        <v>49</v>
      </c>
      <c r="V187" s="24"/>
      <c r="W187" s="148">
        <f>$V$187*$K$187</f>
        <v>0</v>
      </c>
      <c r="X187" s="148">
        <v>1.0958</v>
      </c>
      <c r="Y187" s="148">
        <f>$X$187*$K$187</f>
        <v>3.6281938000000005</v>
      </c>
      <c r="Z187" s="148">
        <v>0</v>
      </c>
      <c r="AA187" s="149">
        <f>$Z$187*$K$187</f>
        <v>0</v>
      </c>
      <c r="AR187" s="6" t="s">
        <v>165</v>
      </c>
      <c r="AT187" s="6" t="s">
        <v>161</v>
      </c>
      <c r="AU187" s="6" t="s">
        <v>111</v>
      </c>
      <c r="AY187" s="6" t="s">
        <v>159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165</v>
      </c>
      <c r="BM187" s="6" t="s">
        <v>705</v>
      </c>
    </row>
    <row r="188" spans="2:51" s="6" customFormat="1" ht="18.75" customHeight="1">
      <c r="B188" s="150"/>
      <c r="C188" s="151"/>
      <c r="D188" s="151"/>
      <c r="E188" s="151"/>
      <c r="F188" s="214" t="s">
        <v>706</v>
      </c>
      <c r="G188" s="215"/>
      <c r="H188" s="215"/>
      <c r="I188" s="215"/>
      <c r="J188" s="151"/>
      <c r="K188" s="152">
        <v>3.311</v>
      </c>
      <c r="L188" s="151"/>
      <c r="M188" s="151"/>
      <c r="N188" s="151"/>
      <c r="O188" s="151"/>
      <c r="P188" s="151"/>
      <c r="Q188" s="151"/>
      <c r="R188" s="153"/>
      <c r="T188" s="154"/>
      <c r="U188" s="151"/>
      <c r="V188" s="151"/>
      <c r="W188" s="151"/>
      <c r="X188" s="151"/>
      <c r="Y188" s="151"/>
      <c r="Z188" s="151"/>
      <c r="AA188" s="155"/>
      <c r="AT188" s="156" t="s">
        <v>167</v>
      </c>
      <c r="AU188" s="156" t="s">
        <v>111</v>
      </c>
      <c r="AV188" s="156" t="s">
        <v>111</v>
      </c>
      <c r="AW188" s="156" t="s">
        <v>121</v>
      </c>
      <c r="AX188" s="156" t="s">
        <v>22</v>
      </c>
      <c r="AY188" s="156" t="s">
        <v>159</v>
      </c>
    </row>
    <row r="189" spans="2:65" s="6" customFormat="1" ht="15.75" customHeight="1">
      <c r="B189" s="23"/>
      <c r="C189" s="143" t="s">
        <v>440</v>
      </c>
      <c r="D189" s="143" t="s">
        <v>161</v>
      </c>
      <c r="E189" s="144" t="s">
        <v>707</v>
      </c>
      <c r="F189" s="216" t="s">
        <v>708</v>
      </c>
      <c r="G189" s="217"/>
      <c r="H189" s="217"/>
      <c r="I189" s="217"/>
      <c r="J189" s="145" t="s">
        <v>176</v>
      </c>
      <c r="K189" s="146">
        <v>34.39</v>
      </c>
      <c r="L189" s="218">
        <v>0</v>
      </c>
      <c r="M189" s="217"/>
      <c r="N189" s="219">
        <f>ROUND($L$189*$K$189,2)</f>
        <v>0</v>
      </c>
      <c r="O189" s="217"/>
      <c r="P189" s="217"/>
      <c r="Q189" s="217"/>
      <c r="R189" s="25"/>
      <c r="T189" s="147"/>
      <c r="U189" s="31" t="s">
        <v>49</v>
      </c>
      <c r="V189" s="24"/>
      <c r="W189" s="148">
        <f>$V$189*$K$189</f>
        <v>0</v>
      </c>
      <c r="X189" s="148">
        <v>0.01619</v>
      </c>
      <c r="Y189" s="148">
        <f>$X$189*$K$189</f>
        <v>0.5567740999999999</v>
      </c>
      <c r="Z189" s="148">
        <v>0</v>
      </c>
      <c r="AA189" s="149">
        <f>$Z$189*$K$189</f>
        <v>0</v>
      </c>
      <c r="AR189" s="6" t="s">
        <v>165</v>
      </c>
      <c r="AT189" s="6" t="s">
        <v>161</v>
      </c>
      <c r="AU189" s="6" t="s">
        <v>111</v>
      </c>
      <c r="AY189" s="6" t="s">
        <v>159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165</v>
      </c>
      <c r="BM189" s="6" t="s">
        <v>709</v>
      </c>
    </row>
    <row r="190" spans="2:51" s="6" customFormat="1" ht="18.75" customHeight="1">
      <c r="B190" s="150"/>
      <c r="C190" s="151"/>
      <c r="D190" s="151"/>
      <c r="E190" s="151"/>
      <c r="F190" s="214" t="s">
        <v>710</v>
      </c>
      <c r="G190" s="215"/>
      <c r="H190" s="215"/>
      <c r="I190" s="215"/>
      <c r="J190" s="151"/>
      <c r="K190" s="152">
        <v>34.39</v>
      </c>
      <c r="L190" s="151"/>
      <c r="M190" s="151"/>
      <c r="N190" s="151"/>
      <c r="O190" s="151"/>
      <c r="P190" s="151"/>
      <c r="Q190" s="151"/>
      <c r="R190" s="153"/>
      <c r="T190" s="154"/>
      <c r="U190" s="151"/>
      <c r="V190" s="151"/>
      <c r="W190" s="151"/>
      <c r="X190" s="151"/>
      <c r="Y190" s="151"/>
      <c r="Z190" s="151"/>
      <c r="AA190" s="155"/>
      <c r="AT190" s="156" t="s">
        <v>167</v>
      </c>
      <c r="AU190" s="156" t="s">
        <v>111</v>
      </c>
      <c r="AV190" s="156" t="s">
        <v>111</v>
      </c>
      <c r="AW190" s="156" t="s">
        <v>121</v>
      </c>
      <c r="AX190" s="156" t="s">
        <v>22</v>
      </c>
      <c r="AY190" s="156" t="s">
        <v>159</v>
      </c>
    </row>
    <row r="191" spans="2:65" s="6" customFormat="1" ht="15.75" customHeight="1">
      <c r="B191" s="23"/>
      <c r="C191" s="143" t="s">
        <v>711</v>
      </c>
      <c r="D191" s="143" t="s">
        <v>161</v>
      </c>
      <c r="E191" s="144" t="s">
        <v>432</v>
      </c>
      <c r="F191" s="216" t="s">
        <v>433</v>
      </c>
      <c r="G191" s="217"/>
      <c r="H191" s="217"/>
      <c r="I191" s="217"/>
      <c r="J191" s="145" t="s">
        <v>434</v>
      </c>
      <c r="K191" s="146">
        <v>0.711</v>
      </c>
      <c r="L191" s="218">
        <v>0</v>
      </c>
      <c r="M191" s="217"/>
      <c r="N191" s="219">
        <f>ROUND($L$191*$K$191,2)</f>
        <v>0</v>
      </c>
      <c r="O191" s="217"/>
      <c r="P191" s="217"/>
      <c r="Q191" s="217"/>
      <c r="R191" s="25"/>
      <c r="T191" s="147"/>
      <c r="U191" s="31" t="s">
        <v>49</v>
      </c>
      <c r="V191" s="24"/>
      <c r="W191" s="148">
        <f>$V$191*$K$191</f>
        <v>0</v>
      </c>
      <c r="X191" s="148">
        <v>1.07614</v>
      </c>
      <c r="Y191" s="148">
        <f>$X$191*$K$191</f>
        <v>0.7651355400000001</v>
      </c>
      <c r="Z191" s="148">
        <v>0</v>
      </c>
      <c r="AA191" s="149">
        <f>$Z$191*$K$191</f>
        <v>0</v>
      </c>
      <c r="AR191" s="6" t="s">
        <v>165</v>
      </c>
      <c r="AT191" s="6" t="s">
        <v>161</v>
      </c>
      <c r="AU191" s="6" t="s">
        <v>111</v>
      </c>
      <c r="AY191" s="6" t="s">
        <v>159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165</v>
      </c>
      <c r="BM191" s="6" t="s">
        <v>712</v>
      </c>
    </row>
    <row r="192" spans="2:51" s="6" customFormat="1" ht="18.75" customHeight="1">
      <c r="B192" s="150"/>
      <c r="C192" s="151"/>
      <c r="D192" s="151"/>
      <c r="E192" s="151"/>
      <c r="F192" s="214" t="s">
        <v>713</v>
      </c>
      <c r="G192" s="215"/>
      <c r="H192" s="215"/>
      <c r="I192" s="215"/>
      <c r="J192" s="151"/>
      <c r="K192" s="152">
        <v>0.711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167</v>
      </c>
      <c r="AU192" s="156" t="s">
        <v>111</v>
      </c>
      <c r="AV192" s="156" t="s">
        <v>111</v>
      </c>
      <c r="AW192" s="156" t="s">
        <v>121</v>
      </c>
      <c r="AX192" s="156" t="s">
        <v>84</v>
      </c>
      <c r="AY192" s="156" t="s">
        <v>159</v>
      </c>
    </row>
    <row r="193" spans="2:65" s="6" customFormat="1" ht="27" customHeight="1">
      <c r="B193" s="23"/>
      <c r="C193" s="157" t="s">
        <v>448</v>
      </c>
      <c r="D193" s="157" t="s">
        <v>392</v>
      </c>
      <c r="E193" s="158" t="s">
        <v>714</v>
      </c>
      <c r="F193" s="222" t="s">
        <v>715</v>
      </c>
      <c r="G193" s="223"/>
      <c r="H193" s="223"/>
      <c r="I193" s="223"/>
      <c r="J193" s="159" t="s">
        <v>170</v>
      </c>
      <c r="K193" s="160">
        <v>3.57</v>
      </c>
      <c r="L193" s="224">
        <v>0</v>
      </c>
      <c r="M193" s="223"/>
      <c r="N193" s="221">
        <f>ROUND($L$193*$K$193,2)</f>
        <v>0</v>
      </c>
      <c r="O193" s="217"/>
      <c r="P193" s="217"/>
      <c r="Q193" s="217"/>
      <c r="R193" s="25"/>
      <c r="T193" s="147"/>
      <c r="U193" s="31" t="s">
        <v>49</v>
      </c>
      <c r="V193" s="24"/>
      <c r="W193" s="148">
        <f>$V$193*$K$193</f>
        <v>0</v>
      </c>
      <c r="X193" s="148">
        <v>2.25</v>
      </c>
      <c r="Y193" s="148">
        <f>$X$193*$K$193</f>
        <v>8.032499999999999</v>
      </c>
      <c r="Z193" s="148">
        <v>0</v>
      </c>
      <c r="AA193" s="149">
        <f>$Z$193*$K$193</f>
        <v>0</v>
      </c>
      <c r="AR193" s="6" t="s">
        <v>396</v>
      </c>
      <c r="AT193" s="6" t="s">
        <v>392</v>
      </c>
      <c r="AU193" s="6" t="s">
        <v>111</v>
      </c>
      <c r="AY193" s="6" t="s">
        <v>159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165</v>
      </c>
      <c r="BM193" s="6" t="s">
        <v>716</v>
      </c>
    </row>
    <row r="194" spans="2:51" s="6" customFormat="1" ht="18.75" customHeight="1">
      <c r="B194" s="150"/>
      <c r="C194" s="151"/>
      <c r="D194" s="151"/>
      <c r="E194" s="151"/>
      <c r="F194" s="214" t="s">
        <v>717</v>
      </c>
      <c r="G194" s="215"/>
      <c r="H194" s="215"/>
      <c r="I194" s="215"/>
      <c r="J194" s="151"/>
      <c r="K194" s="152">
        <v>3.57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167</v>
      </c>
      <c r="AU194" s="156" t="s">
        <v>111</v>
      </c>
      <c r="AV194" s="156" t="s">
        <v>111</v>
      </c>
      <c r="AW194" s="156" t="s">
        <v>121</v>
      </c>
      <c r="AX194" s="156" t="s">
        <v>22</v>
      </c>
      <c r="AY194" s="156" t="s">
        <v>159</v>
      </c>
    </row>
    <row r="195" spans="2:63" s="132" customFormat="1" ht="30.75" customHeight="1">
      <c r="B195" s="133"/>
      <c r="C195" s="134"/>
      <c r="D195" s="142" t="s">
        <v>126</v>
      </c>
      <c r="E195" s="142"/>
      <c r="F195" s="142"/>
      <c r="G195" s="142"/>
      <c r="H195" s="142"/>
      <c r="I195" s="142"/>
      <c r="J195" s="142"/>
      <c r="K195" s="142"/>
      <c r="L195" s="142"/>
      <c r="M195" s="142"/>
      <c r="N195" s="210">
        <f>$BK$195</f>
        <v>0</v>
      </c>
      <c r="O195" s="211"/>
      <c r="P195" s="211"/>
      <c r="Q195" s="211"/>
      <c r="R195" s="136"/>
      <c r="T195" s="137"/>
      <c r="U195" s="134"/>
      <c r="V195" s="134"/>
      <c r="W195" s="138">
        <f>SUM($W$196:$W$203)</f>
        <v>0</v>
      </c>
      <c r="X195" s="134"/>
      <c r="Y195" s="138">
        <f>SUM($Y$196:$Y$203)</f>
        <v>245.9</v>
      </c>
      <c r="Z195" s="134"/>
      <c r="AA195" s="139">
        <f>SUM($AA$196:$AA$203)</f>
        <v>0</v>
      </c>
      <c r="AR195" s="140" t="s">
        <v>22</v>
      </c>
      <c r="AT195" s="140" t="s">
        <v>83</v>
      </c>
      <c r="AU195" s="140" t="s">
        <v>22</v>
      </c>
      <c r="AY195" s="140" t="s">
        <v>159</v>
      </c>
      <c r="BK195" s="141">
        <f>SUM($BK$196:$BK$203)</f>
        <v>0</v>
      </c>
    </row>
    <row r="196" spans="2:65" s="6" customFormat="1" ht="27" customHeight="1">
      <c r="B196" s="23"/>
      <c r="C196" s="143" t="s">
        <v>426</v>
      </c>
      <c r="D196" s="143" t="s">
        <v>161</v>
      </c>
      <c r="E196" s="144" t="s">
        <v>718</v>
      </c>
      <c r="F196" s="216" t="s">
        <v>719</v>
      </c>
      <c r="G196" s="217"/>
      <c r="H196" s="217"/>
      <c r="I196" s="217"/>
      <c r="J196" s="145" t="s">
        <v>176</v>
      </c>
      <c r="K196" s="146">
        <v>86.6</v>
      </c>
      <c r="L196" s="218">
        <v>0</v>
      </c>
      <c r="M196" s="217"/>
      <c r="N196" s="219">
        <f>ROUND($L$196*$K$196,2)</f>
        <v>0</v>
      </c>
      <c r="O196" s="217"/>
      <c r="P196" s="217"/>
      <c r="Q196" s="217"/>
      <c r="R196" s="25"/>
      <c r="T196" s="147"/>
      <c r="U196" s="31" t="s">
        <v>49</v>
      </c>
      <c r="V196" s="24"/>
      <c r="W196" s="148">
        <f>$V$196*$K$196</f>
        <v>0</v>
      </c>
      <c r="X196" s="148">
        <v>0</v>
      </c>
      <c r="Y196" s="148">
        <f>$X$196*$K$196</f>
        <v>0</v>
      </c>
      <c r="Z196" s="148">
        <v>0</v>
      </c>
      <c r="AA196" s="149">
        <f>$Z$196*$K$196</f>
        <v>0</v>
      </c>
      <c r="AR196" s="6" t="s">
        <v>165</v>
      </c>
      <c r="AT196" s="6" t="s">
        <v>161</v>
      </c>
      <c r="AU196" s="6" t="s">
        <v>111</v>
      </c>
      <c r="AY196" s="6" t="s">
        <v>159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165</v>
      </c>
      <c r="BM196" s="6" t="s">
        <v>720</v>
      </c>
    </row>
    <row r="197" spans="2:51" s="6" customFormat="1" ht="18.75" customHeight="1">
      <c r="B197" s="150"/>
      <c r="C197" s="151"/>
      <c r="D197" s="151"/>
      <c r="E197" s="151"/>
      <c r="F197" s="214" t="s">
        <v>721</v>
      </c>
      <c r="G197" s="215"/>
      <c r="H197" s="215"/>
      <c r="I197" s="215"/>
      <c r="J197" s="151"/>
      <c r="K197" s="152">
        <v>86.6</v>
      </c>
      <c r="L197" s="151"/>
      <c r="M197" s="151"/>
      <c r="N197" s="151"/>
      <c r="O197" s="151"/>
      <c r="P197" s="151"/>
      <c r="Q197" s="151"/>
      <c r="R197" s="153"/>
      <c r="T197" s="154"/>
      <c r="U197" s="151"/>
      <c r="V197" s="151"/>
      <c r="W197" s="151"/>
      <c r="X197" s="151"/>
      <c r="Y197" s="151"/>
      <c r="Z197" s="151"/>
      <c r="AA197" s="155"/>
      <c r="AT197" s="156" t="s">
        <v>167</v>
      </c>
      <c r="AU197" s="156" t="s">
        <v>111</v>
      </c>
      <c r="AV197" s="156" t="s">
        <v>111</v>
      </c>
      <c r="AW197" s="156" t="s">
        <v>121</v>
      </c>
      <c r="AX197" s="156" t="s">
        <v>22</v>
      </c>
      <c r="AY197" s="156" t="s">
        <v>159</v>
      </c>
    </row>
    <row r="198" spans="2:65" s="6" customFormat="1" ht="39" customHeight="1">
      <c r="B198" s="23"/>
      <c r="C198" s="143" t="s">
        <v>324</v>
      </c>
      <c r="D198" s="143" t="s">
        <v>161</v>
      </c>
      <c r="E198" s="144" t="s">
        <v>464</v>
      </c>
      <c r="F198" s="216" t="s">
        <v>465</v>
      </c>
      <c r="G198" s="217"/>
      <c r="H198" s="217"/>
      <c r="I198" s="217"/>
      <c r="J198" s="145" t="s">
        <v>170</v>
      </c>
      <c r="K198" s="146">
        <v>132.5</v>
      </c>
      <c r="L198" s="218">
        <v>0</v>
      </c>
      <c r="M198" s="217"/>
      <c r="N198" s="219">
        <f>ROUND($L$198*$K$198,2)</f>
        <v>0</v>
      </c>
      <c r="O198" s="217"/>
      <c r="P198" s="217"/>
      <c r="Q198" s="217"/>
      <c r="R198" s="25"/>
      <c r="T198" s="147"/>
      <c r="U198" s="31" t="s">
        <v>49</v>
      </c>
      <c r="V198" s="24"/>
      <c r="W198" s="148">
        <f>$V$198*$K$198</f>
        <v>0</v>
      </c>
      <c r="X198" s="148">
        <v>1.848</v>
      </c>
      <c r="Y198" s="148">
        <f>$X$198*$K$198</f>
        <v>244.86</v>
      </c>
      <c r="Z198" s="148">
        <v>0</v>
      </c>
      <c r="AA198" s="149">
        <f>$Z$198*$K$198</f>
        <v>0</v>
      </c>
      <c r="AR198" s="6" t="s">
        <v>165</v>
      </c>
      <c r="AT198" s="6" t="s">
        <v>161</v>
      </c>
      <c r="AU198" s="6" t="s">
        <v>111</v>
      </c>
      <c r="AY198" s="6" t="s">
        <v>159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165</v>
      </c>
      <c r="BM198" s="6" t="s">
        <v>722</v>
      </c>
    </row>
    <row r="199" spans="2:51" s="6" customFormat="1" ht="18.75" customHeight="1">
      <c r="B199" s="150"/>
      <c r="C199" s="151"/>
      <c r="D199" s="151"/>
      <c r="E199" s="151"/>
      <c r="F199" s="214" t="s">
        <v>723</v>
      </c>
      <c r="G199" s="215"/>
      <c r="H199" s="215"/>
      <c r="I199" s="215"/>
      <c r="J199" s="151"/>
      <c r="K199" s="152">
        <v>17.21</v>
      </c>
      <c r="L199" s="151"/>
      <c r="M199" s="151"/>
      <c r="N199" s="151"/>
      <c r="O199" s="151"/>
      <c r="P199" s="151"/>
      <c r="Q199" s="151"/>
      <c r="R199" s="153"/>
      <c r="T199" s="154"/>
      <c r="U199" s="151"/>
      <c r="V199" s="151"/>
      <c r="W199" s="151"/>
      <c r="X199" s="151"/>
      <c r="Y199" s="151"/>
      <c r="Z199" s="151"/>
      <c r="AA199" s="155"/>
      <c r="AT199" s="156" t="s">
        <v>167</v>
      </c>
      <c r="AU199" s="156" t="s">
        <v>111</v>
      </c>
      <c r="AV199" s="156" t="s">
        <v>111</v>
      </c>
      <c r="AW199" s="156" t="s">
        <v>121</v>
      </c>
      <c r="AX199" s="156" t="s">
        <v>84</v>
      </c>
      <c r="AY199" s="156" t="s">
        <v>159</v>
      </c>
    </row>
    <row r="200" spans="2:51" s="6" customFormat="1" ht="18.75" customHeight="1">
      <c r="B200" s="150"/>
      <c r="C200" s="151"/>
      <c r="D200" s="151"/>
      <c r="E200" s="151"/>
      <c r="F200" s="214" t="s">
        <v>724</v>
      </c>
      <c r="G200" s="215"/>
      <c r="H200" s="215"/>
      <c r="I200" s="215"/>
      <c r="J200" s="151"/>
      <c r="K200" s="152">
        <v>115.29</v>
      </c>
      <c r="L200" s="151"/>
      <c r="M200" s="151"/>
      <c r="N200" s="151"/>
      <c r="O200" s="151"/>
      <c r="P200" s="151"/>
      <c r="Q200" s="151"/>
      <c r="R200" s="153"/>
      <c r="T200" s="154"/>
      <c r="U200" s="151"/>
      <c r="V200" s="151"/>
      <c r="W200" s="151"/>
      <c r="X200" s="151"/>
      <c r="Y200" s="151"/>
      <c r="Z200" s="151"/>
      <c r="AA200" s="155"/>
      <c r="AT200" s="156" t="s">
        <v>167</v>
      </c>
      <c r="AU200" s="156" t="s">
        <v>111</v>
      </c>
      <c r="AV200" s="156" t="s">
        <v>111</v>
      </c>
      <c r="AW200" s="156" t="s">
        <v>121</v>
      </c>
      <c r="AX200" s="156" t="s">
        <v>84</v>
      </c>
      <c r="AY200" s="156" t="s">
        <v>159</v>
      </c>
    </row>
    <row r="201" spans="2:65" s="6" customFormat="1" ht="15.75" customHeight="1">
      <c r="B201" s="23"/>
      <c r="C201" s="157" t="s">
        <v>349</v>
      </c>
      <c r="D201" s="157" t="s">
        <v>392</v>
      </c>
      <c r="E201" s="158" t="s">
        <v>725</v>
      </c>
      <c r="F201" s="222" t="s">
        <v>726</v>
      </c>
      <c r="G201" s="223"/>
      <c r="H201" s="223"/>
      <c r="I201" s="223"/>
      <c r="J201" s="159" t="s">
        <v>170</v>
      </c>
      <c r="K201" s="160">
        <v>1.6</v>
      </c>
      <c r="L201" s="224">
        <v>0</v>
      </c>
      <c r="M201" s="223"/>
      <c r="N201" s="221">
        <f>ROUND($L$201*$K$201,2)</f>
        <v>0</v>
      </c>
      <c r="O201" s="217"/>
      <c r="P201" s="217"/>
      <c r="Q201" s="217"/>
      <c r="R201" s="25"/>
      <c r="T201" s="147"/>
      <c r="U201" s="31" t="s">
        <v>49</v>
      </c>
      <c r="V201" s="24"/>
      <c r="W201" s="148">
        <f>$V$201*$K$201</f>
        <v>0</v>
      </c>
      <c r="X201" s="148">
        <v>0.65</v>
      </c>
      <c r="Y201" s="148">
        <f>$X$201*$K$201</f>
        <v>1.04</v>
      </c>
      <c r="Z201" s="148">
        <v>0</v>
      </c>
      <c r="AA201" s="149">
        <f>$Z$201*$K$201</f>
        <v>0</v>
      </c>
      <c r="AR201" s="6" t="s">
        <v>396</v>
      </c>
      <c r="AT201" s="6" t="s">
        <v>392</v>
      </c>
      <c r="AU201" s="6" t="s">
        <v>111</v>
      </c>
      <c r="AY201" s="6" t="s">
        <v>159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165</v>
      </c>
      <c r="BM201" s="6" t="s">
        <v>727</v>
      </c>
    </row>
    <row r="202" spans="2:51" s="6" customFormat="1" ht="18.75" customHeight="1">
      <c r="B202" s="150"/>
      <c r="C202" s="151"/>
      <c r="D202" s="151"/>
      <c r="E202" s="151"/>
      <c r="F202" s="214" t="s">
        <v>728</v>
      </c>
      <c r="G202" s="215"/>
      <c r="H202" s="215"/>
      <c r="I202" s="215"/>
      <c r="J202" s="151"/>
      <c r="K202" s="152">
        <v>1.5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167</v>
      </c>
      <c r="AU202" s="156" t="s">
        <v>111</v>
      </c>
      <c r="AV202" s="156" t="s">
        <v>111</v>
      </c>
      <c r="AW202" s="156" t="s">
        <v>121</v>
      </c>
      <c r="AX202" s="156" t="s">
        <v>84</v>
      </c>
      <c r="AY202" s="156" t="s">
        <v>159</v>
      </c>
    </row>
    <row r="203" spans="2:51" s="6" customFormat="1" ht="18.75" customHeight="1">
      <c r="B203" s="150"/>
      <c r="C203" s="151"/>
      <c r="D203" s="151"/>
      <c r="E203" s="151"/>
      <c r="F203" s="214" t="s">
        <v>729</v>
      </c>
      <c r="G203" s="215"/>
      <c r="H203" s="215"/>
      <c r="I203" s="215"/>
      <c r="J203" s="151"/>
      <c r="K203" s="152">
        <v>0.1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167</v>
      </c>
      <c r="AU203" s="156" t="s">
        <v>111</v>
      </c>
      <c r="AV203" s="156" t="s">
        <v>111</v>
      </c>
      <c r="AW203" s="156" t="s">
        <v>121</v>
      </c>
      <c r="AX203" s="156" t="s">
        <v>84</v>
      </c>
      <c r="AY203" s="156" t="s">
        <v>159</v>
      </c>
    </row>
    <row r="204" spans="2:63" s="132" customFormat="1" ht="30.75" customHeight="1">
      <c r="B204" s="133"/>
      <c r="C204" s="134"/>
      <c r="D204" s="142" t="s">
        <v>619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210">
        <f>$BK$204</f>
        <v>0</v>
      </c>
      <c r="O204" s="211"/>
      <c r="P204" s="211"/>
      <c r="Q204" s="211"/>
      <c r="R204" s="136"/>
      <c r="T204" s="137"/>
      <c r="U204" s="134"/>
      <c r="V204" s="134"/>
      <c r="W204" s="138">
        <f>SUM($W$205:$W$209)</f>
        <v>0</v>
      </c>
      <c r="X204" s="134"/>
      <c r="Y204" s="138">
        <f>SUM($Y$205:$Y$209)</f>
        <v>4.6815</v>
      </c>
      <c r="Z204" s="134"/>
      <c r="AA204" s="139">
        <f>SUM($AA$205:$AA$209)</f>
        <v>0</v>
      </c>
      <c r="AR204" s="140" t="s">
        <v>22</v>
      </c>
      <c r="AT204" s="140" t="s">
        <v>83</v>
      </c>
      <c r="AU204" s="140" t="s">
        <v>22</v>
      </c>
      <c r="AY204" s="140" t="s">
        <v>159</v>
      </c>
      <c r="BK204" s="141">
        <f>SUM($BK$205:$BK$209)</f>
        <v>0</v>
      </c>
    </row>
    <row r="205" spans="2:65" s="6" customFormat="1" ht="27" customHeight="1">
      <c r="B205" s="23"/>
      <c r="C205" s="143" t="s">
        <v>518</v>
      </c>
      <c r="D205" s="143" t="s">
        <v>161</v>
      </c>
      <c r="E205" s="144" t="s">
        <v>730</v>
      </c>
      <c r="F205" s="216" t="s">
        <v>731</v>
      </c>
      <c r="G205" s="217"/>
      <c r="H205" s="217"/>
      <c r="I205" s="217"/>
      <c r="J205" s="145" t="s">
        <v>176</v>
      </c>
      <c r="K205" s="146">
        <v>9</v>
      </c>
      <c r="L205" s="218">
        <v>0</v>
      </c>
      <c r="M205" s="217"/>
      <c r="N205" s="219">
        <f>ROUND($L$205*$K$205,2)</f>
        <v>0</v>
      </c>
      <c r="O205" s="217"/>
      <c r="P205" s="217"/>
      <c r="Q205" s="217"/>
      <c r="R205" s="25"/>
      <c r="T205" s="147"/>
      <c r="U205" s="31" t="s">
        <v>49</v>
      </c>
      <c r="V205" s="24"/>
      <c r="W205" s="148">
        <f>$V$205*$K$205</f>
        <v>0</v>
      </c>
      <c r="X205" s="148">
        <v>0.0835</v>
      </c>
      <c r="Y205" s="148">
        <f>$X$205*$K$205</f>
        <v>0.7515000000000001</v>
      </c>
      <c r="Z205" s="148">
        <v>0</v>
      </c>
      <c r="AA205" s="149">
        <f>$Z$205*$K$205</f>
        <v>0</v>
      </c>
      <c r="AR205" s="6" t="s">
        <v>165</v>
      </c>
      <c r="AT205" s="6" t="s">
        <v>161</v>
      </c>
      <c r="AU205" s="6" t="s">
        <v>111</v>
      </c>
      <c r="AY205" s="6" t="s">
        <v>159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165</v>
      </c>
      <c r="BM205" s="6" t="s">
        <v>732</v>
      </c>
    </row>
    <row r="206" spans="2:51" s="6" customFormat="1" ht="18.75" customHeight="1">
      <c r="B206" s="150"/>
      <c r="C206" s="151"/>
      <c r="D206" s="151"/>
      <c r="E206" s="151"/>
      <c r="F206" s="214" t="s">
        <v>733</v>
      </c>
      <c r="G206" s="215"/>
      <c r="H206" s="215"/>
      <c r="I206" s="215"/>
      <c r="J206" s="151"/>
      <c r="K206" s="152">
        <v>9</v>
      </c>
      <c r="L206" s="151"/>
      <c r="M206" s="151"/>
      <c r="N206" s="151"/>
      <c r="O206" s="151"/>
      <c r="P206" s="151"/>
      <c r="Q206" s="151"/>
      <c r="R206" s="153"/>
      <c r="T206" s="154"/>
      <c r="U206" s="151"/>
      <c r="V206" s="151"/>
      <c r="W206" s="151"/>
      <c r="X206" s="151"/>
      <c r="Y206" s="151"/>
      <c r="Z206" s="151"/>
      <c r="AA206" s="155"/>
      <c r="AT206" s="156" t="s">
        <v>167</v>
      </c>
      <c r="AU206" s="156" t="s">
        <v>111</v>
      </c>
      <c r="AV206" s="156" t="s">
        <v>111</v>
      </c>
      <c r="AW206" s="156" t="s">
        <v>121</v>
      </c>
      <c r="AX206" s="156" t="s">
        <v>22</v>
      </c>
      <c r="AY206" s="156" t="s">
        <v>159</v>
      </c>
    </row>
    <row r="207" spans="2:65" s="6" customFormat="1" ht="27" customHeight="1">
      <c r="B207" s="23"/>
      <c r="C207" s="157" t="s">
        <v>526</v>
      </c>
      <c r="D207" s="157" t="s">
        <v>392</v>
      </c>
      <c r="E207" s="158" t="s">
        <v>734</v>
      </c>
      <c r="F207" s="222" t="s">
        <v>735</v>
      </c>
      <c r="G207" s="223"/>
      <c r="H207" s="223"/>
      <c r="I207" s="223"/>
      <c r="J207" s="159" t="s">
        <v>182</v>
      </c>
      <c r="K207" s="160">
        <v>3</v>
      </c>
      <c r="L207" s="224">
        <v>0</v>
      </c>
      <c r="M207" s="223"/>
      <c r="N207" s="221">
        <f>ROUND($L$207*$K$207,2)</f>
        <v>0</v>
      </c>
      <c r="O207" s="217"/>
      <c r="P207" s="217"/>
      <c r="Q207" s="217"/>
      <c r="R207" s="25"/>
      <c r="T207" s="147"/>
      <c r="U207" s="31" t="s">
        <v>49</v>
      </c>
      <c r="V207" s="24"/>
      <c r="W207" s="148">
        <f>$V$207*$K$207</f>
        <v>0</v>
      </c>
      <c r="X207" s="148">
        <v>1.31</v>
      </c>
      <c r="Y207" s="148">
        <f>$X$207*$K$207</f>
        <v>3.93</v>
      </c>
      <c r="Z207" s="148">
        <v>0</v>
      </c>
      <c r="AA207" s="149">
        <f>$Z$207*$K$207</f>
        <v>0</v>
      </c>
      <c r="AR207" s="6" t="s">
        <v>396</v>
      </c>
      <c r="AT207" s="6" t="s">
        <v>392</v>
      </c>
      <c r="AU207" s="6" t="s">
        <v>111</v>
      </c>
      <c r="AY207" s="6" t="s">
        <v>159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165</v>
      </c>
      <c r="BM207" s="6" t="s">
        <v>736</v>
      </c>
    </row>
    <row r="208" spans="2:47" s="6" customFormat="1" ht="18.75" customHeight="1">
      <c r="B208" s="23"/>
      <c r="C208" s="24"/>
      <c r="D208" s="24"/>
      <c r="E208" s="24"/>
      <c r="F208" s="239" t="s">
        <v>737</v>
      </c>
      <c r="G208" s="173"/>
      <c r="H208" s="173"/>
      <c r="I208" s="173"/>
      <c r="J208" s="24"/>
      <c r="K208" s="24"/>
      <c r="L208" s="24"/>
      <c r="M208" s="24"/>
      <c r="N208" s="24"/>
      <c r="O208" s="24"/>
      <c r="P208" s="24"/>
      <c r="Q208" s="24"/>
      <c r="R208" s="25"/>
      <c r="T208" s="64"/>
      <c r="U208" s="24"/>
      <c r="V208" s="24"/>
      <c r="W208" s="24"/>
      <c r="X208" s="24"/>
      <c r="Y208" s="24"/>
      <c r="Z208" s="24"/>
      <c r="AA208" s="65"/>
      <c r="AT208" s="6" t="s">
        <v>738</v>
      </c>
      <c r="AU208" s="6" t="s">
        <v>111</v>
      </c>
    </row>
    <row r="209" spans="2:51" s="6" customFormat="1" ht="18.75" customHeight="1">
      <c r="B209" s="150"/>
      <c r="C209" s="151"/>
      <c r="D209" s="151"/>
      <c r="E209" s="151"/>
      <c r="F209" s="214" t="s">
        <v>179</v>
      </c>
      <c r="G209" s="215"/>
      <c r="H209" s="215"/>
      <c r="I209" s="215"/>
      <c r="J209" s="151"/>
      <c r="K209" s="152">
        <v>3</v>
      </c>
      <c r="L209" s="151"/>
      <c r="M209" s="151"/>
      <c r="N209" s="151"/>
      <c r="O209" s="151"/>
      <c r="P209" s="151"/>
      <c r="Q209" s="151"/>
      <c r="R209" s="153"/>
      <c r="T209" s="154"/>
      <c r="U209" s="151"/>
      <c r="V209" s="151"/>
      <c r="W209" s="151"/>
      <c r="X209" s="151"/>
      <c r="Y209" s="151"/>
      <c r="Z209" s="151"/>
      <c r="AA209" s="155"/>
      <c r="AT209" s="156" t="s">
        <v>167</v>
      </c>
      <c r="AU209" s="156" t="s">
        <v>111</v>
      </c>
      <c r="AV209" s="156" t="s">
        <v>111</v>
      </c>
      <c r="AW209" s="156" t="s">
        <v>121</v>
      </c>
      <c r="AX209" s="156" t="s">
        <v>22</v>
      </c>
      <c r="AY209" s="156" t="s">
        <v>159</v>
      </c>
    </row>
    <row r="210" spans="2:63" s="132" customFormat="1" ht="30.75" customHeight="1">
      <c r="B210" s="133"/>
      <c r="C210" s="134"/>
      <c r="D210" s="142" t="s">
        <v>128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210">
        <f>$BK$210</f>
        <v>0</v>
      </c>
      <c r="O210" s="211"/>
      <c r="P210" s="211"/>
      <c r="Q210" s="211"/>
      <c r="R210" s="136"/>
      <c r="T210" s="137"/>
      <c r="U210" s="134"/>
      <c r="V210" s="134"/>
      <c r="W210" s="138">
        <f>SUM($W$211:$W$212)</f>
        <v>0</v>
      </c>
      <c r="X210" s="134"/>
      <c r="Y210" s="138">
        <f>SUM($Y$211:$Y$212)</f>
        <v>0.004435199999999999</v>
      </c>
      <c r="Z210" s="134"/>
      <c r="AA210" s="139">
        <f>SUM($AA$211:$AA$212)</f>
        <v>0</v>
      </c>
      <c r="AR210" s="140" t="s">
        <v>22</v>
      </c>
      <c r="AT210" s="140" t="s">
        <v>83</v>
      </c>
      <c r="AU210" s="140" t="s">
        <v>22</v>
      </c>
      <c r="AY210" s="140" t="s">
        <v>159</v>
      </c>
      <c r="BK210" s="141">
        <f>SUM($BK$211:$BK$212)</f>
        <v>0</v>
      </c>
    </row>
    <row r="211" spans="2:65" s="6" customFormat="1" ht="27" customHeight="1">
      <c r="B211" s="23"/>
      <c r="C211" s="143" t="s">
        <v>391</v>
      </c>
      <c r="D211" s="143" t="s">
        <v>161</v>
      </c>
      <c r="E211" s="144" t="s">
        <v>739</v>
      </c>
      <c r="F211" s="216" t="s">
        <v>740</v>
      </c>
      <c r="G211" s="217"/>
      <c r="H211" s="217"/>
      <c r="I211" s="217"/>
      <c r="J211" s="145" t="s">
        <v>176</v>
      </c>
      <c r="K211" s="146">
        <v>5.76</v>
      </c>
      <c r="L211" s="218">
        <v>0</v>
      </c>
      <c r="M211" s="217"/>
      <c r="N211" s="219">
        <f>ROUND($L$211*$K$211,2)</f>
        <v>0</v>
      </c>
      <c r="O211" s="217"/>
      <c r="P211" s="217"/>
      <c r="Q211" s="217"/>
      <c r="R211" s="25"/>
      <c r="T211" s="147"/>
      <c r="U211" s="31" t="s">
        <v>49</v>
      </c>
      <c r="V211" s="24"/>
      <c r="W211" s="148">
        <f>$V$211*$K$211</f>
        <v>0</v>
      </c>
      <c r="X211" s="148">
        <v>0.00077</v>
      </c>
      <c r="Y211" s="148">
        <f>$X$211*$K$211</f>
        <v>0.004435199999999999</v>
      </c>
      <c r="Z211" s="148">
        <v>0</v>
      </c>
      <c r="AA211" s="149">
        <f>$Z$211*$K$211</f>
        <v>0</v>
      </c>
      <c r="AR211" s="6" t="s">
        <v>165</v>
      </c>
      <c r="AT211" s="6" t="s">
        <v>161</v>
      </c>
      <c r="AU211" s="6" t="s">
        <v>111</v>
      </c>
      <c r="AY211" s="6" t="s">
        <v>159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165</v>
      </c>
      <c r="BM211" s="6" t="s">
        <v>741</v>
      </c>
    </row>
    <row r="212" spans="2:51" s="6" customFormat="1" ht="32.25" customHeight="1">
      <c r="B212" s="150"/>
      <c r="C212" s="151"/>
      <c r="D212" s="151"/>
      <c r="E212" s="151"/>
      <c r="F212" s="214" t="s">
        <v>742</v>
      </c>
      <c r="G212" s="215"/>
      <c r="H212" s="215"/>
      <c r="I212" s="215"/>
      <c r="J212" s="151"/>
      <c r="K212" s="152">
        <v>5.76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167</v>
      </c>
      <c r="AU212" s="156" t="s">
        <v>111</v>
      </c>
      <c r="AV212" s="156" t="s">
        <v>111</v>
      </c>
      <c r="AW212" s="156" t="s">
        <v>121</v>
      </c>
      <c r="AX212" s="156" t="s">
        <v>22</v>
      </c>
      <c r="AY212" s="156" t="s">
        <v>159</v>
      </c>
    </row>
    <row r="213" spans="2:63" s="132" customFormat="1" ht="30.75" customHeight="1">
      <c r="B213" s="133"/>
      <c r="C213" s="134"/>
      <c r="D213" s="142" t="s">
        <v>129</v>
      </c>
      <c r="E213" s="142"/>
      <c r="F213" s="142"/>
      <c r="G213" s="142"/>
      <c r="H213" s="142"/>
      <c r="I213" s="142"/>
      <c r="J213" s="142"/>
      <c r="K213" s="142"/>
      <c r="L213" s="142"/>
      <c r="M213" s="142"/>
      <c r="N213" s="210">
        <f>$BK$213</f>
        <v>0</v>
      </c>
      <c r="O213" s="211"/>
      <c r="P213" s="211"/>
      <c r="Q213" s="211"/>
      <c r="R213" s="136"/>
      <c r="T213" s="137"/>
      <c r="U213" s="134"/>
      <c r="V213" s="134"/>
      <c r="W213" s="138">
        <f>$W$214+SUM($W$215:$W$237)</f>
        <v>0</v>
      </c>
      <c r="X213" s="134"/>
      <c r="Y213" s="138">
        <f>$Y$214+SUM($Y$215:$Y$237)</f>
        <v>0.7197720000000001</v>
      </c>
      <c r="Z213" s="134"/>
      <c r="AA213" s="139">
        <f>$AA$214+SUM($AA$215:$AA$237)</f>
        <v>0.064</v>
      </c>
      <c r="AR213" s="140" t="s">
        <v>22</v>
      </c>
      <c r="AT213" s="140" t="s">
        <v>83</v>
      </c>
      <c r="AU213" s="140" t="s">
        <v>22</v>
      </c>
      <c r="AY213" s="140" t="s">
        <v>159</v>
      </c>
      <c r="BK213" s="141">
        <f>$BK$214+SUM($BK$215:$BK$237)</f>
        <v>0</v>
      </c>
    </row>
    <row r="214" spans="2:65" s="6" customFormat="1" ht="27" customHeight="1">
      <c r="B214" s="23"/>
      <c r="C214" s="143" t="s">
        <v>342</v>
      </c>
      <c r="D214" s="143" t="s">
        <v>161</v>
      </c>
      <c r="E214" s="144" t="s">
        <v>743</v>
      </c>
      <c r="F214" s="216" t="s">
        <v>744</v>
      </c>
      <c r="G214" s="217"/>
      <c r="H214" s="217"/>
      <c r="I214" s="217"/>
      <c r="J214" s="145" t="s">
        <v>501</v>
      </c>
      <c r="K214" s="146">
        <v>16.72</v>
      </c>
      <c r="L214" s="218">
        <v>0</v>
      </c>
      <c r="M214" s="217"/>
      <c r="N214" s="219">
        <f>ROUND($L$214*$K$214,2)</f>
        <v>0</v>
      </c>
      <c r="O214" s="217"/>
      <c r="P214" s="217"/>
      <c r="Q214" s="217"/>
      <c r="R214" s="25"/>
      <c r="T214" s="147"/>
      <c r="U214" s="31" t="s">
        <v>49</v>
      </c>
      <c r="V214" s="24"/>
      <c r="W214" s="148">
        <f>$V$214*$K$214</f>
        <v>0</v>
      </c>
      <c r="X214" s="148">
        <v>0.0235</v>
      </c>
      <c r="Y214" s="148">
        <f>$X$214*$K$214</f>
        <v>0.39292</v>
      </c>
      <c r="Z214" s="148">
        <v>0</v>
      </c>
      <c r="AA214" s="149">
        <f>$Z$214*$K$214</f>
        <v>0</v>
      </c>
      <c r="AR214" s="6" t="s">
        <v>165</v>
      </c>
      <c r="AT214" s="6" t="s">
        <v>161</v>
      </c>
      <c r="AU214" s="6" t="s">
        <v>111</v>
      </c>
      <c r="AY214" s="6" t="s">
        <v>159</v>
      </c>
      <c r="BE214" s="93">
        <f>IF($U$214="základní",$N$214,0)</f>
        <v>0</v>
      </c>
      <c r="BF214" s="93">
        <f>IF($U$214="snížená",$N$214,0)</f>
        <v>0</v>
      </c>
      <c r="BG214" s="93">
        <f>IF($U$214="zákl. přenesená",$N$214,0)</f>
        <v>0</v>
      </c>
      <c r="BH214" s="93">
        <f>IF($U$214="sníž. přenesená",$N$214,0)</f>
        <v>0</v>
      </c>
      <c r="BI214" s="93">
        <f>IF($U$214="nulová",$N$214,0)</f>
        <v>0</v>
      </c>
      <c r="BJ214" s="6" t="s">
        <v>22</v>
      </c>
      <c r="BK214" s="93">
        <f>ROUND($L$214*$K$214,2)</f>
        <v>0</v>
      </c>
      <c r="BL214" s="6" t="s">
        <v>165</v>
      </c>
      <c r="BM214" s="6" t="s">
        <v>745</v>
      </c>
    </row>
    <row r="215" spans="2:51" s="6" customFormat="1" ht="18.75" customHeight="1">
      <c r="B215" s="150"/>
      <c r="C215" s="151"/>
      <c r="D215" s="151"/>
      <c r="E215" s="151"/>
      <c r="F215" s="214" t="s">
        <v>746</v>
      </c>
      <c r="G215" s="215"/>
      <c r="H215" s="215"/>
      <c r="I215" s="215"/>
      <c r="J215" s="151"/>
      <c r="K215" s="152">
        <v>16.72</v>
      </c>
      <c r="L215" s="151"/>
      <c r="M215" s="151"/>
      <c r="N215" s="151"/>
      <c r="O215" s="151"/>
      <c r="P215" s="151"/>
      <c r="Q215" s="151"/>
      <c r="R215" s="153"/>
      <c r="T215" s="154"/>
      <c r="U215" s="151"/>
      <c r="V215" s="151"/>
      <c r="W215" s="151"/>
      <c r="X215" s="151"/>
      <c r="Y215" s="151"/>
      <c r="Z215" s="151"/>
      <c r="AA215" s="155"/>
      <c r="AT215" s="156" t="s">
        <v>167</v>
      </c>
      <c r="AU215" s="156" t="s">
        <v>111</v>
      </c>
      <c r="AV215" s="156" t="s">
        <v>111</v>
      </c>
      <c r="AW215" s="156" t="s">
        <v>121</v>
      </c>
      <c r="AX215" s="156" t="s">
        <v>22</v>
      </c>
      <c r="AY215" s="156" t="s">
        <v>159</v>
      </c>
    </row>
    <row r="216" spans="2:65" s="6" customFormat="1" ht="27" customHeight="1">
      <c r="B216" s="23"/>
      <c r="C216" s="143" t="s">
        <v>355</v>
      </c>
      <c r="D216" s="143" t="s">
        <v>161</v>
      </c>
      <c r="E216" s="144" t="s">
        <v>747</v>
      </c>
      <c r="F216" s="216" t="s">
        <v>748</v>
      </c>
      <c r="G216" s="217"/>
      <c r="H216" s="217"/>
      <c r="I216" s="217"/>
      <c r="J216" s="145" t="s">
        <v>176</v>
      </c>
      <c r="K216" s="146">
        <v>25</v>
      </c>
      <c r="L216" s="218">
        <v>0</v>
      </c>
      <c r="M216" s="217"/>
      <c r="N216" s="219">
        <f>ROUND($L$216*$K$216,2)</f>
        <v>0</v>
      </c>
      <c r="O216" s="217"/>
      <c r="P216" s="217"/>
      <c r="Q216" s="217"/>
      <c r="R216" s="25"/>
      <c r="T216" s="147"/>
      <c r="U216" s="31" t="s">
        <v>49</v>
      </c>
      <c r="V216" s="24"/>
      <c r="W216" s="148">
        <f>$V$216*$K$216</f>
        <v>0</v>
      </c>
      <c r="X216" s="148">
        <v>0.00063</v>
      </c>
      <c r="Y216" s="148">
        <f>$X$216*$K$216</f>
        <v>0.01575</v>
      </c>
      <c r="Z216" s="148">
        <v>0</v>
      </c>
      <c r="AA216" s="149">
        <f>$Z$216*$K$216</f>
        <v>0</v>
      </c>
      <c r="AR216" s="6" t="s">
        <v>165</v>
      </c>
      <c r="AT216" s="6" t="s">
        <v>161</v>
      </c>
      <c r="AU216" s="6" t="s">
        <v>111</v>
      </c>
      <c r="AY216" s="6" t="s">
        <v>159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165</v>
      </c>
      <c r="BM216" s="6" t="s">
        <v>749</v>
      </c>
    </row>
    <row r="217" spans="2:51" s="6" customFormat="1" ht="18.75" customHeight="1">
      <c r="B217" s="150"/>
      <c r="C217" s="151"/>
      <c r="D217" s="151"/>
      <c r="E217" s="151"/>
      <c r="F217" s="214" t="s">
        <v>750</v>
      </c>
      <c r="G217" s="215"/>
      <c r="H217" s="215"/>
      <c r="I217" s="215"/>
      <c r="J217" s="151"/>
      <c r="K217" s="152">
        <v>25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167</v>
      </c>
      <c r="AU217" s="156" t="s">
        <v>111</v>
      </c>
      <c r="AV217" s="156" t="s">
        <v>111</v>
      </c>
      <c r="AW217" s="156" t="s">
        <v>121</v>
      </c>
      <c r="AX217" s="156" t="s">
        <v>22</v>
      </c>
      <c r="AY217" s="156" t="s">
        <v>159</v>
      </c>
    </row>
    <row r="218" spans="2:65" s="6" customFormat="1" ht="27" customHeight="1">
      <c r="B218" s="23"/>
      <c r="C218" s="143" t="s">
        <v>751</v>
      </c>
      <c r="D218" s="143" t="s">
        <v>161</v>
      </c>
      <c r="E218" s="144" t="s">
        <v>752</v>
      </c>
      <c r="F218" s="216" t="s">
        <v>753</v>
      </c>
      <c r="G218" s="217"/>
      <c r="H218" s="217"/>
      <c r="I218" s="217"/>
      <c r="J218" s="145" t="s">
        <v>501</v>
      </c>
      <c r="K218" s="146">
        <v>190.7</v>
      </c>
      <c r="L218" s="218">
        <v>0</v>
      </c>
      <c r="M218" s="217"/>
      <c r="N218" s="219">
        <f>ROUND($L$218*$K$218,2)</f>
        <v>0</v>
      </c>
      <c r="O218" s="217"/>
      <c r="P218" s="217"/>
      <c r="Q218" s="217"/>
      <c r="R218" s="25"/>
      <c r="T218" s="147"/>
      <c r="U218" s="31" t="s">
        <v>49</v>
      </c>
      <c r="V218" s="24"/>
      <c r="W218" s="148">
        <f>$V$218*$K$218</f>
        <v>0</v>
      </c>
      <c r="X218" s="148">
        <v>0.00042</v>
      </c>
      <c r="Y218" s="148">
        <f>$X$218*$K$218</f>
        <v>0.080094</v>
      </c>
      <c r="Z218" s="148">
        <v>0</v>
      </c>
      <c r="AA218" s="149">
        <f>$Z$218*$K$218</f>
        <v>0</v>
      </c>
      <c r="AR218" s="6" t="s">
        <v>165</v>
      </c>
      <c r="AT218" s="6" t="s">
        <v>161</v>
      </c>
      <c r="AU218" s="6" t="s">
        <v>111</v>
      </c>
      <c r="AY218" s="6" t="s">
        <v>159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ROUND($L$218*$K$218,2)</f>
        <v>0</v>
      </c>
      <c r="BL218" s="6" t="s">
        <v>165</v>
      </c>
      <c r="BM218" s="6" t="s">
        <v>754</v>
      </c>
    </row>
    <row r="219" spans="2:51" s="6" customFormat="1" ht="18.75" customHeight="1">
      <c r="B219" s="150"/>
      <c r="C219" s="151"/>
      <c r="D219" s="151"/>
      <c r="E219" s="151"/>
      <c r="F219" s="214" t="s">
        <v>755</v>
      </c>
      <c r="G219" s="215"/>
      <c r="H219" s="215"/>
      <c r="I219" s="215"/>
      <c r="J219" s="151"/>
      <c r="K219" s="152">
        <v>190.7</v>
      </c>
      <c r="L219" s="151"/>
      <c r="M219" s="151"/>
      <c r="N219" s="151"/>
      <c r="O219" s="151"/>
      <c r="P219" s="151"/>
      <c r="Q219" s="151"/>
      <c r="R219" s="153"/>
      <c r="T219" s="154"/>
      <c r="U219" s="151"/>
      <c r="V219" s="151"/>
      <c r="W219" s="151"/>
      <c r="X219" s="151"/>
      <c r="Y219" s="151"/>
      <c r="Z219" s="151"/>
      <c r="AA219" s="155"/>
      <c r="AT219" s="156" t="s">
        <v>167</v>
      </c>
      <c r="AU219" s="156" t="s">
        <v>111</v>
      </c>
      <c r="AV219" s="156" t="s">
        <v>111</v>
      </c>
      <c r="AW219" s="156" t="s">
        <v>121</v>
      </c>
      <c r="AX219" s="156" t="s">
        <v>22</v>
      </c>
      <c r="AY219" s="156" t="s">
        <v>159</v>
      </c>
    </row>
    <row r="220" spans="2:65" s="6" customFormat="1" ht="27" customHeight="1">
      <c r="B220" s="23"/>
      <c r="C220" s="143" t="s">
        <v>756</v>
      </c>
      <c r="D220" s="143" t="s">
        <v>161</v>
      </c>
      <c r="E220" s="144" t="s">
        <v>757</v>
      </c>
      <c r="F220" s="216" t="s">
        <v>758</v>
      </c>
      <c r="G220" s="217"/>
      <c r="H220" s="217"/>
      <c r="I220" s="217"/>
      <c r="J220" s="145" t="s">
        <v>501</v>
      </c>
      <c r="K220" s="146">
        <v>52</v>
      </c>
      <c r="L220" s="218">
        <v>0</v>
      </c>
      <c r="M220" s="217"/>
      <c r="N220" s="219">
        <f>ROUND($L$220*$K$220,2)</f>
        <v>0</v>
      </c>
      <c r="O220" s="217"/>
      <c r="P220" s="217"/>
      <c r="Q220" s="217"/>
      <c r="R220" s="25"/>
      <c r="T220" s="147"/>
      <c r="U220" s="31" t="s">
        <v>49</v>
      </c>
      <c r="V220" s="24"/>
      <c r="W220" s="148">
        <f>$V$220*$K$220</f>
        <v>0</v>
      </c>
      <c r="X220" s="148">
        <v>0.00017</v>
      </c>
      <c r="Y220" s="148">
        <f>$X$220*$K$220</f>
        <v>0.00884</v>
      </c>
      <c r="Z220" s="148">
        <v>0</v>
      </c>
      <c r="AA220" s="149">
        <f>$Z$220*$K$220</f>
        <v>0</v>
      </c>
      <c r="AR220" s="6" t="s">
        <v>165</v>
      </c>
      <c r="AT220" s="6" t="s">
        <v>161</v>
      </c>
      <c r="AU220" s="6" t="s">
        <v>111</v>
      </c>
      <c r="AY220" s="6" t="s">
        <v>159</v>
      </c>
      <c r="BE220" s="93">
        <f>IF($U$220="základní",$N$220,0)</f>
        <v>0</v>
      </c>
      <c r="BF220" s="93">
        <f>IF($U$220="snížená",$N$220,0)</f>
        <v>0</v>
      </c>
      <c r="BG220" s="93">
        <f>IF($U$220="zákl. přenesená",$N$220,0)</f>
        <v>0</v>
      </c>
      <c r="BH220" s="93">
        <f>IF($U$220="sníž. přenesená",$N$220,0)</f>
        <v>0</v>
      </c>
      <c r="BI220" s="93">
        <f>IF($U$220="nulová",$N$220,0)</f>
        <v>0</v>
      </c>
      <c r="BJ220" s="6" t="s">
        <v>22</v>
      </c>
      <c r="BK220" s="93">
        <f>ROUND($L$220*$K$220,2)</f>
        <v>0</v>
      </c>
      <c r="BL220" s="6" t="s">
        <v>165</v>
      </c>
      <c r="BM220" s="6" t="s">
        <v>759</v>
      </c>
    </row>
    <row r="221" spans="2:51" s="6" customFormat="1" ht="18.75" customHeight="1">
      <c r="B221" s="150"/>
      <c r="C221" s="151"/>
      <c r="D221" s="151"/>
      <c r="E221" s="151"/>
      <c r="F221" s="214" t="s">
        <v>760</v>
      </c>
      <c r="G221" s="215"/>
      <c r="H221" s="215"/>
      <c r="I221" s="215"/>
      <c r="J221" s="151"/>
      <c r="K221" s="152">
        <v>52</v>
      </c>
      <c r="L221" s="151"/>
      <c r="M221" s="151"/>
      <c r="N221" s="151"/>
      <c r="O221" s="151"/>
      <c r="P221" s="151"/>
      <c r="Q221" s="151"/>
      <c r="R221" s="153"/>
      <c r="T221" s="154"/>
      <c r="U221" s="151"/>
      <c r="V221" s="151"/>
      <c r="W221" s="151"/>
      <c r="X221" s="151"/>
      <c r="Y221" s="151"/>
      <c r="Z221" s="151"/>
      <c r="AA221" s="155"/>
      <c r="AT221" s="156" t="s">
        <v>167</v>
      </c>
      <c r="AU221" s="156" t="s">
        <v>111</v>
      </c>
      <c r="AV221" s="156" t="s">
        <v>111</v>
      </c>
      <c r="AW221" s="156" t="s">
        <v>121</v>
      </c>
      <c r="AX221" s="156" t="s">
        <v>22</v>
      </c>
      <c r="AY221" s="156" t="s">
        <v>159</v>
      </c>
    </row>
    <row r="222" spans="2:65" s="6" customFormat="1" ht="27" customHeight="1">
      <c r="B222" s="23"/>
      <c r="C222" s="143" t="s">
        <v>398</v>
      </c>
      <c r="D222" s="143" t="s">
        <v>161</v>
      </c>
      <c r="E222" s="144" t="s">
        <v>761</v>
      </c>
      <c r="F222" s="216" t="s">
        <v>762</v>
      </c>
      <c r="G222" s="217"/>
      <c r="H222" s="217"/>
      <c r="I222" s="217"/>
      <c r="J222" s="145" t="s">
        <v>182</v>
      </c>
      <c r="K222" s="146">
        <v>2</v>
      </c>
      <c r="L222" s="218">
        <v>0</v>
      </c>
      <c r="M222" s="217"/>
      <c r="N222" s="219">
        <f>ROUND($L$222*$K$222,2)</f>
        <v>0</v>
      </c>
      <c r="O222" s="217"/>
      <c r="P222" s="217"/>
      <c r="Q222" s="217"/>
      <c r="R222" s="25"/>
      <c r="T222" s="147"/>
      <c r="U222" s="31" t="s">
        <v>49</v>
      </c>
      <c r="V222" s="24"/>
      <c r="W222" s="148">
        <f>$V$222*$K$222</f>
        <v>0</v>
      </c>
      <c r="X222" s="148">
        <v>0.00069</v>
      </c>
      <c r="Y222" s="148">
        <f>$X$222*$K$222</f>
        <v>0.00138</v>
      </c>
      <c r="Z222" s="148">
        <v>0</v>
      </c>
      <c r="AA222" s="149">
        <f>$Z$222*$K$222</f>
        <v>0</v>
      </c>
      <c r="AR222" s="6" t="s">
        <v>165</v>
      </c>
      <c r="AT222" s="6" t="s">
        <v>161</v>
      </c>
      <c r="AU222" s="6" t="s">
        <v>111</v>
      </c>
      <c r="AY222" s="6" t="s">
        <v>159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165</v>
      </c>
      <c r="BM222" s="6" t="s">
        <v>763</v>
      </c>
    </row>
    <row r="223" spans="2:51" s="6" customFormat="1" ht="32.25" customHeight="1">
      <c r="B223" s="150"/>
      <c r="C223" s="151"/>
      <c r="D223" s="151"/>
      <c r="E223" s="151"/>
      <c r="F223" s="214" t="s">
        <v>764</v>
      </c>
      <c r="G223" s="215"/>
      <c r="H223" s="215"/>
      <c r="I223" s="215"/>
      <c r="J223" s="151"/>
      <c r="K223" s="152">
        <v>2</v>
      </c>
      <c r="L223" s="151"/>
      <c r="M223" s="151"/>
      <c r="N223" s="151"/>
      <c r="O223" s="151"/>
      <c r="P223" s="151"/>
      <c r="Q223" s="151"/>
      <c r="R223" s="153"/>
      <c r="T223" s="154"/>
      <c r="U223" s="151"/>
      <c r="V223" s="151"/>
      <c r="W223" s="151"/>
      <c r="X223" s="151"/>
      <c r="Y223" s="151"/>
      <c r="Z223" s="151"/>
      <c r="AA223" s="155"/>
      <c r="AT223" s="156" t="s">
        <v>167</v>
      </c>
      <c r="AU223" s="156" t="s">
        <v>111</v>
      </c>
      <c r="AV223" s="156" t="s">
        <v>111</v>
      </c>
      <c r="AW223" s="156" t="s">
        <v>121</v>
      </c>
      <c r="AX223" s="156" t="s">
        <v>22</v>
      </c>
      <c r="AY223" s="156" t="s">
        <v>159</v>
      </c>
    </row>
    <row r="224" spans="2:65" s="6" customFormat="1" ht="27" customHeight="1">
      <c r="B224" s="23"/>
      <c r="C224" s="157" t="s">
        <v>386</v>
      </c>
      <c r="D224" s="157" t="s">
        <v>392</v>
      </c>
      <c r="E224" s="158" t="s">
        <v>765</v>
      </c>
      <c r="F224" s="222" t="s">
        <v>766</v>
      </c>
      <c r="G224" s="223"/>
      <c r="H224" s="223"/>
      <c r="I224" s="223"/>
      <c r="J224" s="159" t="s">
        <v>434</v>
      </c>
      <c r="K224" s="160">
        <v>0.141</v>
      </c>
      <c r="L224" s="224">
        <v>0</v>
      </c>
      <c r="M224" s="223"/>
      <c r="N224" s="221">
        <f>ROUND($L$224*$K$224,2)</f>
        <v>0</v>
      </c>
      <c r="O224" s="217"/>
      <c r="P224" s="217"/>
      <c r="Q224" s="217"/>
      <c r="R224" s="25"/>
      <c r="T224" s="147"/>
      <c r="U224" s="31" t="s">
        <v>49</v>
      </c>
      <c r="V224" s="24"/>
      <c r="W224" s="148">
        <f>$V$224*$K$224</f>
        <v>0</v>
      </c>
      <c r="X224" s="148">
        <v>1</v>
      </c>
      <c r="Y224" s="148">
        <f>$X$224*$K$224</f>
        <v>0.141</v>
      </c>
      <c r="Z224" s="148">
        <v>0</v>
      </c>
      <c r="AA224" s="149">
        <f>$Z$224*$K$224</f>
        <v>0</v>
      </c>
      <c r="AR224" s="6" t="s">
        <v>396</v>
      </c>
      <c r="AT224" s="6" t="s">
        <v>392</v>
      </c>
      <c r="AU224" s="6" t="s">
        <v>111</v>
      </c>
      <c r="AY224" s="6" t="s">
        <v>159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165</v>
      </c>
      <c r="BM224" s="6" t="s">
        <v>767</v>
      </c>
    </row>
    <row r="225" spans="2:47" s="6" customFormat="1" ht="18.75" customHeight="1">
      <c r="B225" s="23"/>
      <c r="C225" s="24"/>
      <c r="D225" s="24"/>
      <c r="E225" s="24"/>
      <c r="F225" s="239" t="s">
        <v>768</v>
      </c>
      <c r="G225" s="173"/>
      <c r="H225" s="173"/>
      <c r="I225" s="173"/>
      <c r="J225" s="24"/>
      <c r="K225" s="24"/>
      <c r="L225" s="24"/>
      <c r="M225" s="24"/>
      <c r="N225" s="24"/>
      <c r="O225" s="24"/>
      <c r="P225" s="24"/>
      <c r="Q225" s="24"/>
      <c r="R225" s="25"/>
      <c r="T225" s="64"/>
      <c r="U225" s="24"/>
      <c r="V225" s="24"/>
      <c r="W225" s="24"/>
      <c r="X225" s="24"/>
      <c r="Y225" s="24"/>
      <c r="Z225" s="24"/>
      <c r="AA225" s="65"/>
      <c r="AT225" s="6" t="s">
        <v>738</v>
      </c>
      <c r="AU225" s="6" t="s">
        <v>111</v>
      </c>
    </row>
    <row r="226" spans="2:51" s="6" customFormat="1" ht="18.75" customHeight="1">
      <c r="B226" s="150"/>
      <c r="C226" s="151"/>
      <c r="D226" s="151"/>
      <c r="E226" s="151"/>
      <c r="F226" s="214" t="s">
        <v>769</v>
      </c>
      <c r="G226" s="215"/>
      <c r="H226" s="215"/>
      <c r="I226" s="215"/>
      <c r="J226" s="151"/>
      <c r="K226" s="152">
        <v>0.141</v>
      </c>
      <c r="L226" s="151"/>
      <c r="M226" s="151"/>
      <c r="N226" s="151"/>
      <c r="O226" s="151"/>
      <c r="P226" s="151"/>
      <c r="Q226" s="151"/>
      <c r="R226" s="153"/>
      <c r="T226" s="154"/>
      <c r="U226" s="151"/>
      <c r="V226" s="151"/>
      <c r="W226" s="151"/>
      <c r="X226" s="151"/>
      <c r="Y226" s="151"/>
      <c r="Z226" s="151"/>
      <c r="AA226" s="155"/>
      <c r="AT226" s="156" t="s">
        <v>167</v>
      </c>
      <c r="AU226" s="156" t="s">
        <v>111</v>
      </c>
      <c r="AV226" s="156" t="s">
        <v>111</v>
      </c>
      <c r="AW226" s="156" t="s">
        <v>121</v>
      </c>
      <c r="AX226" s="156" t="s">
        <v>22</v>
      </c>
      <c r="AY226" s="156" t="s">
        <v>159</v>
      </c>
    </row>
    <row r="227" spans="2:65" s="6" customFormat="1" ht="27" customHeight="1">
      <c r="B227" s="23"/>
      <c r="C227" s="143" t="s">
        <v>261</v>
      </c>
      <c r="D227" s="143" t="s">
        <v>161</v>
      </c>
      <c r="E227" s="144" t="s">
        <v>770</v>
      </c>
      <c r="F227" s="216" t="s">
        <v>771</v>
      </c>
      <c r="G227" s="217"/>
      <c r="H227" s="217"/>
      <c r="I227" s="217"/>
      <c r="J227" s="145" t="s">
        <v>501</v>
      </c>
      <c r="K227" s="146">
        <v>32</v>
      </c>
      <c r="L227" s="218">
        <v>0</v>
      </c>
      <c r="M227" s="217"/>
      <c r="N227" s="219">
        <f>ROUND($L$227*$K$227,2)</f>
        <v>0</v>
      </c>
      <c r="O227" s="217"/>
      <c r="P227" s="217"/>
      <c r="Q227" s="217"/>
      <c r="R227" s="25"/>
      <c r="T227" s="147"/>
      <c r="U227" s="31" t="s">
        <v>49</v>
      </c>
      <c r="V227" s="24"/>
      <c r="W227" s="148">
        <f>$V$227*$K$227</f>
        <v>0</v>
      </c>
      <c r="X227" s="148">
        <v>6E-05</v>
      </c>
      <c r="Y227" s="148">
        <f>$X$227*$K$227</f>
        <v>0.00192</v>
      </c>
      <c r="Z227" s="148">
        <v>0.002</v>
      </c>
      <c r="AA227" s="149">
        <f>$Z$227*$K$227</f>
        <v>0.064</v>
      </c>
      <c r="AR227" s="6" t="s">
        <v>165</v>
      </c>
      <c r="AT227" s="6" t="s">
        <v>161</v>
      </c>
      <c r="AU227" s="6" t="s">
        <v>111</v>
      </c>
      <c r="AY227" s="6" t="s">
        <v>159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165</v>
      </c>
      <c r="BM227" s="6" t="s">
        <v>772</v>
      </c>
    </row>
    <row r="228" spans="2:51" s="6" customFormat="1" ht="18.75" customHeight="1">
      <c r="B228" s="150"/>
      <c r="C228" s="151"/>
      <c r="D228" s="151"/>
      <c r="E228" s="151"/>
      <c r="F228" s="214" t="s">
        <v>773</v>
      </c>
      <c r="G228" s="215"/>
      <c r="H228" s="215"/>
      <c r="I228" s="215"/>
      <c r="J228" s="151"/>
      <c r="K228" s="152">
        <v>32</v>
      </c>
      <c r="L228" s="151"/>
      <c r="M228" s="151"/>
      <c r="N228" s="151"/>
      <c r="O228" s="151"/>
      <c r="P228" s="151"/>
      <c r="Q228" s="151"/>
      <c r="R228" s="153"/>
      <c r="T228" s="154"/>
      <c r="U228" s="151"/>
      <c r="V228" s="151"/>
      <c r="W228" s="151"/>
      <c r="X228" s="151"/>
      <c r="Y228" s="151"/>
      <c r="Z228" s="151"/>
      <c r="AA228" s="155"/>
      <c r="AT228" s="156" t="s">
        <v>167</v>
      </c>
      <c r="AU228" s="156" t="s">
        <v>111</v>
      </c>
      <c r="AV228" s="156" t="s">
        <v>111</v>
      </c>
      <c r="AW228" s="156" t="s">
        <v>121</v>
      </c>
      <c r="AX228" s="156" t="s">
        <v>22</v>
      </c>
      <c r="AY228" s="156" t="s">
        <v>159</v>
      </c>
    </row>
    <row r="229" spans="2:65" s="6" customFormat="1" ht="27" customHeight="1">
      <c r="B229" s="23"/>
      <c r="C229" s="143" t="s">
        <v>381</v>
      </c>
      <c r="D229" s="143" t="s">
        <v>161</v>
      </c>
      <c r="E229" s="144" t="s">
        <v>774</v>
      </c>
      <c r="F229" s="216" t="s">
        <v>775</v>
      </c>
      <c r="G229" s="217"/>
      <c r="H229" s="217"/>
      <c r="I229" s="217"/>
      <c r="J229" s="145" t="s">
        <v>176</v>
      </c>
      <c r="K229" s="146">
        <v>24.72</v>
      </c>
      <c r="L229" s="218">
        <v>0</v>
      </c>
      <c r="M229" s="217"/>
      <c r="N229" s="219">
        <f>ROUND($L$229*$K$229,2)</f>
        <v>0</v>
      </c>
      <c r="O229" s="217"/>
      <c r="P229" s="217"/>
      <c r="Q229" s="217"/>
      <c r="R229" s="25"/>
      <c r="T229" s="147"/>
      <c r="U229" s="31" t="s">
        <v>49</v>
      </c>
      <c r="V229" s="24"/>
      <c r="W229" s="148">
        <f>$V$229*$K$229</f>
        <v>0</v>
      </c>
      <c r="X229" s="148">
        <v>0</v>
      </c>
      <c r="Y229" s="148">
        <f>$X$229*$K$229</f>
        <v>0</v>
      </c>
      <c r="Z229" s="148">
        <v>0</v>
      </c>
      <c r="AA229" s="149">
        <f>$Z$229*$K$229</f>
        <v>0</v>
      </c>
      <c r="AR229" s="6" t="s">
        <v>165</v>
      </c>
      <c r="AT229" s="6" t="s">
        <v>161</v>
      </c>
      <c r="AU229" s="6" t="s">
        <v>111</v>
      </c>
      <c r="AY229" s="6" t="s">
        <v>159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165</v>
      </c>
      <c r="BM229" s="6" t="s">
        <v>776</v>
      </c>
    </row>
    <row r="230" spans="2:51" s="6" customFormat="1" ht="18.75" customHeight="1">
      <c r="B230" s="150"/>
      <c r="C230" s="151"/>
      <c r="D230" s="151"/>
      <c r="E230" s="151"/>
      <c r="F230" s="214" t="s">
        <v>777</v>
      </c>
      <c r="G230" s="215"/>
      <c r="H230" s="215"/>
      <c r="I230" s="215"/>
      <c r="J230" s="151"/>
      <c r="K230" s="152">
        <v>24.72</v>
      </c>
      <c r="L230" s="151"/>
      <c r="M230" s="151"/>
      <c r="N230" s="151"/>
      <c r="O230" s="151"/>
      <c r="P230" s="151"/>
      <c r="Q230" s="151"/>
      <c r="R230" s="153"/>
      <c r="T230" s="154"/>
      <c r="U230" s="151"/>
      <c r="V230" s="151"/>
      <c r="W230" s="151"/>
      <c r="X230" s="151"/>
      <c r="Y230" s="151"/>
      <c r="Z230" s="151"/>
      <c r="AA230" s="155"/>
      <c r="AT230" s="156" t="s">
        <v>167</v>
      </c>
      <c r="AU230" s="156" t="s">
        <v>111</v>
      </c>
      <c r="AV230" s="156" t="s">
        <v>111</v>
      </c>
      <c r="AW230" s="156" t="s">
        <v>121</v>
      </c>
      <c r="AX230" s="156" t="s">
        <v>84</v>
      </c>
      <c r="AY230" s="156" t="s">
        <v>159</v>
      </c>
    </row>
    <row r="231" spans="2:65" s="6" customFormat="1" ht="27" customHeight="1">
      <c r="B231" s="23"/>
      <c r="C231" s="143" t="s">
        <v>530</v>
      </c>
      <c r="D231" s="143" t="s">
        <v>161</v>
      </c>
      <c r="E231" s="144" t="s">
        <v>778</v>
      </c>
      <c r="F231" s="216" t="s">
        <v>779</v>
      </c>
      <c r="G231" s="217"/>
      <c r="H231" s="217"/>
      <c r="I231" s="217"/>
      <c r="J231" s="145" t="s">
        <v>176</v>
      </c>
      <c r="K231" s="146">
        <v>24.72</v>
      </c>
      <c r="L231" s="218">
        <v>0</v>
      </c>
      <c r="M231" s="217"/>
      <c r="N231" s="219">
        <f>ROUND($L$231*$K$231,2)</f>
        <v>0</v>
      </c>
      <c r="O231" s="217"/>
      <c r="P231" s="217"/>
      <c r="Q231" s="217"/>
      <c r="R231" s="25"/>
      <c r="T231" s="147"/>
      <c r="U231" s="31" t="s">
        <v>49</v>
      </c>
      <c r="V231" s="24"/>
      <c r="W231" s="148">
        <f>$V$231*$K$231</f>
        <v>0</v>
      </c>
      <c r="X231" s="148">
        <v>0</v>
      </c>
      <c r="Y231" s="148">
        <f>$X$231*$K$231</f>
        <v>0</v>
      </c>
      <c r="Z231" s="148">
        <v>0</v>
      </c>
      <c r="AA231" s="149">
        <f>$Z$231*$K$231</f>
        <v>0</v>
      </c>
      <c r="AR231" s="6" t="s">
        <v>165</v>
      </c>
      <c r="AT231" s="6" t="s">
        <v>161</v>
      </c>
      <c r="AU231" s="6" t="s">
        <v>111</v>
      </c>
      <c r="AY231" s="6" t="s">
        <v>159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165</v>
      </c>
      <c r="BM231" s="6" t="s">
        <v>780</v>
      </c>
    </row>
    <row r="232" spans="2:51" s="6" customFormat="1" ht="18.75" customHeight="1">
      <c r="B232" s="150"/>
      <c r="C232" s="151"/>
      <c r="D232" s="151"/>
      <c r="E232" s="151"/>
      <c r="F232" s="214" t="s">
        <v>777</v>
      </c>
      <c r="G232" s="215"/>
      <c r="H232" s="215"/>
      <c r="I232" s="215"/>
      <c r="J232" s="151"/>
      <c r="K232" s="152">
        <v>24.72</v>
      </c>
      <c r="L232" s="151"/>
      <c r="M232" s="151"/>
      <c r="N232" s="151"/>
      <c r="O232" s="151"/>
      <c r="P232" s="151"/>
      <c r="Q232" s="151"/>
      <c r="R232" s="153"/>
      <c r="T232" s="154"/>
      <c r="U232" s="151"/>
      <c r="V232" s="151"/>
      <c r="W232" s="151"/>
      <c r="X232" s="151"/>
      <c r="Y232" s="151"/>
      <c r="Z232" s="151"/>
      <c r="AA232" s="155"/>
      <c r="AT232" s="156" t="s">
        <v>167</v>
      </c>
      <c r="AU232" s="156" t="s">
        <v>111</v>
      </c>
      <c r="AV232" s="156" t="s">
        <v>111</v>
      </c>
      <c r="AW232" s="156" t="s">
        <v>121</v>
      </c>
      <c r="AX232" s="156" t="s">
        <v>84</v>
      </c>
      <c r="AY232" s="156" t="s">
        <v>159</v>
      </c>
    </row>
    <row r="233" spans="2:65" s="6" customFormat="1" ht="27" customHeight="1">
      <c r="B233" s="23"/>
      <c r="C233" s="143" t="s">
        <v>396</v>
      </c>
      <c r="D233" s="143" t="s">
        <v>161</v>
      </c>
      <c r="E233" s="144" t="s">
        <v>781</v>
      </c>
      <c r="F233" s="216" t="s">
        <v>782</v>
      </c>
      <c r="G233" s="217"/>
      <c r="H233" s="217"/>
      <c r="I233" s="217"/>
      <c r="J233" s="145" t="s">
        <v>176</v>
      </c>
      <c r="K233" s="146">
        <v>24.72</v>
      </c>
      <c r="L233" s="218">
        <v>0</v>
      </c>
      <c r="M233" s="217"/>
      <c r="N233" s="219">
        <f>ROUND($L$233*$K$233,2)</f>
        <v>0</v>
      </c>
      <c r="O233" s="217"/>
      <c r="P233" s="217"/>
      <c r="Q233" s="217"/>
      <c r="R233" s="25"/>
      <c r="T233" s="147"/>
      <c r="U233" s="31" t="s">
        <v>49</v>
      </c>
      <c r="V233" s="24"/>
      <c r="W233" s="148">
        <f>$V$233*$K$233</f>
        <v>0</v>
      </c>
      <c r="X233" s="148">
        <v>0.00315</v>
      </c>
      <c r="Y233" s="148">
        <f>$X$233*$K$233</f>
        <v>0.07786799999999999</v>
      </c>
      <c r="Z233" s="148">
        <v>0</v>
      </c>
      <c r="AA233" s="149">
        <f>$Z$233*$K$233</f>
        <v>0</v>
      </c>
      <c r="AR233" s="6" t="s">
        <v>165</v>
      </c>
      <c r="AT233" s="6" t="s">
        <v>161</v>
      </c>
      <c r="AU233" s="6" t="s">
        <v>111</v>
      </c>
      <c r="AY233" s="6" t="s">
        <v>159</v>
      </c>
      <c r="BE233" s="93">
        <f>IF($U$233="základní",$N$233,0)</f>
        <v>0</v>
      </c>
      <c r="BF233" s="93">
        <f>IF($U$233="snížená",$N$233,0)</f>
        <v>0</v>
      </c>
      <c r="BG233" s="93">
        <f>IF($U$233="zákl. přenesená",$N$233,0)</f>
        <v>0</v>
      </c>
      <c r="BH233" s="93">
        <f>IF($U$233="sníž. přenesená",$N$233,0)</f>
        <v>0</v>
      </c>
      <c r="BI233" s="93">
        <f>IF($U$233="nulová",$N$233,0)</f>
        <v>0</v>
      </c>
      <c r="BJ233" s="6" t="s">
        <v>22</v>
      </c>
      <c r="BK233" s="93">
        <f>ROUND($L$233*$K$233,2)</f>
        <v>0</v>
      </c>
      <c r="BL233" s="6" t="s">
        <v>165</v>
      </c>
      <c r="BM233" s="6" t="s">
        <v>783</v>
      </c>
    </row>
    <row r="234" spans="2:51" s="6" customFormat="1" ht="18.75" customHeight="1">
      <c r="B234" s="150"/>
      <c r="C234" s="151"/>
      <c r="D234" s="151"/>
      <c r="E234" s="151"/>
      <c r="F234" s="214" t="s">
        <v>777</v>
      </c>
      <c r="G234" s="215"/>
      <c r="H234" s="215"/>
      <c r="I234" s="215"/>
      <c r="J234" s="151"/>
      <c r="K234" s="152">
        <v>24.72</v>
      </c>
      <c r="L234" s="151"/>
      <c r="M234" s="151"/>
      <c r="N234" s="151"/>
      <c r="O234" s="151"/>
      <c r="P234" s="151"/>
      <c r="Q234" s="151"/>
      <c r="R234" s="153"/>
      <c r="T234" s="154"/>
      <c r="U234" s="151"/>
      <c r="V234" s="151"/>
      <c r="W234" s="151"/>
      <c r="X234" s="151"/>
      <c r="Y234" s="151"/>
      <c r="Z234" s="151"/>
      <c r="AA234" s="155"/>
      <c r="AT234" s="156" t="s">
        <v>167</v>
      </c>
      <c r="AU234" s="156" t="s">
        <v>111</v>
      </c>
      <c r="AV234" s="156" t="s">
        <v>111</v>
      </c>
      <c r="AW234" s="156" t="s">
        <v>121</v>
      </c>
      <c r="AX234" s="156" t="s">
        <v>84</v>
      </c>
      <c r="AY234" s="156" t="s">
        <v>159</v>
      </c>
    </row>
    <row r="235" spans="2:65" s="6" customFormat="1" ht="63" customHeight="1">
      <c r="B235" s="23"/>
      <c r="C235" s="143" t="s">
        <v>431</v>
      </c>
      <c r="D235" s="143" t="s">
        <v>161</v>
      </c>
      <c r="E235" s="144" t="s">
        <v>559</v>
      </c>
      <c r="F235" s="216" t="s">
        <v>560</v>
      </c>
      <c r="G235" s="217"/>
      <c r="H235" s="217"/>
      <c r="I235" s="217"/>
      <c r="J235" s="145" t="s">
        <v>170</v>
      </c>
      <c r="K235" s="146">
        <v>237.88</v>
      </c>
      <c r="L235" s="218">
        <v>0</v>
      </c>
      <c r="M235" s="217"/>
      <c r="N235" s="219">
        <f>ROUND($L$235*$K$235,2)</f>
        <v>0</v>
      </c>
      <c r="O235" s="217"/>
      <c r="P235" s="217"/>
      <c r="Q235" s="217"/>
      <c r="R235" s="25"/>
      <c r="T235" s="147"/>
      <c r="U235" s="31" t="s">
        <v>49</v>
      </c>
      <c r="V235" s="24"/>
      <c r="W235" s="148">
        <f>$V$235*$K$235</f>
        <v>0</v>
      </c>
      <c r="X235" s="148">
        <v>0</v>
      </c>
      <c r="Y235" s="148">
        <f>$X$235*$K$235</f>
        <v>0</v>
      </c>
      <c r="Z235" s="148">
        <v>0</v>
      </c>
      <c r="AA235" s="149">
        <f>$Z$235*$K$235</f>
        <v>0</v>
      </c>
      <c r="AR235" s="6" t="s">
        <v>165</v>
      </c>
      <c r="AT235" s="6" t="s">
        <v>161</v>
      </c>
      <c r="AU235" s="6" t="s">
        <v>111</v>
      </c>
      <c r="AY235" s="6" t="s">
        <v>159</v>
      </c>
      <c r="BE235" s="93">
        <f>IF($U$235="základní",$N$235,0)</f>
        <v>0</v>
      </c>
      <c r="BF235" s="93">
        <f>IF($U$235="snížená",$N$235,0)</f>
        <v>0</v>
      </c>
      <c r="BG235" s="93">
        <f>IF($U$235="zákl. přenesená",$N$235,0)</f>
        <v>0</v>
      </c>
      <c r="BH235" s="93">
        <f>IF($U$235="sníž. přenesená",$N$235,0)</f>
        <v>0</v>
      </c>
      <c r="BI235" s="93">
        <f>IF($U$235="nulová",$N$235,0)</f>
        <v>0</v>
      </c>
      <c r="BJ235" s="6" t="s">
        <v>22</v>
      </c>
      <c r="BK235" s="93">
        <f>ROUND($L$235*$K$235,2)</f>
        <v>0</v>
      </c>
      <c r="BL235" s="6" t="s">
        <v>165</v>
      </c>
      <c r="BM235" s="6" t="s">
        <v>784</v>
      </c>
    </row>
    <row r="236" spans="2:51" s="6" customFormat="1" ht="18.75" customHeight="1">
      <c r="B236" s="150"/>
      <c r="C236" s="151"/>
      <c r="D236" s="151"/>
      <c r="E236" s="151"/>
      <c r="F236" s="214" t="s">
        <v>785</v>
      </c>
      <c r="G236" s="215"/>
      <c r="H236" s="215"/>
      <c r="I236" s="215"/>
      <c r="J236" s="151"/>
      <c r="K236" s="152">
        <v>237.88</v>
      </c>
      <c r="L236" s="151"/>
      <c r="M236" s="151"/>
      <c r="N236" s="151"/>
      <c r="O236" s="151"/>
      <c r="P236" s="151"/>
      <c r="Q236" s="151"/>
      <c r="R236" s="153"/>
      <c r="T236" s="154"/>
      <c r="U236" s="151"/>
      <c r="V236" s="151"/>
      <c r="W236" s="151"/>
      <c r="X236" s="151"/>
      <c r="Y236" s="151"/>
      <c r="Z236" s="151"/>
      <c r="AA236" s="155"/>
      <c r="AT236" s="156" t="s">
        <v>167</v>
      </c>
      <c r="AU236" s="156" t="s">
        <v>111</v>
      </c>
      <c r="AV236" s="156" t="s">
        <v>111</v>
      </c>
      <c r="AW236" s="156" t="s">
        <v>121</v>
      </c>
      <c r="AX236" s="156" t="s">
        <v>84</v>
      </c>
      <c r="AY236" s="156" t="s">
        <v>159</v>
      </c>
    </row>
    <row r="237" spans="2:63" s="132" customFormat="1" ht="23.25" customHeight="1">
      <c r="B237" s="133"/>
      <c r="C237" s="134"/>
      <c r="D237" s="142" t="s">
        <v>131</v>
      </c>
      <c r="E237" s="142"/>
      <c r="F237" s="142"/>
      <c r="G237" s="142"/>
      <c r="H237" s="142"/>
      <c r="I237" s="142"/>
      <c r="J237" s="142"/>
      <c r="K237" s="142"/>
      <c r="L237" s="142"/>
      <c r="M237" s="142"/>
      <c r="N237" s="210">
        <f>$BK$237</f>
        <v>0</v>
      </c>
      <c r="O237" s="211"/>
      <c r="P237" s="211"/>
      <c r="Q237" s="211"/>
      <c r="R237" s="136"/>
      <c r="T237" s="137"/>
      <c r="U237" s="134"/>
      <c r="V237" s="134"/>
      <c r="W237" s="138">
        <f>SUM($W$238:$W$239)</f>
        <v>0</v>
      </c>
      <c r="X237" s="134"/>
      <c r="Y237" s="138">
        <f>SUM($Y$238:$Y$239)</f>
        <v>0</v>
      </c>
      <c r="Z237" s="134"/>
      <c r="AA237" s="139">
        <f>SUM($AA$238:$AA$239)</f>
        <v>0</v>
      </c>
      <c r="AR237" s="140" t="s">
        <v>22</v>
      </c>
      <c r="AT237" s="140" t="s">
        <v>83</v>
      </c>
      <c r="AU237" s="140" t="s">
        <v>111</v>
      </c>
      <c r="AY237" s="140" t="s">
        <v>159</v>
      </c>
      <c r="BK237" s="141">
        <f>SUM($BK$238:$BK$239)</f>
        <v>0</v>
      </c>
    </row>
    <row r="238" spans="2:65" s="6" customFormat="1" ht="27" customHeight="1">
      <c r="B238" s="23"/>
      <c r="C238" s="143" t="s">
        <v>544</v>
      </c>
      <c r="D238" s="143" t="s">
        <v>161</v>
      </c>
      <c r="E238" s="144" t="s">
        <v>566</v>
      </c>
      <c r="F238" s="216" t="s">
        <v>567</v>
      </c>
      <c r="G238" s="217"/>
      <c r="H238" s="217"/>
      <c r="I238" s="217"/>
      <c r="J238" s="145" t="s">
        <v>434</v>
      </c>
      <c r="K238" s="146">
        <v>521.875</v>
      </c>
      <c r="L238" s="218">
        <v>0</v>
      </c>
      <c r="M238" s="217"/>
      <c r="N238" s="219">
        <f>ROUND($L$238*$K$238,2)</f>
        <v>0</v>
      </c>
      <c r="O238" s="217"/>
      <c r="P238" s="217"/>
      <c r="Q238" s="217"/>
      <c r="R238" s="25"/>
      <c r="T238" s="147"/>
      <c r="U238" s="31" t="s">
        <v>49</v>
      </c>
      <c r="V238" s="24"/>
      <c r="W238" s="148">
        <f>$V$238*$K$238</f>
        <v>0</v>
      </c>
      <c r="X238" s="148">
        <v>0</v>
      </c>
      <c r="Y238" s="148">
        <f>$X$238*$K$238</f>
        <v>0</v>
      </c>
      <c r="Z238" s="148">
        <v>0</v>
      </c>
      <c r="AA238" s="149">
        <f>$Z$238*$K$238</f>
        <v>0</v>
      </c>
      <c r="AR238" s="6" t="s">
        <v>165</v>
      </c>
      <c r="AT238" s="6" t="s">
        <v>161</v>
      </c>
      <c r="AU238" s="6" t="s">
        <v>179</v>
      </c>
      <c r="AY238" s="6" t="s">
        <v>159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165</v>
      </c>
      <c r="BM238" s="6" t="s">
        <v>786</v>
      </c>
    </row>
    <row r="239" spans="2:51" s="6" customFormat="1" ht="18.75" customHeight="1">
      <c r="B239" s="150"/>
      <c r="C239" s="151"/>
      <c r="D239" s="151"/>
      <c r="E239" s="151"/>
      <c r="F239" s="214" t="s">
        <v>787</v>
      </c>
      <c r="G239" s="215"/>
      <c r="H239" s="215"/>
      <c r="I239" s="215"/>
      <c r="J239" s="151"/>
      <c r="K239" s="152">
        <v>521.875</v>
      </c>
      <c r="L239" s="151"/>
      <c r="M239" s="151"/>
      <c r="N239" s="151"/>
      <c r="O239" s="151"/>
      <c r="P239" s="151"/>
      <c r="Q239" s="151"/>
      <c r="R239" s="153"/>
      <c r="T239" s="154"/>
      <c r="U239" s="151"/>
      <c r="V239" s="151"/>
      <c r="W239" s="151"/>
      <c r="X239" s="151"/>
      <c r="Y239" s="151"/>
      <c r="Z239" s="151"/>
      <c r="AA239" s="155"/>
      <c r="AT239" s="156" t="s">
        <v>167</v>
      </c>
      <c r="AU239" s="156" t="s">
        <v>179</v>
      </c>
      <c r="AV239" s="156" t="s">
        <v>111</v>
      </c>
      <c r="AW239" s="156" t="s">
        <v>121</v>
      </c>
      <c r="AX239" s="156" t="s">
        <v>22</v>
      </c>
      <c r="AY239" s="156" t="s">
        <v>159</v>
      </c>
    </row>
    <row r="240" spans="2:63" s="132" customFormat="1" ht="37.5" customHeight="1">
      <c r="B240" s="133"/>
      <c r="C240" s="134"/>
      <c r="D240" s="135" t="s">
        <v>133</v>
      </c>
      <c r="E240" s="135"/>
      <c r="F240" s="135"/>
      <c r="G240" s="135"/>
      <c r="H240" s="135"/>
      <c r="I240" s="135"/>
      <c r="J240" s="135"/>
      <c r="K240" s="135"/>
      <c r="L240" s="135"/>
      <c r="M240" s="135"/>
      <c r="N240" s="212">
        <f>$BK$240</f>
        <v>0</v>
      </c>
      <c r="O240" s="211"/>
      <c r="P240" s="211"/>
      <c r="Q240" s="211"/>
      <c r="R240" s="136"/>
      <c r="T240" s="137"/>
      <c r="U240" s="134"/>
      <c r="V240" s="134"/>
      <c r="W240" s="138">
        <f>$W$241</f>
        <v>0</v>
      </c>
      <c r="X240" s="134"/>
      <c r="Y240" s="138">
        <f>$Y$241</f>
        <v>0</v>
      </c>
      <c r="Z240" s="134"/>
      <c r="AA240" s="139">
        <f>$AA$241</f>
        <v>0</v>
      </c>
      <c r="AR240" s="140" t="s">
        <v>165</v>
      </c>
      <c r="AT240" s="140" t="s">
        <v>83</v>
      </c>
      <c r="AU240" s="140" t="s">
        <v>84</v>
      </c>
      <c r="AY240" s="140" t="s">
        <v>159</v>
      </c>
      <c r="BK240" s="141">
        <f>$BK$241</f>
        <v>0</v>
      </c>
    </row>
    <row r="241" spans="2:63" s="132" customFormat="1" ht="21" customHeight="1">
      <c r="B241" s="133"/>
      <c r="C241" s="134"/>
      <c r="D241" s="142" t="s">
        <v>134</v>
      </c>
      <c r="E241" s="142"/>
      <c r="F241" s="142"/>
      <c r="G241" s="142"/>
      <c r="H241" s="142"/>
      <c r="I241" s="142"/>
      <c r="J241" s="142"/>
      <c r="K241" s="142"/>
      <c r="L241" s="142"/>
      <c r="M241" s="142"/>
      <c r="N241" s="210">
        <f>$BK$241</f>
        <v>0</v>
      </c>
      <c r="O241" s="211"/>
      <c r="P241" s="211"/>
      <c r="Q241" s="211"/>
      <c r="R241" s="136"/>
      <c r="T241" s="137"/>
      <c r="U241" s="134"/>
      <c r="V241" s="134"/>
      <c r="W241" s="138">
        <f>SUM($W$242:$W$243)</f>
        <v>0</v>
      </c>
      <c r="X241" s="134"/>
      <c r="Y241" s="138">
        <f>SUM($Y$242:$Y$243)</f>
        <v>0</v>
      </c>
      <c r="Z241" s="134"/>
      <c r="AA241" s="139">
        <f>SUM($AA$242:$AA$243)</f>
        <v>0</v>
      </c>
      <c r="AR241" s="140" t="s">
        <v>165</v>
      </c>
      <c r="AT241" s="140" t="s">
        <v>83</v>
      </c>
      <c r="AU241" s="140" t="s">
        <v>22</v>
      </c>
      <c r="AY241" s="140" t="s">
        <v>159</v>
      </c>
      <c r="BK241" s="141">
        <f>SUM($BK$242:$BK$243)</f>
        <v>0</v>
      </c>
    </row>
    <row r="242" spans="2:65" s="6" customFormat="1" ht="27" customHeight="1">
      <c r="B242" s="23"/>
      <c r="C242" s="143" t="s">
        <v>411</v>
      </c>
      <c r="D242" s="143" t="s">
        <v>161</v>
      </c>
      <c r="E242" s="144" t="s">
        <v>576</v>
      </c>
      <c r="F242" s="216" t="s">
        <v>788</v>
      </c>
      <c r="G242" s="217"/>
      <c r="H242" s="217"/>
      <c r="I242" s="217"/>
      <c r="J242" s="145" t="s">
        <v>164</v>
      </c>
      <c r="K242" s="146">
        <v>1</v>
      </c>
      <c r="L242" s="218">
        <v>0</v>
      </c>
      <c r="M242" s="217"/>
      <c r="N242" s="219">
        <f>ROUND($L$242*$K$242,2)</f>
        <v>0</v>
      </c>
      <c r="O242" s="217"/>
      <c r="P242" s="217"/>
      <c r="Q242" s="217"/>
      <c r="R242" s="25"/>
      <c r="T242" s="147"/>
      <c r="U242" s="31" t="s">
        <v>49</v>
      </c>
      <c r="V242" s="24"/>
      <c r="W242" s="148">
        <f>$V$242*$K$242</f>
        <v>0</v>
      </c>
      <c r="X242" s="148">
        <v>0</v>
      </c>
      <c r="Y242" s="148">
        <f>$X$242*$K$242</f>
        <v>0</v>
      </c>
      <c r="Z242" s="148">
        <v>0</v>
      </c>
      <c r="AA242" s="149">
        <f>$Z$242*$K$242</f>
        <v>0</v>
      </c>
      <c r="AR242" s="6" t="s">
        <v>578</v>
      </c>
      <c r="AT242" s="6" t="s">
        <v>161</v>
      </c>
      <c r="AU242" s="6" t="s">
        <v>111</v>
      </c>
      <c r="AY242" s="6" t="s">
        <v>159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578</v>
      </c>
      <c r="BM242" s="6" t="s">
        <v>789</v>
      </c>
    </row>
    <row r="243" spans="2:51" s="6" customFormat="1" ht="18.75" customHeight="1">
      <c r="B243" s="150"/>
      <c r="C243" s="151"/>
      <c r="D243" s="151"/>
      <c r="E243" s="151"/>
      <c r="F243" s="214" t="s">
        <v>199</v>
      </c>
      <c r="G243" s="215"/>
      <c r="H243" s="215"/>
      <c r="I243" s="215"/>
      <c r="J243" s="151"/>
      <c r="K243" s="152">
        <v>1</v>
      </c>
      <c r="L243" s="151"/>
      <c r="M243" s="151"/>
      <c r="N243" s="151"/>
      <c r="O243" s="151"/>
      <c r="P243" s="151"/>
      <c r="Q243" s="151"/>
      <c r="R243" s="153"/>
      <c r="T243" s="154"/>
      <c r="U243" s="151"/>
      <c r="V243" s="151"/>
      <c r="W243" s="151"/>
      <c r="X243" s="151"/>
      <c r="Y243" s="151"/>
      <c r="Z243" s="151"/>
      <c r="AA243" s="155"/>
      <c r="AT243" s="156" t="s">
        <v>167</v>
      </c>
      <c r="AU243" s="156" t="s">
        <v>111</v>
      </c>
      <c r="AV243" s="156" t="s">
        <v>111</v>
      </c>
      <c r="AW243" s="156" t="s">
        <v>121</v>
      </c>
      <c r="AX243" s="156" t="s">
        <v>22</v>
      </c>
      <c r="AY243" s="156" t="s">
        <v>159</v>
      </c>
    </row>
    <row r="244" spans="2:63" s="132" customFormat="1" ht="37.5" customHeight="1">
      <c r="B244" s="133"/>
      <c r="C244" s="134"/>
      <c r="D244" s="135" t="s">
        <v>620</v>
      </c>
      <c r="E244" s="135"/>
      <c r="F244" s="135"/>
      <c r="G244" s="135"/>
      <c r="H244" s="135"/>
      <c r="I244" s="135"/>
      <c r="J244" s="135"/>
      <c r="K244" s="135"/>
      <c r="L244" s="135"/>
      <c r="M244" s="135"/>
      <c r="N244" s="212">
        <f>$BK$244</f>
        <v>0</v>
      </c>
      <c r="O244" s="211"/>
      <c r="P244" s="211"/>
      <c r="Q244" s="211"/>
      <c r="R244" s="136"/>
      <c r="T244" s="137"/>
      <c r="U244" s="134"/>
      <c r="V244" s="134"/>
      <c r="W244" s="138">
        <f>$W$245+$W$248</f>
        <v>0</v>
      </c>
      <c r="X244" s="134"/>
      <c r="Y244" s="138">
        <f>$Y$245+$Y$248</f>
        <v>0</v>
      </c>
      <c r="Z244" s="134"/>
      <c r="AA244" s="139">
        <f>$AA$245+$AA$248</f>
        <v>0</v>
      </c>
      <c r="AR244" s="140" t="s">
        <v>377</v>
      </c>
      <c r="AT244" s="140" t="s">
        <v>83</v>
      </c>
      <c r="AU244" s="140" t="s">
        <v>84</v>
      </c>
      <c r="AY244" s="140" t="s">
        <v>159</v>
      </c>
      <c r="BK244" s="141">
        <f>$BK$245+$BK$248</f>
        <v>0</v>
      </c>
    </row>
    <row r="245" spans="2:63" s="132" customFormat="1" ht="21" customHeight="1">
      <c r="B245" s="133"/>
      <c r="C245" s="134"/>
      <c r="D245" s="142" t="s">
        <v>621</v>
      </c>
      <c r="E245" s="142"/>
      <c r="F245" s="142"/>
      <c r="G245" s="142"/>
      <c r="H245" s="142"/>
      <c r="I245" s="142"/>
      <c r="J245" s="142"/>
      <c r="K245" s="142"/>
      <c r="L245" s="142"/>
      <c r="M245" s="142"/>
      <c r="N245" s="210">
        <f>$BK$245</f>
        <v>0</v>
      </c>
      <c r="O245" s="211"/>
      <c r="P245" s="211"/>
      <c r="Q245" s="211"/>
      <c r="R245" s="136"/>
      <c r="T245" s="137"/>
      <c r="U245" s="134"/>
      <c r="V245" s="134"/>
      <c r="W245" s="138">
        <f>SUM($W$246:$W$247)</f>
        <v>0</v>
      </c>
      <c r="X245" s="134"/>
      <c r="Y245" s="138">
        <f>SUM($Y$246:$Y$247)</f>
        <v>0</v>
      </c>
      <c r="Z245" s="134"/>
      <c r="AA245" s="139">
        <f>SUM($AA$246:$AA$247)</f>
        <v>0</v>
      </c>
      <c r="AR245" s="140" t="s">
        <v>377</v>
      </c>
      <c r="AT245" s="140" t="s">
        <v>83</v>
      </c>
      <c r="AU245" s="140" t="s">
        <v>22</v>
      </c>
      <c r="AY245" s="140" t="s">
        <v>159</v>
      </c>
      <c r="BK245" s="141">
        <f>SUM($BK$246:$BK$247)</f>
        <v>0</v>
      </c>
    </row>
    <row r="246" spans="2:65" s="6" customFormat="1" ht="15.75" customHeight="1">
      <c r="B246" s="23"/>
      <c r="C246" s="143" t="s">
        <v>285</v>
      </c>
      <c r="D246" s="143" t="s">
        <v>161</v>
      </c>
      <c r="E246" s="144" t="s">
        <v>790</v>
      </c>
      <c r="F246" s="216" t="s">
        <v>791</v>
      </c>
      <c r="G246" s="217"/>
      <c r="H246" s="217"/>
      <c r="I246" s="217"/>
      <c r="J246" s="145" t="s">
        <v>792</v>
      </c>
      <c r="K246" s="146">
        <v>1</v>
      </c>
      <c r="L246" s="218">
        <v>0</v>
      </c>
      <c r="M246" s="217"/>
      <c r="N246" s="219">
        <f>ROUND($L$246*$K$246,2)</f>
        <v>0</v>
      </c>
      <c r="O246" s="217"/>
      <c r="P246" s="217"/>
      <c r="Q246" s="217"/>
      <c r="R246" s="25"/>
      <c r="T246" s="147"/>
      <c r="U246" s="31" t="s">
        <v>49</v>
      </c>
      <c r="V246" s="24"/>
      <c r="W246" s="148">
        <f>$V$246*$K$246</f>
        <v>0</v>
      </c>
      <c r="X246" s="148">
        <v>0</v>
      </c>
      <c r="Y246" s="148">
        <f>$X$246*$K$246</f>
        <v>0</v>
      </c>
      <c r="Z246" s="148">
        <v>0</v>
      </c>
      <c r="AA246" s="149">
        <f>$Z$246*$K$246</f>
        <v>0</v>
      </c>
      <c r="AR246" s="6" t="s">
        <v>793</v>
      </c>
      <c r="AT246" s="6" t="s">
        <v>161</v>
      </c>
      <c r="AU246" s="6" t="s">
        <v>111</v>
      </c>
      <c r="AY246" s="6" t="s">
        <v>159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793</v>
      </c>
      <c r="BM246" s="6" t="s">
        <v>794</v>
      </c>
    </row>
    <row r="247" spans="2:51" s="6" customFormat="1" ht="18.75" customHeight="1">
      <c r="B247" s="150"/>
      <c r="C247" s="151"/>
      <c r="D247" s="151"/>
      <c r="E247" s="151"/>
      <c r="F247" s="214" t="s">
        <v>22</v>
      </c>
      <c r="G247" s="215"/>
      <c r="H247" s="215"/>
      <c r="I247" s="215"/>
      <c r="J247" s="151"/>
      <c r="K247" s="152">
        <v>1</v>
      </c>
      <c r="L247" s="151"/>
      <c r="M247" s="151"/>
      <c r="N247" s="151"/>
      <c r="O247" s="151"/>
      <c r="P247" s="151"/>
      <c r="Q247" s="151"/>
      <c r="R247" s="153"/>
      <c r="T247" s="154"/>
      <c r="U247" s="151"/>
      <c r="V247" s="151"/>
      <c r="W247" s="151"/>
      <c r="X247" s="151"/>
      <c r="Y247" s="151"/>
      <c r="Z247" s="151"/>
      <c r="AA247" s="155"/>
      <c r="AT247" s="156" t="s">
        <v>167</v>
      </c>
      <c r="AU247" s="156" t="s">
        <v>111</v>
      </c>
      <c r="AV247" s="156" t="s">
        <v>111</v>
      </c>
      <c r="AW247" s="156" t="s">
        <v>121</v>
      </c>
      <c r="AX247" s="156" t="s">
        <v>22</v>
      </c>
      <c r="AY247" s="156" t="s">
        <v>159</v>
      </c>
    </row>
    <row r="248" spans="2:63" s="132" customFormat="1" ht="30.75" customHeight="1">
      <c r="B248" s="133"/>
      <c r="C248" s="134"/>
      <c r="D248" s="142" t="s">
        <v>622</v>
      </c>
      <c r="E248" s="142"/>
      <c r="F248" s="142"/>
      <c r="G248" s="142"/>
      <c r="H248" s="142"/>
      <c r="I248" s="142"/>
      <c r="J248" s="142"/>
      <c r="K248" s="142"/>
      <c r="L248" s="142"/>
      <c r="M248" s="142"/>
      <c r="N248" s="210">
        <f>$BK$248</f>
        <v>0</v>
      </c>
      <c r="O248" s="211"/>
      <c r="P248" s="211"/>
      <c r="Q248" s="211"/>
      <c r="R248" s="136"/>
      <c r="T248" s="137"/>
      <c r="U248" s="134"/>
      <c r="V248" s="134"/>
      <c r="W248" s="138">
        <f>SUM($W$249:$W$250)</f>
        <v>0</v>
      </c>
      <c r="X248" s="134"/>
      <c r="Y248" s="138">
        <f>SUM($Y$249:$Y$250)</f>
        <v>0</v>
      </c>
      <c r="Z248" s="134"/>
      <c r="AA248" s="139">
        <f>SUM($AA$249:$AA$250)</f>
        <v>0</v>
      </c>
      <c r="AR248" s="140" t="s">
        <v>377</v>
      </c>
      <c r="AT248" s="140" t="s">
        <v>83</v>
      </c>
      <c r="AU248" s="140" t="s">
        <v>22</v>
      </c>
      <c r="AY248" s="140" t="s">
        <v>159</v>
      </c>
      <c r="BK248" s="141">
        <f>SUM($BK$249:$BK$250)</f>
        <v>0</v>
      </c>
    </row>
    <row r="249" spans="2:65" s="6" customFormat="1" ht="15.75" customHeight="1">
      <c r="B249" s="23"/>
      <c r="C249" s="143" t="s">
        <v>416</v>
      </c>
      <c r="D249" s="143" t="s">
        <v>161</v>
      </c>
      <c r="E249" s="144" t="s">
        <v>795</v>
      </c>
      <c r="F249" s="216" t="s">
        <v>796</v>
      </c>
      <c r="G249" s="217"/>
      <c r="H249" s="217"/>
      <c r="I249" s="217"/>
      <c r="J249" s="145" t="s">
        <v>792</v>
      </c>
      <c r="K249" s="146">
        <v>1</v>
      </c>
      <c r="L249" s="218">
        <v>0</v>
      </c>
      <c r="M249" s="217"/>
      <c r="N249" s="219">
        <f>ROUND($L$249*$K$249,2)</f>
        <v>0</v>
      </c>
      <c r="O249" s="217"/>
      <c r="P249" s="217"/>
      <c r="Q249" s="217"/>
      <c r="R249" s="25"/>
      <c r="T249" s="147"/>
      <c r="U249" s="31" t="s">
        <v>49</v>
      </c>
      <c r="V249" s="24"/>
      <c r="W249" s="148">
        <f>$V$249*$K$249</f>
        <v>0</v>
      </c>
      <c r="X249" s="148">
        <v>0</v>
      </c>
      <c r="Y249" s="148">
        <f>$X$249*$K$249</f>
        <v>0</v>
      </c>
      <c r="Z249" s="148">
        <v>0</v>
      </c>
      <c r="AA249" s="149">
        <f>$Z$249*$K$249</f>
        <v>0</v>
      </c>
      <c r="AR249" s="6" t="s">
        <v>793</v>
      </c>
      <c r="AT249" s="6" t="s">
        <v>161</v>
      </c>
      <c r="AU249" s="6" t="s">
        <v>111</v>
      </c>
      <c r="AY249" s="6" t="s">
        <v>159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793</v>
      </c>
      <c r="BM249" s="6" t="s">
        <v>797</v>
      </c>
    </row>
    <row r="250" spans="2:51" s="6" customFormat="1" ht="18.75" customHeight="1">
      <c r="B250" s="150"/>
      <c r="C250" s="151"/>
      <c r="D250" s="151"/>
      <c r="E250" s="151"/>
      <c r="F250" s="214" t="s">
        <v>22</v>
      </c>
      <c r="G250" s="215"/>
      <c r="H250" s="215"/>
      <c r="I250" s="215"/>
      <c r="J250" s="151"/>
      <c r="K250" s="152">
        <v>1</v>
      </c>
      <c r="L250" s="151"/>
      <c r="M250" s="151"/>
      <c r="N250" s="151"/>
      <c r="O250" s="151"/>
      <c r="P250" s="151"/>
      <c r="Q250" s="151"/>
      <c r="R250" s="153"/>
      <c r="T250" s="154"/>
      <c r="U250" s="151"/>
      <c r="V250" s="151"/>
      <c r="W250" s="151"/>
      <c r="X250" s="151"/>
      <c r="Y250" s="151"/>
      <c r="Z250" s="151"/>
      <c r="AA250" s="155"/>
      <c r="AT250" s="156" t="s">
        <v>167</v>
      </c>
      <c r="AU250" s="156" t="s">
        <v>111</v>
      </c>
      <c r="AV250" s="156" t="s">
        <v>111</v>
      </c>
      <c r="AW250" s="156" t="s">
        <v>121</v>
      </c>
      <c r="AX250" s="156" t="s">
        <v>22</v>
      </c>
      <c r="AY250" s="156" t="s">
        <v>159</v>
      </c>
    </row>
    <row r="251" spans="2:63" s="6" customFormat="1" ht="51" customHeight="1">
      <c r="B251" s="23"/>
      <c r="C251" s="24"/>
      <c r="D251" s="135" t="s">
        <v>615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12">
        <f>$BK$251</f>
        <v>0</v>
      </c>
      <c r="O251" s="173"/>
      <c r="P251" s="173"/>
      <c r="Q251" s="173"/>
      <c r="R251" s="25"/>
      <c r="T251" s="161"/>
      <c r="U251" s="43"/>
      <c r="V251" s="43"/>
      <c r="W251" s="43"/>
      <c r="X251" s="43"/>
      <c r="Y251" s="43"/>
      <c r="Z251" s="43"/>
      <c r="AA251" s="45"/>
      <c r="AT251" s="6" t="s">
        <v>83</v>
      </c>
      <c r="AU251" s="6" t="s">
        <v>84</v>
      </c>
      <c r="AY251" s="6" t="s">
        <v>616</v>
      </c>
      <c r="BK251" s="93">
        <v>0</v>
      </c>
    </row>
    <row r="252" spans="2:18" s="6" customFormat="1" ht="7.5" customHeight="1">
      <c r="B252" s="46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8"/>
    </row>
    <row r="429" s="2" customFormat="1" ht="14.25" customHeight="1"/>
  </sheetData>
  <sheetProtection password="CC35" sheet="1" objects="1" scenarios="1" formatColumns="0" formatRows="0" sort="0" autoFilter="0"/>
  <mergeCells count="29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1:I211"/>
    <mergeCell ref="L211:M211"/>
    <mergeCell ref="N211:Q211"/>
    <mergeCell ref="F212:I212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47:I247"/>
    <mergeCell ref="F249:I249"/>
    <mergeCell ref="L249:M249"/>
    <mergeCell ref="N249:Q249"/>
    <mergeCell ref="N248:Q248"/>
    <mergeCell ref="F236:I236"/>
    <mergeCell ref="F238:I238"/>
    <mergeCell ref="L238:M238"/>
    <mergeCell ref="N238:Q238"/>
    <mergeCell ref="F239:I239"/>
    <mergeCell ref="N195:Q195"/>
    <mergeCell ref="N204:Q204"/>
    <mergeCell ref="N210:Q210"/>
    <mergeCell ref="F243:I243"/>
    <mergeCell ref="F246:I246"/>
    <mergeCell ref="L246:M246"/>
    <mergeCell ref="N246:Q246"/>
    <mergeCell ref="F242:I242"/>
    <mergeCell ref="L242:M242"/>
    <mergeCell ref="N242:Q242"/>
    <mergeCell ref="N130:Q130"/>
    <mergeCell ref="N131:Q131"/>
    <mergeCell ref="N132:Q132"/>
    <mergeCell ref="N169:Q169"/>
    <mergeCell ref="N174:Q174"/>
    <mergeCell ref="N182:Q182"/>
    <mergeCell ref="N251:Q251"/>
    <mergeCell ref="H1:K1"/>
    <mergeCell ref="S2:AC2"/>
    <mergeCell ref="N213:Q213"/>
    <mergeCell ref="N237:Q237"/>
    <mergeCell ref="N240:Q240"/>
    <mergeCell ref="N241:Q241"/>
    <mergeCell ref="N244:Q244"/>
    <mergeCell ref="N245:Q245"/>
    <mergeCell ref="F250:I25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916</v>
      </c>
      <c r="G1" s="166"/>
      <c r="H1" s="213" t="s">
        <v>917</v>
      </c>
      <c r="I1" s="213"/>
      <c r="J1" s="213"/>
      <c r="K1" s="213"/>
      <c r="L1" s="166" t="s">
        <v>918</v>
      </c>
      <c r="M1" s="164"/>
      <c r="N1" s="164"/>
      <c r="O1" s="165" t="s">
        <v>110</v>
      </c>
      <c r="P1" s="164"/>
      <c r="Q1" s="164"/>
      <c r="R1" s="164"/>
      <c r="S1" s="166" t="s">
        <v>919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70" t="s">
        <v>6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111</v>
      </c>
    </row>
    <row r="4" spans="2:46" s="2" customFormat="1" ht="37.5" customHeight="1">
      <c r="B4" s="10"/>
      <c r="C4" s="199" t="s">
        <v>112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Jánský potok v km 0,400 - 4,400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1"/>
      <c r="R6" s="12"/>
    </row>
    <row r="7" spans="2:18" s="6" customFormat="1" ht="33.75" customHeight="1">
      <c r="B7" s="23"/>
      <c r="C7" s="24"/>
      <c r="D7" s="17" t="s">
        <v>113</v>
      </c>
      <c r="E7" s="24"/>
      <c r="F7" s="204" t="s">
        <v>798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38" t="str">
        <f>'Rekapitulace stavby'!$AN$8</f>
        <v>26.03.2014</v>
      </c>
      <c r="P9" s="17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4" t="s">
        <v>31</v>
      </c>
      <c r="P11" s="173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84" t="s">
        <v>34</v>
      </c>
      <c r="P12" s="17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7"/>
      <c r="P14" s="173"/>
      <c r="Q14" s="24"/>
      <c r="R14" s="25"/>
    </row>
    <row r="15" spans="2:18" s="6" customFormat="1" ht="18.75" customHeight="1">
      <c r="B15" s="23"/>
      <c r="C15" s="24"/>
      <c r="D15" s="24"/>
      <c r="E15" s="237" t="s">
        <v>115</v>
      </c>
      <c r="F15" s="173"/>
      <c r="G15" s="173"/>
      <c r="H15" s="173"/>
      <c r="I15" s="173"/>
      <c r="J15" s="173"/>
      <c r="K15" s="173"/>
      <c r="L15" s="173"/>
      <c r="M15" s="18" t="s">
        <v>33</v>
      </c>
      <c r="N15" s="24"/>
      <c r="O15" s="237"/>
      <c r="P15" s="17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4" t="s">
        <v>38</v>
      </c>
      <c r="P17" s="173"/>
      <c r="Q17" s="24"/>
      <c r="R17" s="25"/>
    </row>
    <row r="18" spans="2:18" s="6" customFormat="1" ht="18.75" customHeight="1">
      <c r="B18" s="23"/>
      <c r="C18" s="24"/>
      <c r="D18" s="24"/>
      <c r="E18" s="16" t="s">
        <v>39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84" t="s">
        <v>40</v>
      </c>
      <c r="P18" s="17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4"/>
      <c r="P20" s="17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84"/>
      <c r="P21" s="17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206"/>
      <c r="F24" s="235"/>
      <c r="G24" s="235"/>
      <c r="H24" s="235"/>
      <c r="I24" s="235"/>
      <c r="J24" s="235"/>
      <c r="K24" s="235"/>
      <c r="L24" s="235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116</v>
      </c>
      <c r="E27" s="24"/>
      <c r="F27" s="24"/>
      <c r="G27" s="24"/>
      <c r="H27" s="24"/>
      <c r="I27" s="24"/>
      <c r="J27" s="24"/>
      <c r="K27" s="24"/>
      <c r="L27" s="24"/>
      <c r="M27" s="207">
        <f>$N$88</f>
        <v>0</v>
      </c>
      <c r="N27" s="173"/>
      <c r="O27" s="173"/>
      <c r="P27" s="173"/>
      <c r="Q27" s="24"/>
      <c r="R27" s="25"/>
    </row>
    <row r="28" spans="2:18" s="6" customFormat="1" ht="15" customHeight="1">
      <c r="B28" s="23"/>
      <c r="C28" s="24"/>
      <c r="D28" s="22" t="s">
        <v>104</v>
      </c>
      <c r="E28" s="24"/>
      <c r="F28" s="24"/>
      <c r="G28" s="24"/>
      <c r="H28" s="24"/>
      <c r="I28" s="24"/>
      <c r="J28" s="24"/>
      <c r="K28" s="24"/>
      <c r="L28" s="24"/>
      <c r="M28" s="207">
        <f>$N$104</f>
        <v>0</v>
      </c>
      <c r="N28" s="173"/>
      <c r="O28" s="173"/>
      <c r="P28" s="17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47</v>
      </c>
      <c r="E30" s="24"/>
      <c r="F30" s="24"/>
      <c r="G30" s="24"/>
      <c r="H30" s="24"/>
      <c r="I30" s="24"/>
      <c r="J30" s="24"/>
      <c r="K30" s="24"/>
      <c r="L30" s="24"/>
      <c r="M30" s="236">
        <f>ROUND($M$27+$M$28,2)</f>
        <v>0</v>
      </c>
      <c r="N30" s="173"/>
      <c r="O30" s="173"/>
      <c r="P30" s="173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48</v>
      </c>
      <c r="E32" s="29" t="s">
        <v>49</v>
      </c>
      <c r="F32" s="30">
        <v>0.21</v>
      </c>
      <c r="G32" s="107" t="s">
        <v>50</v>
      </c>
      <c r="H32" s="234">
        <f>(SUM($BE$104:$BE$111)+SUM($BE$129:$BE$238))</f>
        <v>0</v>
      </c>
      <c r="I32" s="173"/>
      <c r="J32" s="173"/>
      <c r="K32" s="24"/>
      <c r="L32" s="24"/>
      <c r="M32" s="234">
        <f>ROUND((SUM($BE$104:$BE$111)+SUM($BE$129:$BE$238)),2)*$F$32</f>
        <v>0</v>
      </c>
      <c r="N32" s="173"/>
      <c r="O32" s="173"/>
      <c r="P32" s="173"/>
      <c r="Q32" s="24"/>
      <c r="R32" s="25"/>
    </row>
    <row r="33" spans="2:18" s="6" customFormat="1" ht="15" customHeight="1">
      <c r="B33" s="23"/>
      <c r="C33" s="24"/>
      <c r="D33" s="24"/>
      <c r="E33" s="29" t="s">
        <v>51</v>
      </c>
      <c r="F33" s="30">
        <v>0.15</v>
      </c>
      <c r="G33" s="107" t="s">
        <v>50</v>
      </c>
      <c r="H33" s="234">
        <f>(SUM($BF$104:$BF$111)+SUM($BF$129:$BF$238))</f>
        <v>0</v>
      </c>
      <c r="I33" s="173"/>
      <c r="J33" s="173"/>
      <c r="K33" s="24"/>
      <c r="L33" s="24"/>
      <c r="M33" s="234">
        <f>ROUND((SUM($BF$104:$BF$111)+SUM($BF$129:$BF$238)),2)*$F$33</f>
        <v>0</v>
      </c>
      <c r="N33" s="173"/>
      <c r="O33" s="173"/>
      <c r="P33" s="173"/>
      <c r="Q33" s="24"/>
      <c r="R33" s="25"/>
    </row>
    <row r="34" spans="2:18" s="6" customFormat="1" ht="15" customHeight="1" hidden="1">
      <c r="B34" s="23"/>
      <c r="C34" s="24"/>
      <c r="D34" s="24"/>
      <c r="E34" s="29" t="s">
        <v>52</v>
      </c>
      <c r="F34" s="30">
        <v>0.21</v>
      </c>
      <c r="G34" s="107" t="s">
        <v>50</v>
      </c>
      <c r="H34" s="234">
        <f>(SUM($BG$104:$BG$111)+SUM($BG$129:$BG$238))</f>
        <v>0</v>
      </c>
      <c r="I34" s="173"/>
      <c r="J34" s="173"/>
      <c r="K34" s="24"/>
      <c r="L34" s="24"/>
      <c r="M34" s="234">
        <v>0</v>
      </c>
      <c r="N34" s="173"/>
      <c r="O34" s="173"/>
      <c r="P34" s="173"/>
      <c r="Q34" s="24"/>
      <c r="R34" s="25"/>
    </row>
    <row r="35" spans="2:18" s="6" customFormat="1" ht="15" customHeight="1" hidden="1">
      <c r="B35" s="23"/>
      <c r="C35" s="24"/>
      <c r="D35" s="24"/>
      <c r="E35" s="29" t="s">
        <v>53</v>
      </c>
      <c r="F35" s="30">
        <v>0.15</v>
      </c>
      <c r="G35" s="107" t="s">
        <v>50</v>
      </c>
      <c r="H35" s="234">
        <f>(SUM($BH$104:$BH$111)+SUM($BH$129:$BH$238))</f>
        <v>0</v>
      </c>
      <c r="I35" s="173"/>
      <c r="J35" s="173"/>
      <c r="K35" s="24"/>
      <c r="L35" s="24"/>
      <c r="M35" s="234">
        <v>0</v>
      </c>
      <c r="N35" s="173"/>
      <c r="O35" s="173"/>
      <c r="P35" s="173"/>
      <c r="Q35" s="24"/>
      <c r="R35" s="25"/>
    </row>
    <row r="36" spans="2:18" s="6" customFormat="1" ht="15" customHeight="1" hidden="1">
      <c r="B36" s="23"/>
      <c r="C36" s="24"/>
      <c r="D36" s="24"/>
      <c r="E36" s="29" t="s">
        <v>54</v>
      </c>
      <c r="F36" s="30">
        <v>0</v>
      </c>
      <c r="G36" s="107" t="s">
        <v>50</v>
      </c>
      <c r="H36" s="234">
        <f>(SUM($BI$104:$BI$111)+SUM($BI$129:$BI$238))</f>
        <v>0</v>
      </c>
      <c r="I36" s="173"/>
      <c r="J36" s="173"/>
      <c r="K36" s="24"/>
      <c r="L36" s="24"/>
      <c r="M36" s="234">
        <v>0</v>
      </c>
      <c r="N36" s="173"/>
      <c r="O36" s="173"/>
      <c r="P36" s="17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55</v>
      </c>
      <c r="E38" s="35"/>
      <c r="F38" s="35"/>
      <c r="G38" s="108" t="s">
        <v>56</v>
      </c>
      <c r="H38" s="36" t="s">
        <v>57</v>
      </c>
      <c r="I38" s="35"/>
      <c r="J38" s="35"/>
      <c r="K38" s="35"/>
      <c r="L38" s="198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58</v>
      </c>
      <c r="E50" s="38"/>
      <c r="F50" s="38"/>
      <c r="G50" s="38"/>
      <c r="H50" s="39"/>
      <c r="I50" s="24"/>
      <c r="J50" s="37" t="s">
        <v>59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60</v>
      </c>
      <c r="E59" s="43"/>
      <c r="F59" s="43"/>
      <c r="G59" s="44" t="s">
        <v>61</v>
      </c>
      <c r="H59" s="45"/>
      <c r="I59" s="24"/>
      <c r="J59" s="42" t="s">
        <v>60</v>
      </c>
      <c r="K59" s="43"/>
      <c r="L59" s="43"/>
      <c r="M59" s="43"/>
      <c r="N59" s="44" t="s">
        <v>61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62</v>
      </c>
      <c r="E61" s="38"/>
      <c r="F61" s="38"/>
      <c r="G61" s="38"/>
      <c r="H61" s="39"/>
      <c r="I61" s="24"/>
      <c r="J61" s="37" t="s">
        <v>63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60</v>
      </c>
      <c r="E70" s="43"/>
      <c r="F70" s="43"/>
      <c r="G70" s="44" t="s">
        <v>61</v>
      </c>
      <c r="H70" s="45"/>
      <c r="I70" s="24"/>
      <c r="J70" s="42" t="s">
        <v>60</v>
      </c>
      <c r="K70" s="43"/>
      <c r="L70" s="43"/>
      <c r="M70" s="43"/>
      <c r="N70" s="44" t="s">
        <v>61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99" t="s">
        <v>117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Jánský potok v km 0,400 - 4,400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"/>
      <c r="R78" s="25"/>
      <c r="T78" s="24"/>
      <c r="U78" s="24"/>
    </row>
    <row r="79" spans="2:21" s="6" customFormat="1" ht="37.5" customHeight="1">
      <c r="B79" s="23"/>
      <c r="C79" s="57" t="s">
        <v>113</v>
      </c>
      <c r="D79" s="24"/>
      <c r="E79" s="24"/>
      <c r="F79" s="182" t="str">
        <f>$F$7</f>
        <v>03/2014/investice 02 - SO 02 Přehrážka v km 3,739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Svoboda nad Úpou, Janské Lázně</v>
      </c>
      <c r="G81" s="24"/>
      <c r="H81" s="24"/>
      <c r="I81" s="24"/>
      <c r="J81" s="24"/>
      <c r="K81" s="18" t="s">
        <v>25</v>
      </c>
      <c r="L81" s="24"/>
      <c r="M81" s="229" t="str">
        <f>IF($O$9="","",$O$9)</f>
        <v>26.03.2014</v>
      </c>
      <c r="N81" s="173"/>
      <c r="O81" s="173"/>
      <c r="P81" s="17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Správa KRNAP</v>
      </c>
      <c r="G83" s="24"/>
      <c r="H83" s="24"/>
      <c r="I83" s="24"/>
      <c r="J83" s="24"/>
      <c r="K83" s="18" t="s">
        <v>37</v>
      </c>
      <c r="L83" s="24"/>
      <c r="M83" s="184" t="str">
        <f>$E$18</f>
        <v>Ing. Filip Brtna</v>
      </c>
      <c r="N83" s="173"/>
      <c r="O83" s="173"/>
      <c r="P83" s="173"/>
      <c r="Q83" s="17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na základě VŘ</v>
      </c>
      <c r="G84" s="24"/>
      <c r="H84" s="24"/>
      <c r="I84" s="24"/>
      <c r="J84" s="24"/>
      <c r="K84" s="18" t="s">
        <v>42</v>
      </c>
      <c r="L84" s="24"/>
      <c r="M84" s="184" t="str">
        <f>$E$21</f>
        <v>TERRA - POZEMKOVÉ ÚPRAVY s.r.o., Ing. Filip Brtna</v>
      </c>
      <c r="N84" s="173"/>
      <c r="O84" s="173"/>
      <c r="P84" s="173"/>
      <c r="Q84" s="17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3" t="s">
        <v>118</v>
      </c>
      <c r="D86" s="169"/>
      <c r="E86" s="169"/>
      <c r="F86" s="169"/>
      <c r="G86" s="169"/>
      <c r="H86" s="33"/>
      <c r="I86" s="33"/>
      <c r="J86" s="33"/>
      <c r="K86" s="33"/>
      <c r="L86" s="33"/>
      <c r="M86" s="33"/>
      <c r="N86" s="233" t="s">
        <v>119</v>
      </c>
      <c r="O86" s="173"/>
      <c r="P86" s="173"/>
      <c r="Q86" s="17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6">
        <f>$N$129</f>
        <v>0</v>
      </c>
      <c r="O88" s="173"/>
      <c r="P88" s="173"/>
      <c r="Q88" s="173"/>
      <c r="R88" s="25"/>
      <c r="T88" s="24"/>
      <c r="U88" s="24"/>
      <c r="AU88" s="6" t="s">
        <v>121</v>
      </c>
    </row>
    <row r="89" spans="2:21" s="76" customFormat="1" ht="25.5" customHeight="1">
      <c r="B89" s="112"/>
      <c r="C89" s="113"/>
      <c r="D89" s="113" t="s">
        <v>122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0">
        <f>$N$130</f>
        <v>0</v>
      </c>
      <c r="O89" s="231"/>
      <c r="P89" s="231"/>
      <c r="Q89" s="231"/>
      <c r="R89" s="114"/>
      <c r="T89" s="113"/>
      <c r="U89" s="113"/>
    </row>
    <row r="90" spans="2:21" s="115" customFormat="1" ht="21" customHeight="1">
      <c r="B90" s="116"/>
      <c r="C90" s="89"/>
      <c r="D90" s="89" t="s">
        <v>123</v>
      </c>
      <c r="E90" s="89"/>
      <c r="F90" s="89"/>
      <c r="G90" s="89"/>
      <c r="H90" s="89"/>
      <c r="I90" s="89"/>
      <c r="J90" s="89"/>
      <c r="K90" s="89"/>
      <c r="L90" s="89"/>
      <c r="M90" s="89"/>
      <c r="N90" s="175">
        <f>$N$131</f>
        <v>0</v>
      </c>
      <c r="O90" s="232"/>
      <c r="P90" s="232"/>
      <c r="Q90" s="232"/>
      <c r="R90" s="117"/>
      <c r="T90" s="89"/>
      <c r="U90" s="89"/>
    </row>
    <row r="91" spans="2:21" s="115" customFormat="1" ht="15.75" customHeight="1">
      <c r="B91" s="116"/>
      <c r="C91" s="89"/>
      <c r="D91" s="89" t="s">
        <v>124</v>
      </c>
      <c r="E91" s="89"/>
      <c r="F91" s="89"/>
      <c r="G91" s="89"/>
      <c r="H91" s="89"/>
      <c r="I91" s="89"/>
      <c r="J91" s="89"/>
      <c r="K91" s="89"/>
      <c r="L91" s="89"/>
      <c r="M91" s="89"/>
      <c r="N91" s="175">
        <f>$N$162</f>
        <v>0</v>
      </c>
      <c r="O91" s="232"/>
      <c r="P91" s="232"/>
      <c r="Q91" s="232"/>
      <c r="R91" s="117"/>
      <c r="T91" s="89"/>
      <c r="U91" s="89"/>
    </row>
    <row r="92" spans="2:21" s="115" customFormat="1" ht="21" customHeight="1">
      <c r="B92" s="116"/>
      <c r="C92" s="89"/>
      <c r="D92" s="89" t="s">
        <v>618</v>
      </c>
      <c r="E92" s="89"/>
      <c r="F92" s="89"/>
      <c r="G92" s="89"/>
      <c r="H92" s="89"/>
      <c r="I92" s="89"/>
      <c r="J92" s="89"/>
      <c r="K92" s="89"/>
      <c r="L92" s="89"/>
      <c r="M92" s="89"/>
      <c r="N92" s="175">
        <f>$N$167</f>
        <v>0</v>
      </c>
      <c r="O92" s="232"/>
      <c r="P92" s="232"/>
      <c r="Q92" s="232"/>
      <c r="R92" s="117"/>
      <c r="T92" s="89"/>
      <c r="U92" s="89"/>
    </row>
    <row r="93" spans="2:21" s="115" customFormat="1" ht="21" customHeight="1">
      <c r="B93" s="116"/>
      <c r="C93" s="89"/>
      <c r="D93" s="89" t="s">
        <v>125</v>
      </c>
      <c r="E93" s="89"/>
      <c r="F93" s="89"/>
      <c r="G93" s="89"/>
      <c r="H93" s="89"/>
      <c r="I93" s="89"/>
      <c r="J93" s="89"/>
      <c r="K93" s="89"/>
      <c r="L93" s="89"/>
      <c r="M93" s="89"/>
      <c r="N93" s="175">
        <f>$N$177</f>
        <v>0</v>
      </c>
      <c r="O93" s="232"/>
      <c r="P93" s="232"/>
      <c r="Q93" s="232"/>
      <c r="R93" s="117"/>
      <c r="T93" s="89"/>
      <c r="U93" s="89"/>
    </row>
    <row r="94" spans="2:21" s="115" customFormat="1" ht="21" customHeight="1">
      <c r="B94" s="116"/>
      <c r="C94" s="89"/>
      <c r="D94" s="89" t="s">
        <v>126</v>
      </c>
      <c r="E94" s="89"/>
      <c r="F94" s="89"/>
      <c r="G94" s="89"/>
      <c r="H94" s="89"/>
      <c r="I94" s="89"/>
      <c r="J94" s="89"/>
      <c r="K94" s="89"/>
      <c r="L94" s="89"/>
      <c r="M94" s="89"/>
      <c r="N94" s="175">
        <f>$N$190</f>
        <v>0</v>
      </c>
      <c r="O94" s="232"/>
      <c r="P94" s="232"/>
      <c r="Q94" s="232"/>
      <c r="R94" s="117"/>
      <c r="T94" s="89"/>
      <c r="U94" s="89"/>
    </row>
    <row r="95" spans="2:21" s="115" customFormat="1" ht="21" customHeight="1">
      <c r="B95" s="116"/>
      <c r="C95" s="89"/>
      <c r="D95" s="89" t="s">
        <v>128</v>
      </c>
      <c r="E95" s="89"/>
      <c r="F95" s="89"/>
      <c r="G95" s="89"/>
      <c r="H95" s="89"/>
      <c r="I95" s="89"/>
      <c r="J95" s="89"/>
      <c r="K95" s="89"/>
      <c r="L95" s="89"/>
      <c r="M95" s="89"/>
      <c r="N95" s="175">
        <f>$N$198</f>
        <v>0</v>
      </c>
      <c r="O95" s="232"/>
      <c r="P95" s="232"/>
      <c r="Q95" s="232"/>
      <c r="R95" s="117"/>
      <c r="T95" s="89"/>
      <c r="U95" s="89"/>
    </row>
    <row r="96" spans="2:21" s="115" customFormat="1" ht="21" customHeight="1">
      <c r="B96" s="116"/>
      <c r="C96" s="89"/>
      <c r="D96" s="89" t="s">
        <v>129</v>
      </c>
      <c r="E96" s="89"/>
      <c r="F96" s="89"/>
      <c r="G96" s="89"/>
      <c r="H96" s="89"/>
      <c r="I96" s="89"/>
      <c r="J96" s="89"/>
      <c r="K96" s="89"/>
      <c r="L96" s="89"/>
      <c r="M96" s="89"/>
      <c r="N96" s="175">
        <f>$N$201</f>
        <v>0</v>
      </c>
      <c r="O96" s="232"/>
      <c r="P96" s="232"/>
      <c r="Q96" s="232"/>
      <c r="R96" s="117"/>
      <c r="T96" s="89"/>
      <c r="U96" s="89"/>
    </row>
    <row r="97" spans="2:21" s="115" customFormat="1" ht="15.75" customHeight="1">
      <c r="B97" s="116"/>
      <c r="C97" s="89"/>
      <c r="D97" s="89" t="s">
        <v>131</v>
      </c>
      <c r="E97" s="89"/>
      <c r="F97" s="89"/>
      <c r="G97" s="89"/>
      <c r="H97" s="89"/>
      <c r="I97" s="89"/>
      <c r="J97" s="89"/>
      <c r="K97" s="89"/>
      <c r="L97" s="89"/>
      <c r="M97" s="89"/>
      <c r="N97" s="175">
        <f>$N$225</f>
        <v>0</v>
      </c>
      <c r="O97" s="232"/>
      <c r="P97" s="232"/>
      <c r="Q97" s="232"/>
      <c r="R97" s="117"/>
      <c r="T97" s="89"/>
      <c r="U97" s="89"/>
    </row>
    <row r="98" spans="2:21" s="76" customFormat="1" ht="25.5" customHeight="1">
      <c r="B98" s="112"/>
      <c r="C98" s="113"/>
      <c r="D98" s="113" t="s">
        <v>133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0">
        <f>$N$228</f>
        <v>0</v>
      </c>
      <c r="O98" s="231"/>
      <c r="P98" s="231"/>
      <c r="Q98" s="231"/>
      <c r="R98" s="114"/>
      <c r="T98" s="113"/>
      <c r="U98" s="113"/>
    </row>
    <row r="99" spans="2:21" s="115" customFormat="1" ht="21" customHeight="1">
      <c r="B99" s="116"/>
      <c r="C99" s="89"/>
      <c r="D99" s="89" t="s">
        <v>134</v>
      </c>
      <c r="E99" s="89"/>
      <c r="F99" s="89"/>
      <c r="G99" s="89"/>
      <c r="H99" s="89"/>
      <c r="I99" s="89"/>
      <c r="J99" s="89"/>
      <c r="K99" s="89"/>
      <c r="L99" s="89"/>
      <c r="M99" s="89"/>
      <c r="N99" s="175">
        <f>$N$229</f>
        <v>0</v>
      </c>
      <c r="O99" s="232"/>
      <c r="P99" s="232"/>
      <c r="Q99" s="232"/>
      <c r="R99" s="117"/>
      <c r="T99" s="89"/>
      <c r="U99" s="89"/>
    </row>
    <row r="100" spans="2:21" s="76" customFormat="1" ht="25.5" customHeight="1">
      <c r="B100" s="112"/>
      <c r="C100" s="113"/>
      <c r="D100" s="113" t="s">
        <v>620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0">
        <f>$N$232</f>
        <v>0</v>
      </c>
      <c r="O100" s="231"/>
      <c r="P100" s="231"/>
      <c r="Q100" s="231"/>
      <c r="R100" s="114"/>
      <c r="T100" s="113"/>
      <c r="U100" s="113"/>
    </row>
    <row r="101" spans="2:21" s="115" customFormat="1" ht="21" customHeight="1">
      <c r="B101" s="116"/>
      <c r="C101" s="89"/>
      <c r="D101" s="89" t="s">
        <v>621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175">
        <f>$N$233</f>
        <v>0</v>
      </c>
      <c r="O101" s="232"/>
      <c r="P101" s="232"/>
      <c r="Q101" s="232"/>
      <c r="R101" s="117"/>
      <c r="T101" s="89"/>
      <c r="U101" s="89"/>
    </row>
    <row r="102" spans="2:21" s="115" customFormat="1" ht="21" customHeight="1">
      <c r="B102" s="116"/>
      <c r="C102" s="89"/>
      <c r="D102" s="89" t="s">
        <v>622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175">
        <f>$N$236</f>
        <v>0</v>
      </c>
      <c r="O102" s="232"/>
      <c r="P102" s="232"/>
      <c r="Q102" s="232"/>
      <c r="R102" s="117"/>
      <c r="T102" s="89"/>
      <c r="U102" s="89"/>
    </row>
    <row r="103" spans="2:21" s="6" customFormat="1" ht="22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71" t="s">
        <v>135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76">
        <f>ROUND($N$105+$N$106+$N$107+$N$108+$N$109+$N$110,2)</f>
        <v>0</v>
      </c>
      <c r="O104" s="173"/>
      <c r="P104" s="173"/>
      <c r="Q104" s="173"/>
      <c r="R104" s="25"/>
      <c r="T104" s="118"/>
      <c r="U104" s="119" t="s">
        <v>48</v>
      </c>
    </row>
    <row r="105" spans="2:62" s="6" customFormat="1" ht="18.75" customHeight="1">
      <c r="B105" s="23"/>
      <c r="C105" s="24"/>
      <c r="D105" s="172" t="s">
        <v>136</v>
      </c>
      <c r="E105" s="173"/>
      <c r="F105" s="173"/>
      <c r="G105" s="173"/>
      <c r="H105" s="173"/>
      <c r="I105" s="24"/>
      <c r="J105" s="24"/>
      <c r="K105" s="24"/>
      <c r="L105" s="24"/>
      <c r="M105" s="24"/>
      <c r="N105" s="174">
        <f>ROUND($N$88*$T$105,2)</f>
        <v>0</v>
      </c>
      <c r="O105" s="173"/>
      <c r="P105" s="173"/>
      <c r="Q105" s="173"/>
      <c r="R105" s="25"/>
      <c r="T105" s="120"/>
      <c r="U105" s="121" t="s">
        <v>49</v>
      </c>
      <c r="AY105" s="6" t="s">
        <v>137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172" t="s">
        <v>138</v>
      </c>
      <c r="E106" s="173"/>
      <c r="F106" s="173"/>
      <c r="G106" s="173"/>
      <c r="H106" s="173"/>
      <c r="I106" s="24"/>
      <c r="J106" s="24"/>
      <c r="K106" s="24"/>
      <c r="L106" s="24"/>
      <c r="M106" s="24"/>
      <c r="N106" s="174">
        <f>ROUND($N$88*$T$106,2)</f>
        <v>0</v>
      </c>
      <c r="O106" s="173"/>
      <c r="P106" s="173"/>
      <c r="Q106" s="173"/>
      <c r="R106" s="25"/>
      <c r="T106" s="120"/>
      <c r="U106" s="121" t="s">
        <v>49</v>
      </c>
      <c r="AY106" s="6" t="s">
        <v>137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172" t="s">
        <v>139</v>
      </c>
      <c r="E107" s="173"/>
      <c r="F107" s="173"/>
      <c r="G107" s="173"/>
      <c r="H107" s="173"/>
      <c r="I107" s="24"/>
      <c r="J107" s="24"/>
      <c r="K107" s="24"/>
      <c r="L107" s="24"/>
      <c r="M107" s="24"/>
      <c r="N107" s="174">
        <f>ROUND($N$88*$T$107,2)</f>
        <v>0</v>
      </c>
      <c r="O107" s="173"/>
      <c r="P107" s="173"/>
      <c r="Q107" s="173"/>
      <c r="R107" s="25"/>
      <c r="T107" s="120"/>
      <c r="U107" s="121" t="s">
        <v>49</v>
      </c>
      <c r="AY107" s="6" t="s">
        <v>137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172" t="s">
        <v>140</v>
      </c>
      <c r="E108" s="173"/>
      <c r="F108" s="173"/>
      <c r="G108" s="173"/>
      <c r="H108" s="173"/>
      <c r="I108" s="24"/>
      <c r="J108" s="24"/>
      <c r="K108" s="24"/>
      <c r="L108" s="24"/>
      <c r="M108" s="24"/>
      <c r="N108" s="174">
        <f>ROUND($N$88*$T$108,2)</f>
        <v>0</v>
      </c>
      <c r="O108" s="173"/>
      <c r="P108" s="173"/>
      <c r="Q108" s="173"/>
      <c r="R108" s="25"/>
      <c r="T108" s="120"/>
      <c r="U108" s="121" t="s">
        <v>49</v>
      </c>
      <c r="AY108" s="6" t="s">
        <v>137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172" t="s">
        <v>141</v>
      </c>
      <c r="E109" s="173"/>
      <c r="F109" s="173"/>
      <c r="G109" s="173"/>
      <c r="H109" s="173"/>
      <c r="I109" s="24"/>
      <c r="J109" s="24"/>
      <c r="K109" s="24"/>
      <c r="L109" s="24"/>
      <c r="M109" s="24"/>
      <c r="N109" s="174">
        <f>ROUND($N$88*$T$109,2)</f>
        <v>0</v>
      </c>
      <c r="O109" s="173"/>
      <c r="P109" s="173"/>
      <c r="Q109" s="173"/>
      <c r="R109" s="25"/>
      <c r="T109" s="120"/>
      <c r="U109" s="121" t="s">
        <v>49</v>
      </c>
      <c r="AY109" s="6" t="s">
        <v>137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89" t="s">
        <v>142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174">
        <f>ROUND($N$88*$T$110,2)</f>
        <v>0</v>
      </c>
      <c r="O110" s="173"/>
      <c r="P110" s="173"/>
      <c r="Q110" s="173"/>
      <c r="R110" s="25"/>
      <c r="T110" s="122"/>
      <c r="U110" s="123" t="s">
        <v>49</v>
      </c>
      <c r="AY110" s="6" t="s">
        <v>143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21" s="6" customFormat="1" ht="14.2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100" t="s">
        <v>109</v>
      </c>
      <c r="D112" s="33"/>
      <c r="E112" s="33"/>
      <c r="F112" s="33"/>
      <c r="G112" s="33"/>
      <c r="H112" s="33"/>
      <c r="I112" s="33"/>
      <c r="J112" s="33"/>
      <c r="K112" s="33"/>
      <c r="L112" s="168">
        <f>ROUND(SUM($N$88+$N$104),2)</f>
        <v>0</v>
      </c>
      <c r="M112" s="169"/>
      <c r="N112" s="169"/>
      <c r="O112" s="169"/>
      <c r="P112" s="169"/>
      <c r="Q112" s="169"/>
      <c r="R112" s="25"/>
      <c r="T112" s="24"/>
      <c r="U112" s="24"/>
    </row>
    <row r="113" spans="2:21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  <c r="T113" s="24"/>
      <c r="U113" s="24"/>
    </row>
    <row r="117" spans="2:18" s="6" customFormat="1" ht="7.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6" customFormat="1" ht="37.5" customHeight="1">
      <c r="B118" s="23"/>
      <c r="C118" s="199" t="s">
        <v>144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30.75" customHeight="1">
      <c r="B120" s="23"/>
      <c r="C120" s="18" t="s">
        <v>17</v>
      </c>
      <c r="D120" s="24"/>
      <c r="E120" s="24"/>
      <c r="F120" s="228" t="str">
        <f>$F$6</f>
        <v>Jánský potok v km 0,400 - 4,400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24"/>
      <c r="R120" s="25"/>
    </row>
    <row r="121" spans="2:18" s="6" customFormat="1" ht="37.5" customHeight="1">
      <c r="B121" s="23"/>
      <c r="C121" s="57" t="s">
        <v>113</v>
      </c>
      <c r="D121" s="24"/>
      <c r="E121" s="24"/>
      <c r="F121" s="182" t="str">
        <f>$F$7</f>
        <v>03/2014/investice 02 - SO 02 Přehrážka v km 3,739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24"/>
      <c r="R121" s="25"/>
    </row>
    <row r="122" spans="2:18" s="6" customFormat="1" ht="7.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18" s="6" customFormat="1" ht="18.75" customHeight="1">
      <c r="B123" s="23"/>
      <c r="C123" s="18" t="s">
        <v>23</v>
      </c>
      <c r="D123" s="24"/>
      <c r="E123" s="24"/>
      <c r="F123" s="16" t="str">
        <f>$F$9</f>
        <v>Svoboda nad Úpou, Janské Lázně</v>
      </c>
      <c r="G123" s="24"/>
      <c r="H123" s="24"/>
      <c r="I123" s="24"/>
      <c r="J123" s="24"/>
      <c r="K123" s="18" t="s">
        <v>25</v>
      </c>
      <c r="L123" s="24"/>
      <c r="M123" s="229" t="str">
        <f>IF($O$9="","",$O$9)</f>
        <v>26.03.2014</v>
      </c>
      <c r="N123" s="173"/>
      <c r="O123" s="173"/>
      <c r="P123" s="173"/>
      <c r="Q123" s="24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15.75" customHeight="1">
      <c r="B125" s="23"/>
      <c r="C125" s="18" t="s">
        <v>29</v>
      </c>
      <c r="D125" s="24"/>
      <c r="E125" s="24"/>
      <c r="F125" s="16" t="str">
        <f>$E$12</f>
        <v>Správa KRNAP</v>
      </c>
      <c r="G125" s="24"/>
      <c r="H125" s="24"/>
      <c r="I125" s="24"/>
      <c r="J125" s="24"/>
      <c r="K125" s="18" t="s">
        <v>37</v>
      </c>
      <c r="L125" s="24"/>
      <c r="M125" s="184" t="str">
        <f>$E$18</f>
        <v>Ing. Filip Brtna</v>
      </c>
      <c r="N125" s="173"/>
      <c r="O125" s="173"/>
      <c r="P125" s="173"/>
      <c r="Q125" s="173"/>
      <c r="R125" s="25"/>
    </row>
    <row r="126" spans="2:18" s="6" customFormat="1" ht="15" customHeight="1">
      <c r="B126" s="23"/>
      <c r="C126" s="18" t="s">
        <v>35</v>
      </c>
      <c r="D126" s="24"/>
      <c r="E126" s="24"/>
      <c r="F126" s="16" t="str">
        <f>IF($E$15="","",$E$15)</f>
        <v>na základě VŘ</v>
      </c>
      <c r="G126" s="24"/>
      <c r="H126" s="24"/>
      <c r="I126" s="24"/>
      <c r="J126" s="24"/>
      <c r="K126" s="18" t="s">
        <v>42</v>
      </c>
      <c r="L126" s="24"/>
      <c r="M126" s="184" t="str">
        <f>$E$21</f>
        <v>TERRA - POZEMKOVÉ ÚPRAVY s.r.o., Ing. Filip Brtna</v>
      </c>
      <c r="N126" s="173"/>
      <c r="O126" s="173"/>
      <c r="P126" s="173"/>
      <c r="Q126" s="173"/>
      <c r="R126" s="25"/>
    </row>
    <row r="127" spans="2:18" s="6" customFormat="1" ht="11.2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27" s="124" customFormat="1" ht="30" customHeight="1">
      <c r="B128" s="125"/>
      <c r="C128" s="126" t="s">
        <v>145</v>
      </c>
      <c r="D128" s="127" t="s">
        <v>146</v>
      </c>
      <c r="E128" s="127" t="s">
        <v>66</v>
      </c>
      <c r="F128" s="225" t="s">
        <v>147</v>
      </c>
      <c r="G128" s="226"/>
      <c r="H128" s="226"/>
      <c r="I128" s="226"/>
      <c r="J128" s="127" t="s">
        <v>148</v>
      </c>
      <c r="K128" s="127" t="s">
        <v>149</v>
      </c>
      <c r="L128" s="225" t="s">
        <v>150</v>
      </c>
      <c r="M128" s="226"/>
      <c r="N128" s="225" t="s">
        <v>151</v>
      </c>
      <c r="O128" s="226"/>
      <c r="P128" s="226"/>
      <c r="Q128" s="227"/>
      <c r="R128" s="128"/>
      <c r="T128" s="66" t="s">
        <v>152</v>
      </c>
      <c r="U128" s="67" t="s">
        <v>48</v>
      </c>
      <c r="V128" s="67" t="s">
        <v>153</v>
      </c>
      <c r="W128" s="67" t="s">
        <v>154</v>
      </c>
      <c r="X128" s="67" t="s">
        <v>155</v>
      </c>
      <c r="Y128" s="67" t="s">
        <v>156</v>
      </c>
      <c r="Z128" s="67" t="s">
        <v>157</v>
      </c>
      <c r="AA128" s="68" t="s">
        <v>158</v>
      </c>
    </row>
    <row r="129" spans="2:63" s="6" customFormat="1" ht="30" customHeight="1">
      <c r="B129" s="23"/>
      <c r="C129" s="71" t="s">
        <v>116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20">
        <f>$BK$129</f>
        <v>0</v>
      </c>
      <c r="O129" s="173"/>
      <c r="P129" s="173"/>
      <c r="Q129" s="173"/>
      <c r="R129" s="25"/>
      <c r="T129" s="70"/>
      <c r="U129" s="38"/>
      <c r="V129" s="38"/>
      <c r="W129" s="129">
        <f>$W$130+$W$228+$W$232+$W$239</f>
        <v>0</v>
      </c>
      <c r="X129" s="38"/>
      <c r="Y129" s="129">
        <f>$Y$130+$Y$228+$Y$232+$Y$239</f>
        <v>473.87988784</v>
      </c>
      <c r="Z129" s="38"/>
      <c r="AA129" s="130">
        <f>$AA$130+$AA$228+$AA$232+$AA$239</f>
        <v>0.0432</v>
      </c>
      <c r="AT129" s="6" t="s">
        <v>83</v>
      </c>
      <c r="AU129" s="6" t="s">
        <v>121</v>
      </c>
      <c r="BK129" s="131">
        <f>$BK$130+$BK$228+$BK$232+$BK$239</f>
        <v>0</v>
      </c>
    </row>
    <row r="130" spans="2:63" s="132" customFormat="1" ht="37.5" customHeight="1">
      <c r="B130" s="133"/>
      <c r="C130" s="134"/>
      <c r="D130" s="135" t="s">
        <v>122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212">
        <f>$BK$130</f>
        <v>0</v>
      </c>
      <c r="O130" s="211"/>
      <c r="P130" s="211"/>
      <c r="Q130" s="211"/>
      <c r="R130" s="136"/>
      <c r="T130" s="137"/>
      <c r="U130" s="134"/>
      <c r="V130" s="134"/>
      <c r="W130" s="138">
        <f>$W$131+$W$167+$W$177+$W$190+$W$198+$W$201</f>
        <v>0</v>
      </c>
      <c r="X130" s="134"/>
      <c r="Y130" s="138">
        <f>$Y$131+$Y$167+$Y$177+$Y$190+$Y$198+$Y$201</f>
        <v>473.87988784</v>
      </c>
      <c r="Z130" s="134"/>
      <c r="AA130" s="139">
        <f>$AA$131+$AA$167+$AA$177+$AA$190+$AA$198+$AA$201</f>
        <v>0.0432</v>
      </c>
      <c r="AR130" s="140" t="s">
        <v>22</v>
      </c>
      <c r="AT130" s="140" t="s">
        <v>83</v>
      </c>
      <c r="AU130" s="140" t="s">
        <v>84</v>
      </c>
      <c r="AY130" s="140" t="s">
        <v>159</v>
      </c>
      <c r="BK130" s="141">
        <f>$BK$131+$BK$167+$BK$177+$BK$190+$BK$198+$BK$201</f>
        <v>0</v>
      </c>
    </row>
    <row r="131" spans="2:63" s="132" customFormat="1" ht="21" customHeight="1">
      <c r="B131" s="133"/>
      <c r="C131" s="134"/>
      <c r="D131" s="142" t="s">
        <v>123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10">
        <f>$BK$131</f>
        <v>0</v>
      </c>
      <c r="O131" s="211"/>
      <c r="P131" s="211"/>
      <c r="Q131" s="211"/>
      <c r="R131" s="136"/>
      <c r="T131" s="137"/>
      <c r="U131" s="134"/>
      <c r="V131" s="134"/>
      <c r="W131" s="138">
        <f>$W$132+SUM($W$133:$W$162)</f>
        <v>0</v>
      </c>
      <c r="X131" s="134"/>
      <c r="Y131" s="138">
        <f>$Y$132+SUM($Y$133:$Y$162)</f>
        <v>1.4416</v>
      </c>
      <c r="Z131" s="134"/>
      <c r="AA131" s="139">
        <f>$AA$132+SUM($AA$133:$AA$162)</f>
        <v>0</v>
      </c>
      <c r="AR131" s="140" t="s">
        <v>22</v>
      </c>
      <c r="AT131" s="140" t="s">
        <v>83</v>
      </c>
      <c r="AU131" s="140" t="s">
        <v>22</v>
      </c>
      <c r="AY131" s="140" t="s">
        <v>159</v>
      </c>
      <c r="BK131" s="141">
        <f>$BK$132+SUM($BK$133:$BK$162)</f>
        <v>0</v>
      </c>
    </row>
    <row r="132" spans="2:65" s="6" customFormat="1" ht="27" customHeight="1">
      <c r="B132" s="23"/>
      <c r="C132" s="143" t="s">
        <v>674</v>
      </c>
      <c r="D132" s="143" t="s">
        <v>161</v>
      </c>
      <c r="E132" s="144" t="s">
        <v>799</v>
      </c>
      <c r="F132" s="216" t="s">
        <v>800</v>
      </c>
      <c r="G132" s="217"/>
      <c r="H132" s="217"/>
      <c r="I132" s="217"/>
      <c r="J132" s="145" t="s">
        <v>170</v>
      </c>
      <c r="K132" s="146">
        <v>827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49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165</v>
      </c>
      <c r="AT132" s="6" t="s">
        <v>161</v>
      </c>
      <c r="AU132" s="6" t="s">
        <v>111</v>
      </c>
      <c r="AY132" s="6" t="s">
        <v>159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165</v>
      </c>
      <c r="BM132" s="6" t="s">
        <v>801</v>
      </c>
    </row>
    <row r="133" spans="2:51" s="6" customFormat="1" ht="18.75" customHeight="1">
      <c r="B133" s="150"/>
      <c r="C133" s="151"/>
      <c r="D133" s="151"/>
      <c r="E133" s="151"/>
      <c r="F133" s="214" t="s">
        <v>802</v>
      </c>
      <c r="G133" s="215"/>
      <c r="H133" s="215"/>
      <c r="I133" s="215"/>
      <c r="J133" s="151"/>
      <c r="K133" s="152">
        <v>827</v>
      </c>
      <c r="L133" s="151"/>
      <c r="M133" s="151"/>
      <c r="N133" s="151"/>
      <c r="O133" s="151"/>
      <c r="P133" s="151"/>
      <c r="Q133" s="151"/>
      <c r="R133" s="153"/>
      <c r="T133" s="154"/>
      <c r="U133" s="151"/>
      <c r="V133" s="151"/>
      <c r="W133" s="151"/>
      <c r="X133" s="151"/>
      <c r="Y133" s="151"/>
      <c r="Z133" s="151"/>
      <c r="AA133" s="155"/>
      <c r="AT133" s="156" t="s">
        <v>167</v>
      </c>
      <c r="AU133" s="156" t="s">
        <v>111</v>
      </c>
      <c r="AV133" s="156" t="s">
        <v>111</v>
      </c>
      <c r="AW133" s="156" t="s">
        <v>121</v>
      </c>
      <c r="AX133" s="156" t="s">
        <v>22</v>
      </c>
      <c r="AY133" s="156" t="s">
        <v>159</v>
      </c>
    </row>
    <row r="134" spans="2:65" s="6" customFormat="1" ht="27" customHeight="1">
      <c r="B134" s="23"/>
      <c r="C134" s="143" t="s">
        <v>677</v>
      </c>
      <c r="D134" s="143" t="s">
        <v>161</v>
      </c>
      <c r="E134" s="144" t="s">
        <v>803</v>
      </c>
      <c r="F134" s="216" t="s">
        <v>804</v>
      </c>
      <c r="G134" s="217"/>
      <c r="H134" s="217"/>
      <c r="I134" s="217"/>
      <c r="J134" s="145" t="s">
        <v>170</v>
      </c>
      <c r="K134" s="146">
        <v>827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49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165</v>
      </c>
      <c r="AT134" s="6" t="s">
        <v>161</v>
      </c>
      <c r="AU134" s="6" t="s">
        <v>111</v>
      </c>
      <c r="AY134" s="6" t="s">
        <v>159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165</v>
      </c>
      <c r="BM134" s="6" t="s">
        <v>805</v>
      </c>
    </row>
    <row r="135" spans="2:51" s="6" customFormat="1" ht="18.75" customHeight="1">
      <c r="B135" s="150"/>
      <c r="C135" s="151"/>
      <c r="D135" s="151"/>
      <c r="E135" s="151"/>
      <c r="F135" s="214" t="s">
        <v>806</v>
      </c>
      <c r="G135" s="215"/>
      <c r="H135" s="215"/>
      <c r="I135" s="215"/>
      <c r="J135" s="151"/>
      <c r="K135" s="152">
        <v>827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167</v>
      </c>
      <c r="AU135" s="156" t="s">
        <v>111</v>
      </c>
      <c r="AV135" s="156" t="s">
        <v>111</v>
      </c>
      <c r="AW135" s="156" t="s">
        <v>121</v>
      </c>
      <c r="AX135" s="156" t="s">
        <v>22</v>
      </c>
      <c r="AY135" s="156" t="s">
        <v>159</v>
      </c>
    </row>
    <row r="136" spans="2:65" s="6" customFormat="1" ht="27" customHeight="1">
      <c r="B136" s="23"/>
      <c r="C136" s="143" t="s">
        <v>179</v>
      </c>
      <c r="D136" s="143" t="s">
        <v>161</v>
      </c>
      <c r="E136" s="144" t="s">
        <v>639</v>
      </c>
      <c r="F136" s="216" t="s">
        <v>640</v>
      </c>
      <c r="G136" s="217"/>
      <c r="H136" s="217"/>
      <c r="I136" s="217"/>
      <c r="J136" s="145" t="s">
        <v>170</v>
      </c>
      <c r="K136" s="146">
        <v>18.57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49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165</v>
      </c>
      <c r="AT136" s="6" t="s">
        <v>161</v>
      </c>
      <c r="AU136" s="6" t="s">
        <v>111</v>
      </c>
      <c r="AY136" s="6" t="s">
        <v>159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165</v>
      </c>
      <c r="BM136" s="6" t="s">
        <v>807</v>
      </c>
    </row>
    <row r="137" spans="2:51" s="6" customFormat="1" ht="18.75" customHeight="1">
      <c r="B137" s="150"/>
      <c r="C137" s="151"/>
      <c r="D137" s="151"/>
      <c r="E137" s="151"/>
      <c r="F137" s="214" t="s">
        <v>642</v>
      </c>
      <c r="G137" s="215"/>
      <c r="H137" s="215"/>
      <c r="I137" s="215"/>
      <c r="J137" s="151"/>
      <c r="K137" s="152">
        <v>18.57</v>
      </c>
      <c r="L137" s="151"/>
      <c r="M137" s="151"/>
      <c r="N137" s="151"/>
      <c r="O137" s="151"/>
      <c r="P137" s="151"/>
      <c r="Q137" s="151"/>
      <c r="R137" s="153"/>
      <c r="T137" s="154"/>
      <c r="U137" s="151"/>
      <c r="V137" s="151"/>
      <c r="W137" s="151"/>
      <c r="X137" s="151"/>
      <c r="Y137" s="151"/>
      <c r="Z137" s="151"/>
      <c r="AA137" s="155"/>
      <c r="AT137" s="156" t="s">
        <v>167</v>
      </c>
      <c r="AU137" s="156" t="s">
        <v>111</v>
      </c>
      <c r="AV137" s="156" t="s">
        <v>111</v>
      </c>
      <c r="AW137" s="156" t="s">
        <v>121</v>
      </c>
      <c r="AX137" s="156" t="s">
        <v>22</v>
      </c>
      <c r="AY137" s="156" t="s">
        <v>159</v>
      </c>
    </row>
    <row r="138" spans="2:65" s="6" customFormat="1" ht="27" customHeight="1">
      <c r="B138" s="23"/>
      <c r="C138" s="143" t="s">
        <v>165</v>
      </c>
      <c r="D138" s="143" t="s">
        <v>161</v>
      </c>
      <c r="E138" s="144" t="s">
        <v>295</v>
      </c>
      <c r="F138" s="216" t="s">
        <v>296</v>
      </c>
      <c r="G138" s="217"/>
      <c r="H138" s="217"/>
      <c r="I138" s="217"/>
      <c r="J138" s="145" t="s">
        <v>170</v>
      </c>
      <c r="K138" s="146">
        <v>18.57</v>
      </c>
      <c r="L138" s="218">
        <v>0</v>
      </c>
      <c r="M138" s="217"/>
      <c r="N138" s="219">
        <f>ROUND($L$138*$K$138,2)</f>
        <v>0</v>
      </c>
      <c r="O138" s="217"/>
      <c r="P138" s="217"/>
      <c r="Q138" s="217"/>
      <c r="R138" s="25"/>
      <c r="T138" s="147"/>
      <c r="U138" s="31" t="s">
        <v>49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165</v>
      </c>
      <c r="AT138" s="6" t="s">
        <v>161</v>
      </c>
      <c r="AU138" s="6" t="s">
        <v>111</v>
      </c>
      <c r="AY138" s="6" t="s">
        <v>159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165</v>
      </c>
      <c r="BM138" s="6" t="s">
        <v>808</v>
      </c>
    </row>
    <row r="139" spans="2:51" s="6" customFormat="1" ht="18.75" customHeight="1">
      <c r="B139" s="150"/>
      <c r="C139" s="151"/>
      <c r="D139" s="151"/>
      <c r="E139" s="151"/>
      <c r="F139" s="214" t="s">
        <v>642</v>
      </c>
      <c r="G139" s="215"/>
      <c r="H139" s="215"/>
      <c r="I139" s="215"/>
      <c r="J139" s="151"/>
      <c r="K139" s="152">
        <v>18.57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167</v>
      </c>
      <c r="AU139" s="156" t="s">
        <v>111</v>
      </c>
      <c r="AV139" s="156" t="s">
        <v>111</v>
      </c>
      <c r="AW139" s="156" t="s">
        <v>121</v>
      </c>
      <c r="AX139" s="156" t="s">
        <v>84</v>
      </c>
      <c r="AY139" s="156" t="s">
        <v>159</v>
      </c>
    </row>
    <row r="140" spans="2:65" s="6" customFormat="1" ht="27" customHeight="1">
      <c r="B140" s="23"/>
      <c r="C140" s="143" t="s">
        <v>377</v>
      </c>
      <c r="D140" s="143" t="s">
        <v>161</v>
      </c>
      <c r="E140" s="144" t="s">
        <v>305</v>
      </c>
      <c r="F140" s="216" t="s">
        <v>306</v>
      </c>
      <c r="G140" s="217"/>
      <c r="H140" s="217"/>
      <c r="I140" s="217"/>
      <c r="J140" s="145" t="s">
        <v>176</v>
      </c>
      <c r="K140" s="146">
        <v>125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49</v>
      </c>
      <c r="V140" s="24"/>
      <c r="W140" s="148">
        <f>$V$140*$K$140</f>
        <v>0</v>
      </c>
      <c r="X140" s="148">
        <v>0.00085</v>
      </c>
      <c r="Y140" s="148">
        <f>$X$140*$K$140</f>
        <v>0.10625</v>
      </c>
      <c r="Z140" s="148">
        <v>0</v>
      </c>
      <c r="AA140" s="149">
        <f>$Z$140*$K$140</f>
        <v>0</v>
      </c>
      <c r="AR140" s="6" t="s">
        <v>165</v>
      </c>
      <c r="AT140" s="6" t="s">
        <v>161</v>
      </c>
      <c r="AU140" s="6" t="s">
        <v>111</v>
      </c>
      <c r="AY140" s="6" t="s">
        <v>159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165</v>
      </c>
      <c r="BM140" s="6" t="s">
        <v>809</v>
      </c>
    </row>
    <row r="141" spans="2:51" s="6" customFormat="1" ht="18.75" customHeight="1">
      <c r="B141" s="150"/>
      <c r="C141" s="151"/>
      <c r="D141" s="151"/>
      <c r="E141" s="151"/>
      <c r="F141" s="214" t="s">
        <v>810</v>
      </c>
      <c r="G141" s="215"/>
      <c r="H141" s="215"/>
      <c r="I141" s="215"/>
      <c r="J141" s="151"/>
      <c r="K141" s="152">
        <v>125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5"/>
      <c r="AT141" s="156" t="s">
        <v>167</v>
      </c>
      <c r="AU141" s="156" t="s">
        <v>111</v>
      </c>
      <c r="AV141" s="156" t="s">
        <v>111</v>
      </c>
      <c r="AW141" s="156" t="s">
        <v>121</v>
      </c>
      <c r="AX141" s="156" t="s">
        <v>22</v>
      </c>
      <c r="AY141" s="156" t="s">
        <v>159</v>
      </c>
    </row>
    <row r="142" spans="2:65" s="6" customFormat="1" ht="15.75" customHeight="1">
      <c r="B142" s="23"/>
      <c r="C142" s="143" t="s">
        <v>381</v>
      </c>
      <c r="D142" s="143" t="s">
        <v>161</v>
      </c>
      <c r="E142" s="144" t="s">
        <v>312</v>
      </c>
      <c r="F142" s="216" t="s">
        <v>313</v>
      </c>
      <c r="G142" s="217"/>
      <c r="H142" s="217"/>
      <c r="I142" s="217"/>
      <c r="J142" s="145" t="s">
        <v>176</v>
      </c>
      <c r="K142" s="146">
        <v>125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49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165</v>
      </c>
      <c r="AT142" s="6" t="s">
        <v>161</v>
      </c>
      <c r="AU142" s="6" t="s">
        <v>111</v>
      </c>
      <c r="AY142" s="6" t="s">
        <v>159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165</v>
      </c>
      <c r="BM142" s="6" t="s">
        <v>811</v>
      </c>
    </row>
    <row r="143" spans="2:51" s="6" customFormat="1" ht="18.75" customHeight="1">
      <c r="B143" s="150"/>
      <c r="C143" s="151"/>
      <c r="D143" s="151"/>
      <c r="E143" s="151"/>
      <c r="F143" s="214" t="s">
        <v>810</v>
      </c>
      <c r="G143" s="215"/>
      <c r="H143" s="215"/>
      <c r="I143" s="215"/>
      <c r="J143" s="151"/>
      <c r="K143" s="152">
        <v>125</v>
      </c>
      <c r="L143" s="151"/>
      <c r="M143" s="151"/>
      <c r="N143" s="151"/>
      <c r="O143" s="151"/>
      <c r="P143" s="151"/>
      <c r="Q143" s="151"/>
      <c r="R143" s="153"/>
      <c r="T143" s="154"/>
      <c r="U143" s="151"/>
      <c r="V143" s="151"/>
      <c r="W143" s="151"/>
      <c r="X143" s="151"/>
      <c r="Y143" s="151"/>
      <c r="Z143" s="151"/>
      <c r="AA143" s="155"/>
      <c r="AT143" s="156" t="s">
        <v>167</v>
      </c>
      <c r="AU143" s="156" t="s">
        <v>111</v>
      </c>
      <c r="AV143" s="156" t="s">
        <v>111</v>
      </c>
      <c r="AW143" s="156" t="s">
        <v>121</v>
      </c>
      <c r="AX143" s="156" t="s">
        <v>22</v>
      </c>
      <c r="AY143" s="156" t="s">
        <v>159</v>
      </c>
    </row>
    <row r="144" spans="2:65" s="6" customFormat="1" ht="27" customHeight="1">
      <c r="B144" s="23"/>
      <c r="C144" s="143" t="s">
        <v>530</v>
      </c>
      <c r="D144" s="143" t="s">
        <v>161</v>
      </c>
      <c r="E144" s="144" t="s">
        <v>317</v>
      </c>
      <c r="F144" s="216" t="s">
        <v>318</v>
      </c>
      <c r="G144" s="217"/>
      <c r="H144" s="217"/>
      <c r="I144" s="217"/>
      <c r="J144" s="145" t="s">
        <v>176</v>
      </c>
      <c r="K144" s="146">
        <v>125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49</v>
      </c>
      <c r="V144" s="24"/>
      <c r="W144" s="148">
        <f>$V$144*$K$144</f>
        <v>0</v>
      </c>
      <c r="X144" s="148">
        <v>0.00079</v>
      </c>
      <c r="Y144" s="148">
        <f>$X$144*$K$144</f>
        <v>0.09875</v>
      </c>
      <c r="Z144" s="148">
        <v>0</v>
      </c>
      <c r="AA144" s="149">
        <f>$Z$144*$K$144</f>
        <v>0</v>
      </c>
      <c r="AR144" s="6" t="s">
        <v>165</v>
      </c>
      <c r="AT144" s="6" t="s">
        <v>161</v>
      </c>
      <c r="AU144" s="6" t="s">
        <v>111</v>
      </c>
      <c r="AY144" s="6" t="s">
        <v>159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165</v>
      </c>
      <c r="BM144" s="6" t="s">
        <v>812</v>
      </c>
    </row>
    <row r="145" spans="2:51" s="6" customFormat="1" ht="18.75" customHeight="1">
      <c r="B145" s="150"/>
      <c r="C145" s="151"/>
      <c r="D145" s="151"/>
      <c r="E145" s="151"/>
      <c r="F145" s="214" t="s">
        <v>810</v>
      </c>
      <c r="G145" s="215"/>
      <c r="H145" s="215"/>
      <c r="I145" s="215"/>
      <c r="J145" s="151"/>
      <c r="K145" s="152">
        <v>125</v>
      </c>
      <c r="L145" s="151"/>
      <c r="M145" s="151"/>
      <c r="N145" s="151"/>
      <c r="O145" s="151"/>
      <c r="P145" s="151"/>
      <c r="Q145" s="151"/>
      <c r="R145" s="153"/>
      <c r="T145" s="154"/>
      <c r="U145" s="151"/>
      <c r="V145" s="151"/>
      <c r="W145" s="151"/>
      <c r="X145" s="151"/>
      <c r="Y145" s="151"/>
      <c r="Z145" s="151"/>
      <c r="AA145" s="155"/>
      <c r="AT145" s="156" t="s">
        <v>167</v>
      </c>
      <c r="AU145" s="156" t="s">
        <v>111</v>
      </c>
      <c r="AV145" s="156" t="s">
        <v>111</v>
      </c>
      <c r="AW145" s="156" t="s">
        <v>121</v>
      </c>
      <c r="AX145" s="156" t="s">
        <v>22</v>
      </c>
      <c r="AY145" s="156" t="s">
        <v>159</v>
      </c>
    </row>
    <row r="146" spans="2:65" s="6" customFormat="1" ht="27" customHeight="1">
      <c r="B146" s="23"/>
      <c r="C146" s="143" t="s">
        <v>396</v>
      </c>
      <c r="D146" s="143" t="s">
        <v>161</v>
      </c>
      <c r="E146" s="144" t="s">
        <v>321</v>
      </c>
      <c r="F146" s="216" t="s">
        <v>322</v>
      </c>
      <c r="G146" s="217"/>
      <c r="H146" s="217"/>
      <c r="I146" s="217"/>
      <c r="J146" s="145" t="s">
        <v>176</v>
      </c>
      <c r="K146" s="146">
        <v>125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49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165</v>
      </c>
      <c r="AT146" s="6" t="s">
        <v>161</v>
      </c>
      <c r="AU146" s="6" t="s">
        <v>111</v>
      </c>
      <c r="AY146" s="6" t="s">
        <v>159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165</v>
      </c>
      <c r="BM146" s="6" t="s">
        <v>813</v>
      </c>
    </row>
    <row r="147" spans="2:51" s="6" customFormat="1" ht="18.75" customHeight="1">
      <c r="B147" s="150"/>
      <c r="C147" s="151"/>
      <c r="D147" s="151"/>
      <c r="E147" s="151"/>
      <c r="F147" s="214" t="s">
        <v>810</v>
      </c>
      <c r="G147" s="215"/>
      <c r="H147" s="215"/>
      <c r="I147" s="215"/>
      <c r="J147" s="151"/>
      <c r="K147" s="152">
        <v>125</v>
      </c>
      <c r="L147" s="151"/>
      <c r="M147" s="151"/>
      <c r="N147" s="151"/>
      <c r="O147" s="151"/>
      <c r="P147" s="151"/>
      <c r="Q147" s="151"/>
      <c r="R147" s="153"/>
      <c r="T147" s="154"/>
      <c r="U147" s="151"/>
      <c r="V147" s="151"/>
      <c r="W147" s="151"/>
      <c r="X147" s="151"/>
      <c r="Y147" s="151"/>
      <c r="Z147" s="151"/>
      <c r="AA147" s="155"/>
      <c r="AT147" s="156" t="s">
        <v>167</v>
      </c>
      <c r="AU147" s="156" t="s">
        <v>111</v>
      </c>
      <c r="AV147" s="156" t="s">
        <v>111</v>
      </c>
      <c r="AW147" s="156" t="s">
        <v>121</v>
      </c>
      <c r="AX147" s="156" t="s">
        <v>22</v>
      </c>
      <c r="AY147" s="156" t="s">
        <v>159</v>
      </c>
    </row>
    <row r="148" spans="2:65" s="6" customFormat="1" ht="27" customHeight="1">
      <c r="B148" s="23"/>
      <c r="C148" s="143" t="s">
        <v>544</v>
      </c>
      <c r="D148" s="143" t="s">
        <v>161</v>
      </c>
      <c r="E148" s="144" t="s">
        <v>652</v>
      </c>
      <c r="F148" s="216" t="s">
        <v>653</v>
      </c>
      <c r="G148" s="217"/>
      <c r="H148" s="217"/>
      <c r="I148" s="217"/>
      <c r="J148" s="145" t="s">
        <v>182</v>
      </c>
      <c r="K148" s="146">
        <v>72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49</v>
      </c>
      <c r="V148" s="24"/>
      <c r="W148" s="148">
        <f>$V$148*$K$148</f>
        <v>0</v>
      </c>
      <c r="X148" s="148">
        <v>0.01714</v>
      </c>
      <c r="Y148" s="148">
        <f>$X$148*$K$148</f>
        <v>1.2340799999999998</v>
      </c>
      <c r="Z148" s="148">
        <v>0</v>
      </c>
      <c r="AA148" s="149">
        <f>$Z$148*$K$148</f>
        <v>0</v>
      </c>
      <c r="AR148" s="6" t="s">
        <v>165</v>
      </c>
      <c r="AT148" s="6" t="s">
        <v>161</v>
      </c>
      <c r="AU148" s="6" t="s">
        <v>111</v>
      </c>
      <c r="AY148" s="6" t="s">
        <v>159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165</v>
      </c>
      <c r="BM148" s="6" t="s">
        <v>814</v>
      </c>
    </row>
    <row r="149" spans="2:51" s="6" customFormat="1" ht="18.75" customHeight="1">
      <c r="B149" s="150"/>
      <c r="C149" s="151"/>
      <c r="D149" s="151"/>
      <c r="E149" s="151"/>
      <c r="F149" s="214" t="s">
        <v>195</v>
      </c>
      <c r="G149" s="215"/>
      <c r="H149" s="215"/>
      <c r="I149" s="215"/>
      <c r="J149" s="151"/>
      <c r="K149" s="152">
        <v>72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167</v>
      </c>
      <c r="AU149" s="156" t="s">
        <v>111</v>
      </c>
      <c r="AV149" s="156" t="s">
        <v>111</v>
      </c>
      <c r="AW149" s="156" t="s">
        <v>121</v>
      </c>
      <c r="AX149" s="156" t="s">
        <v>22</v>
      </c>
      <c r="AY149" s="156" t="s">
        <v>159</v>
      </c>
    </row>
    <row r="150" spans="2:65" s="6" customFormat="1" ht="27" customHeight="1">
      <c r="B150" s="23"/>
      <c r="C150" s="143" t="s">
        <v>27</v>
      </c>
      <c r="D150" s="143" t="s">
        <v>161</v>
      </c>
      <c r="E150" s="144" t="s">
        <v>657</v>
      </c>
      <c r="F150" s="216" t="s">
        <v>658</v>
      </c>
      <c r="G150" s="217"/>
      <c r="H150" s="217"/>
      <c r="I150" s="217"/>
      <c r="J150" s="145" t="s">
        <v>170</v>
      </c>
      <c r="K150" s="146">
        <v>323.64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49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165</v>
      </c>
      <c r="AT150" s="6" t="s">
        <v>161</v>
      </c>
      <c r="AU150" s="6" t="s">
        <v>111</v>
      </c>
      <c r="AY150" s="6" t="s">
        <v>159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165</v>
      </c>
      <c r="BM150" s="6" t="s">
        <v>815</v>
      </c>
    </row>
    <row r="151" spans="2:51" s="6" customFormat="1" ht="18.75" customHeight="1">
      <c r="B151" s="150"/>
      <c r="C151" s="151"/>
      <c r="D151" s="151"/>
      <c r="E151" s="151"/>
      <c r="F151" s="214" t="s">
        <v>816</v>
      </c>
      <c r="G151" s="215"/>
      <c r="H151" s="215"/>
      <c r="I151" s="215"/>
      <c r="J151" s="151"/>
      <c r="K151" s="152">
        <v>323.64</v>
      </c>
      <c r="L151" s="151"/>
      <c r="M151" s="151"/>
      <c r="N151" s="151"/>
      <c r="O151" s="151"/>
      <c r="P151" s="151"/>
      <c r="Q151" s="151"/>
      <c r="R151" s="153"/>
      <c r="T151" s="154"/>
      <c r="U151" s="151"/>
      <c r="V151" s="151"/>
      <c r="W151" s="151"/>
      <c r="X151" s="151"/>
      <c r="Y151" s="151"/>
      <c r="Z151" s="151"/>
      <c r="AA151" s="155"/>
      <c r="AT151" s="156" t="s">
        <v>167</v>
      </c>
      <c r="AU151" s="156" t="s">
        <v>111</v>
      </c>
      <c r="AV151" s="156" t="s">
        <v>111</v>
      </c>
      <c r="AW151" s="156" t="s">
        <v>121</v>
      </c>
      <c r="AX151" s="156" t="s">
        <v>22</v>
      </c>
      <c r="AY151" s="156" t="s">
        <v>159</v>
      </c>
    </row>
    <row r="152" spans="2:65" s="6" customFormat="1" ht="27" customHeight="1">
      <c r="B152" s="23"/>
      <c r="C152" s="143" t="s">
        <v>411</v>
      </c>
      <c r="D152" s="143" t="s">
        <v>161</v>
      </c>
      <c r="E152" s="144" t="s">
        <v>661</v>
      </c>
      <c r="F152" s="216" t="s">
        <v>662</v>
      </c>
      <c r="G152" s="217"/>
      <c r="H152" s="217"/>
      <c r="I152" s="217"/>
      <c r="J152" s="145" t="s">
        <v>170</v>
      </c>
      <c r="K152" s="146">
        <v>503.36</v>
      </c>
      <c r="L152" s="218">
        <v>0</v>
      </c>
      <c r="M152" s="217"/>
      <c r="N152" s="219">
        <f>ROUND($L$152*$K$152,2)</f>
        <v>0</v>
      </c>
      <c r="O152" s="217"/>
      <c r="P152" s="217"/>
      <c r="Q152" s="217"/>
      <c r="R152" s="25"/>
      <c r="T152" s="147"/>
      <c r="U152" s="31" t="s">
        <v>49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165</v>
      </c>
      <c r="AT152" s="6" t="s">
        <v>161</v>
      </c>
      <c r="AU152" s="6" t="s">
        <v>111</v>
      </c>
      <c r="AY152" s="6" t="s">
        <v>159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165</v>
      </c>
      <c r="BM152" s="6" t="s">
        <v>817</v>
      </c>
    </row>
    <row r="153" spans="2:51" s="6" customFormat="1" ht="18.75" customHeight="1">
      <c r="B153" s="150"/>
      <c r="C153" s="151"/>
      <c r="D153" s="151"/>
      <c r="E153" s="151"/>
      <c r="F153" s="214" t="s">
        <v>818</v>
      </c>
      <c r="G153" s="215"/>
      <c r="H153" s="215"/>
      <c r="I153" s="215"/>
      <c r="J153" s="151"/>
      <c r="K153" s="152">
        <v>503.36</v>
      </c>
      <c r="L153" s="151"/>
      <c r="M153" s="151"/>
      <c r="N153" s="151"/>
      <c r="O153" s="151"/>
      <c r="P153" s="151"/>
      <c r="Q153" s="151"/>
      <c r="R153" s="153"/>
      <c r="T153" s="154"/>
      <c r="U153" s="151"/>
      <c r="V153" s="151"/>
      <c r="W153" s="151"/>
      <c r="X153" s="151"/>
      <c r="Y153" s="151"/>
      <c r="Z153" s="151"/>
      <c r="AA153" s="155"/>
      <c r="AT153" s="156" t="s">
        <v>167</v>
      </c>
      <c r="AU153" s="156" t="s">
        <v>111</v>
      </c>
      <c r="AV153" s="156" t="s">
        <v>111</v>
      </c>
      <c r="AW153" s="156" t="s">
        <v>121</v>
      </c>
      <c r="AX153" s="156" t="s">
        <v>22</v>
      </c>
      <c r="AY153" s="156" t="s">
        <v>159</v>
      </c>
    </row>
    <row r="154" spans="2:65" s="6" customFormat="1" ht="15.75" customHeight="1">
      <c r="B154" s="23"/>
      <c r="C154" s="143" t="s">
        <v>819</v>
      </c>
      <c r="D154" s="143" t="s">
        <v>161</v>
      </c>
      <c r="E154" s="144" t="s">
        <v>356</v>
      </c>
      <c r="F154" s="216" t="s">
        <v>357</v>
      </c>
      <c r="G154" s="217"/>
      <c r="H154" s="217"/>
      <c r="I154" s="217"/>
      <c r="J154" s="145" t="s">
        <v>176</v>
      </c>
      <c r="K154" s="146">
        <v>168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49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165</v>
      </c>
      <c r="AT154" s="6" t="s">
        <v>161</v>
      </c>
      <c r="AU154" s="6" t="s">
        <v>111</v>
      </c>
      <c r="AY154" s="6" t="s">
        <v>159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165</v>
      </c>
      <c r="BM154" s="6" t="s">
        <v>820</v>
      </c>
    </row>
    <row r="155" spans="2:51" s="6" customFormat="1" ht="18.75" customHeight="1">
      <c r="B155" s="150"/>
      <c r="C155" s="151"/>
      <c r="D155" s="151"/>
      <c r="E155" s="151"/>
      <c r="F155" s="214" t="s">
        <v>821</v>
      </c>
      <c r="G155" s="215"/>
      <c r="H155" s="215"/>
      <c r="I155" s="215"/>
      <c r="J155" s="151"/>
      <c r="K155" s="152">
        <v>168</v>
      </c>
      <c r="L155" s="151"/>
      <c r="M155" s="151"/>
      <c r="N155" s="151"/>
      <c r="O155" s="151"/>
      <c r="P155" s="151"/>
      <c r="Q155" s="151"/>
      <c r="R155" s="153"/>
      <c r="T155" s="154"/>
      <c r="U155" s="151"/>
      <c r="V155" s="151"/>
      <c r="W155" s="151"/>
      <c r="X155" s="151"/>
      <c r="Y155" s="151"/>
      <c r="Z155" s="151"/>
      <c r="AA155" s="155"/>
      <c r="AT155" s="156" t="s">
        <v>167</v>
      </c>
      <c r="AU155" s="156" t="s">
        <v>111</v>
      </c>
      <c r="AV155" s="156" t="s">
        <v>111</v>
      </c>
      <c r="AW155" s="156" t="s">
        <v>121</v>
      </c>
      <c r="AX155" s="156" t="s">
        <v>22</v>
      </c>
      <c r="AY155" s="156" t="s">
        <v>159</v>
      </c>
    </row>
    <row r="156" spans="2:65" s="6" customFormat="1" ht="39" customHeight="1">
      <c r="B156" s="23"/>
      <c r="C156" s="143" t="s">
        <v>426</v>
      </c>
      <c r="D156" s="143" t="s">
        <v>161</v>
      </c>
      <c r="E156" s="144" t="s">
        <v>372</v>
      </c>
      <c r="F156" s="216" t="s">
        <v>373</v>
      </c>
      <c r="G156" s="217"/>
      <c r="H156" s="217"/>
      <c r="I156" s="217"/>
      <c r="J156" s="145" t="s">
        <v>176</v>
      </c>
      <c r="K156" s="146">
        <v>168</v>
      </c>
      <c r="L156" s="218">
        <v>0</v>
      </c>
      <c r="M156" s="217"/>
      <c r="N156" s="219">
        <f>ROUND($L$156*$K$156,2)</f>
        <v>0</v>
      </c>
      <c r="O156" s="217"/>
      <c r="P156" s="217"/>
      <c r="Q156" s="217"/>
      <c r="R156" s="25"/>
      <c r="T156" s="147"/>
      <c r="U156" s="31" t="s">
        <v>49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165</v>
      </c>
      <c r="AT156" s="6" t="s">
        <v>161</v>
      </c>
      <c r="AU156" s="6" t="s">
        <v>111</v>
      </c>
      <c r="AY156" s="6" t="s">
        <v>159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165</v>
      </c>
      <c r="BM156" s="6" t="s">
        <v>822</v>
      </c>
    </row>
    <row r="157" spans="2:51" s="6" customFormat="1" ht="18.75" customHeight="1">
      <c r="B157" s="150"/>
      <c r="C157" s="151"/>
      <c r="D157" s="151"/>
      <c r="E157" s="151"/>
      <c r="F157" s="214" t="s">
        <v>821</v>
      </c>
      <c r="G157" s="215"/>
      <c r="H157" s="215"/>
      <c r="I157" s="215"/>
      <c r="J157" s="151"/>
      <c r="K157" s="152">
        <v>168</v>
      </c>
      <c r="L157" s="151"/>
      <c r="M157" s="151"/>
      <c r="N157" s="151"/>
      <c r="O157" s="151"/>
      <c r="P157" s="151"/>
      <c r="Q157" s="151"/>
      <c r="R157" s="153"/>
      <c r="T157" s="154"/>
      <c r="U157" s="151"/>
      <c r="V157" s="151"/>
      <c r="W157" s="151"/>
      <c r="X157" s="151"/>
      <c r="Y157" s="151"/>
      <c r="Z157" s="151"/>
      <c r="AA157" s="155"/>
      <c r="AT157" s="156" t="s">
        <v>167</v>
      </c>
      <c r="AU157" s="156" t="s">
        <v>111</v>
      </c>
      <c r="AV157" s="156" t="s">
        <v>111</v>
      </c>
      <c r="AW157" s="156" t="s">
        <v>121</v>
      </c>
      <c r="AX157" s="156" t="s">
        <v>84</v>
      </c>
      <c r="AY157" s="156" t="s">
        <v>159</v>
      </c>
    </row>
    <row r="158" spans="2:65" s="6" customFormat="1" ht="27" customHeight="1">
      <c r="B158" s="23"/>
      <c r="C158" s="143" t="s">
        <v>711</v>
      </c>
      <c r="D158" s="143" t="s">
        <v>161</v>
      </c>
      <c r="E158" s="144" t="s">
        <v>378</v>
      </c>
      <c r="F158" s="216" t="s">
        <v>379</v>
      </c>
      <c r="G158" s="217"/>
      <c r="H158" s="217"/>
      <c r="I158" s="217"/>
      <c r="J158" s="145" t="s">
        <v>164</v>
      </c>
      <c r="K158" s="146">
        <v>1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49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165</v>
      </c>
      <c r="AT158" s="6" t="s">
        <v>161</v>
      </c>
      <c r="AU158" s="6" t="s">
        <v>111</v>
      </c>
      <c r="AY158" s="6" t="s">
        <v>159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165</v>
      </c>
      <c r="BM158" s="6" t="s">
        <v>823</v>
      </c>
    </row>
    <row r="159" spans="2:51" s="6" customFormat="1" ht="18.75" customHeight="1">
      <c r="B159" s="150"/>
      <c r="C159" s="151"/>
      <c r="D159" s="151"/>
      <c r="E159" s="151"/>
      <c r="F159" s="214" t="s">
        <v>22</v>
      </c>
      <c r="G159" s="215"/>
      <c r="H159" s="215"/>
      <c r="I159" s="215"/>
      <c r="J159" s="151"/>
      <c r="K159" s="152">
        <v>1</v>
      </c>
      <c r="L159" s="151"/>
      <c r="M159" s="151"/>
      <c r="N159" s="151"/>
      <c r="O159" s="151"/>
      <c r="P159" s="151"/>
      <c r="Q159" s="151"/>
      <c r="R159" s="153"/>
      <c r="T159" s="154"/>
      <c r="U159" s="151"/>
      <c r="V159" s="151"/>
      <c r="W159" s="151"/>
      <c r="X159" s="151"/>
      <c r="Y159" s="151"/>
      <c r="Z159" s="151"/>
      <c r="AA159" s="155"/>
      <c r="AT159" s="156" t="s">
        <v>167</v>
      </c>
      <c r="AU159" s="156" t="s">
        <v>111</v>
      </c>
      <c r="AV159" s="156" t="s">
        <v>111</v>
      </c>
      <c r="AW159" s="156" t="s">
        <v>121</v>
      </c>
      <c r="AX159" s="156" t="s">
        <v>22</v>
      </c>
      <c r="AY159" s="156" t="s">
        <v>159</v>
      </c>
    </row>
    <row r="160" spans="2:65" s="6" customFormat="1" ht="27" customHeight="1">
      <c r="B160" s="23"/>
      <c r="C160" s="143" t="s">
        <v>9</v>
      </c>
      <c r="D160" s="143" t="s">
        <v>161</v>
      </c>
      <c r="E160" s="144" t="s">
        <v>382</v>
      </c>
      <c r="F160" s="216" t="s">
        <v>383</v>
      </c>
      <c r="G160" s="217"/>
      <c r="H160" s="217"/>
      <c r="I160" s="217"/>
      <c r="J160" s="145" t="s">
        <v>176</v>
      </c>
      <c r="K160" s="146">
        <v>900</v>
      </c>
      <c r="L160" s="218">
        <v>0</v>
      </c>
      <c r="M160" s="217"/>
      <c r="N160" s="219">
        <f>ROUND($L$160*$K$160,2)</f>
        <v>0</v>
      </c>
      <c r="O160" s="217"/>
      <c r="P160" s="217"/>
      <c r="Q160" s="217"/>
      <c r="R160" s="25"/>
      <c r="T160" s="147"/>
      <c r="U160" s="31" t="s">
        <v>49</v>
      </c>
      <c r="V160" s="24"/>
      <c r="W160" s="148">
        <f>$V$160*$K$160</f>
        <v>0</v>
      </c>
      <c r="X160" s="148">
        <v>0</v>
      </c>
      <c r="Y160" s="148">
        <f>$X$160*$K$160</f>
        <v>0</v>
      </c>
      <c r="Z160" s="148">
        <v>0</v>
      </c>
      <c r="AA160" s="149">
        <f>$Z$160*$K$160</f>
        <v>0</v>
      </c>
      <c r="AR160" s="6" t="s">
        <v>165</v>
      </c>
      <c r="AT160" s="6" t="s">
        <v>161</v>
      </c>
      <c r="AU160" s="6" t="s">
        <v>111</v>
      </c>
      <c r="AY160" s="6" t="s">
        <v>159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165</v>
      </c>
      <c r="BM160" s="6" t="s">
        <v>824</v>
      </c>
    </row>
    <row r="161" spans="2:51" s="6" customFormat="1" ht="18.75" customHeight="1">
      <c r="B161" s="150"/>
      <c r="C161" s="151"/>
      <c r="D161" s="151"/>
      <c r="E161" s="151"/>
      <c r="F161" s="214" t="s">
        <v>676</v>
      </c>
      <c r="G161" s="215"/>
      <c r="H161" s="215"/>
      <c r="I161" s="215"/>
      <c r="J161" s="151"/>
      <c r="K161" s="152">
        <v>900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5"/>
      <c r="AT161" s="156" t="s">
        <v>167</v>
      </c>
      <c r="AU161" s="156" t="s">
        <v>111</v>
      </c>
      <c r="AV161" s="156" t="s">
        <v>111</v>
      </c>
      <c r="AW161" s="156" t="s">
        <v>121</v>
      </c>
      <c r="AX161" s="156" t="s">
        <v>22</v>
      </c>
      <c r="AY161" s="156" t="s">
        <v>159</v>
      </c>
    </row>
    <row r="162" spans="2:63" s="132" customFormat="1" ht="23.25" customHeight="1">
      <c r="B162" s="133"/>
      <c r="C162" s="134"/>
      <c r="D162" s="142" t="s">
        <v>124</v>
      </c>
      <c r="E162" s="142"/>
      <c r="F162" s="142"/>
      <c r="G162" s="142"/>
      <c r="H162" s="142"/>
      <c r="I162" s="142"/>
      <c r="J162" s="142"/>
      <c r="K162" s="142"/>
      <c r="L162" s="142"/>
      <c r="M162" s="142"/>
      <c r="N162" s="210">
        <f>$BK$162</f>
        <v>0</v>
      </c>
      <c r="O162" s="211"/>
      <c r="P162" s="211"/>
      <c r="Q162" s="211"/>
      <c r="R162" s="136"/>
      <c r="T162" s="137"/>
      <c r="U162" s="134"/>
      <c r="V162" s="134"/>
      <c r="W162" s="138">
        <f>SUM($W$163:$W$166)</f>
        <v>0</v>
      </c>
      <c r="X162" s="134"/>
      <c r="Y162" s="138">
        <f>SUM($Y$163:$Y$166)</f>
        <v>0.00252</v>
      </c>
      <c r="Z162" s="134"/>
      <c r="AA162" s="139">
        <f>SUM($AA$163:$AA$166)</f>
        <v>0</v>
      </c>
      <c r="AR162" s="140" t="s">
        <v>22</v>
      </c>
      <c r="AT162" s="140" t="s">
        <v>83</v>
      </c>
      <c r="AU162" s="140" t="s">
        <v>111</v>
      </c>
      <c r="AY162" s="140" t="s">
        <v>159</v>
      </c>
      <c r="BK162" s="141">
        <f>SUM($BK$163:$BK$166)</f>
        <v>0</v>
      </c>
    </row>
    <row r="163" spans="2:65" s="6" customFormat="1" ht="27" customHeight="1">
      <c r="B163" s="23"/>
      <c r="C163" s="143" t="s">
        <v>646</v>
      </c>
      <c r="D163" s="143" t="s">
        <v>161</v>
      </c>
      <c r="E163" s="144" t="s">
        <v>399</v>
      </c>
      <c r="F163" s="216" t="s">
        <v>400</v>
      </c>
      <c r="G163" s="217"/>
      <c r="H163" s="217"/>
      <c r="I163" s="217"/>
      <c r="J163" s="145" t="s">
        <v>176</v>
      </c>
      <c r="K163" s="146">
        <v>168</v>
      </c>
      <c r="L163" s="218">
        <v>0</v>
      </c>
      <c r="M163" s="217"/>
      <c r="N163" s="219">
        <f>ROUND($L$163*$K$163,2)</f>
        <v>0</v>
      </c>
      <c r="O163" s="217"/>
      <c r="P163" s="217"/>
      <c r="Q163" s="217"/>
      <c r="R163" s="25"/>
      <c r="T163" s="147"/>
      <c r="U163" s="31" t="s">
        <v>49</v>
      </c>
      <c r="V163" s="24"/>
      <c r="W163" s="148">
        <f>$V$163*$K$163</f>
        <v>0</v>
      </c>
      <c r="X163" s="148">
        <v>0</v>
      </c>
      <c r="Y163" s="148">
        <f>$X$163*$K$163</f>
        <v>0</v>
      </c>
      <c r="Z163" s="148">
        <v>0</v>
      </c>
      <c r="AA163" s="149">
        <f>$Z$163*$K$163</f>
        <v>0</v>
      </c>
      <c r="AR163" s="6" t="s">
        <v>165</v>
      </c>
      <c r="AT163" s="6" t="s">
        <v>161</v>
      </c>
      <c r="AU163" s="6" t="s">
        <v>179</v>
      </c>
      <c r="AY163" s="6" t="s">
        <v>159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165</v>
      </c>
      <c r="BM163" s="6" t="s">
        <v>825</v>
      </c>
    </row>
    <row r="164" spans="2:51" s="6" customFormat="1" ht="18.75" customHeight="1">
      <c r="B164" s="150"/>
      <c r="C164" s="151"/>
      <c r="D164" s="151"/>
      <c r="E164" s="151"/>
      <c r="F164" s="214" t="s">
        <v>821</v>
      </c>
      <c r="G164" s="215"/>
      <c r="H164" s="215"/>
      <c r="I164" s="215"/>
      <c r="J164" s="151"/>
      <c r="K164" s="152">
        <v>168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167</v>
      </c>
      <c r="AU164" s="156" t="s">
        <v>179</v>
      </c>
      <c r="AV164" s="156" t="s">
        <v>111</v>
      </c>
      <c r="AW164" s="156" t="s">
        <v>121</v>
      </c>
      <c r="AX164" s="156" t="s">
        <v>84</v>
      </c>
      <c r="AY164" s="156" t="s">
        <v>159</v>
      </c>
    </row>
    <row r="165" spans="2:65" s="6" customFormat="1" ht="15.75" customHeight="1">
      <c r="B165" s="23"/>
      <c r="C165" s="157" t="s">
        <v>648</v>
      </c>
      <c r="D165" s="157" t="s">
        <v>392</v>
      </c>
      <c r="E165" s="158" t="s">
        <v>408</v>
      </c>
      <c r="F165" s="222" t="s">
        <v>409</v>
      </c>
      <c r="G165" s="223"/>
      <c r="H165" s="223"/>
      <c r="I165" s="223"/>
      <c r="J165" s="159" t="s">
        <v>395</v>
      </c>
      <c r="K165" s="160">
        <v>2.52</v>
      </c>
      <c r="L165" s="224">
        <v>0</v>
      </c>
      <c r="M165" s="223"/>
      <c r="N165" s="221">
        <f>ROUND($L$165*$K$165,2)</f>
        <v>0</v>
      </c>
      <c r="O165" s="217"/>
      <c r="P165" s="217"/>
      <c r="Q165" s="217"/>
      <c r="R165" s="25"/>
      <c r="T165" s="147"/>
      <c r="U165" s="31" t="s">
        <v>49</v>
      </c>
      <c r="V165" s="24"/>
      <c r="W165" s="148">
        <f>$V$165*$K$165</f>
        <v>0</v>
      </c>
      <c r="X165" s="148">
        <v>0.001</v>
      </c>
      <c r="Y165" s="148">
        <f>$X$165*$K$165</f>
        <v>0.00252</v>
      </c>
      <c r="Z165" s="148">
        <v>0</v>
      </c>
      <c r="AA165" s="149">
        <f>$Z$165*$K$165</f>
        <v>0</v>
      </c>
      <c r="AR165" s="6" t="s">
        <v>396</v>
      </c>
      <c r="AT165" s="6" t="s">
        <v>392</v>
      </c>
      <c r="AU165" s="6" t="s">
        <v>179</v>
      </c>
      <c r="AY165" s="6" t="s">
        <v>159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165</v>
      </c>
      <c r="BM165" s="6" t="s">
        <v>826</v>
      </c>
    </row>
    <row r="166" spans="2:51" s="6" customFormat="1" ht="18.75" customHeight="1">
      <c r="B166" s="150"/>
      <c r="C166" s="151"/>
      <c r="D166" s="151"/>
      <c r="E166" s="151"/>
      <c r="F166" s="214" t="s">
        <v>827</v>
      </c>
      <c r="G166" s="215"/>
      <c r="H166" s="215"/>
      <c r="I166" s="215"/>
      <c r="J166" s="151"/>
      <c r="K166" s="152">
        <v>2.52</v>
      </c>
      <c r="L166" s="151"/>
      <c r="M166" s="151"/>
      <c r="N166" s="151"/>
      <c r="O166" s="151"/>
      <c r="P166" s="151"/>
      <c r="Q166" s="151"/>
      <c r="R166" s="153"/>
      <c r="T166" s="154"/>
      <c r="U166" s="151"/>
      <c r="V166" s="151"/>
      <c r="W166" s="151"/>
      <c r="X166" s="151"/>
      <c r="Y166" s="151"/>
      <c r="Z166" s="151"/>
      <c r="AA166" s="155"/>
      <c r="AT166" s="156" t="s">
        <v>167</v>
      </c>
      <c r="AU166" s="156" t="s">
        <v>179</v>
      </c>
      <c r="AV166" s="156" t="s">
        <v>111</v>
      </c>
      <c r="AW166" s="156" t="s">
        <v>121</v>
      </c>
      <c r="AX166" s="156" t="s">
        <v>22</v>
      </c>
      <c r="AY166" s="156" t="s">
        <v>159</v>
      </c>
    </row>
    <row r="167" spans="2:63" s="132" customFormat="1" ht="30.75" customHeight="1">
      <c r="B167" s="133"/>
      <c r="C167" s="134"/>
      <c r="D167" s="142" t="s">
        <v>618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210">
        <f>$BK$167</f>
        <v>0</v>
      </c>
      <c r="O167" s="211"/>
      <c r="P167" s="211"/>
      <c r="Q167" s="211"/>
      <c r="R167" s="136"/>
      <c r="T167" s="137"/>
      <c r="U167" s="134"/>
      <c r="V167" s="134"/>
      <c r="W167" s="138">
        <f>SUM($W$168:$W$176)</f>
        <v>0</v>
      </c>
      <c r="X167" s="134"/>
      <c r="Y167" s="138">
        <f>SUM($Y$168:$Y$176)</f>
        <v>15.732147</v>
      </c>
      <c r="Z167" s="134"/>
      <c r="AA167" s="139">
        <f>SUM($AA$168:$AA$176)</f>
        <v>0</v>
      </c>
      <c r="AR167" s="140" t="s">
        <v>22</v>
      </c>
      <c r="AT167" s="140" t="s">
        <v>83</v>
      </c>
      <c r="AU167" s="140" t="s">
        <v>22</v>
      </c>
      <c r="AY167" s="140" t="s">
        <v>159</v>
      </c>
      <c r="BK167" s="141">
        <f>SUM($BK$168:$BK$176)</f>
        <v>0</v>
      </c>
    </row>
    <row r="168" spans="2:65" s="6" customFormat="1" ht="27" customHeight="1">
      <c r="B168" s="23"/>
      <c r="C168" s="143" t="s">
        <v>209</v>
      </c>
      <c r="D168" s="143" t="s">
        <v>161</v>
      </c>
      <c r="E168" s="144" t="s">
        <v>682</v>
      </c>
      <c r="F168" s="216" t="s">
        <v>683</v>
      </c>
      <c r="G168" s="217"/>
      <c r="H168" s="217"/>
      <c r="I168" s="217"/>
      <c r="J168" s="145" t="s">
        <v>170</v>
      </c>
      <c r="K168" s="146">
        <v>26.18</v>
      </c>
      <c r="L168" s="218">
        <v>0</v>
      </c>
      <c r="M168" s="217"/>
      <c r="N168" s="219">
        <f>ROUND($L$168*$K$168,2)</f>
        <v>0</v>
      </c>
      <c r="O168" s="217"/>
      <c r="P168" s="217"/>
      <c r="Q168" s="217"/>
      <c r="R168" s="25"/>
      <c r="T168" s="147"/>
      <c r="U168" s="31" t="s">
        <v>49</v>
      </c>
      <c r="V168" s="24"/>
      <c r="W168" s="148">
        <f>$V$168*$K$168</f>
        <v>0</v>
      </c>
      <c r="X168" s="148">
        <v>0</v>
      </c>
      <c r="Y168" s="148">
        <f>$X$168*$K$168</f>
        <v>0</v>
      </c>
      <c r="Z168" s="148">
        <v>0</v>
      </c>
      <c r="AA168" s="149">
        <f>$Z$168*$K$168</f>
        <v>0</v>
      </c>
      <c r="AR168" s="6" t="s">
        <v>165</v>
      </c>
      <c r="AT168" s="6" t="s">
        <v>161</v>
      </c>
      <c r="AU168" s="6" t="s">
        <v>111</v>
      </c>
      <c r="AY168" s="6" t="s">
        <v>159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165</v>
      </c>
      <c r="BM168" s="6" t="s">
        <v>828</v>
      </c>
    </row>
    <row r="169" spans="2:51" s="6" customFormat="1" ht="18.75" customHeight="1">
      <c r="B169" s="150"/>
      <c r="C169" s="151"/>
      <c r="D169" s="151"/>
      <c r="E169" s="151"/>
      <c r="F169" s="214" t="s">
        <v>829</v>
      </c>
      <c r="G169" s="215"/>
      <c r="H169" s="215"/>
      <c r="I169" s="215"/>
      <c r="J169" s="151"/>
      <c r="K169" s="152">
        <v>26.18</v>
      </c>
      <c r="L169" s="151"/>
      <c r="M169" s="151"/>
      <c r="N169" s="151"/>
      <c r="O169" s="151"/>
      <c r="P169" s="151"/>
      <c r="Q169" s="151"/>
      <c r="R169" s="153"/>
      <c r="T169" s="154"/>
      <c r="U169" s="151"/>
      <c r="V169" s="151"/>
      <c r="W169" s="151"/>
      <c r="X169" s="151"/>
      <c r="Y169" s="151"/>
      <c r="Z169" s="151"/>
      <c r="AA169" s="155"/>
      <c r="AT169" s="156" t="s">
        <v>167</v>
      </c>
      <c r="AU169" s="156" t="s">
        <v>111</v>
      </c>
      <c r="AV169" s="156" t="s">
        <v>111</v>
      </c>
      <c r="AW169" s="156" t="s">
        <v>121</v>
      </c>
      <c r="AX169" s="156" t="s">
        <v>22</v>
      </c>
      <c r="AY169" s="156" t="s">
        <v>159</v>
      </c>
    </row>
    <row r="170" spans="2:65" s="6" customFormat="1" ht="27" customHeight="1">
      <c r="B170" s="23"/>
      <c r="C170" s="143" t="s">
        <v>416</v>
      </c>
      <c r="D170" s="143" t="s">
        <v>161</v>
      </c>
      <c r="E170" s="144" t="s">
        <v>830</v>
      </c>
      <c r="F170" s="216" t="s">
        <v>831</v>
      </c>
      <c r="G170" s="217"/>
      <c r="H170" s="217"/>
      <c r="I170" s="217"/>
      <c r="J170" s="145" t="s">
        <v>170</v>
      </c>
      <c r="K170" s="146">
        <v>6.38</v>
      </c>
      <c r="L170" s="218">
        <v>0</v>
      </c>
      <c r="M170" s="217"/>
      <c r="N170" s="219">
        <f>ROUND($L$170*$K$170,2)</f>
        <v>0</v>
      </c>
      <c r="O170" s="217"/>
      <c r="P170" s="217"/>
      <c r="Q170" s="217"/>
      <c r="R170" s="25"/>
      <c r="T170" s="147"/>
      <c r="U170" s="31" t="s">
        <v>49</v>
      </c>
      <c r="V170" s="24"/>
      <c r="W170" s="148">
        <f>$V$170*$K$170</f>
        <v>0</v>
      </c>
      <c r="X170" s="148">
        <v>2.45329</v>
      </c>
      <c r="Y170" s="148">
        <f>$X$170*$K$170</f>
        <v>15.6519902</v>
      </c>
      <c r="Z170" s="148">
        <v>0</v>
      </c>
      <c r="AA170" s="149">
        <f>$Z$170*$K$170</f>
        <v>0</v>
      </c>
      <c r="AR170" s="6" t="s">
        <v>165</v>
      </c>
      <c r="AT170" s="6" t="s">
        <v>161</v>
      </c>
      <c r="AU170" s="6" t="s">
        <v>111</v>
      </c>
      <c r="AY170" s="6" t="s">
        <v>159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165</v>
      </c>
      <c r="BM170" s="6" t="s">
        <v>832</v>
      </c>
    </row>
    <row r="171" spans="2:51" s="6" customFormat="1" ht="18.75" customHeight="1">
      <c r="B171" s="150"/>
      <c r="C171" s="151"/>
      <c r="D171" s="151"/>
      <c r="E171" s="151"/>
      <c r="F171" s="214" t="s">
        <v>833</v>
      </c>
      <c r="G171" s="215"/>
      <c r="H171" s="215"/>
      <c r="I171" s="215"/>
      <c r="J171" s="151"/>
      <c r="K171" s="152">
        <v>6.38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167</v>
      </c>
      <c r="AU171" s="156" t="s">
        <v>111</v>
      </c>
      <c r="AV171" s="156" t="s">
        <v>111</v>
      </c>
      <c r="AW171" s="156" t="s">
        <v>121</v>
      </c>
      <c r="AX171" s="156" t="s">
        <v>22</v>
      </c>
      <c r="AY171" s="156" t="s">
        <v>159</v>
      </c>
    </row>
    <row r="172" spans="2:65" s="6" customFormat="1" ht="15.75" customHeight="1">
      <c r="B172" s="23"/>
      <c r="C172" s="143" t="s">
        <v>656</v>
      </c>
      <c r="D172" s="143" t="s">
        <v>161</v>
      </c>
      <c r="E172" s="144" t="s">
        <v>686</v>
      </c>
      <c r="F172" s="216" t="s">
        <v>687</v>
      </c>
      <c r="G172" s="217"/>
      <c r="H172" s="217"/>
      <c r="I172" s="217"/>
      <c r="J172" s="145" t="s">
        <v>176</v>
      </c>
      <c r="K172" s="146">
        <v>54.16</v>
      </c>
      <c r="L172" s="218">
        <v>0</v>
      </c>
      <c r="M172" s="217"/>
      <c r="N172" s="219">
        <f>ROUND($L$172*$K$172,2)</f>
        <v>0</v>
      </c>
      <c r="O172" s="217"/>
      <c r="P172" s="217"/>
      <c r="Q172" s="217"/>
      <c r="R172" s="25"/>
      <c r="T172" s="147"/>
      <c r="U172" s="31" t="s">
        <v>49</v>
      </c>
      <c r="V172" s="24"/>
      <c r="W172" s="148">
        <f>$V$172*$K$172</f>
        <v>0</v>
      </c>
      <c r="X172" s="148">
        <v>0.00144</v>
      </c>
      <c r="Y172" s="148">
        <f>$X$172*$K$172</f>
        <v>0.0779904</v>
      </c>
      <c r="Z172" s="148">
        <v>0</v>
      </c>
      <c r="AA172" s="149">
        <f>$Z$172*$K$172</f>
        <v>0</v>
      </c>
      <c r="AR172" s="6" t="s">
        <v>165</v>
      </c>
      <c r="AT172" s="6" t="s">
        <v>161</v>
      </c>
      <c r="AU172" s="6" t="s">
        <v>111</v>
      </c>
      <c r="AY172" s="6" t="s">
        <v>159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165</v>
      </c>
      <c r="BM172" s="6" t="s">
        <v>834</v>
      </c>
    </row>
    <row r="173" spans="2:51" s="6" customFormat="1" ht="18.75" customHeight="1">
      <c r="B173" s="150"/>
      <c r="C173" s="151"/>
      <c r="D173" s="151"/>
      <c r="E173" s="151"/>
      <c r="F173" s="214" t="s">
        <v>835</v>
      </c>
      <c r="G173" s="215"/>
      <c r="H173" s="215"/>
      <c r="I173" s="215"/>
      <c r="J173" s="151"/>
      <c r="K173" s="152">
        <v>13.44</v>
      </c>
      <c r="L173" s="151"/>
      <c r="M173" s="151"/>
      <c r="N173" s="151"/>
      <c r="O173" s="151"/>
      <c r="P173" s="151"/>
      <c r="Q173" s="151"/>
      <c r="R173" s="153"/>
      <c r="T173" s="154"/>
      <c r="U173" s="151"/>
      <c r="V173" s="151"/>
      <c r="W173" s="151"/>
      <c r="X173" s="151"/>
      <c r="Y173" s="151"/>
      <c r="Z173" s="151"/>
      <c r="AA173" s="155"/>
      <c r="AT173" s="156" t="s">
        <v>167</v>
      </c>
      <c r="AU173" s="156" t="s">
        <v>111</v>
      </c>
      <c r="AV173" s="156" t="s">
        <v>111</v>
      </c>
      <c r="AW173" s="156" t="s">
        <v>121</v>
      </c>
      <c r="AX173" s="156" t="s">
        <v>84</v>
      </c>
      <c r="AY173" s="156" t="s">
        <v>159</v>
      </c>
    </row>
    <row r="174" spans="2:51" s="6" customFormat="1" ht="18.75" customHeight="1">
      <c r="B174" s="150"/>
      <c r="C174" s="151"/>
      <c r="D174" s="151"/>
      <c r="E174" s="151"/>
      <c r="F174" s="214" t="s">
        <v>836</v>
      </c>
      <c r="G174" s="215"/>
      <c r="H174" s="215"/>
      <c r="I174" s="215"/>
      <c r="J174" s="151"/>
      <c r="K174" s="152">
        <v>40.72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5"/>
      <c r="AT174" s="156" t="s">
        <v>167</v>
      </c>
      <c r="AU174" s="156" t="s">
        <v>111</v>
      </c>
      <c r="AV174" s="156" t="s">
        <v>111</v>
      </c>
      <c r="AW174" s="156" t="s">
        <v>121</v>
      </c>
      <c r="AX174" s="156" t="s">
        <v>84</v>
      </c>
      <c r="AY174" s="156" t="s">
        <v>159</v>
      </c>
    </row>
    <row r="175" spans="2:65" s="6" customFormat="1" ht="15.75" customHeight="1">
      <c r="B175" s="23"/>
      <c r="C175" s="143" t="s">
        <v>679</v>
      </c>
      <c r="D175" s="143" t="s">
        <v>161</v>
      </c>
      <c r="E175" s="144" t="s">
        <v>691</v>
      </c>
      <c r="F175" s="216" t="s">
        <v>692</v>
      </c>
      <c r="G175" s="217"/>
      <c r="H175" s="217"/>
      <c r="I175" s="217"/>
      <c r="J175" s="145" t="s">
        <v>176</v>
      </c>
      <c r="K175" s="146">
        <v>54.16</v>
      </c>
      <c r="L175" s="218">
        <v>0</v>
      </c>
      <c r="M175" s="217"/>
      <c r="N175" s="219">
        <f>ROUND($L$175*$K$175,2)</f>
        <v>0</v>
      </c>
      <c r="O175" s="217"/>
      <c r="P175" s="217"/>
      <c r="Q175" s="217"/>
      <c r="R175" s="25"/>
      <c r="T175" s="147"/>
      <c r="U175" s="31" t="s">
        <v>49</v>
      </c>
      <c r="V175" s="24"/>
      <c r="W175" s="148">
        <f>$V$175*$K$175</f>
        <v>0</v>
      </c>
      <c r="X175" s="148">
        <v>4E-05</v>
      </c>
      <c r="Y175" s="148">
        <f>$X$175*$K$175</f>
        <v>0.0021664</v>
      </c>
      <c r="Z175" s="148">
        <v>0</v>
      </c>
      <c r="AA175" s="149">
        <f>$Z$175*$K$175</f>
        <v>0</v>
      </c>
      <c r="AR175" s="6" t="s">
        <v>165</v>
      </c>
      <c r="AT175" s="6" t="s">
        <v>161</v>
      </c>
      <c r="AU175" s="6" t="s">
        <v>111</v>
      </c>
      <c r="AY175" s="6" t="s">
        <v>159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165</v>
      </c>
      <c r="BM175" s="6" t="s">
        <v>837</v>
      </c>
    </row>
    <row r="176" spans="2:51" s="6" customFormat="1" ht="18.75" customHeight="1">
      <c r="B176" s="150"/>
      <c r="C176" s="151"/>
      <c r="D176" s="151"/>
      <c r="E176" s="151"/>
      <c r="F176" s="214" t="s">
        <v>838</v>
      </c>
      <c r="G176" s="215"/>
      <c r="H176" s="215"/>
      <c r="I176" s="215"/>
      <c r="J176" s="151"/>
      <c r="K176" s="152">
        <v>54.16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167</v>
      </c>
      <c r="AU176" s="156" t="s">
        <v>111</v>
      </c>
      <c r="AV176" s="156" t="s">
        <v>111</v>
      </c>
      <c r="AW176" s="156" t="s">
        <v>121</v>
      </c>
      <c r="AX176" s="156" t="s">
        <v>22</v>
      </c>
      <c r="AY176" s="156" t="s">
        <v>159</v>
      </c>
    </row>
    <row r="177" spans="2:63" s="132" customFormat="1" ht="30.75" customHeight="1">
      <c r="B177" s="133"/>
      <c r="C177" s="134"/>
      <c r="D177" s="142" t="s">
        <v>125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210">
        <f>$BK$177</f>
        <v>0</v>
      </c>
      <c r="O177" s="211"/>
      <c r="P177" s="211"/>
      <c r="Q177" s="211"/>
      <c r="R177" s="136"/>
      <c r="T177" s="137"/>
      <c r="U177" s="134"/>
      <c r="V177" s="134"/>
      <c r="W177" s="138">
        <f>SUM($W$178:$W$189)</f>
        <v>0</v>
      </c>
      <c r="X177" s="134"/>
      <c r="Y177" s="138">
        <f>SUM($Y$178:$Y$189)</f>
        <v>195.22988504</v>
      </c>
      <c r="Z177" s="134"/>
      <c r="AA177" s="139">
        <f>SUM($AA$178:$AA$189)</f>
        <v>0</v>
      </c>
      <c r="AR177" s="140" t="s">
        <v>22</v>
      </c>
      <c r="AT177" s="140" t="s">
        <v>83</v>
      </c>
      <c r="AU177" s="140" t="s">
        <v>22</v>
      </c>
      <c r="AY177" s="140" t="s">
        <v>159</v>
      </c>
      <c r="BK177" s="141">
        <f>SUM($BK$178:$BK$189)</f>
        <v>0</v>
      </c>
    </row>
    <row r="178" spans="2:65" s="6" customFormat="1" ht="27" customHeight="1">
      <c r="B178" s="23"/>
      <c r="C178" s="143" t="s">
        <v>558</v>
      </c>
      <c r="D178" s="143" t="s">
        <v>161</v>
      </c>
      <c r="E178" s="144" t="s">
        <v>695</v>
      </c>
      <c r="F178" s="216" t="s">
        <v>696</v>
      </c>
      <c r="G178" s="217"/>
      <c r="H178" s="217"/>
      <c r="I178" s="217"/>
      <c r="J178" s="145" t="s">
        <v>170</v>
      </c>
      <c r="K178" s="146">
        <v>63.71</v>
      </c>
      <c r="L178" s="218">
        <v>0</v>
      </c>
      <c r="M178" s="217"/>
      <c r="N178" s="219">
        <f>ROUND($L$178*$K$178,2)</f>
        <v>0</v>
      </c>
      <c r="O178" s="217"/>
      <c r="P178" s="217"/>
      <c r="Q178" s="217"/>
      <c r="R178" s="25"/>
      <c r="T178" s="147"/>
      <c r="U178" s="31" t="s">
        <v>49</v>
      </c>
      <c r="V178" s="24"/>
      <c r="W178" s="148">
        <f>$V$178*$K$178</f>
        <v>0</v>
      </c>
      <c r="X178" s="148">
        <v>2.88016</v>
      </c>
      <c r="Y178" s="148">
        <f>$X$178*$K$178</f>
        <v>183.49499360000002</v>
      </c>
      <c r="Z178" s="148">
        <v>0</v>
      </c>
      <c r="AA178" s="149">
        <f>$Z$178*$K$178</f>
        <v>0</v>
      </c>
      <c r="AR178" s="6" t="s">
        <v>165</v>
      </c>
      <c r="AT178" s="6" t="s">
        <v>161</v>
      </c>
      <c r="AU178" s="6" t="s">
        <v>111</v>
      </c>
      <c r="AY178" s="6" t="s">
        <v>159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165</v>
      </c>
      <c r="BM178" s="6" t="s">
        <v>839</v>
      </c>
    </row>
    <row r="179" spans="2:51" s="6" customFormat="1" ht="18.75" customHeight="1">
      <c r="B179" s="150"/>
      <c r="C179" s="151"/>
      <c r="D179" s="151"/>
      <c r="E179" s="151"/>
      <c r="F179" s="214" t="s">
        <v>840</v>
      </c>
      <c r="G179" s="215"/>
      <c r="H179" s="215"/>
      <c r="I179" s="215"/>
      <c r="J179" s="151"/>
      <c r="K179" s="152">
        <v>63.71</v>
      </c>
      <c r="L179" s="151"/>
      <c r="M179" s="151"/>
      <c r="N179" s="151"/>
      <c r="O179" s="151"/>
      <c r="P179" s="151"/>
      <c r="Q179" s="151"/>
      <c r="R179" s="153"/>
      <c r="T179" s="154"/>
      <c r="U179" s="151"/>
      <c r="V179" s="151"/>
      <c r="W179" s="151"/>
      <c r="X179" s="151"/>
      <c r="Y179" s="151"/>
      <c r="Z179" s="151"/>
      <c r="AA179" s="155"/>
      <c r="AT179" s="156" t="s">
        <v>167</v>
      </c>
      <c r="AU179" s="156" t="s">
        <v>111</v>
      </c>
      <c r="AV179" s="156" t="s">
        <v>111</v>
      </c>
      <c r="AW179" s="156" t="s">
        <v>121</v>
      </c>
      <c r="AX179" s="156" t="s">
        <v>22</v>
      </c>
      <c r="AY179" s="156" t="s">
        <v>159</v>
      </c>
    </row>
    <row r="180" spans="2:65" s="6" customFormat="1" ht="27" customHeight="1">
      <c r="B180" s="23"/>
      <c r="C180" s="143" t="s">
        <v>8</v>
      </c>
      <c r="D180" s="143" t="s">
        <v>161</v>
      </c>
      <c r="E180" s="144" t="s">
        <v>699</v>
      </c>
      <c r="F180" s="216" t="s">
        <v>700</v>
      </c>
      <c r="G180" s="217"/>
      <c r="H180" s="217"/>
      <c r="I180" s="217"/>
      <c r="J180" s="145" t="s">
        <v>170</v>
      </c>
      <c r="K180" s="146">
        <v>97.6</v>
      </c>
      <c r="L180" s="218">
        <v>0</v>
      </c>
      <c r="M180" s="217"/>
      <c r="N180" s="219">
        <f>ROUND($L$180*$K$180,2)</f>
        <v>0</v>
      </c>
      <c r="O180" s="217"/>
      <c r="P180" s="217"/>
      <c r="Q180" s="217"/>
      <c r="R180" s="25"/>
      <c r="T180" s="147"/>
      <c r="U180" s="31" t="s">
        <v>49</v>
      </c>
      <c r="V180" s="24"/>
      <c r="W180" s="148">
        <f>$V$180*$K$180</f>
        <v>0</v>
      </c>
      <c r="X180" s="148">
        <v>0</v>
      </c>
      <c r="Y180" s="148">
        <f>$X$180*$K$180</f>
        <v>0</v>
      </c>
      <c r="Z180" s="148">
        <v>0</v>
      </c>
      <c r="AA180" s="149">
        <f>$Z$180*$K$180</f>
        <v>0</v>
      </c>
      <c r="AR180" s="6" t="s">
        <v>165</v>
      </c>
      <c r="AT180" s="6" t="s">
        <v>161</v>
      </c>
      <c r="AU180" s="6" t="s">
        <v>111</v>
      </c>
      <c r="AY180" s="6" t="s">
        <v>159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165</v>
      </c>
      <c r="BM180" s="6" t="s">
        <v>841</v>
      </c>
    </row>
    <row r="181" spans="2:51" s="6" customFormat="1" ht="18.75" customHeight="1">
      <c r="B181" s="150"/>
      <c r="C181" s="151"/>
      <c r="D181" s="151"/>
      <c r="E181" s="151"/>
      <c r="F181" s="214" t="s">
        <v>842</v>
      </c>
      <c r="G181" s="215"/>
      <c r="H181" s="215"/>
      <c r="I181" s="215"/>
      <c r="J181" s="151"/>
      <c r="K181" s="152">
        <v>97.6</v>
      </c>
      <c r="L181" s="151"/>
      <c r="M181" s="151"/>
      <c r="N181" s="151"/>
      <c r="O181" s="151"/>
      <c r="P181" s="151"/>
      <c r="Q181" s="151"/>
      <c r="R181" s="153"/>
      <c r="T181" s="154"/>
      <c r="U181" s="151"/>
      <c r="V181" s="151"/>
      <c r="W181" s="151"/>
      <c r="X181" s="151"/>
      <c r="Y181" s="151"/>
      <c r="Z181" s="151"/>
      <c r="AA181" s="155"/>
      <c r="AT181" s="156" t="s">
        <v>167</v>
      </c>
      <c r="AU181" s="156" t="s">
        <v>111</v>
      </c>
      <c r="AV181" s="156" t="s">
        <v>111</v>
      </c>
      <c r="AW181" s="156" t="s">
        <v>121</v>
      </c>
      <c r="AX181" s="156" t="s">
        <v>84</v>
      </c>
      <c r="AY181" s="156" t="s">
        <v>159</v>
      </c>
    </row>
    <row r="182" spans="2:65" s="6" customFormat="1" ht="27" customHeight="1">
      <c r="B182" s="23"/>
      <c r="C182" s="143" t="s">
        <v>843</v>
      </c>
      <c r="D182" s="143" t="s">
        <v>161</v>
      </c>
      <c r="E182" s="144" t="s">
        <v>703</v>
      </c>
      <c r="F182" s="216" t="s">
        <v>704</v>
      </c>
      <c r="G182" s="217"/>
      <c r="H182" s="217"/>
      <c r="I182" s="217"/>
      <c r="J182" s="145" t="s">
        <v>434</v>
      </c>
      <c r="K182" s="146">
        <v>2.445</v>
      </c>
      <c r="L182" s="218">
        <v>0</v>
      </c>
      <c r="M182" s="217"/>
      <c r="N182" s="219">
        <f>ROUND($L$182*$K$182,2)</f>
        <v>0</v>
      </c>
      <c r="O182" s="217"/>
      <c r="P182" s="217"/>
      <c r="Q182" s="217"/>
      <c r="R182" s="25"/>
      <c r="T182" s="147"/>
      <c r="U182" s="31" t="s">
        <v>49</v>
      </c>
      <c r="V182" s="24"/>
      <c r="W182" s="148">
        <f>$V$182*$K$182</f>
        <v>0</v>
      </c>
      <c r="X182" s="148">
        <v>1.0958</v>
      </c>
      <c r="Y182" s="148">
        <f>$X$182*$K$182</f>
        <v>2.679231</v>
      </c>
      <c r="Z182" s="148">
        <v>0</v>
      </c>
      <c r="AA182" s="149">
        <f>$Z$182*$K$182</f>
        <v>0</v>
      </c>
      <c r="AR182" s="6" t="s">
        <v>165</v>
      </c>
      <c r="AT182" s="6" t="s">
        <v>161</v>
      </c>
      <c r="AU182" s="6" t="s">
        <v>111</v>
      </c>
      <c r="AY182" s="6" t="s">
        <v>159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165</v>
      </c>
      <c r="BM182" s="6" t="s">
        <v>844</v>
      </c>
    </row>
    <row r="183" spans="2:51" s="6" customFormat="1" ht="18.75" customHeight="1">
      <c r="B183" s="150"/>
      <c r="C183" s="151"/>
      <c r="D183" s="151"/>
      <c r="E183" s="151"/>
      <c r="F183" s="214" t="s">
        <v>845</v>
      </c>
      <c r="G183" s="215"/>
      <c r="H183" s="215"/>
      <c r="I183" s="215"/>
      <c r="J183" s="151"/>
      <c r="K183" s="152">
        <v>2.445</v>
      </c>
      <c r="L183" s="151"/>
      <c r="M183" s="151"/>
      <c r="N183" s="151"/>
      <c r="O183" s="151"/>
      <c r="P183" s="151"/>
      <c r="Q183" s="151"/>
      <c r="R183" s="153"/>
      <c r="T183" s="154"/>
      <c r="U183" s="151"/>
      <c r="V183" s="151"/>
      <c r="W183" s="151"/>
      <c r="X183" s="151"/>
      <c r="Y183" s="151"/>
      <c r="Z183" s="151"/>
      <c r="AA183" s="155"/>
      <c r="AT183" s="156" t="s">
        <v>167</v>
      </c>
      <c r="AU183" s="156" t="s">
        <v>111</v>
      </c>
      <c r="AV183" s="156" t="s">
        <v>111</v>
      </c>
      <c r="AW183" s="156" t="s">
        <v>121</v>
      </c>
      <c r="AX183" s="156" t="s">
        <v>22</v>
      </c>
      <c r="AY183" s="156" t="s">
        <v>159</v>
      </c>
    </row>
    <row r="184" spans="2:65" s="6" customFormat="1" ht="15.75" customHeight="1">
      <c r="B184" s="23"/>
      <c r="C184" s="143" t="s">
        <v>846</v>
      </c>
      <c r="D184" s="143" t="s">
        <v>161</v>
      </c>
      <c r="E184" s="144" t="s">
        <v>707</v>
      </c>
      <c r="F184" s="216" t="s">
        <v>708</v>
      </c>
      <c r="G184" s="217"/>
      <c r="H184" s="217"/>
      <c r="I184" s="217"/>
      <c r="J184" s="145" t="s">
        <v>176</v>
      </c>
      <c r="K184" s="146">
        <v>34.39</v>
      </c>
      <c r="L184" s="218">
        <v>0</v>
      </c>
      <c r="M184" s="217"/>
      <c r="N184" s="219">
        <f>ROUND($L$184*$K$184,2)</f>
        <v>0</v>
      </c>
      <c r="O184" s="217"/>
      <c r="P184" s="217"/>
      <c r="Q184" s="217"/>
      <c r="R184" s="25"/>
      <c r="T184" s="147"/>
      <c r="U184" s="31" t="s">
        <v>49</v>
      </c>
      <c r="V184" s="24"/>
      <c r="W184" s="148">
        <f>$V$184*$K$184</f>
        <v>0</v>
      </c>
      <c r="X184" s="148">
        <v>0.01619</v>
      </c>
      <c r="Y184" s="148">
        <f>$X$184*$K$184</f>
        <v>0.5567740999999999</v>
      </c>
      <c r="Z184" s="148">
        <v>0</v>
      </c>
      <c r="AA184" s="149">
        <f>$Z$184*$K$184</f>
        <v>0</v>
      </c>
      <c r="AR184" s="6" t="s">
        <v>165</v>
      </c>
      <c r="AT184" s="6" t="s">
        <v>161</v>
      </c>
      <c r="AU184" s="6" t="s">
        <v>111</v>
      </c>
      <c r="AY184" s="6" t="s">
        <v>159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165</v>
      </c>
      <c r="BM184" s="6" t="s">
        <v>847</v>
      </c>
    </row>
    <row r="185" spans="2:51" s="6" customFormat="1" ht="18.75" customHeight="1">
      <c r="B185" s="150"/>
      <c r="C185" s="151"/>
      <c r="D185" s="151"/>
      <c r="E185" s="151"/>
      <c r="F185" s="214" t="s">
        <v>710</v>
      </c>
      <c r="G185" s="215"/>
      <c r="H185" s="215"/>
      <c r="I185" s="215"/>
      <c r="J185" s="151"/>
      <c r="K185" s="152">
        <v>34.39</v>
      </c>
      <c r="L185" s="151"/>
      <c r="M185" s="151"/>
      <c r="N185" s="151"/>
      <c r="O185" s="151"/>
      <c r="P185" s="151"/>
      <c r="Q185" s="151"/>
      <c r="R185" s="153"/>
      <c r="T185" s="154"/>
      <c r="U185" s="151"/>
      <c r="V185" s="151"/>
      <c r="W185" s="151"/>
      <c r="X185" s="151"/>
      <c r="Y185" s="151"/>
      <c r="Z185" s="151"/>
      <c r="AA185" s="155"/>
      <c r="AT185" s="156" t="s">
        <v>167</v>
      </c>
      <c r="AU185" s="156" t="s">
        <v>111</v>
      </c>
      <c r="AV185" s="156" t="s">
        <v>111</v>
      </c>
      <c r="AW185" s="156" t="s">
        <v>121</v>
      </c>
      <c r="AX185" s="156" t="s">
        <v>22</v>
      </c>
      <c r="AY185" s="156" t="s">
        <v>159</v>
      </c>
    </row>
    <row r="186" spans="2:65" s="6" customFormat="1" ht="15.75" customHeight="1">
      <c r="B186" s="23"/>
      <c r="C186" s="143" t="s">
        <v>487</v>
      </c>
      <c r="D186" s="143" t="s">
        <v>161</v>
      </c>
      <c r="E186" s="144" t="s">
        <v>432</v>
      </c>
      <c r="F186" s="216" t="s">
        <v>433</v>
      </c>
      <c r="G186" s="217"/>
      <c r="H186" s="217"/>
      <c r="I186" s="217"/>
      <c r="J186" s="145" t="s">
        <v>434</v>
      </c>
      <c r="K186" s="146">
        <v>0.931</v>
      </c>
      <c r="L186" s="218">
        <v>0</v>
      </c>
      <c r="M186" s="217"/>
      <c r="N186" s="219">
        <f>ROUND($L$186*$K$186,2)</f>
        <v>0</v>
      </c>
      <c r="O186" s="217"/>
      <c r="P186" s="217"/>
      <c r="Q186" s="217"/>
      <c r="R186" s="25"/>
      <c r="T186" s="147"/>
      <c r="U186" s="31" t="s">
        <v>49</v>
      </c>
      <c r="V186" s="24"/>
      <c r="W186" s="148">
        <f>$V$186*$K$186</f>
        <v>0</v>
      </c>
      <c r="X186" s="148">
        <v>1.07614</v>
      </c>
      <c r="Y186" s="148">
        <f>$X$186*$K$186</f>
        <v>1.0018863400000002</v>
      </c>
      <c r="Z186" s="148">
        <v>0</v>
      </c>
      <c r="AA186" s="149">
        <f>$Z$186*$K$186</f>
        <v>0</v>
      </c>
      <c r="AR186" s="6" t="s">
        <v>165</v>
      </c>
      <c r="AT186" s="6" t="s">
        <v>161</v>
      </c>
      <c r="AU186" s="6" t="s">
        <v>111</v>
      </c>
      <c r="AY186" s="6" t="s">
        <v>159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165</v>
      </c>
      <c r="BM186" s="6" t="s">
        <v>848</v>
      </c>
    </row>
    <row r="187" spans="2:51" s="6" customFormat="1" ht="32.25" customHeight="1">
      <c r="B187" s="150"/>
      <c r="C187" s="151"/>
      <c r="D187" s="151"/>
      <c r="E187" s="151"/>
      <c r="F187" s="214" t="s">
        <v>849</v>
      </c>
      <c r="G187" s="215"/>
      <c r="H187" s="215"/>
      <c r="I187" s="215"/>
      <c r="J187" s="151"/>
      <c r="K187" s="152">
        <v>0.931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167</v>
      </c>
      <c r="AU187" s="156" t="s">
        <v>111</v>
      </c>
      <c r="AV187" s="156" t="s">
        <v>111</v>
      </c>
      <c r="AW187" s="156" t="s">
        <v>121</v>
      </c>
      <c r="AX187" s="156" t="s">
        <v>84</v>
      </c>
      <c r="AY187" s="156" t="s">
        <v>159</v>
      </c>
    </row>
    <row r="188" spans="2:65" s="6" customFormat="1" ht="27" customHeight="1">
      <c r="B188" s="23"/>
      <c r="C188" s="157" t="s">
        <v>448</v>
      </c>
      <c r="D188" s="157" t="s">
        <v>392</v>
      </c>
      <c r="E188" s="158" t="s">
        <v>714</v>
      </c>
      <c r="F188" s="222" t="s">
        <v>715</v>
      </c>
      <c r="G188" s="223"/>
      <c r="H188" s="223"/>
      <c r="I188" s="223"/>
      <c r="J188" s="159" t="s">
        <v>170</v>
      </c>
      <c r="K188" s="160">
        <v>3.332</v>
      </c>
      <c r="L188" s="224">
        <v>0</v>
      </c>
      <c r="M188" s="223"/>
      <c r="N188" s="221">
        <f>ROUND($L$188*$K$188,2)</f>
        <v>0</v>
      </c>
      <c r="O188" s="217"/>
      <c r="P188" s="217"/>
      <c r="Q188" s="217"/>
      <c r="R188" s="25"/>
      <c r="T188" s="147"/>
      <c r="U188" s="31" t="s">
        <v>49</v>
      </c>
      <c r="V188" s="24"/>
      <c r="W188" s="148">
        <f>$V$188*$K$188</f>
        <v>0</v>
      </c>
      <c r="X188" s="148">
        <v>2.25</v>
      </c>
      <c r="Y188" s="148">
        <f>$X$188*$K$188</f>
        <v>7.497</v>
      </c>
      <c r="Z188" s="148">
        <v>0</v>
      </c>
      <c r="AA188" s="149">
        <f>$Z$188*$K$188</f>
        <v>0</v>
      </c>
      <c r="AR188" s="6" t="s">
        <v>396</v>
      </c>
      <c r="AT188" s="6" t="s">
        <v>392</v>
      </c>
      <c r="AU188" s="6" t="s">
        <v>111</v>
      </c>
      <c r="AY188" s="6" t="s">
        <v>159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165</v>
      </c>
      <c r="BM188" s="6" t="s">
        <v>850</v>
      </c>
    </row>
    <row r="189" spans="2:51" s="6" customFormat="1" ht="18.75" customHeight="1">
      <c r="B189" s="150"/>
      <c r="C189" s="151"/>
      <c r="D189" s="151"/>
      <c r="E189" s="151"/>
      <c r="F189" s="214" t="s">
        <v>851</v>
      </c>
      <c r="G189" s="215"/>
      <c r="H189" s="215"/>
      <c r="I189" s="215"/>
      <c r="J189" s="151"/>
      <c r="K189" s="152">
        <v>3.332</v>
      </c>
      <c r="L189" s="151"/>
      <c r="M189" s="151"/>
      <c r="N189" s="151"/>
      <c r="O189" s="151"/>
      <c r="P189" s="151"/>
      <c r="Q189" s="151"/>
      <c r="R189" s="153"/>
      <c r="T189" s="154"/>
      <c r="U189" s="151"/>
      <c r="V189" s="151"/>
      <c r="W189" s="151"/>
      <c r="X189" s="151"/>
      <c r="Y189" s="151"/>
      <c r="Z189" s="151"/>
      <c r="AA189" s="155"/>
      <c r="AT189" s="156" t="s">
        <v>167</v>
      </c>
      <c r="AU189" s="156" t="s">
        <v>111</v>
      </c>
      <c r="AV189" s="156" t="s">
        <v>111</v>
      </c>
      <c r="AW189" s="156" t="s">
        <v>121</v>
      </c>
      <c r="AX189" s="156" t="s">
        <v>22</v>
      </c>
      <c r="AY189" s="156" t="s">
        <v>159</v>
      </c>
    </row>
    <row r="190" spans="2:63" s="132" customFormat="1" ht="30.75" customHeight="1">
      <c r="B190" s="133"/>
      <c r="C190" s="134"/>
      <c r="D190" s="142" t="s">
        <v>126</v>
      </c>
      <c r="E190" s="142"/>
      <c r="F190" s="142"/>
      <c r="G190" s="142"/>
      <c r="H190" s="142"/>
      <c r="I190" s="142"/>
      <c r="J190" s="142"/>
      <c r="K190" s="142"/>
      <c r="L190" s="142"/>
      <c r="M190" s="142"/>
      <c r="N190" s="210">
        <f>$BK$190</f>
        <v>0</v>
      </c>
      <c r="O190" s="211"/>
      <c r="P190" s="211"/>
      <c r="Q190" s="211"/>
      <c r="R190" s="136"/>
      <c r="T190" s="137"/>
      <c r="U190" s="134"/>
      <c r="V190" s="134"/>
      <c r="W190" s="138">
        <f>SUM($W$191:$W$197)</f>
        <v>0</v>
      </c>
      <c r="X190" s="134"/>
      <c r="Y190" s="138">
        <f>SUM($Y$191:$Y$197)</f>
        <v>260.8567</v>
      </c>
      <c r="Z190" s="134"/>
      <c r="AA190" s="139">
        <f>SUM($AA$191:$AA$197)</f>
        <v>0</v>
      </c>
      <c r="AR190" s="140" t="s">
        <v>22</v>
      </c>
      <c r="AT190" s="140" t="s">
        <v>83</v>
      </c>
      <c r="AU190" s="140" t="s">
        <v>22</v>
      </c>
      <c r="AY190" s="140" t="s">
        <v>159</v>
      </c>
      <c r="BK190" s="141">
        <f>SUM($BK$191:$BK$197)</f>
        <v>0</v>
      </c>
    </row>
    <row r="191" spans="2:65" s="6" customFormat="1" ht="27" customHeight="1">
      <c r="B191" s="23"/>
      <c r="C191" s="143" t="s">
        <v>651</v>
      </c>
      <c r="D191" s="143" t="s">
        <v>161</v>
      </c>
      <c r="E191" s="144" t="s">
        <v>718</v>
      </c>
      <c r="F191" s="216" t="s">
        <v>719</v>
      </c>
      <c r="G191" s="217"/>
      <c r="H191" s="217"/>
      <c r="I191" s="217"/>
      <c r="J191" s="145" t="s">
        <v>176</v>
      </c>
      <c r="K191" s="146">
        <v>77.3</v>
      </c>
      <c r="L191" s="218">
        <v>0</v>
      </c>
      <c r="M191" s="217"/>
      <c r="N191" s="219">
        <f>ROUND($L$191*$K$191,2)</f>
        <v>0</v>
      </c>
      <c r="O191" s="217"/>
      <c r="P191" s="217"/>
      <c r="Q191" s="217"/>
      <c r="R191" s="25"/>
      <c r="T191" s="147"/>
      <c r="U191" s="31" t="s">
        <v>49</v>
      </c>
      <c r="V191" s="24"/>
      <c r="W191" s="148">
        <f>$V$191*$K$191</f>
        <v>0</v>
      </c>
      <c r="X191" s="148">
        <v>0</v>
      </c>
      <c r="Y191" s="148">
        <f>$X$191*$K$191</f>
        <v>0</v>
      </c>
      <c r="Z191" s="148">
        <v>0</v>
      </c>
      <c r="AA191" s="149">
        <f>$Z$191*$K$191</f>
        <v>0</v>
      </c>
      <c r="AR191" s="6" t="s">
        <v>165</v>
      </c>
      <c r="AT191" s="6" t="s">
        <v>161</v>
      </c>
      <c r="AU191" s="6" t="s">
        <v>111</v>
      </c>
      <c r="AY191" s="6" t="s">
        <v>159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165</v>
      </c>
      <c r="BM191" s="6" t="s">
        <v>852</v>
      </c>
    </row>
    <row r="192" spans="2:51" s="6" customFormat="1" ht="18.75" customHeight="1">
      <c r="B192" s="150"/>
      <c r="C192" s="151"/>
      <c r="D192" s="151"/>
      <c r="E192" s="151"/>
      <c r="F192" s="214" t="s">
        <v>853</v>
      </c>
      <c r="G192" s="215"/>
      <c r="H192" s="215"/>
      <c r="I192" s="215"/>
      <c r="J192" s="151"/>
      <c r="K192" s="152">
        <v>77.3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167</v>
      </c>
      <c r="AU192" s="156" t="s">
        <v>111</v>
      </c>
      <c r="AV192" s="156" t="s">
        <v>111</v>
      </c>
      <c r="AW192" s="156" t="s">
        <v>121</v>
      </c>
      <c r="AX192" s="156" t="s">
        <v>22</v>
      </c>
      <c r="AY192" s="156" t="s">
        <v>159</v>
      </c>
    </row>
    <row r="193" spans="2:65" s="6" customFormat="1" ht="39" customHeight="1">
      <c r="B193" s="23"/>
      <c r="C193" s="143" t="s">
        <v>261</v>
      </c>
      <c r="D193" s="143" t="s">
        <v>161</v>
      </c>
      <c r="E193" s="144" t="s">
        <v>464</v>
      </c>
      <c r="F193" s="216" t="s">
        <v>465</v>
      </c>
      <c r="G193" s="217"/>
      <c r="H193" s="217"/>
      <c r="I193" s="217"/>
      <c r="J193" s="145" t="s">
        <v>170</v>
      </c>
      <c r="K193" s="146">
        <v>140.4</v>
      </c>
      <c r="L193" s="218">
        <v>0</v>
      </c>
      <c r="M193" s="217"/>
      <c r="N193" s="219">
        <f>ROUND($L$193*$K$193,2)</f>
        <v>0</v>
      </c>
      <c r="O193" s="217"/>
      <c r="P193" s="217"/>
      <c r="Q193" s="217"/>
      <c r="R193" s="25"/>
      <c r="T193" s="147"/>
      <c r="U193" s="31" t="s">
        <v>49</v>
      </c>
      <c r="V193" s="24"/>
      <c r="W193" s="148">
        <f>$V$193*$K$193</f>
        <v>0</v>
      </c>
      <c r="X193" s="148">
        <v>1.848</v>
      </c>
      <c r="Y193" s="148">
        <f>$X$193*$K$193</f>
        <v>259.4592</v>
      </c>
      <c r="Z193" s="148">
        <v>0</v>
      </c>
      <c r="AA193" s="149">
        <f>$Z$193*$K$193</f>
        <v>0</v>
      </c>
      <c r="AR193" s="6" t="s">
        <v>165</v>
      </c>
      <c r="AT193" s="6" t="s">
        <v>161</v>
      </c>
      <c r="AU193" s="6" t="s">
        <v>111</v>
      </c>
      <c r="AY193" s="6" t="s">
        <v>159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165</v>
      </c>
      <c r="BM193" s="6" t="s">
        <v>854</v>
      </c>
    </row>
    <row r="194" spans="2:51" s="6" customFormat="1" ht="18.75" customHeight="1">
      <c r="B194" s="150"/>
      <c r="C194" s="151"/>
      <c r="D194" s="151"/>
      <c r="E194" s="151"/>
      <c r="F194" s="214" t="s">
        <v>855</v>
      </c>
      <c r="G194" s="215"/>
      <c r="H194" s="215"/>
      <c r="I194" s="215"/>
      <c r="J194" s="151"/>
      <c r="K194" s="152">
        <v>140.4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167</v>
      </c>
      <c r="AU194" s="156" t="s">
        <v>111</v>
      </c>
      <c r="AV194" s="156" t="s">
        <v>111</v>
      </c>
      <c r="AW194" s="156" t="s">
        <v>121</v>
      </c>
      <c r="AX194" s="156" t="s">
        <v>84</v>
      </c>
      <c r="AY194" s="156" t="s">
        <v>159</v>
      </c>
    </row>
    <row r="195" spans="2:65" s="6" customFormat="1" ht="15.75" customHeight="1">
      <c r="B195" s="23"/>
      <c r="C195" s="157" t="s">
        <v>324</v>
      </c>
      <c r="D195" s="157" t="s">
        <v>392</v>
      </c>
      <c r="E195" s="158" t="s">
        <v>725</v>
      </c>
      <c r="F195" s="222" t="s">
        <v>726</v>
      </c>
      <c r="G195" s="223"/>
      <c r="H195" s="223"/>
      <c r="I195" s="223"/>
      <c r="J195" s="159" t="s">
        <v>170</v>
      </c>
      <c r="K195" s="160">
        <v>2.15</v>
      </c>
      <c r="L195" s="224">
        <v>0</v>
      </c>
      <c r="M195" s="223"/>
      <c r="N195" s="221">
        <f>ROUND($L$195*$K$195,2)</f>
        <v>0</v>
      </c>
      <c r="O195" s="217"/>
      <c r="P195" s="217"/>
      <c r="Q195" s="217"/>
      <c r="R195" s="25"/>
      <c r="T195" s="147"/>
      <c r="U195" s="31" t="s">
        <v>49</v>
      </c>
      <c r="V195" s="24"/>
      <c r="W195" s="148">
        <f>$V$195*$K$195</f>
        <v>0</v>
      </c>
      <c r="X195" s="148">
        <v>0.65</v>
      </c>
      <c r="Y195" s="148">
        <f>$X$195*$K$195</f>
        <v>1.3975</v>
      </c>
      <c r="Z195" s="148">
        <v>0</v>
      </c>
      <c r="AA195" s="149">
        <f>$Z$195*$K$195</f>
        <v>0</v>
      </c>
      <c r="AR195" s="6" t="s">
        <v>396</v>
      </c>
      <c r="AT195" s="6" t="s">
        <v>392</v>
      </c>
      <c r="AU195" s="6" t="s">
        <v>111</v>
      </c>
      <c r="AY195" s="6" t="s">
        <v>159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22</v>
      </c>
      <c r="BK195" s="93">
        <f>ROUND($L$195*$K$195,2)</f>
        <v>0</v>
      </c>
      <c r="BL195" s="6" t="s">
        <v>165</v>
      </c>
      <c r="BM195" s="6" t="s">
        <v>856</v>
      </c>
    </row>
    <row r="196" spans="2:51" s="6" customFormat="1" ht="18.75" customHeight="1">
      <c r="B196" s="150"/>
      <c r="C196" s="151"/>
      <c r="D196" s="151"/>
      <c r="E196" s="151"/>
      <c r="F196" s="214" t="s">
        <v>857</v>
      </c>
      <c r="G196" s="215"/>
      <c r="H196" s="215"/>
      <c r="I196" s="215"/>
      <c r="J196" s="151"/>
      <c r="K196" s="152">
        <v>2</v>
      </c>
      <c r="L196" s="151"/>
      <c r="M196" s="151"/>
      <c r="N196" s="151"/>
      <c r="O196" s="151"/>
      <c r="P196" s="151"/>
      <c r="Q196" s="151"/>
      <c r="R196" s="153"/>
      <c r="T196" s="154"/>
      <c r="U196" s="151"/>
      <c r="V196" s="151"/>
      <c r="W196" s="151"/>
      <c r="X196" s="151"/>
      <c r="Y196" s="151"/>
      <c r="Z196" s="151"/>
      <c r="AA196" s="155"/>
      <c r="AT196" s="156" t="s">
        <v>167</v>
      </c>
      <c r="AU196" s="156" t="s">
        <v>111</v>
      </c>
      <c r="AV196" s="156" t="s">
        <v>111</v>
      </c>
      <c r="AW196" s="156" t="s">
        <v>121</v>
      </c>
      <c r="AX196" s="156" t="s">
        <v>84</v>
      </c>
      <c r="AY196" s="156" t="s">
        <v>159</v>
      </c>
    </row>
    <row r="197" spans="2:51" s="6" customFormat="1" ht="18.75" customHeight="1">
      <c r="B197" s="150"/>
      <c r="C197" s="151"/>
      <c r="D197" s="151"/>
      <c r="E197" s="151"/>
      <c r="F197" s="214" t="s">
        <v>858</v>
      </c>
      <c r="G197" s="215"/>
      <c r="H197" s="215"/>
      <c r="I197" s="215"/>
      <c r="J197" s="151"/>
      <c r="K197" s="152">
        <v>0.15</v>
      </c>
      <c r="L197" s="151"/>
      <c r="M197" s="151"/>
      <c r="N197" s="151"/>
      <c r="O197" s="151"/>
      <c r="P197" s="151"/>
      <c r="Q197" s="151"/>
      <c r="R197" s="153"/>
      <c r="T197" s="154"/>
      <c r="U197" s="151"/>
      <c r="V197" s="151"/>
      <c r="W197" s="151"/>
      <c r="X197" s="151"/>
      <c r="Y197" s="151"/>
      <c r="Z197" s="151"/>
      <c r="AA197" s="155"/>
      <c r="AT197" s="156" t="s">
        <v>167</v>
      </c>
      <c r="AU197" s="156" t="s">
        <v>111</v>
      </c>
      <c r="AV197" s="156" t="s">
        <v>111</v>
      </c>
      <c r="AW197" s="156" t="s">
        <v>121</v>
      </c>
      <c r="AX197" s="156" t="s">
        <v>84</v>
      </c>
      <c r="AY197" s="156" t="s">
        <v>159</v>
      </c>
    </row>
    <row r="198" spans="2:63" s="132" customFormat="1" ht="30.75" customHeight="1">
      <c r="B198" s="133"/>
      <c r="C198" s="134"/>
      <c r="D198" s="142" t="s">
        <v>128</v>
      </c>
      <c r="E198" s="142"/>
      <c r="F198" s="142"/>
      <c r="G198" s="142"/>
      <c r="H198" s="142"/>
      <c r="I198" s="142"/>
      <c r="J198" s="142"/>
      <c r="K198" s="142"/>
      <c r="L198" s="142"/>
      <c r="M198" s="142"/>
      <c r="N198" s="210">
        <f>$BK$198</f>
        <v>0</v>
      </c>
      <c r="O198" s="211"/>
      <c r="P198" s="211"/>
      <c r="Q198" s="211"/>
      <c r="R198" s="136"/>
      <c r="T198" s="137"/>
      <c r="U198" s="134"/>
      <c r="V198" s="134"/>
      <c r="W198" s="138">
        <f>SUM($W$199:$W$200)</f>
        <v>0</v>
      </c>
      <c r="X198" s="134"/>
      <c r="Y198" s="138">
        <f>SUM($Y$199:$Y$200)</f>
        <v>0.005174399999999999</v>
      </c>
      <c r="Z198" s="134"/>
      <c r="AA198" s="139">
        <f>SUM($AA$199:$AA$200)</f>
        <v>0</v>
      </c>
      <c r="AR198" s="140" t="s">
        <v>22</v>
      </c>
      <c r="AT198" s="140" t="s">
        <v>83</v>
      </c>
      <c r="AU198" s="140" t="s">
        <v>22</v>
      </c>
      <c r="AY198" s="140" t="s">
        <v>159</v>
      </c>
      <c r="BK198" s="141">
        <f>SUM($BK$199:$BK$200)</f>
        <v>0</v>
      </c>
    </row>
    <row r="199" spans="2:65" s="6" customFormat="1" ht="27" customHeight="1">
      <c r="B199" s="23"/>
      <c r="C199" s="143" t="s">
        <v>355</v>
      </c>
      <c r="D199" s="143" t="s">
        <v>161</v>
      </c>
      <c r="E199" s="144" t="s">
        <v>739</v>
      </c>
      <c r="F199" s="216" t="s">
        <v>740</v>
      </c>
      <c r="G199" s="217"/>
      <c r="H199" s="217"/>
      <c r="I199" s="217"/>
      <c r="J199" s="145" t="s">
        <v>176</v>
      </c>
      <c r="K199" s="146">
        <v>6.72</v>
      </c>
      <c r="L199" s="218">
        <v>0</v>
      </c>
      <c r="M199" s="217"/>
      <c r="N199" s="219">
        <f>ROUND($L$199*$K$199,2)</f>
        <v>0</v>
      </c>
      <c r="O199" s="217"/>
      <c r="P199" s="217"/>
      <c r="Q199" s="217"/>
      <c r="R199" s="25"/>
      <c r="T199" s="147"/>
      <c r="U199" s="31" t="s">
        <v>49</v>
      </c>
      <c r="V199" s="24"/>
      <c r="W199" s="148">
        <f>$V$199*$K$199</f>
        <v>0</v>
      </c>
      <c r="X199" s="148">
        <v>0.00077</v>
      </c>
      <c r="Y199" s="148">
        <f>$X$199*$K$199</f>
        <v>0.005174399999999999</v>
      </c>
      <c r="Z199" s="148">
        <v>0</v>
      </c>
      <c r="AA199" s="149">
        <f>$Z$199*$K$199</f>
        <v>0</v>
      </c>
      <c r="AR199" s="6" t="s">
        <v>165</v>
      </c>
      <c r="AT199" s="6" t="s">
        <v>161</v>
      </c>
      <c r="AU199" s="6" t="s">
        <v>111</v>
      </c>
      <c r="AY199" s="6" t="s">
        <v>159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165</v>
      </c>
      <c r="BM199" s="6" t="s">
        <v>859</v>
      </c>
    </row>
    <row r="200" spans="2:51" s="6" customFormat="1" ht="32.25" customHeight="1">
      <c r="B200" s="150"/>
      <c r="C200" s="151"/>
      <c r="D200" s="151"/>
      <c r="E200" s="151"/>
      <c r="F200" s="214" t="s">
        <v>860</v>
      </c>
      <c r="G200" s="215"/>
      <c r="H200" s="215"/>
      <c r="I200" s="215"/>
      <c r="J200" s="151"/>
      <c r="K200" s="152">
        <v>6.72</v>
      </c>
      <c r="L200" s="151"/>
      <c r="M200" s="151"/>
      <c r="N200" s="151"/>
      <c r="O200" s="151"/>
      <c r="P200" s="151"/>
      <c r="Q200" s="151"/>
      <c r="R200" s="153"/>
      <c r="T200" s="154"/>
      <c r="U200" s="151"/>
      <c r="V200" s="151"/>
      <c r="W200" s="151"/>
      <c r="X200" s="151"/>
      <c r="Y200" s="151"/>
      <c r="Z200" s="151"/>
      <c r="AA200" s="155"/>
      <c r="AT200" s="156" t="s">
        <v>167</v>
      </c>
      <c r="AU200" s="156" t="s">
        <v>111</v>
      </c>
      <c r="AV200" s="156" t="s">
        <v>111</v>
      </c>
      <c r="AW200" s="156" t="s">
        <v>121</v>
      </c>
      <c r="AX200" s="156" t="s">
        <v>22</v>
      </c>
      <c r="AY200" s="156" t="s">
        <v>159</v>
      </c>
    </row>
    <row r="201" spans="2:63" s="132" customFormat="1" ht="30.75" customHeight="1">
      <c r="B201" s="133"/>
      <c r="C201" s="134"/>
      <c r="D201" s="142" t="s">
        <v>129</v>
      </c>
      <c r="E201" s="142"/>
      <c r="F201" s="142"/>
      <c r="G201" s="142"/>
      <c r="H201" s="142"/>
      <c r="I201" s="142"/>
      <c r="J201" s="142"/>
      <c r="K201" s="142"/>
      <c r="L201" s="142"/>
      <c r="M201" s="142"/>
      <c r="N201" s="210">
        <f>$BK$201</f>
        <v>0</v>
      </c>
      <c r="O201" s="211"/>
      <c r="P201" s="211"/>
      <c r="Q201" s="211"/>
      <c r="R201" s="136"/>
      <c r="T201" s="137"/>
      <c r="U201" s="134"/>
      <c r="V201" s="134"/>
      <c r="W201" s="138">
        <f>$W$202+SUM($W$203:$W$225)</f>
        <v>0</v>
      </c>
      <c r="X201" s="134"/>
      <c r="Y201" s="138">
        <f>$Y$202+SUM($Y$203:$Y$225)</f>
        <v>0.6143814000000001</v>
      </c>
      <c r="Z201" s="134"/>
      <c r="AA201" s="139">
        <f>$AA$202+SUM($AA$203:$AA$225)</f>
        <v>0.0432</v>
      </c>
      <c r="AR201" s="140" t="s">
        <v>22</v>
      </c>
      <c r="AT201" s="140" t="s">
        <v>83</v>
      </c>
      <c r="AU201" s="140" t="s">
        <v>22</v>
      </c>
      <c r="AY201" s="140" t="s">
        <v>159</v>
      </c>
      <c r="BK201" s="141">
        <f>$BK$202+SUM($BK$203:$BK$225)</f>
        <v>0</v>
      </c>
    </row>
    <row r="202" spans="2:65" s="6" customFormat="1" ht="27" customHeight="1">
      <c r="B202" s="23"/>
      <c r="C202" s="143" t="s">
        <v>342</v>
      </c>
      <c r="D202" s="143" t="s">
        <v>161</v>
      </c>
      <c r="E202" s="144" t="s">
        <v>743</v>
      </c>
      <c r="F202" s="216" t="s">
        <v>744</v>
      </c>
      <c r="G202" s="217"/>
      <c r="H202" s="217"/>
      <c r="I202" s="217"/>
      <c r="J202" s="145" t="s">
        <v>501</v>
      </c>
      <c r="K202" s="146">
        <v>11.72</v>
      </c>
      <c r="L202" s="218">
        <v>0</v>
      </c>
      <c r="M202" s="217"/>
      <c r="N202" s="219">
        <f>ROUND($L$202*$K$202,2)</f>
        <v>0</v>
      </c>
      <c r="O202" s="217"/>
      <c r="P202" s="217"/>
      <c r="Q202" s="217"/>
      <c r="R202" s="25"/>
      <c r="T202" s="147"/>
      <c r="U202" s="31" t="s">
        <v>49</v>
      </c>
      <c r="V202" s="24"/>
      <c r="W202" s="148">
        <f>$V$202*$K$202</f>
        <v>0</v>
      </c>
      <c r="X202" s="148">
        <v>0.0235</v>
      </c>
      <c r="Y202" s="148">
        <f>$X$202*$K$202</f>
        <v>0.27542</v>
      </c>
      <c r="Z202" s="148">
        <v>0</v>
      </c>
      <c r="AA202" s="149">
        <f>$Z$202*$K$202</f>
        <v>0</v>
      </c>
      <c r="AR202" s="6" t="s">
        <v>165</v>
      </c>
      <c r="AT202" s="6" t="s">
        <v>161</v>
      </c>
      <c r="AU202" s="6" t="s">
        <v>111</v>
      </c>
      <c r="AY202" s="6" t="s">
        <v>159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165</v>
      </c>
      <c r="BM202" s="6" t="s">
        <v>861</v>
      </c>
    </row>
    <row r="203" spans="2:51" s="6" customFormat="1" ht="18.75" customHeight="1">
      <c r="B203" s="150"/>
      <c r="C203" s="151"/>
      <c r="D203" s="151"/>
      <c r="E203" s="151"/>
      <c r="F203" s="214" t="s">
        <v>862</v>
      </c>
      <c r="G203" s="215"/>
      <c r="H203" s="215"/>
      <c r="I203" s="215"/>
      <c r="J203" s="151"/>
      <c r="K203" s="152">
        <v>11.72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167</v>
      </c>
      <c r="AU203" s="156" t="s">
        <v>111</v>
      </c>
      <c r="AV203" s="156" t="s">
        <v>111</v>
      </c>
      <c r="AW203" s="156" t="s">
        <v>121</v>
      </c>
      <c r="AX203" s="156" t="s">
        <v>22</v>
      </c>
      <c r="AY203" s="156" t="s">
        <v>159</v>
      </c>
    </row>
    <row r="204" spans="2:65" s="6" customFormat="1" ht="27" customHeight="1">
      <c r="B204" s="23"/>
      <c r="C204" s="143" t="s">
        <v>756</v>
      </c>
      <c r="D204" s="143" t="s">
        <v>161</v>
      </c>
      <c r="E204" s="144" t="s">
        <v>747</v>
      </c>
      <c r="F204" s="216" t="s">
        <v>748</v>
      </c>
      <c r="G204" s="217"/>
      <c r="H204" s="217"/>
      <c r="I204" s="217"/>
      <c r="J204" s="145" t="s">
        <v>176</v>
      </c>
      <c r="K204" s="146">
        <v>22.46</v>
      </c>
      <c r="L204" s="218">
        <v>0</v>
      </c>
      <c r="M204" s="217"/>
      <c r="N204" s="219">
        <f>ROUND($L$204*$K$204,2)</f>
        <v>0</v>
      </c>
      <c r="O204" s="217"/>
      <c r="P204" s="217"/>
      <c r="Q204" s="217"/>
      <c r="R204" s="25"/>
      <c r="T204" s="147"/>
      <c r="U204" s="31" t="s">
        <v>49</v>
      </c>
      <c r="V204" s="24"/>
      <c r="W204" s="148">
        <f>$V$204*$K$204</f>
        <v>0</v>
      </c>
      <c r="X204" s="148">
        <v>0.00063</v>
      </c>
      <c r="Y204" s="148">
        <f>$X$204*$K$204</f>
        <v>0.0141498</v>
      </c>
      <c r="Z204" s="148">
        <v>0</v>
      </c>
      <c r="AA204" s="149">
        <f>$Z$204*$K$204</f>
        <v>0</v>
      </c>
      <c r="AR204" s="6" t="s">
        <v>165</v>
      </c>
      <c r="AT204" s="6" t="s">
        <v>161</v>
      </c>
      <c r="AU204" s="6" t="s">
        <v>111</v>
      </c>
      <c r="AY204" s="6" t="s">
        <v>159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165</v>
      </c>
      <c r="BM204" s="6" t="s">
        <v>863</v>
      </c>
    </row>
    <row r="205" spans="2:51" s="6" customFormat="1" ht="18.75" customHeight="1">
      <c r="B205" s="150"/>
      <c r="C205" s="151"/>
      <c r="D205" s="151"/>
      <c r="E205" s="151"/>
      <c r="F205" s="214" t="s">
        <v>864</v>
      </c>
      <c r="G205" s="215"/>
      <c r="H205" s="215"/>
      <c r="I205" s="215"/>
      <c r="J205" s="151"/>
      <c r="K205" s="152">
        <v>22.46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167</v>
      </c>
      <c r="AU205" s="156" t="s">
        <v>111</v>
      </c>
      <c r="AV205" s="156" t="s">
        <v>111</v>
      </c>
      <c r="AW205" s="156" t="s">
        <v>121</v>
      </c>
      <c r="AX205" s="156" t="s">
        <v>22</v>
      </c>
      <c r="AY205" s="156" t="s">
        <v>159</v>
      </c>
    </row>
    <row r="206" spans="2:65" s="6" customFormat="1" ht="27" customHeight="1">
      <c r="B206" s="23"/>
      <c r="C206" s="143" t="s">
        <v>751</v>
      </c>
      <c r="D206" s="143" t="s">
        <v>161</v>
      </c>
      <c r="E206" s="144" t="s">
        <v>752</v>
      </c>
      <c r="F206" s="216" t="s">
        <v>753</v>
      </c>
      <c r="G206" s="217"/>
      <c r="H206" s="217"/>
      <c r="I206" s="217"/>
      <c r="J206" s="145" t="s">
        <v>501</v>
      </c>
      <c r="K206" s="146">
        <v>123.13</v>
      </c>
      <c r="L206" s="218">
        <v>0</v>
      </c>
      <c r="M206" s="217"/>
      <c r="N206" s="219">
        <f>ROUND($L$206*$K$206,2)</f>
        <v>0</v>
      </c>
      <c r="O206" s="217"/>
      <c r="P206" s="217"/>
      <c r="Q206" s="217"/>
      <c r="R206" s="25"/>
      <c r="T206" s="147"/>
      <c r="U206" s="31" t="s">
        <v>49</v>
      </c>
      <c r="V206" s="24"/>
      <c r="W206" s="148">
        <f>$V$206*$K$206</f>
        <v>0</v>
      </c>
      <c r="X206" s="148">
        <v>0.00042</v>
      </c>
      <c r="Y206" s="148">
        <f>$X$206*$K$206</f>
        <v>0.0517146</v>
      </c>
      <c r="Z206" s="148">
        <v>0</v>
      </c>
      <c r="AA206" s="149">
        <f>$Z$206*$K$206</f>
        <v>0</v>
      </c>
      <c r="AR206" s="6" t="s">
        <v>165</v>
      </c>
      <c r="AT206" s="6" t="s">
        <v>161</v>
      </c>
      <c r="AU206" s="6" t="s">
        <v>111</v>
      </c>
      <c r="AY206" s="6" t="s">
        <v>159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165</v>
      </c>
      <c r="BM206" s="6" t="s">
        <v>865</v>
      </c>
    </row>
    <row r="207" spans="2:51" s="6" customFormat="1" ht="18.75" customHeight="1">
      <c r="B207" s="150"/>
      <c r="C207" s="151"/>
      <c r="D207" s="151"/>
      <c r="E207" s="151"/>
      <c r="F207" s="214" t="s">
        <v>866</v>
      </c>
      <c r="G207" s="215"/>
      <c r="H207" s="215"/>
      <c r="I207" s="215"/>
      <c r="J207" s="151"/>
      <c r="K207" s="152">
        <v>123.13</v>
      </c>
      <c r="L207" s="151"/>
      <c r="M207" s="151"/>
      <c r="N207" s="151"/>
      <c r="O207" s="151"/>
      <c r="P207" s="151"/>
      <c r="Q207" s="151"/>
      <c r="R207" s="153"/>
      <c r="T207" s="154"/>
      <c r="U207" s="151"/>
      <c r="V207" s="151"/>
      <c r="W207" s="151"/>
      <c r="X207" s="151"/>
      <c r="Y207" s="151"/>
      <c r="Z207" s="151"/>
      <c r="AA207" s="155"/>
      <c r="AT207" s="156" t="s">
        <v>167</v>
      </c>
      <c r="AU207" s="156" t="s">
        <v>111</v>
      </c>
      <c r="AV207" s="156" t="s">
        <v>111</v>
      </c>
      <c r="AW207" s="156" t="s">
        <v>121</v>
      </c>
      <c r="AX207" s="156" t="s">
        <v>22</v>
      </c>
      <c r="AY207" s="156" t="s">
        <v>159</v>
      </c>
    </row>
    <row r="208" spans="2:65" s="6" customFormat="1" ht="27" customHeight="1">
      <c r="B208" s="23"/>
      <c r="C208" s="143" t="s">
        <v>398</v>
      </c>
      <c r="D208" s="143" t="s">
        <v>161</v>
      </c>
      <c r="E208" s="144" t="s">
        <v>757</v>
      </c>
      <c r="F208" s="216" t="s">
        <v>758</v>
      </c>
      <c r="G208" s="217"/>
      <c r="H208" s="217"/>
      <c r="I208" s="217"/>
      <c r="J208" s="145" t="s">
        <v>501</v>
      </c>
      <c r="K208" s="146">
        <v>24.6</v>
      </c>
      <c r="L208" s="218">
        <v>0</v>
      </c>
      <c r="M208" s="217"/>
      <c r="N208" s="219">
        <f>ROUND($L$208*$K$208,2)</f>
        <v>0</v>
      </c>
      <c r="O208" s="217"/>
      <c r="P208" s="217"/>
      <c r="Q208" s="217"/>
      <c r="R208" s="25"/>
      <c r="T208" s="147"/>
      <c r="U208" s="31" t="s">
        <v>49</v>
      </c>
      <c r="V208" s="24"/>
      <c r="W208" s="148">
        <f>$V$208*$K$208</f>
        <v>0</v>
      </c>
      <c r="X208" s="148">
        <v>0.00017</v>
      </c>
      <c r="Y208" s="148">
        <f>$X$208*$K$208</f>
        <v>0.004182000000000001</v>
      </c>
      <c r="Z208" s="148">
        <v>0</v>
      </c>
      <c r="AA208" s="149">
        <f>$Z$208*$K$208</f>
        <v>0</v>
      </c>
      <c r="AR208" s="6" t="s">
        <v>165</v>
      </c>
      <c r="AT208" s="6" t="s">
        <v>161</v>
      </c>
      <c r="AU208" s="6" t="s">
        <v>111</v>
      </c>
      <c r="AY208" s="6" t="s">
        <v>159</v>
      </c>
      <c r="BE208" s="93">
        <f>IF($U$208="základní",$N$208,0)</f>
        <v>0</v>
      </c>
      <c r="BF208" s="93">
        <f>IF($U$208="snížená",$N$208,0)</f>
        <v>0</v>
      </c>
      <c r="BG208" s="93">
        <f>IF($U$208="zákl. přenesená",$N$208,0)</f>
        <v>0</v>
      </c>
      <c r="BH208" s="93">
        <f>IF($U$208="sníž. přenesená",$N$208,0)</f>
        <v>0</v>
      </c>
      <c r="BI208" s="93">
        <f>IF($U$208="nulová",$N$208,0)</f>
        <v>0</v>
      </c>
      <c r="BJ208" s="6" t="s">
        <v>22</v>
      </c>
      <c r="BK208" s="93">
        <f>ROUND($L$208*$K$208,2)</f>
        <v>0</v>
      </c>
      <c r="BL208" s="6" t="s">
        <v>165</v>
      </c>
      <c r="BM208" s="6" t="s">
        <v>867</v>
      </c>
    </row>
    <row r="209" spans="2:51" s="6" customFormat="1" ht="18.75" customHeight="1">
      <c r="B209" s="150"/>
      <c r="C209" s="151"/>
      <c r="D209" s="151"/>
      <c r="E209" s="151"/>
      <c r="F209" s="214" t="s">
        <v>868</v>
      </c>
      <c r="G209" s="215"/>
      <c r="H209" s="215"/>
      <c r="I209" s="215"/>
      <c r="J209" s="151"/>
      <c r="K209" s="152">
        <v>24.6</v>
      </c>
      <c r="L209" s="151"/>
      <c r="M209" s="151"/>
      <c r="N209" s="151"/>
      <c r="O209" s="151"/>
      <c r="P209" s="151"/>
      <c r="Q209" s="151"/>
      <c r="R209" s="153"/>
      <c r="T209" s="154"/>
      <c r="U209" s="151"/>
      <c r="V209" s="151"/>
      <c r="W209" s="151"/>
      <c r="X209" s="151"/>
      <c r="Y209" s="151"/>
      <c r="Z209" s="151"/>
      <c r="AA209" s="155"/>
      <c r="AT209" s="156" t="s">
        <v>167</v>
      </c>
      <c r="AU209" s="156" t="s">
        <v>111</v>
      </c>
      <c r="AV209" s="156" t="s">
        <v>111</v>
      </c>
      <c r="AW209" s="156" t="s">
        <v>121</v>
      </c>
      <c r="AX209" s="156" t="s">
        <v>22</v>
      </c>
      <c r="AY209" s="156" t="s">
        <v>159</v>
      </c>
    </row>
    <row r="210" spans="2:65" s="6" customFormat="1" ht="27" customHeight="1">
      <c r="B210" s="23"/>
      <c r="C210" s="143" t="s">
        <v>386</v>
      </c>
      <c r="D210" s="143" t="s">
        <v>161</v>
      </c>
      <c r="E210" s="144" t="s">
        <v>761</v>
      </c>
      <c r="F210" s="216" t="s">
        <v>762</v>
      </c>
      <c r="G210" s="217"/>
      <c r="H210" s="217"/>
      <c r="I210" s="217"/>
      <c r="J210" s="145" t="s">
        <v>182</v>
      </c>
      <c r="K210" s="146">
        <v>2</v>
      </c>
      <c r="L210" s="218">
        <v>0</v>
      </c>
      <c r="M210" s="217"/>
      <c r="N210" s="219">
        <f>ROUND($L$210*$K$210,2)</f>
        <v>0</v>
      </c>
      <c r="O210" s="217"/>
      <c r="P210" s="217"/>
      <c r="Q210" s="217"/>
      <c r="R210" s="25"/>
      <c r="T210" s="147"/>
      <c r="U210" s="31" t="s">
        <v>49</v>
      </c>
      <c r="V210" s="24"/>
      <c r="W210" s="148">
        <f>$V$210*$K$210</f>
        <v>0</v>
      </c>
      <c r="X210" s="148">
        <v>0.00069</v>
      </c>
      <c r="Y210" s="148">
        <f>$X$210*$K$210</f>
        <v>0.00138</v>
      </c>
      <c r="Z210" s="148">
        <v>0</v>
      </c>
      <c r="AA210" s="149">
        <f>$Z$210*$K$210</f>
        <v>0</v>
      </c>
      <c r="AR210" s="6" t="s">
        <v>165</v>
      </c>
      <c r="AT210" s="6" t="s">
        <v>161</v>
      </c>
      <c r="AU210" s="6" t="s">
        <v>111</v>
      </c>
      <c r="AY210" s="6" t="s">
        <v>159</v>
      </c>
      <c r="BE210" s="93">
        <f>IF($U$210="základní",$N$210,0)</f>
        <v>0</v>
      </c>
      <c r="BF210" s="93">
        <f>IF($U$210="snížená",$N$210,0)</f>
        <v>0</v>
      </c>
      <c r="BG210" s="93">
        <f>IF($U$210="zákl. přenesená",$N$210,0)</f>
        <v>0</v>
      </c>
      <c r="BH210" s="93">
        <f>IF($U$210="sníž. přenesená",$N$210,0)</f>
        <v>0</v>
      </c>
      <c r="BI210" s="93">
        <f>IF($U$210="nulová",$N$210,0)</f>
        <v>0</v>
      </c>
      <c r="BJ210" s="6" t="s">
        <v>22</v>
      </c>
      <c r="BK210" s="93">
        <f>ROUND($L$210*$K$210,2)</f>
        <v>0</v>
      </c>
      <c r="BL210" s="6" t="s">
        <v>165</v>
      </c>
      <c r="BM210" s="6" t="s">
        <v>869</v>
      </c>
    </row>
    <row r="211" spans="2:51" s="6" customFormat="1" ht="32.25" customHeight="1">
      <c r="B211" s="150"/>
      <c r="C211" s="151"/>
      <c r="D211" s="151"/>
      <c r="E211" s="151"/>
      <c r="F211" s="214" t="s">
        <v>870</v>
      </c>
      <c r="G211" s="215"/>
      <c r="H211" s="215"/>
      <c r="I211" s="215"/>
      <c r="J211" s="151"/>
      <c r="K211" s="152">
        <v>2</v>
      </c>
      <c r="L211" s="151"/>
      <c r="M211" s="151"/>
      <c r="N211" s="151"/>
      <c r="O211" s="151"/>
      <c r="P211" s="151"/>
      <c r="Q211" s="151"/>
      <c r="R211" s="153"/>
      <c r="T211" s="154"/>
      <c r="U211" s="151"/>
      <c r="V211" s="151"/>
      <c r="W211" s="151"/>
      <c r="X211" s="151"/>
      <c r="Y211" s="151"/>
      <c r="Z211" s="151"/>
      <c r="AA211" s="155"/>
      <c r="AT211" s="156" t="s">
        <v>167</v>
      </c>
      <c r="AU211" s="156" t="s">
        <v>111</v>
      </c>
      <c r="AV211" s="156" t="s">
        <v>111</v>
      </c>
      <c r="AW211" s="156" t="s">
        <v>121</v>
      </c>
      <c r="AX211" s="156" t="s">
        <v>22</v>
      </c>
      <c r="AY211" s="156" t="s">
        <v>159</v>
      </c>
    </row>
    <row r="212" spans="2:65" s="6" customFormat="1" ht="27" customHeight="1">
      <c r="B212" s="23"/>
      <c r="C212" s="157" t="s">
        <v>391</v>
      </c>
      <c r="D212" s="157" t="s">
        <v>392</v>
      </c>
      <c r="E212" s="158" t="s">
        <v>765</v>
      </c>
      <c r="F212" s="222" t="s">
        <v>766</v>
      </c>
      <c r="G212" s="223"/>
      <c r="H212" s="223"/>
      <c r="I212" s="223"/>
      <c r="J212" s="159" t="s">
        <v>434</v>
      </c>
      <c r="K212" s="160">
        <v>0.181</v>
      </c>
      <c r="L212" s="224">
        <v>0</v>
      </c>
      <c r="M212" s="223"/>
      <c r="N212" s="221">
        <f>ROUND($L$212*$K$212,2)</f>
        <v>0</v>
      </c>
      <c r="O212" s="217"/>
      <c r="P212" s="217"/>
      <c r="Q212" s="217"/>
      <c r="R212" s="25"/>
      <c r="T212" s="147"/>
      <c r="U212" s="31" t="s">
        <v>49</v>
      </c>
      <c r="V212" s="24"/>
      <c r="W212" s="148">
        <f>$V$212*$K$212</f>
        <v>0</v>
      </c>
      <c r="X212" s="148">
        <v>1</v>
      </c>
      <c r="Y212" s="148">
        <f>$X$212*$K$212</f>
        <v>0.181</v>
      </c>
      <c r="Z212" s="148">
        <v>0</v>
      </c>
      <c r="AA212" s="149">
        <f>$Z$212*$K$212</f>
        <v>0</v>
      </c>
      <c r="AR212" s="6" t="s">
        <v>396</v>
      </c>
      <c r="AT212" s="6" t="s">
        <v>392</v>
      </c>
      <c r="AU212" s="6" t="s">
        <v>111</v>
      </c>
      <c r="AY212" s="6" t="s">
        <v>159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165</v>
      </c>
      <c r="BM212" s="6" t="s">
        <v>871</v>
      </c>
    </row>
    <row r="213" spans="2:47" s="6" customFormat="1" ht="18.75" customHeight="1">
      <c r="B213" s="23"/>
      <c r="C213" s="24"/>
      <c r="D213" s="24"/>
      <c r="E213" s="24"/>
      <c r="F213" s="239" t="s">
        <v>768</v>
      </c>
      <c r="G213" s="173"/>
      <c r="H213" s="173"/>
      <c r="I213" s="173"/>
      <c r="J213" s="24"/>
      <c r="K213" s="24"/>
      <c r="L213" s="24"/>
      <c r="M213" s="24"/>
      <c r="N213" s="24"/>
      <c r="O213" s="24"/>
      <c r="P213" s="24"/>
      <c r="Q213" s="24"/>
      <c r="R213" s="25"/>
      <c r="T213" s="64"/>
      <c r="U213" s="24"/>
      <c r="V213" s="24"/>
      <c r="W213" s="24"/>
      <c r="X213" s="24"/>
      <c r="Y213" s="24"/>
      <c r="Z213" s="24"/>
      <c r="AA213" s="65"/>
      <c r="AT213" s="6" t="s">
        <v>738</v>
      </c>
      <c r="AU213" s="6" t="s">
        <v>111</v>
      </c>
    </row>
    <row r="214" spans="2:51" s="6" customFormat="1" ht="18.75" customHeight="1">
      <c r="B214" s="150"/>
      <c r="C214" s="151"/>
      <c r="D214" s="151"/>
      <c r="E214" s="151"/>
      <c r="F214" s="214" t="s">
        <v>872</v>
      </c>
      <c r="G214" s="215"/>
      <c r="H214" s="215"/>
      <c r="I214" s="215"/>
      <c r="J214" s="151"/>
      <c r="K214" s="152">
        <v>0.181</v>
      </c>
      <c r="L214" s="151"/>
      <c r="M214" s="151"/>
      <c r="N214" s="151"/>
      <c r="O214" s="151"/>
      <c r="P214" s="151"/>
      <c r="Q214" s="151"/>
      <c r="R214" s="153"/>
      <c r="T214" s="154"/>
      <c r="U214" s="151"/>
      <c r="V214" s="151"/>
      <c r="W214" s="151"/>
      <c r="X214" s="151"/>
      <c r="Y214" s="151"/>
      <c r="Z214" s="151"/>
      <c r="AA214" s="155"/>
      <c r="AT214" s="156" t="s">
        <v>167</v>
      </c>
      <c r="AU214" s="156" t="s">
        <v>111</v>
      </c>
      <c r="AV214" s="156" t="s">
        <v>111</v>
      </c>
      <c r="AW214" s="156" t="s">
        <v>121</v>
      </c>
      <c r="AX214" s="156" t="s">
        <v>22</v>
      </c>
      <c r="AY214" s="156" t="s">
        <v>159</v>
      </c>
    </row>
    <row r="215" spans="2:65" s="6" customFormat="1" ht="27" customHeight="1">
      <c r="B215" s="23"/>
      <c r="C215" s="143" t="s">
        <v>285</v>
      </c>
      <c r="D215" s="143" t="s">
        <v>161</v>
      </c>
      <c r="E215" s="144" t="s">
        <v>770</v>
      </c>
      <c r="F215" s="216" t="s">
        <v>771</v>
      </c>
      <c r="G215" s="217"/>
      <c r="H215" s="217"/>
      <c r="I215" s="217"/>
      <c r="J215" s="145" t="s">
        <v>501</v>
      </c>
      <c r="K215" s="146">
        <v>21.6</v>
      </c>
      <c r="L215" s="218">
        <v>0</v>
      </c>
      <c r="M215" s="217"/>
      <c r="N215" s="219">
        <f>ROUND($L$215*$K$215,2)</f>
        <v>0</v>
      </c>
      <c r="O215" s="217"/>
      <c r="P215" s="217"/>
      <c r="Q215" s="217"/>
      <c r="R215" s="25"/>
      <c r="T215" s="147"/>
      <c r="U215" s="31" t="s">
        <v>49</v>
      </c>
      <c r="V215" s="24"/>
      <c r="W215" s="148">
        <f>$V$215*$K$215</f>
        <v>0</v>
      </c>
      <c r="X215" s="148">
        <v>6E-05</v>
      </c>
      <c r="Y215" s="148">
        <f>$X$215*$K$215</f>
        <v>0.001296</v>
      </c>
      <c r="Z215" s="148">
        <v>0.002</v>
      </c>
      <c r="AA215" s="149">
        <f>$Z$215*$K$215</f>
        <v>0.0432</v>
      </c>
      <c r="AR215" s="6" t="s">
        <v>165</v>
      </c>
      <c r="AT215" s="6" t="s">
        <v>161</v>
      </c>
      <c r="AU215" s="6" t="s">
        <v>111</v>
      </c>
      <c r="AY215" s="6" t="s">
        <v>159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165</v>
      </c>
      <c r="BM215" s="6" t="s">
        <v>873</v>
      </c>
    </row>
    <row r="216" spans="2:51" s="6" customFormat="1" ht="18.75" customHeight="1">
      <c r="B216" s="150"/>
      <c r="C216" s="151"/>
      <c r="D216" s="151"/>
      <c r="E216" s="151"/>
      <c r="F216" s="214" t="s">
        <v>874</v>
      </c>
      <c r="G216" s="215"/>
      <c r="H216" s="215"/>
      <c r="I216" s="215"/>
      <c r="J216" s="151"/>
      <c r="K216" s="152">
        <v>21.6</v>
      </c>
      <c r="L216" s="151"/>
      <c r="M216" s="151"/>
      <c r="N216" s="151"/>
      <c r="O216" s="151"/>
      <c r="P216" s="151"/>
      <c r="Q216" s="151"/>
      <c r="R216" s="153"/>
      <c r="T216" s="154"/>
      <c r="U216" s="151"/>
      <c r="V216" s="151"/>
      <c r="W216" s="151"/>
      <c r="X216" s="151"/>
      <c r="Y216" s="151"/>
      <c r="Z216" s="151"/>
      <c r="AA216" s="155"/>
      <c r="AT216" s="156" t="s">
        <v>167</v>
      </c>
      <c r="AU216" s="156" t="s">
        <v>111</v>
      </c>
      <c r="AV216" s="156" t="s">
        <v>111</v>
      </c>
      <c r="AW216" s="156" t="s">
        <v>121</v>
      </c>
      <c r="AX216" s="156" t="s">
        <v>22</v>
      </c>
      <c r="AY216" s="156" t="s">
        <v>159</v>
      </c>
    </row>
    <row r="217" spans="2:65" s="6" customFormat="1" ht="27" customHeight="1">
      <c r="B217" s="23"/>
      <c r="C217" s="143" t="s">
        <v>294</v>
      </c>
      <c r="D217" s="143" t="s">
        <v>161</v>
      </c>
      <c r="E217" s="144" t="s">
        <v>774</v>
      </c>
      <c r="F217" s="216" t="s">
        <v>775</v>
      </c>
      <c r="G217" s="217"/>
      <c r="H217" s="217"/>
      <c r="I217" s="217"/>
      <c r="J217" s="145" t="s">
        <v>176</v>
      </c>
      <c r="K217" s="146">
        <v>27.06</v>
      </c>
      <c r="L217" s="218">
        <v>0</v>
      </c>
      <c r="M217" s="217"/>
      <c r="N217" s="219">
        <f>ROUND($L$217*$K$217,2)</f>
        <v>0</v>
      </c>
      <c r="O217" s="217"/>
      <c r="P217" s="217"/>
      <c r="Q217" s="217"/>
      <c r="R217" s="25"/>
      <c r="T217" s="147"/>
      <c r="U217" s="31" t="s">
        <v>49</v>
      </c>
      <c r="V217" s="24"/>
      <c r="W217" s="148">
        <f>$V$217*$K$217</f>
        <v>0</v>
      </c>
      <c r="X217" s="148">
        <v>0</v>
      </c>
      <c r="Y217" s="148">
        <f>$X$217*$K$217</f>
        <v>0</v>
      </c>
      <c r="Z217" s="148">
        <v>0</v>
      </c>
      <c r="AA217" s="149">
        <f>$Z$217*$K$217</f>
        <v>0</v>
      </c>
      <c r="AR217" s="6" t="s">
        <v>165</v>
      </c>
      <c r="AT217" s="6" t="s">
        <v>161</v>
      </c>
      <c r="AU217" s="6" t="s">
        <v>111</v>
      </c>
      <c r="AY217" s="6" t="s">
        <v>159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ROUND($L$217*$K$217,2)</f>
        <v>0</v>
      </c>
      <c r="BL217" s="6" t="s">
        <v>165</v>
      </c>
      <c r="BM217" s="6" t="s">
        <v>875</v>
      </c>
    </row>
    <row r="218" spans="2:51" s="6" customFormat="1" ht="18.75" customHeight="1">
      <c r="B218" s="150"/>
      <c r="C218" s="151"/>
      <c r="D218" s="151"/>
      <c r="E218" s="151"/>
      <c r="F218" s="214" t="s">
        <v>876</v>
      </c>
      <c r="G218" s="215"/>
      <c r="H218" s="215"/>
      <c r="I218" s="215"/>
      <c r="J218" s="151"/>
      <c r="K218" s="152">
        <v>27.06</v>
      </c>
      <c r="L218" s="151"/>
      <c r="M218" s="151"/>
      <c r="N218" s="151"/>
      <c r="O218" s="151"/>
      <c r="P218" s="151"/>
      <c r="Q218" s="151"/>
      <c r="R218" s="153"/>
      <c r="T218" s="154"/>
      <c r="U218" s="151"/>
      <c r="V218" s="151"/>
      <c r="W218" s="151"/>
      <c r="X218" s="151"/>
      <c r="Y218" s="151"/>
      <c r="Z218" s="151"/>
      <c r="AA218" s="155"/>
      <c r="AT218" s="156" t="s">
        <v>167</v>
      </c>
      <c r="AU218" s="156" t="s">
        <v>111</v>
      </c>
      <c r="AV218" s="156" t="s">
        <v>111</v>
      </c>
      <c r="AW218" s="156" t="s">
        <v>121</v>
      </c>
      <c r="AX218" s="156" t="s">
        <v>84</v>
      </c>
      <c r="AY218" s="156" t="s">
        <v>159</v>
      </c>
    </row>
    <row r="219" spans="2:65" s="6" customFormat="1" ht="27" customHeight="1">
      <c r="B219" s="23"/>
      <c r="C219" s="143" t="s">
        <v>463</v>
      </c>
      <c r="D219" s="143" t="s">
        <v>161</v>
      </c>
      <c r="E219" s="144" t="s">
        <v>778</v>
      </c>
      <c r="F219" s="216" t="s">
        <v>779</v>
      </c>
      <c r="G219" s="217"/>
      <c r="H219" s="217"/>
      <c r="I219" s="217"/>
      <c r="J219" s="145" t="s">
        <v>176</v>
      </c>
      <c r="K219" s="146">
        <v>27.06</v>
      </c>
      <c r="L219" s="218">
        <v>0</v>
      </c>
      <c r="M219" s="217"/>
      <c r="N219" s="219">
        <f>ROUND($L$219*$K$219,2)</f>
        <v>0</v>
      </c>
      <c r="O219" s="217"/>
      <c r="P219" s="217"/>
      <c r="Q219" s="217"/>
      <c r="R219" s="25"/>
      <c r="T219" s="147"/>
      <c r="U219" s="31" t="s">
        <v>49</v>
      </c>
      <c r="V219" s="24"/>
      <c r="W219" s="148">
        <f>$V$219*$K$219</f>
        <v>0</v>
      </c>
      <c r="X219" s="148">
        <v>0</v>
      </c>
      <c r="Y219" s="148">
        <f>$X$219*$K$219</f>
        <v>0</v>
      </c>
      <c r="Z219" s="148">
        <v>0</v>
      </c>
      <c r="AA219" s="149">
        <f>$Z$219*$K$219</f>
        <v>0</v>
      </c>
      <c r="AR219" s="6" t="s">
        <v>165</v>
      </c>
      <c r="AT219" s="6" t="s">
        <v>161</v>
      </c>
      <c r="AU219" s="6" t="s">
        <v>111</v>
      </c>
      <c r="AY219" s="6" t="s">
        <v>159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ROUND($L$219*$K$219,2)</f>
        <v>0</v>
      </c>
      <c r="BL219" s="6" t="s">
        <v>165</v>
      </c>
      <c r="BM219" s="6" t="s">
        <v>877</v>
      </c>
    </row>
    <row r="220" spans="2:51" s="6" customFormat="1" ht="18.75" customHeight="1">
      <c r="B220" s="150"/>
      <c r="C220" s="151"/>
      <c r="D220" s="151"/>
      <c r="E220" s="151"/>
      <c r="F220" s="214" t="s">
        <v>878</v>
      </c>
      <c r="G220" s="215"/>
      <c r="H220" s="215"/>
      <c r="I220" s="215"/>
      <c r="J220" s="151"/>
      <c r="K220" s="152">
        <v>27.06</v>
      </c>
      <c r="L220" s="151"/>
      <c r="M220" s="151"/>
      <c r="N220" s="151"/>
      <c r="O220" s="151"/>
      <c r="P220" s="151"/>
      <c r="Q220" s="151"/>
      <c r="R220" s="153"/>
      <c r="T220" s="154"/>
      <c r="U220" s="151"/>
      <c r="V220" s="151"/>
      <c r="W220" s="151"/>
      <c r="X220" s="151"/>
      <c r="Y220" s="151"/>
      <c r="Z220" s="151"/>
      <c r="AA220" s="155"/>
      <c r="AT220" s="156" t="s">
        <v>167</v>
      </c>
      <c r="AU220" s="156" t="s">
        <v>111</v>
      </c>
      <c r="AV220" s="156" t="s">
        <v>111</v>
      </c>
      <c r="AW220" s="156" t="s">
        <v>121</v>
      </c>
      <c r="AX220" s="156" t="s">
        <v>84</v>
      </c>
      <c r="AY220" s="156" t="s">
        <v>159</v>
      </c>
    </row>
    <row r="221" spans="2:65" s="6" customFormat="1" ht="27" customHeight="1">
      <c r="B221" s="23"/>
      <c r="C221" s="143" t="s">
        <v>299</v>
      </c>
      <c r="D221" s="143" t="s">
        <v>161</v>
      </c>
      <c r="E221" s="144" t="s">
        <v>781</v>
      </c>
      <c r="F221" s="216" t="s">
        <v>782</v>
      </c>
      <c r="G221" s="217"/>
      <c r="H221" s="217"/>
      <c r="I221" s="217"/>
      <c r="J221" s="145" t="s">
        <v>176</v>
      </c>
      <c r="K221" s="146">
        <v>27.06</v>
      </c>
      <c r="L221" s="218">
        <v>0</v>
      </c>
      <c r="M221" s="217"/>
      <c r="N221" s="219">
        <f>ROUND($L$221*$K$221,2)</f>
        <v>0</v>
      </c>
      <c r="O221" s="217"/>
      <c r="P221" s="217"/>
      <c r="Q221" s="217"/>
      <c r="R221" s="25"/>
      <c r="T221" s="147"/>
      <c r="U221" s="31" t="s">
        <v>49</v>
      </c>
      <c r="V221" s="24"/>
      <c r="W221" s="148">
        <f>$V$221*$K$221</f>
        <v>0</v>
      </c>
      <c r="X221" s="148">
        <v>0.00315</v>
      </c>
      <c r="Y221" s="148">
        <f>$X$221*$K$221</f>
        <v>0.085239</v>
      </c>
      <c r="Z221" s="148">
        <v>0</v>
      </c>
      <c r="AA221" s="149">
        <f>$Z$221*$K$221</f>
        <v>0</v>
      </c>
      <c r="AR221" s="6" t="s">
        <v>165</v>
      </c>
      <c r="AT221" s="6" t="s">
        <v>161</v>
      </c>
      <c r="AU221" s="6" t="s">
        <v>111</v>
      </c>
      <c r="AY221" s="6" t="s">
        <v>159</v>
      </c>
      <c r="BE221" s="93">
        <f>IF($U$221="základní",$N$221,0)</f>
        <v>0</v>
      </c>
      <c r="BF221" s="93">
        <f>IF($U$221="snížená",$N$221,0)</f>
        <v>0</v>
      </c>
      <c r="BG221" s="93">
        <f>IF($U$221="zákl. přenesená",$N$221,0)</f>
        <v>0</v>
      </c>
      <c r="BH221" s="93">
        <f>IF($U$221="sníž. přenesená",$N$221,0)</f>
        <v>0</v>
      </c>
      <c r="BI221" s="93">
        <f>IF($U$221="nulová",$N$221,0)</f>
        <v>0</v>
      </c>
      <c r="BJ221" s="6" t="s">
        <v>22</v>
      </c>
      <c r="BK221" s="93">
        <f>ROUND($L$221*$K$221,2)</f>
        <v>0</v>
      </c>
      <c r="BL221" s="6" t="s">
        <v>165</v>
      </c>
      <c r="BM221" s="6" t="s">
        <v>879</v>
      </c>
    </row>
    <row r="222" spans="2:51" s="6" customFormat="1" ht="18.75" customHeight="1">
      <c r="B222" s="150"/>
      <c r="C222" s="151"/>
      <c r="D222" s="151"/>
      <c r="E222" s="151"/>
      <c r="F222" s="214" t="s">
        <v>878</v>
      </c>
      <c r="G222" s="215"/>
      <c r="H222" s="215"/>
      <c r="I222" s="215"/>
      <c r="J222" s="151"/>
      <c r="K222" s="152">
        <v>27.06</v>
      </c>
      <c r="L222" s="151"/>
      <c r="M222" s="151"/>
      <c r="N222" s="151"/>
      <c r="O222" s="151"/>
      <c r="P222" s="151"/>
      <c r="Q222" s="151"/>
      <c r="R222" s="153"/>
      <c r="T222" s="154"/>
      <c r="U222" s="151"/>
      <c r="V222" s="151"/>
      <c r="W222" s="151"/>
      <c r="X222" s="151"/>
      <c r="Y222" s="151"/>
      <c r="Z222" s="151"/>
      <c r="AA222" s="155"/>
      <c r="AT222" s="156" t="s">
        <v>167</v>
      </c>
      <c r="AU222" s="156" t="s">
        <v>111</v>
      </c>
      <c r="AV222" s="156" t="s">
        <v>111</v>
      </c>
      <c r="AW222" s="156" t="s">
        <v>121</v>
      </c>
      <c r="AX222" s="156" t="s">
        <v>84</v>
      </c>
      <c r="AY222" s="156" t="s">
        <v>159</v>
      </c>
    </row>
    <row r="223" spans="2:65" s="6" customFormat="1" ht="63" customHeight="1">
      <c r="B223" s="23"/>
      <c r="C223" s="143" t="s">
        <v>482</v>
      </c>
      <c r="D223" s="143" t="s">
        <v>161</v>
      </c>
      <c r="E223" s="144" t="s">
        <v>559</v>
      </c>
      <c r="F223" s="216" t="s">
        <v>560</v>
      </c>
      <c r="G223" s="217"/>
      <c r="H223" s="217"/>
      <c r="I223" s="217"/>
      <c r="J223" s="145" t="s">
        <v>170</v>
      </c>
      <c r="K223" s="146">
        <v>323.64</v>
      </c>
      <c r="L223" s="218">
        <v>0</v>
      </c>
      <c r="M223" s="217"/>
      <c r="N223" s="219">
        <f>ROUND($L$223*$K$223,2)</f>
        <v>0</v>
      </c>
      <c r="O223" s="217"/>
      <c r="P223" s="217"/>
      <c r="Q223" s="217"/>
      <c r="R223" s="25"/>
      <c r="T223" s="147"/>
      <c r="U223" s="31" t="s">
        <v>49</v>
      </c>
      <c r="V223" s="24"/>
      <c r="W223" s="148">
        <f>$V$223*$K$223</f>
        <v>0</v>
      </c>
      <c r="X223" s="148">
        <v>0</v>
      </c>
      <c r="Y223" s="148">
        <f>$X$223*$K$223</f>
        <v>0</v>
      </c>
      <c r="Z223" s="148">
        <v>0</v>
      </c>
      <c r="AA223" s="149">
        <f>$Z$223*$K$223</f>
        <v>0</v>
      </c>
      <c r="AR223" s="6" t="s">
        <v>165</v>
      </c>
      <c r="AT223" s="6" t="s">
        <v>161</v>
      </c>
      <c r="AU223" s="6" t="s">
        <v>111</v>
      </c>
      <c r="AY223" s="6" t="s">
        <v>159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165</v>
      </c>
      <c r="BM223" s="6" t="s">
        <v>880</v>
      </c>
    </row>
    <row r="224" spans="2:51" s="6" customFormat="1" ht="18.75" customHeight="1">
      <c r="B224" s="150"/>
      <c r="C224" s="151"/>
      <c r="D224" s="151"/>
      <c r="E224" s="151"/>
      <c r="F224" s="214" t="s">
        <v>881</v>
      </c>
      <c r="G224" s="215"/>
      <c r="H224" s="215"/>
      <c r="I224" s="215"/>
      <c r="J224" s="151"/>
      <c r="K224" s="152">
        <v>323.64</v>
      </c>
      <c r="L224" s="151"/>
      <c r="M224" s="151"/>
      <c r="N224" s="151"/>
      <c r="O224" s="151"/>
      <c r="P224" s="151"/>
      <c r="Q224" s="151"/>
      <c r="R224" s="153"/>
      <c r="T224" s="154"/>
      <c r="U224" s="151"/>
      <c r="V224" s="151"/>
      <c r="W224" s="151"/>
      <c r="X224" s="151"/>
      <c r="Y224" s="151"/>
      <c r="Z224" s="151"/>
      <c r="AA224" s="155"/>
      <c r="AT224" s="156" t="s">
        <v>167</v>
      </c>
      <c r="AU224" s="156" t="s">
        <v>111</v>
      </c>
      <c r="AV224" s="156" t="s">
        <v>111</v>
      </c>
      <c r="AW224" s="156" t="s">
        <v>121</v>
      </c>
      <c r="AX224" s="156" t="s">
        <v>84</v>
      </c>
      <c r="AY224" s="156" t="s">
        <v>159</v>
      </c>
    </row>
    <row r="225" spans="2:63" s="132" customFormat="1" ht="23.25" customHeight="1">
      <c r="B225" s="133"/>
      <c r="C225" s="134"/>
      <c r="D225" s="142" t="s">
        <v>131</v>
      </c>
      <c r="E225" s="142"/>
      <c r="F225" s="142"/>
      <c r="G225" s="142"/>
      <c r="H225" s="142"/>
      <c r="I225" s="142"/>
      <c r="J225" s="142"/>
      <c r="K225" s="142"/>
      <c r="L225" s="142"/>
      <c r="M225" s="142"/>
      <c r="N225" s="210">
        <f>$BK$225</f>
        <v>0</v>
      </c>
      <c r="O225" s="211"/>
      <c r="P225" s="211"/>
      <c r="Q225" s="211"/>
      <c r="R225" s="136"/>
      <c r="T225" s="137"/>
      <c r="U225" s="134"/>
      <c r="V225" s="134"/>
      <c r="W225" s="138">
        <f>SUM($W$226:$W$227)</f>
        <v>0</v>
      </c>
      <c r="X225" s="134"/>
      <c r="Y225" s="138">
        <f>SUM($Y$226:$Y$227)</f>
        <v>0</v>
      </c>
      <c r="Z225" s="134"/>
      <c r="AA225" s="139">
        <f>SUM($AA$226:$AA$227)</f>
        <v>0</v>
      </c>
      <c r="AR225" s="140" t="s">
        <v>22</v>
      </c>
      <c r="AT225" s="140" t="s">
        <v>83</v>
      </c>
      <c r="AU225" s="140" t="s">
        <v>111</v>
      </c>
      <c r="AY225" s="140" t="s">
        <v>159</v>
      </c>
      <c r="BK225" s="141">
        <f>SUM($BK$226:$BK$227)</f>
        <v>0</v>
      </c>
    </row>
    <row r="226" spans="2:65" s="6" customFormat="1" ht="27" customHeight="1">
      <c r="B226" s="23"/>
      <c r="C226" s="143" t="s">
        <v>477</v>
      </c>
      <c r="D226" s="143" t="s">
        <v>161</v>
      </c>
      <c r="E226" s="144" t="s">
        <v>566</v>
      </c>
      <c r="F226" s="216" t="s">
        <v>567</v>
      </c>
      <c r="G226" s="217"/>
      <c r="H226" s="217"/>
      <c r="I226" s="217"/>
      <c r="J226" s="145" t="s">
        <v>434</v>
      </c>
      <c r="K226" s="146">
        <v>473.88</v>
      </c>
      <c r="L226" s="218">
        <v>0</v>
      </c>
      <c r="M226" s="217"/>
      <c r="N226" s="219">
        <f>ROUND($L$226*$K$226,2)</f>
        <v>0</v>
      </c>
      <c r="O226" s="217"/>
      <c r="P226" s="217"/>
      <c r="Q226" s="217"/>
      <c r="R226" s="25"/>
      <c r="T226" s="147"/>
      <c r="U226" s="31" t="s">
        <v>49</v>
      </c>
      <c r="V226" s="24"/>
      <c r="W226" s="148">
        <f>$V$226*$K$226</f>
        <v>0</v>
      </c>
      <c r="X226" s="148">
        <v>0</v>
      </c>
      <c r="Y226" s="148">
        <f>$X$226*$K$226</f>
        <v>0</v>
      </c>
      <c r="Z226" s="148">
        <v>0</v>
      </c>
      <c r="AA226" s="149">
        <f>$Z$226*$K$226</f>
        <v>0</v>
      </c>
      <c r="AR226" s="6" t="s">
        <v>165</v>
      </c>
      <c r="AT226" s="6" t="s">
        <v>161</v>
      </c>
      <c r="AU226" s="6" t="s">
        <v>179</v>
      </c>
      <c r="AY226" s="6" t="s">
        <v>159</v>
      </c>
      <c r="BE226" s="93">
        <f>IF($U$226="základní",$N$226,0)</f>
        <v>0</v>
      </c>
      <c r="BF226" s="93">
        <f>IF($U$226="snížená",$N$226,0)</f>
        <v>0</v>
      </c>
      <c r="BG226" s="93">
        <f>IF($U$226="zákl. přenesená",$N$226,0)</f>
        <v>0</v>
      </c>
      <c r="BH226" s="93">
        <f>IF($U$226="sníž. přenesená",$N$226,0)</f>
        <v>0</v>
      </c>
      <c r="BI226" s="93">
        <f>IF($U$226="nulová",$N$226,0)</f>
        <v>0</v>
      </c>
      <c r="BJ226" s="6" t="s">
        <v>22</v>
      </c>
      <c r="BK226" s="93">
        <f>ROUND($L$226*$K$226,2)</f>
        <v>0</v>
      </c>
      <c r="BL226" s="6" t="s">
        <v>165</v>
      </c>
      <c r="BM226" s="6" t="s">
        <v>882</v>
      </c>
    </row>
    <row r="227" spans="2:51" s="6" customFormat="1" ht="18.75" customHeight="1">
      <c r="B227" s="150"/>
      <c r="C227" s="151"/>
      <c r="D227" s="151"/>
      <c r="E227" s="151"/>
      <c r="F227" s="214" t="s">
        <v>883</v>
      </c>
      <c r="G227" s="215"/>
      <c r="H227" s="215"/>
      <c r="I227" s="215"/>
      <c r="J227" s="151"/>
      <c r="K227" s="152">
        <v>473.88</v>
      </c>
      <c r="L227" s="151"/>
      <c r="M227" s="151"/>
      <c r="N227" s="151"/>
      <c r="O227" s="151"/>
      <c r="P227" s="151"/>
      <c r="Q227" s="151"/>
      <c r="R227" s="153"/>
      <c r="T227" s="154"/>
      <c r="U227" s="151"/>
      <c r="V227" s="151"/>
      <c r="W227" s="151"/>
      <c r="X227" s="151"/>
      <c r="Y227" s="151"/>
      <c r="Z227" s="151"/>
      <c r="AA227" s="155"/>
      <c r="AT227" s="156" t="s">
        <v>167</v>
      </c>
      <c r="AU227" s="156" t="s">
        <v>179</v>
      </c>
      <c r="AV227" s="156" t="s">
        <v>111</v>
      </c>
      <c r="AW227" s="156" t="s">
        <v>121</v>
      </c>
      <c r="AX227" s="156" t="s">
        <v>22</v>
      </c>
      <c r="AY227" s="156" t="s">
        <v>159</v>
      </c>
    </row>
    <row r="228" spans="2:63" s="132" customFormat="1" ht="37.5" customHeight="1">
      <c r="B228" s="133"/>
      <c r="C228" s="134"/>
      <c r="D228" s="135" t="s">
        <v>133</v>
      </c>
      <c r="E228" s="135"/>
      <c r="F228" s="135"/>
      <c r="G228" s="135"/>
      <c r="H228" s="135"/>
      <c r="I228" s="135"/>
      <c r="J228" s="135"/>
      <c r="K228" s="135"/>
      <c r="L228" s="135"/>
      <c r="M228" s="135"/>
      <c r="N228" s="212">
        <f>$BK$228</f>
        <v>0</v>
      </c>
      <c r="O228" s="211"/>
      <c r="P228" s="211"/>
      <c r="Q228" s="211"/>
      <c r="R228" s="136"/>
      <c r="T228" s="137"/>
      <c r="U228" s="134"/>
      <c r="V228" s="134"/>
      <c r="W228" s="138">
        <f>$W$229</f>
        <v>0</v>
      </c>
      <c r="X228" s="134"/>
      <c r="Y228" s="138">
        <f>$Y$229</f>
        <v>0</v>
      </c>
      <c r="Z228" s="134"/>
      <c r="AA228" s="139">
        <f>$AA$229</f>
        <v>0</v>
      </c>
      <c r="AR228" s="140" t="s">
        <v>165</v>
      </c>
      <c r="AT228" s="140" t="s">
        <v>83</v>
      </c>
      <c r="AU228" s="140" t="s">
        <v>84</v>
      </c>
      <c r="AY228" s="140" t="s">
        <v>159</v>
      </c>
      <c r="BK228" s="141">
        <f>$BK$229</f>
        <v>0</v>
      </c>
    </row>
    <row r="229" spans="2:63" s="132" customFormat="1" ht="21" customHeight="1">
      <c r="B229" s="133"/>
      <c r="C229" s="134"/>
      <c r="D229" s="142" t="s">
        <v>134</v>
      </c>
      <c r="E229" s="142"/>
      <c r="F229" s="142"/>
      <c r="G229" s="142"/>
      <c r="H229" s="142"/>
      <c r="I229" s="142"/>
      <c r="J229" s="142"/>
      <c r="K229" s="142"/>
      <c r="L229" s="142"/>
      <c r="M229" s="142"/>
      <c r="N229" s="210">
        <f>$BK$229</f>
        <v>0</v>
      </c>
      <c r="O229" s="211"/>
      <c r="P229" s="211"/>
      <c r="Q229" s="211"/>
      <c r="R229" s="136"/>
      <c r="T229" s="137"/>
      <c r="U229" s="134"/>
      <c r="V229" s="134"/>
      <c r="W229" s="138">
        <f>SUM($W$230:$W$231)</f>
        <v>0</v>
      </c>
      <c r="X229" s="134"/>
      <c r="Y229" s="138">
        <f>SUM($Y$230:$Y$231)</f>
        <v>0</v>
      </c>
      <c r="Z229" s="134"/>
      <c r="AA229" s="139">
        <f>SUM($AA$230:$AA$231)</f>
        <v>0</v>
      </c>
      <c r="AR229" s="140" t="s">
        <v>165</v>
      </c>
      <c r="AT229" s="140" t="s">
        <v>83</v>
      </c>
      <c r="AU229" s="140" t="s">
        <v>22</v>
      </c>
      <c r="AY229" s="140" t="s">
        <v>159</v>
      </c>
      <c r="BK229" s="141">
        <f>SUM($BK$230:$BK$231)</f>
        <v>0</v>
      </c>
    </row>
    <row r="230" spans="2:65" s="6" customFormat="1" ht="27" customHeight="1">
      <c r="B230" s="23"/>
      <c r="C230" s="143" t="s">
        <v>456</v>
      </c>
      <c r="D230" s="143" t="s">
        <v>161</v>
      </c>
      <c r="E230" s="144" t="s">
        <v>576</v>
      </c>
      <c r="F230" s="216" t="s">
        <v>788</v>
      </c>
      <c r="G230" s="217"/>
      <c r="H230" s="217"/>
      <c r="I230" s="217"/>
      <c r="J230" s="145" t="s">
        <v>164</v>
      </c>
      <c r="K230" s="146">
        <v>1</v>
      </c>
      <c r="L230" s="218">
        <v>0</v>
      </c>
      <c r="M230" s="217"/>
      <c r="N230" s="219">
        <f>ROUND($L$230*$K$230,2)</f>
        <v>0</v>
      </c>
      <c r="O230" s="217"/>
      <c r="P230" s="217"/>
      <c r="Q230" s="217"/>
      <c r="R230" s="25"/>
      <c r="T230" s="147"/>
      <c r="U230" s="31" t="s">
        <v>49</v>
      </c>
      <c r="V230" s="24"/>
      <c r="W230" s="148">
        <f>$V$230*$K$230</f>
        <v>0</v>
      </c>
      <c r="X230" s="148">
        <v>0</v>
      </c>
      <c r="Y230" s="148">
        <f>$X$230*$K$230</f>
        <v>0</v>
      </c>
      <c r="Z230" s="148">
        <v>0</v>
      </c>
      <c r="AA230" s="149">
        <f>$Z$230*$K$230</f>
        <v>0</v>
      </c>
      <c r="AR230" s="6" t="s">
        <v>578</v>
      </c>
      <c r="AT230" s="6" t="s">
        <v>161</v>
      </c>
      <c r="AU230" s="6" t="s">
        <v>111</v>
      </c>
      <c r="AY230" s="6" t="s">
        <v>159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578</v>
      </c>
      <c r="BM230" s="6" t="s">
        <v>884</v>
      </c>
    </row>
    <row r="231" spans="2:51" s="6" customFormat="1" ht="18.75" customHeight="1">
      <c r="B231" s="150"/>
      <c r="C231" s="151"/>
      <c r="D231" s="151"/>
      <c r="E231" s="151"/>
      <c r="F231" s="214" t="s">
        <v>199</v>
      </c>
      <c r="G231" s="215"/>
      <c r="H231" s="215"/>
      <c r="I231" s="215"/>
      <c r="J231" s="151"/>
      <c r="K231" s="152">
        <v>1</v>
      </c>
      <c r="L231" s="151"/>
      <c r="M231" s="151"/>
      <c r="N231" s="151"/>
      <c r="O231" s="151"/>
      <c r="P231" s="151"/>
      <c r="Q231" s="151"/>
      <c r="R231" s="153"/>
      <c r="T231" s="154"/>
      <c r="U231" s="151"/>
      <c r="V231" s="151"/>
      <c r="W231" s="151"/>
      <c r="X231" s="151"/>
      <c r="Y231" s="151"/>
      <c r="Z231" s="151"/>
      <c r="AA231" s="155"/>
      <c r="AT231" s="156" t="s">
        <v>167</v>
      </c>
      <c r="AU231" s="156" t="s">
        <v>111</v>
      </c>
      <c r="AV231" s="156" t="s">
        <v>111</v>
      </c>
      <c r="AW231" s="156" t="s">
        <v>121</v>
      </c>
      <c r="AX231" s="156" t="s">
        <v>22</v>
      </c>
      <c r="AY231" s="156" t="s">
        <v>159</v>
      </c>
    </row>
    <row r="232" spans="2:63" s="132" customFormat="1" ht="37.5" customHeight="1">
      <c r="B232" s="133"/>
      <c r="C232" s="134"/>
      <c r="D232" s="135" t="s">
        <v>620</v>
      </c>
      <c r="E232" s="135"/>
      <c r="F232" s="135"/>
      <c r="G232" s="135"/>
      <c r="H232" s="135"/>
      <c r="I232" s="135"/>
      <c r="J232" s="135"/>
      <c r="K232" s="135"/>
      <c r="L232" s="135"/>
      <c r="M232" s="135"/>
      <c r="N232" s="212">
        <f>$BK$232</f>
        <v>0</v>
      </c>
      <c r="O232" s="211"/>
      <c r="P232" s="211"/>
      <c r="Q232" s="211"/>
      <c r="R232" s="136"/>
      <c r="T232" s="137"/>
      <c r="U232" s="134"/>
      <c r="V232" s="134"/>
      <c r="W232" s="138">
        <f>$W$233+$W$236</f>
        <v>0</v>
      </c>
      <c r="X232" s="134"/>
      <c r="Y232" s="138">
        <f>$Y$233+$Y$236</f>
        <v>0</v>
      </c>
      <c r="Z232" s="134"/>
      <c r="AA232" s="139">
        <f>$AA$233+$AA$236</f>
        <v>0</v>
      </c>
      <c r="AR232" s="140" t="s">
        <v>377</v>
      </c>
      <c r="AT232" s="140" t="s">
        <v>83</v>
      </c>
      <c r="AU232" s="140" t="s">
        <v>84</v>
      </c>
      <c r="AY232" s="140" t="s">
        <v>159</v>
      </c>
      <c r="BK232" s="141">
        <f>$BK$233+$BK$236</f>
        <v>0</v>
      </c>
    </row>
    <row r="233" spans="2:63" s="132" customFormat="1" ht="21" customHeight="1">
      <c r="B233" s="133"/>
      <c r="C233" s="134"/>
      <c r="D233" s="142" t="s">
        <v>621</v>
      </c>
      <c r="E233" s="142"/>
      <c r="F233" s="142"/>
      <c r="G233" s="142"/>
      <c r="H233" s="142"/>
      <c r="I233" s="142"/>
      <c r="J233" s="142"/>
      <c r="K233" s="142"/>
      <c r="L233" s="142"/>
      <c r="M233" s="142"/>
      <c r="N233" s="210">
        <f>$BK$233</f>
        <v>0</v>
      </c>
      <c r="O233" s="211"/>
      <c r="P233" s="211"/>
      <c r="Q233" s="211"/>
      <c r="R233" s="136"/>
      <c r="T233" s="137"/>
      <c r="U233" s="134"/>
      <c r="V233" s="134"/>
      <c r="W233" s="138">
        <f>SUM($W$234:$W$235)</f>
        <v>0</v>
      </c>
      <c r="X233" s="134"/>
      <c r="Y233" s="138">
        <f>SUM($Y$234:$Y$235)</f>
        <v>0</v>
      </c>
      <c r="Z233" s="134"/>
      <c r="AA233" s="139">
        <f>SUM($AA$234:$AA$235)</f>
        <v>0</v>
      </c>
      <c r="AR233" s="140" t="s">
        <v>377</v>
      </c>
      <c r="AT233" s="140" t="s">
        <v>83</v>
      </c>
      <c r="AU233" s="140" t="s">
        <v>22</v>
      </c>
      <c r="AY233" s="140" t="s">
        <v>159</v>
      </c>
      <c r="BK233" s="141">
        <f>SUM($BK$234:$BK$235)</f>
        <v>0</v>
      </c>
    </row>
    <row r="234" spans="2:65" s="6" customFormat="1" ht="15.75" customHeight="1">
      <c r="B234" s="23"/>
      <c r="C234" s="143" t="s">
        <v>669</v>
      </c>
      <c r="D234" s="143" t="s">
        <v>161</v>
      </c>
      <c r="E234" s="144" t="s">
        <v>790</v>
      </c>
      <c r="F234" s="216" t="s">
        <v>791</v>
      </c>
      <c r="G234" s="217"/>
      <c r="H234" s="217"/>
      <c r="I234" s="217"/>
      <c r="J234" s="145" t="s">
        <v>792</v>
      </c>
      <c r="K234" s="146">
        <v>1</v>
      </c>
      <c r="L234" s="218">
        <v>0</v>
      </c>
      <c r="M234" s="217"/>
      <c r="N234" s="219">
        <f>ROUND($L$234*$K$234,2)</f>
        <v>0</v>
      </c>
      <c r="O234" s="217"/>
      <c r="P234" s="217"/>
      <c r="Q234" s="217"/>
      <c r="R234" s="25"/>
      <c r="T234" s="147"/>
      <c r="U234" s="31" t="s">
        <v>49</v>
      </c>
      <c r="V234" s="24"/>
      <c r="W234" s="148">
        <f>$V$234*$K$234</f>
        <v>0</v>
      </c>
      <c r="X234" s="148">
        <v>0</v>
      </c>
      <c r="Y234" s="148">
        <f>$X$234*$K$234</f>
        <v>0</v>
      </c>
      <c r="Z234" s="148">
        <v>0</v>
      </c>
      <c r="AA234" s="149">
        <f>$Z$234*$K$234</f>
        <v>0</v>
      </c>
      <c r="AR234" s="6" t="s">
        <v>793</v>
      </c>
      <c r="AT234" s="6" t="s">
        <v>161</v>
      </c>
      <c r="AU234" s="6" t="s">
        <v>111</v>
      </c>
      <c r="AY234" s="6" t="s">
        <v>159</v>
      </c>
      <c r="BE234" s="93">
        <f>IF($U$234="základní",$N$234,0)</f>
        <v>0</v>
      </c>
      <c r="BF234" s="93">
        <f>IF($U$234="snížená",$N$234,0)</f>
        <v>0</v>
      </c>
      <c r="BG234" s="93">
        <f>IF($U$234="zákl. přenesená",$N$234,0)</f>
        <v>0</v>
      </c>
      <c r="BH234" s="93">
        <f>IF($U$234="sníž. přenesená",$N$234,0)</f>
        <v>0</v>
      </c>
      <c r="BI234" s="93">
        <f>IF($U$234="nulová",$N$234,0)</f>
        <v>0</v>
      </c>
      <c r="BJ234" s="6" t="s">
        <v>22</v>
      </c>
      <c r="BK234" s="93">
        <f>ROUND($L$234*$K$234,2)</f>
        <v>0</v>
      </c>
      <c r="BL234" s="6" t="s">
        <v>793</v>
      </c>
      <c r="BM234" s="6" t="s">
        <v>885</v>
      </c>
    </row>
    <row r="235" spans="2:51" s="6" customFormat="1" ht="18.75" customHeight="1">
      <c r="B235" s="150"/>
      <c r="C235" s="151"/>
      <c r="D235" s="151"/>
      <c r="E235" s="151"/>
      <c r="F235" s="214" t="s">
        <v>22</v>
      </c>
      <c r="G235" s="215"/>
      <c r="H235" s="215"/>
      <c r="I235" s="215"/>
      <c r="J235" s="151"/>
      <c r="K235" s="152">
        <v>1</v>
      </c>
      <c r="L235" s="151"/>
      <c r="M235" s="151"/>
      <c r="N235" s="151"/>
      <c r="O235" s="151"/>
      <c r="P235" s="151"/>
      <c r="Q235" s="151"/>
      <c r="R235" s="153"/>
      <c r="T235" s="154"/>
      <c r="U235" s="151"/>
      <c r="V235" s="151"/>
      <c r="W235" s="151"/>
      <c r="X235" s="151"/>
      <c r="Y235" s="151"/>
      <c r="Z235" s="151"/>
      <c r="AA235" s="155"/>
      <c r="AT235" s="156" t="s">
        <v>167</v>
      </c>
      <c r="AU235" s="156" t="s">
        <v>111</v>
      </c>
      <c r="AV235" s="156" t="s">
        <v>111</v>
      </c>
      <c r="AW235" s="156" t="s">
        <v>121</v>
      </c>
      <c r="AX235" s="156" t="s">
        <v>22</v>
      </c>
      <c r="AY235" s="156" t="s">
        <v>159</v>
      </c>
    </row>
    <row r="236" spans="2:63" s="132" customFormat="1" ht="30.75" customHeight="1">
      <c r="B236" s="133"/>
      <c r="C236" s="134"/>
      <c r="D236" s="142" t="s">
        <v>622</v>
      </c>
      <c r="E236" s="142"/>
      <c r="F236" s="142"/>
      <c r="G236" s="142"/>
      <c r="H236" s="142"/>
      <c r="I236" s="142"/>
      <c r="J236" s="142"/>
      <c r="K236" s="142"/>
      <c r="L236" s="142"/>
      <c r="M236" s="142"/>
      <c r="N236" s="210">
        <f>$BK$236</f>
        <v>0</v>
      </c>
      <c r="O236" s="211"/>
      <c r="P236" s="211"/>
      <c r="Q236" s="211"/>
      <c r="R236" s="136"/>
      <c r="T236" s="137"/>
      <c r="U236" s="134"/>
      <c r="V236" s="134"/>
      <c r="W236" s="138">
        <f>SUM($W$237:$W$238)</f>
        <v>0</v>
      </c>
      <c r="X236" s="134"/>
      <c r="Y236" s="138">
        <f>SUM($Y$237:$Y$238)</f>
        <v>0</v>
      </c>
      <c r="Z236" s="134"/>
      <c r="AA236" s="139">
        <f>SUM($AA$237:$AA$238)</f>
        <v>0</v>
      </c>
      <c r="AR236" s="140" t="s">
        <v>377</v>
      </c>
      <c r="AT236" s="140" t="s">
        <v>83</v>
      </c>
      <c r="AU236" s="140" t="s">
        <v>22</v>
      </c>
      <c r="AY236" s="140" t="s">
        <v>159</v>
      </c>
      <c r="BK236" s="141">
        <f>SUM($BK$237:$BK$238)</f>
        <v>0</v>
      </c>
    </row>
    <row r="237" spans="2:65" s="6" customFormat="1" ht="15.75" customHeight="1">
      <c r="B237" s="23"/>
      <c r="C237" s="143" t="s">
        <v>672</v>
      </c>
      <c r="D237" s="143" t="s">
        <v>161</v>
      </c>
      <c r="E237" s="144" t="s">
        <v>795</v>
      </c>
      <c r="F237" s="216" t="s">
        <v>796</v>
      </c>
      <c r="G237" s="217"/>
      <c r="H237" s="217"/>
      <c r="I237" s="217"/>
      <c r="J237" s="145" t="s">
        <v>792</v>
      </c>
      <c r="K237" s="146">
        <v>1</v>
      </c>
      <c r="L237" s="218">
        <v>0</v>
      </c>
      <c r="M237" s="217"/>
      <c r="N237" s="219">
        <f>ROUND($L$237*$K$237,2)</f>
        <v>0</v>
      </c>
      <c r="O237" s="217"/>
      <c r="P237" s="217"/>
      <c r="Q237" s="217"/>
      <c r="R237" s="25"/>
      <c r="T237" s="147"/>
      <c r="U237" s="31" t="s">
        <v>49</v>
      </c>
      <c r="V237" s="24"/>
      <c r="W237" s="148">
        <f>$V$237*$K$237</f>
        <v>0</v>
      </c>
      <c r="X237" s="148">
        <v>0</v>
      </c>
      <c r="Y237" s="148">
        <f>$X$237*$K$237</f>
        <v>0</v>
      </c>
      <c r="Z237" s="148">
        <v>0</v>
      </c>
      <c r="AA237" s="149">
        <f>$Z$237*$K$237</f>
        <v>0</v>
      </c>
      <c r="AR237" s="6" t="s">
        <v>793</v>
      </c>
      <c r="AT237" s="6" t="s">
        <v>161</v>
      </c>
      <c r="AU237" s="6" t="s">
        <v>111</v>
      </c>
      <c r="AY237" s="6" t="s">
        <v>159</v>
      </c>
      <c r="BE237" s="93">
        <f>IF($U$237="základní",$N$237,0)</f>
        <v>0</v>
      </c>
      <c r="BF237" s="93">
        <f>IF($U$237="snížená",$N$237,0)</f>
        <v>0</v>
      </c>
      <c r="BG237" s="93">
        <f>IF($U$237="zákl. přenesená",$N$237,0)</f>
        <v>0</v>
      </c>
      <c r="BH237" s="93">
        <f>IF($U$237="sníž. přenesená",$N$237,0)</f>
        <v>0</v>
      </c>
      <c r="BI237" s="93">
        <f>IF($U$237="nulová",$N$237,0)</f>
        <v>0</v>
      </c>
      <c r="BJ237" s="6" t="s">
        <v>22</v>
      </c>
      <c r="BK237" s="93">
        <f>ROUND($L$237*$K$237,2)</f>
        <v>0</v>
      </c>
      <c r="BL237" s="6" t="s">
        <v>793</v>
      </c>
      <c r="BM237" s="6" t="s">
        <v>886</v>
      </c>
    </row>
    <row r="238" spans="2:51" s="6" customFormat="1" ht="18.75" customHeight="1">
      <c r="B238" s="150"/>
      <c r="C238" s="151"/>
      <c r="D238" s="151"/>
      <c r="E238" s="151"/>
      <c r="F238" s="214" t="s">
        <v>22</v>
      </c>
      <c r="G238" s="215"/>
      <c r="H238" s="215"/>
      <c r="I238" s="215"/>
      <c r="J238" s="151"/>
      <c r="K238" s="152">
        <v>1</v>
      </c>
      <c r="L238" s="151"/>
      <c r="M238" s="151"/>
      <c r="N238" s="151"/>
      <c r="O238" s="151"/>
      <c r="P238" s="151"/>
      <c r="Q238" s="151"/>
      <c r="R238" s="153"/>
      <c r="T238" s="154"/>
      <c r="U238" s="151"/>
      <c r="V238" s="151"/>
      <c r="W238" s="151"/>
      <c r="X238" s="151"/>
      <c r="Y238" s="151"/>
      <c r="Z238" s="151"/>
      <c r="AA238" s="155"/>
      <c r="AT238" s="156" t="s">
        <v>167</v>
      </c>
      <c r="AU238" s="156" t="s">
        <v>111</v>
      </c>
      <c r="AV238" s="156" t="s">
        <v>111</v>
      </c>
      <c r="AW238" s="156" t="s">
        <v>121</v>
      </c>
      <c r="AX238" s="156" t="s">
        <v>22</v>
      </c>
      <c r="AY238" s="156" t="s">
        <v>159</v>
      </c>
    </row>
    <row r="239" spans="2:63" s="6" customFormat="1" ht="51" customHeight="1">
      <c r="B239" s="23"/>
      <c r="C239" s="24"/>
      <c r="D239" s="135" t="s">
        <v>615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12">
        <f>$BK$239</f>
        <v>0</v>
      </c>
      <c r="O239" s="173"/>
      <c r="P239" s="173"/>
      <c r="Q239" s="173"/>
      <c r="R239" s="25"/>
      <c r="T239" s="161"/>
      <c r="U239" s="43"/>
      <c r="V239" s="43"/>
      <c r="W239" s="43"/>
      <c r="X239" s="43"/>
      <c r="Y239" s="43"/>
      <c r="Z239" s="43"/>
      <c r="AA239" s="45"/>
      <c r="AT239" s="6" t="s">
        <v>83</v>
      </c>
      <c r="AU239" s="6" t="s">
        <v>84</v>
      </c>
      <c r="AY239" s="6" t="s">
        <v>616</v>
      </c>
      <c r="BK239" s="93">
        <v>0</v>
      </c>
    </row>
    <row r="240" spans="2:18" s="6" customFormat="1" ht="7.5" customHeight="1">
      <c r="B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8"/>
    </row>
    <row r="429" s="2" customFormat="1" ht="14.25" customHeight="1"/>
  </sheetData>
  <sheetProtection password="CC35" sheet="1" objects="1" scenarios="1" formatColumns="0" formatRows="0" sort="0" autoFilter="0"/>
  <mergeCells count="27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F199:I199"/>
    <mergeCell ref="L199:M199"/>
    <mergeCell ref="N199:Q199"/>
    <mergeCell ref="F200:I200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9:I219"/>
    <mergeCell ref="L219:M219"/>
    <mergeCell ref="N219:Q219"/>
    <mergeCell ref="F220:I220"/>
    <mergeCell ref="F221:I221"/>
    <mergeCell ref="L221:M221"/>
    <mergeCell ref="N221:Q221"/>
    <mergeCell ref="F234:I234"/>
    <mergeCell ref="L234:M234"/>
    <mergeCell ref="N234:Q234"/>
    <mergeCell ref="N229:Q229"/>
    <mergeCell ref="N232:Q232"/>
    <mergeCell ref="F222:I222"/>
    <mergeCell ref="F223:I223"/>
    <mergeCell ref="L223:M223"/>
    <mergeCell ref="N223:Q223"/>
    <mergeCell ref="F224:I224"/>
    <mergeCell ref="N129:Q129"/>
    <mergeCell ref="N130:Q130"/>
    <mergeCell ref="N131:Q131"/>
    <mergeCell ref="N162:Q162"/>
    <mergeCell ref="N167:Q167"/>
    <mergeCell ref="F227:I227"/>
    <mergeCell ref="F226:I226"/>
    <mergeCell ref="L226:M226"/>
    <mergeCell ref="N226:Q226"/>
    <mergeCell ref="F218:I218"/>
    <mergeCell ref="N228:Q228"/>
    <mergeCell ref="F235:I235"/>
    <mergeCell ref="F237:I237"/>
    <mergeCell ref="L237:M237"/>
    <mergeCell ref="N237:Q237"/>
    <mergeCell ref="F238:I238"/>
    <mergeCell ref="F230:I230"/>
    <mergeCell ref="L230:M230"/>
    <mergeCell ref="N230:Q230"/>
    <mergeCell ref="F231:I231"/>
    <mergeCell ref="N233:Q233"/>
    <mergeCell ref="N236:Q236"/>
    <mergeCell ref="N239:Q239"/>
    <mergeCell ref="H1:K1"/>
    <mergeCell ref="S2:AC2"/>
    <mergeCell ref="N177:Q177"/>
    <mergeCell ref="N190:Q190"/>
    <mergeCell ref="N198:Q198"/>
    <mergeCell ref="N201:Q201"/>
    <mergeCell ref="N225:Q22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916</v>
      </c>
      <c r="G1" s="166"/>
      <c r="H1" s="213" t="s">
        <v>917</v>
      </c>
      <c r="I1" s="213"/>
      <c r="J1" s="213"/>
      <c r="K1" s="213"/>
      <c r="L1" s="166" t="s">
        <v>918</v>
      </c>
      <c r="M1" s="164"/>
      <c r="N1" s="164"/>
      <c r="O1" s="165" t="s">
        <v>110</v>
      </c>
      <c r="P1" s="164"/>
      <c r="Q1" s="164"/>
      <c r="R1" s="164"/>
      <c r="S1" s="166" t="s">
        <v>919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70" t="s">
        <v>6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111</v>
      </c>
    </row>
    <row r="4" spans="2:46" s="2" customFormat="1" ht="37.5" customHeight="1">
      <c r="B4" s="10"/>
      <c r="C4" s="199" t="s">
        <v>112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Jánský potok v km 0,400 - 4,400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1"/>
      <c r="R6" s="12"/>
    </row>
    <row r="7" spans="2:18" s="6" customFormat="1" ht="33.75" customHeight="1">
      <c r="B7" s="23"/>
      <c r="C7" s="24"/>
      <c r="D7" s="17" t="s">
        <v>113</v>
      </c>
      <c r="E7" s="24"/>
      <c r="F7" s="204" t="s">
        <v>887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38" t="str">
        <f>'Rekapitulace stavby'!$AN$8</f>
        <v>26.03.2014</v>
      </c>
      <c r="P9" s="17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4" t="s">
        <v>31</v>
      </c>
      <c r="P11" s="173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84" t="s">
        <v>34</v>
      </c>
      <c r="P12" s="17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7"/>
      <c r="P14" s="173"/>
      <c r="Q14" s="24"/>
      <c r="R14" s="25"/>
    </row>
    <row r="15" spans="2:18" s="6" customFormat="1" ht="18.75" customHeight="1">
      <c r="B15" s="23"/>
      <c r="C15" s="24"/>
      <c r="D15" s="24"/>
      <c r="E15" s="237" t="s">
        <v>115</v>
      </c>
      <c r="F15" s="173"/>
      <c r="G15" s="173"/>
      <c r="H15" s="173"/>
      <c r="I15" s="173"/>
      <c r="J15" s="173"/>
      <c r="K15" s="173"/>
      <c r="L15" s="173"/>
      <c r="M15" s="18" t="s">
        <v>33</v>
      </c>
      <c r="N15" s="24"/>
      <c r="O15" s="237"/>
      <c r="P15" s="17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4" t="s">
        <v>38</v>
      </c>
      <c r="P17" s="173"/>
      <c r="Q17" s="24"/>
      <c r="R17" s="25"/>
    </row>
    <row r="18" spans="2:18" s="6" customFormat="1" ht="18.75" customHeight="1">
      <c r="B18" s="23"/>
      <c r="C18" s="24"/>
      <c r="D18" s="24"/>
      <c r="E18" s="16" t="s">
        <v>39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84" t="s">
        <v>40</v>
      </c>
      <c r="P18" s="17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4"/>
      <c r="P20" s="17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84"/>
      <c r="P21" s="17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206"/>
      <c r="F24" s="235"/>
      <c r="G24" s="235"/>
      <c r="H24" s="235"/>
      <c r="I24" s="235"/>
      <c r="J24" s="235"/>
      <c r="K24" s="235"/>
      <c r="L24" s="235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116</v>
      </c>
      <c r="E27" s="24"/>
      <c r="F27" s="24"/>
      <c r="G27" s="24"/>
      <c r="H27" s="24"/>
      <c r="I27" s="24"/>
      <c r="J27" s="24"/>
      <c r="K27" s="24"/>
      <c r="L27" s="24"/>
      <c r="M27" s="207">
        <f>$N$88</f>
        <v>0</v>
      </c>
      <c r="N27" s="173"/>
      <c r="O27" s="173"/>
      <c r="P27" s="173"/>
      <c r="Q27" s="24"/>
      <c r="R27" s="25"/>
    </row>
    <row r="28" spans="2:18" s="6" customFormat="1" ht="15" customHeight="1">
      <c r="B28" s="23"/>
      <c r="C28" s="24"/>
      <c r="D28" s="22" t="s">
        <v>104</v>
      </c>
      <c r="E28" s="24"/>
      <c r="F28" s="24"/>
      <c r="G28" s="24"/>
      <c r="H28" s="24"/>
      <c r="I28" s="24"/>
      <c r="J28" s="24"/>
      <c r="K28" s="24"/>
      <c r="L28" s="24"/>
      <c r="M28" s="207">
        <f>$N$92</f>
        <v>0</v>
      </c>
      <c r="N28" s="173"/>
      <c r="O28" s="173"/>
      <c r="P28" s="17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47</v>
      </c>
      <c r="E30" s="24"/>
      <c r="F30" s="24"/>
      <c r="G30" s="24"/>
      <c r="H30" s="24"/>
      <c r="I30" s="24"/>
      <c r="J30" s="24"/>
      <c r="K30" s="24"/>
      <c r="L30" s="24"/>
      <c r="M30" s="236">
        <f>ROUND($M$27+$M$28,2)</f>
        <v>0</v>
      </c>
      <c r="N30" s="173"/>
      <c r="O30" s="173"/>
      <c r="P30" s="173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48</v>
      </c>
      <c r="E32" s="29" t="s">
        <v>49</v>
      </c>
      <c r="F32" s="30">
        <v>0.21</v>
      </c>
      <c r="G32" s="107" t="s">
        <v>50</v>
      </c>
      <c r="H32" s="234">
        <f>(SUM($BE$92:$BE$99)+SUM($BE$117:$BE$135))</f>
        <v>0</v>
      </c>
      <c r="I32" s="173"/>
      <c r="J32" s="173"/>
      <c r="K32" s="24"/>
      <c r="L32" s="24"/>
      <c r="M32" s="234">
        <f>ROUND((SUM($BE$92:$BE$99)+SUM($BE$117:$BE$135)),2)*$F$32</f>
        <v>0</v>
      </c>
      <c r="N32" s="173"/>
      <c r="O32" s="173"/>
      <c r="P32" s="173"/>
      <c r="Q32" s="24"/>
      <c r="R32" s="25"/>
    </row>
    <row r="33" spans="2:18" s="6" customFormat="1" ht="15" customHeight="1">
      <c r="B33" s="23"/>
      <c r="C33" s="24"/>
      <c r="D33" s="24"/>
      <c r="E33" s="29" t="s">
        <v>51</v>
      </c>
      <c r="F33" s="30">
        <v>0.15</v>
      </c>
      <c r="G33" s="107" t="s">
        <v>50</v>
      </c>
      <c r="H33" s="234">
        <f>(SUM($BF$92:$BF$99)+SUM($BF$117:$BF$135))</f>
        <v>0</v>
      </c>
      <c r="I33" s="173"/>
      <c r="J33" s="173"/>
      <c r="K33" s="24"/>
      <c r="L33" s="24"/>
      <c r="M33" s="234">
        <f>ROUND((SUM($BF$92:$BF$99)+SUM($BF$117:$BF$135)),2)*$F$33</f>
        <v>0</v>
      </c>
      <c r="N33" s="173"/>
      <c r="O33" s="173"/>
      <c r="P33" s="173"/>
      <c r="Q33" s="24"/>
      <c r="R33" s="25"/>
    </row>
    <row r="34" spans="2:18" s="6" customFormat="1" ht="15" customHeight="1" hidden="1">
      <c r="B34" s="23"/>
      <c r="C34" s="24"/>
      <c r="D34" s="24"/>
      <c r="E34" s="29" t="s">
        <v>52</v>
      </c>
      <c r="F34" s="30">
        <v>0.21</v>
      </c>
      <c r="G34" s="107" t="s">
        <v>50</v>
      </c>
      <c r="H34" s="234">
        <f>(SUM($BG$92:$BG$99)+SUM($BG$117:$BG$135))</f>
        <v>0</v>
      </c>
      <c r="I34" s="173"/>
      <c r="J34" s="173"/>
      <c r="K34" s="24"/>
      <c r="L34" s="24"/>
      <c r="M34" s="234">
        <v>0</v>
      </c>
      <c r="N34" s="173"/>
      <c r="O34" s="173"/>
      <c r="P34" s="173"/>
      <c r="Q34" s="24"/>
      <c r="R34" s="25"/>
    </row>
    <row r="35" spans="2:18" s="6" customFormat="1" ht="15" customHeight="1" hidden="1">
      <c r="B35" s="23"/>
      <c r="C35" s="24"/>
      <c r="D35" s="24"/>
      <c r="E35" s="29" t="s">
        <v>53</v>
      </c>
      <c r="F35" s="30">
        <v>0.15</v>
      </c>
      <c r="G35" s="107" t="s">
        <v>50</v>
      </c>
      <c r="H35" s="234">
        <f>(SUM($BH$92:$BH$99)+SUM($BH$117:$BH$135))</f>
        <v>0</v>
      </c>
      <c r="I35" s="173"/>
      <c r="J35" s="173"/>
      <c r="K35" s="24"/>
      <c r="L35" s="24"/>
      <c r="M35" s="234">
        <v>0</v>
      </c>
      <c r="N35" s="173"/>
      <c r="O35" s="173"/>
      <c r="P35" s="173"/>
      <c r="Q35" s="24"/>
      <c r="R35" s="25"/>
    </row>
    <row r="36" spans="2:18" s="6" customFormat="1" ht="15" customHeight="1" hidden="1">
      <c r="B36" s="23"/>
      <c r="C36" s="24"/>
      <c r="D36" s="24"/>
      <c r="E36" s="29" t="s">
        <v>54</v>
      </c>
      <c r="F36" s="30">
        <v>0</v>
      </c>
      <c r="G36" s="107" t="s">
        <v>50</v>
      </c>
      <c r="H36" s="234">
        <f>(SUM($BI$92:$BI$99)+SUM($BI$117:$BI$135))</f>
        <v>0</v>
      </c>
      <c r="I36" s="173"/>
      <c r="J36" s="173"/>
      <c r="K36" s="24"/>
      <c r="L36" s="24"/>
      <c r="M36" s="234">
        <v>0</v>
      </c>
      <c r="N36" s="173"/>
      <c r="O36" s="173"/>
      <c r="P36" s="17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55</v>
      </c>
      <c r="E38" s="35"/>
      <c r="F38" s="35"/>
      <c r="G38" s="108" t="s">
        <v>56</v>
      </c>
      <c r="H38" s="36" t="s">
        <v>57</v>
      </c>
      <c r="I38" s="35"/>
      <c r="J38" s="35"/>
      <c r="K38" s="35"/>
      <c r="L38" s="198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58</v>
      </c>
      <c r="E50" s="38"/>
      <c r="F50" s="38"/>
      <c r="G50" s="38"/>
      <c r="H50" s="39"/>
      <c r="I50" s="24"/>
      <c r="J50" s="37" t="s">
        <v>59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60</v>
      </c>
      <c r="E59" s="43"/>
      <c r="F59" s="43"/>
      <c r="G59" s="44" t="s">
        <v>61</v>
      </c>
      <c r="H59" s="45"/>
      <c r="I59" s="24"/>
      <c r="J59" s="42" t="s">
        <v>60</v>
      </c>
      <c r="K59" s="43"/>
      <c r="L59" s="43"/>
      <c r="M59" s="43"/>
      <c r="N59" s="44" t="s">
        <v>61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62</v>
      </c>
      <c r="E61" s="38"/>
      <c r="F61" s="38"/>
      <c r="G61" s="38"/>
      <c r="H61" s="39"/>
      <c r="I61" s="24"/>
      <c r="J61" s="37" t="s">
        <v>63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60</v>
      </c>
      <c r="E70" s="43"/>
      <c r="F70" s="43"/>
      <c r="G70" s="44" t="s">
        <v>61</v>
      </c>
      <c r="H70" s="45"/>
      <c r="I70" s="24"/>
      <c r="J70" s="42" t="s">
        <v>60</v>
      </c>
      <c r="K70" s="43"/>
      <c r="L70" s="43"/>
      <c r="M70" s="43"/>
      <c r="N70" s="44" t="s">
        <v>61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99" t="s">
        <v>117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Jánský potok v km 0,400 - 4,400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"/>
      <c r="R78" s="25"/>
      <c r="T78" s="24"/>
      <c r="U78" s="24"/>
    </row>
    <row r="79" spans="2:21" s="6" customFormat="1" ht="37.5" customHeight="1">
      <c r="B79" s="23"/>
      <c r="C79" s="57" t="s">
        <v>113</v>
      </c>
      <c r="D79" s="24"/>
      <c r="E79" s="24"/>
      <c r="F79" s="182" t="str">
        <f>$F$7</f>
        <v>03/2014/VON - Vedlejší a ostatní náklady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Svoboda nad Úpou, Janské Lázně</v>
      </c>
      <c r="G81" s="24"/>
      <c r="H81" s="24"/>
      <c r="I81" s="24"/>
      <c r="J81" s="24"/>
      <c r="K81" s="18" t="s">
        <v>25</v>
      </c>
      <c r="L81" s="24"/>
      <c r="M81" s="229" t="str">
        <f>IF($O$9="","",$O$9)</f>
        <v>26.03.2014</v>
      </c>
      <c r="N81" s="173"/>
      <c r="O81" s="173"/>
      <c r="P81" s="17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Správa KRNAP</v>
      </c>
      <c r="G83" s="24"/>
      <c r="H83" s="24"/>
      <c r="I83" s="24"/>
      <c r="J83" s="24"/>
      <c r="K83" s="18" t="s">
        <v>37</v>
      </c>
      <c r="L83" s="24"/>
      <c r="M83" s="184" t="str">
        <f>$E$18</f>
        <v>Ing. Filip Brtna</v>
      </c>
      <c r="N83" s="173"/>
      <c r="O83" s="173"/>
      <c r="P83" s="173"/>
      <c r="Q83" s="17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na základě VŘ</v>
      </c>
      <c r="G84" s="24"/>
      <c r="H84" s="24"/>
      <c r="I84" s="24"/>
      <c r="J84" s="24"/>
      <c r="K84" s="18" t="s">
        <v>42</v>
      </c>
      <c r="L84" s="24"/>
      <c r="M84" s="184" t="str">
        <f>$E$21</f>
        <v>TERRA - POZEMKOVÉ ÚPRAVY s.r.o., Ing. Filip Brtna</v>
      </c>
      <c r="N84" s="173"/>
      <c r="O84" s="173"/>
      <c r="P84" s="173"/>
      <c r="Q84" s="17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3" t="s">
        <v>118</v>
      </c>
      <c r="D86" s="169"/>
      <c r="E86" s="169"/>
      <c r="F86" s="169"/>
      <c r="G86" s="169"/>
      <c r="H86" s="33"/>
      <c r="I86" s="33"/>
      <c r="J86" s="33"/>
      <c r="K86" s="33"/>
      <c r="L86" s="33"/>
      <c r="M86" s="33"/>
      <c r="N86" s="233" t="s">
        <v>119</v>
      </c>
      <c r="O86" s="173"/>
      <c r="P86" s="173"/>
      <c r="Q86" s="17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6">
        <f>$N$117</f>
        <v>0</v>
      </c>
      <c r="O88" s="173"/>
      <c r="P88" s="173"/>
      <c r="Q88" s="173"/>
      <c r="R88" s="25"/>
      <c r="T88" s="24"/>
      <c r="U88" s="24"/>
      <c r="AU88" s="6" t="s">
        <v>121</v>
      </c>
    </row>
    <row r="89" spans="2:21" s="76" customFormat="1" ht="25.5" customHeight="1">
      <c r="B89" s="112"/>
      <c r="C89" s="113"/>
      <c r="D89" s="113" t="s">
        <v>888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0">
        <f>$N$118</f>
        <v>0</v>
      </c>
      <c r="O89" s="231"/>
      <c r="P89" s="231"/>
      <c r="Q89" s="231"/>
      <c r="R89" s="114"/>
      <c r="T89" s="113"/>
      <c r="U89" s="113"/>
    </row>
    <row r="90" spans="2:21" s="115" customFormat="1" ht="21" customHeight="1">
      <c r="B90" s="116"/>
      <c r="C90" s="89"/>
      <c r="D90" s="89" t="s">
        <v>134</v>
      </c>
      <c r="E90" s="89"/>
      <c r="F90" s="89"/>
      <c r="G90" s="89"/>
      <c r="H90" s="89"/>
      <c r="I90" s="89"/>
      <c r="J90" s="89"/>
      <c r="K90" s="89"/>
      <c r="L90" s="89"/>
      <c r="M90" s="89"/>
      <c r="N90" s="175">
        <f>$N$125</f>
        <v>0</v>
      </c>
      <c r="O90" s="232"/>
      <c r="P90" s="232"/>
      <c r="Q90" s="232"/>
      <c r="R90" s="117"/>
      <c r="T90" s="89"/>
      <c r="U90" s="89"/>
    </row>
    <row r="91" spans="2:21" s="6" customFormat="1" ht="22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T91" s="24"/>
      <c r="U91" s="24"/>
    </row>
    <row r="92" spans="2:21" s="6" customFormat="1" ht="30" customHeight="1">
      <c r="B92" s="23"/>
      <c r="C92" s="71" t="s">
        <v>135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176">
        <f>ROUND($N$93+$N$94+$N$95+$N$96+$N$97+$N$98,2)</f>
        <v>0</v>
      </c>
      <c r="O92" s="173"/>
      <c r="P92" s="173"/>
      <c r="Q92" s="173"/>
      <c r="R92" s="25"/>
      <c r="T92" s="118"/>
      <c r="U92" s="119" t="s">
        <v>48</v>
      </c>
    </row>
    <row r="93" spans="2:62" s="6" customFormat="1" ht="18.75" customHeight="1">
      <c r="B93" s="23"/>
      <c r="C93" s="24"/>
      <c r="D93" s="172" t="s">
        <v>136</v>
      </c>
      <c r="E93" s="173"/>
      <c r="F93" s="173"/>
      <c r="G93" s="173"/>
      <c r="H93" s="173"/>
      <c r="I93" s="24"/>
      <c r="J93" s="24"/>
      <c r="K93" s="24"/>
      <c r="L93" s="24"/>
      <c r="M93" s="24"/>
      <c r="N93" s="174">
        <f>ROUND($N$88*$T$93,2)</f>
        <v>0</v>
      </c>
      <c r="O93" s="173"/>
      <c r="P93" s="173"/>
      <c r="Q93" s="173"/>
      <c r="R93" s="25"/>
      <c r="T93" s="120"/>
      <c r="U93" s="121" t="s">
        <v>49</v>
      </c>
      <c r="AY93" s="6" t="s">
        <v>137</v>
      </c>
      <c r="BE93" s="93">
        <f>IF($U$93="základní",$N$93,0)</f>
        <v>0</v>
      </c>
      <c r="BF93" s="93">
        <f>IF($U$93="snížená",$N$93,0)</f>
        <v>0</v>
      </c>
      <c r="BG93" s="93">
        <f>IF($U$93="zákl. přenesená",$N$93,0)</f>
        <v>0</v>
      </c>
      <c r="BH93" s="93">
        <f>IF($U$93="sníž. přenesená",$N$93,0)</f>
        <v>0</v>
      </c>
      <c r="BI93" s="93">
        <f>IF($U$93="nulová",$N$93,0)</f>
        <v>0</v>
      </c>
      <c r="BJ93" s="6" t="s">
        <v>22</v>
      </c>
    </row>
    <row r="94" spans="2:62" s="6" customFormat="1" ht="18.75" customHeight="1">
      <c r="B94" s="23"/>
      <c r="C94" s="24"/>
      <c r="D94" s="172" t="s">
        <v>138</v>
      </c>
      <c r="E94" s="173"/>
      <c r="F94" s="173"/>
      <c r="G94" s="173"/>
      <c r="H94" s="173"/>
      <c r="I94" s="24"/>
      <c r="J94" s="24"/>
      <c r="K94" s="24"/>
      <c r="L94" s="24"/>
      <c r="M94" s="24"/>
      <c r="N94" s="174">
        <f>ROUND($N$88*$T$94,2)</f>
        <v>0</v>
      </c>
      <c r="O94" s="173"/>
      <c r="P94" s="173"/>
      <c r="Q94" s="173"/>
      <c r="R94" s="25"/>
      <c r="T94" s="120"/>
      <c r="U94" s="121" t="s">
        <v>49</v>
      </c>
      <c r="AY94" s="6" t="s">
        <v>137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172" t="s">
        <v>139</v>
      </c>
      <c r="E95" s="173"/>
      <c r="F95" s="173"/>
      <c r="G95" s="173"/>
      <c r="H95" s="173"/>
      <c r="I95" s="24"/>
      <c r="J95" s="24"/>
      <c r="K95" s="24"/>
      <c r="L95" s="24"/>
      <c r="M95" s="24"/>
      <c r="N95" s="174">
        <f>ROUND($N$88*$T$95,2)</f>
        <v>0</v>
      </c>
      <c r="O95" s="173"/>
      <c r="P95" s="173"/>
      <c r="Q95" s="173"/>
      <c r="R95" s="25"/>
      <c r="T95" s="120"/>
      <c r="U95" s="121" t="s">
        <v>49</v>
      </c>
      <c r="AY95" s="6" t="s">
        <v>137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172" t="s">
        <v>140</v>
      </c>
      <c r="E96" s="173"/>
      <c r="F96" s="173"/>
      <c r="G96" s="173"/>
      <c r="H96" s="173"/>
      <c r="I96" s="24"/>
      <c r="J96" s="24"/>
      <c r="K96" s="24"/>
      <c r="L96" s="24"/>
      <c r="M96" s="24"/>
      <c r="N96" s="174">
        <f>ROUND($N$88*$T$96,2)</f>
        <v>0</v>
      </c>
      <c r="O96" s="173"/>
      <c r="P96" s="173"/>
      <c r="Q96" s="173"/>
      <c r="R96" s="25"/>
      <c r="T96" s="120"/>
      <c r="U96" s="121" t="s">
        <v>49</v>
      </c>
      <c r="AY96" s="6" t="s">
        <v>137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172" t="s">
        <v>141</v>
      </c>
      <c r="E97" s="173"/>
      <c r="F97" s="173"/>
      <c r="G97" s="173"/>
      <c r="H97" s="173"/>
      <c r="I97" s="24"/>
      <c r="J97" s="24"/>
      <c r="K97" s="24"/>
      <c r="L97" s="24"/>
      <c r="M97" s="24"/>
      <c r="N97" s="174">
        <f>ROUND($N$88*$T$97,2)</f>
        <v>0</v>
      </c>
      <c r="O97" s="173"/>
      <c r="P97" s="173"/>
      <c r="Q97" s="173"/>
      <c r="R97" s="25"/>
      <c r="T97" s="120"/>
      <c r="U97" s="121" t="s">
        <v>49</v>
      </c>
      <c r="AY97" s="6" t="s">
        <v>137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89" t="s">
        <v>142</v>
      </c>
      <c r="E98" s="24"/>
      <c r="F98" s="24"/>
      <c r="G98" s="24"/>
      <c r="H98" s="24"/>
      <c r="I98" s="24"/>
      <c r="J98" s="24"/>
      <c r="K98" s="24"/>
      <c r="L98" s="24"/>
      <c r="M98" s="24"/>
      <c r="N98" s="174">
        <f>ROUND($N$88*$T$98,2)</f>
        <v>0</v>
      </c>
      <c r="O98" s="173"/>
      <c r="P98" s="173"/>
      <c r="Q98" s="173"/>
      <c r="R98" s="25"/>
      <c r="T98" s="122"/>
      <c r="U98" s="123" t="s">
        <v>49</v>
      </c>
      <c r="AY98" s="6" t="s">
        <v>143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21" s="6" customFormat="1" ht="14.2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100" t="s">
        <v>109</v>
      </c>
      <c r="D100" s="33"/>
      <c r="E100" s="33"/>
      <c r="F100" s="33"/>
      <c r="G100" s="33"/>
      <c r="H100" s="33"/>
      <c r="I100" s="33"/>
      <c r="J100" s="33"/>
      <c r="K100" s="33"/>
      <c r="L100" s="168">
        <f>ROUND(SUM($N$88+$N$92),2)</f>
        <v>0</v>
      </c>
      <c r="M100" s="169"/>
      <c r="N100" s="169"/>
      <c r="O100" s="169"/>
      <c r="P100" s="169"/>
      <c r="Q100" s="169"/>
      <c r="R100" s="25"/>
      <c r="T100" s="24"/>
      <c r="U100" s="24"/>
    </row>
    <row r="101" spans="2:21" s="6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  <c r="T101" s="24"/>
      <c r="U101" s="24"/>
    </row>
    <row r="105" spans="2:18" s="6" customFormat="1" ht="7.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s="6" customFormat="1" ht="37.5" customHeight="1">
      <c r="B106" s="23"/>
      <c r="C106" s="199" t="s">
        <v>144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25"/>
    </row>
    <row r="107" spans="2:18" s="6" customFormat="1" ht="7.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</row>
    <row r="108" spans="2:18" s="6" customFormat="1" ht="30.75" customHeight="1">
      <c r="B108" s="23"/>
      <c r="C108" s="18" t="s">
        <v>17</v>
      </c>
      <c r="D108" s="24"/>
      <c r="E108" s="24"/>
      <c r="F108" s="228" t="str">
        <f>$F$6</f>
        <v>Jánský potok v km 0,400 - 4,400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24"/>
      <c r="R108" s="25"/>
    </row>
    <row r="109" spans="2:18" s="6" customFormat="1" ht="37.5" customHeight="1">
      <c r="B109" s="23"/>
      <c r="C109" s="57" t="s">
        <v>113</v>
      </c>
      <c r="D109" s="24"/>
      <c r="E109" s="24"/>
      <c r="F109" s="182" t="str">
        <f>$F$7</f>
        <v>03/2014/VON - Vedlejší a ostatní náklady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24"/>
      <c r="R109" s="25"/>
    </row>
    <row r="110" spans="2:18" s="6" customFormat="1" ht="7.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</row>
    <row r="111" spans="2:18" s="6" customFormat="1" ht="18.75" customHeight="1">
      <c r="B111" s="23"/>
      <c r="C111" s="18" t="s">
        <v>23</v>
      </c>
      <c r="D111" s="24"/>
      <c r="E111" s="24"/>
      <c r="F111" s="16" t="str">
        <f>$F$9</f>
        <v>Svoboda nad Úpou, Janské Lázně</v>
      </c>
      <c r="G111" s="24"/>
      <c r="H111" s="24"/>
      <c r="I111" s="24"/>
      <c r="J111" s="24"/>
      <c r="K111" s="18" t="s">
        <v>25</v>
      </c>
      <c r="L111" s="24"/>
      <c r="M111" s="229" t="str">
        <f>IF($O$9="","",$O$9)</f>
        <v>26.03.2014</v>
      </c>
      <c r="N111" s="173"/>
      <c r="O111" s="173"/>
      <c r="P111" s="173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5.75" customHeight="1">
      <c r="B113" s="23"/>
      <c r="C113" s="18" t="s">
        <v>29</v>
      </c>
      <c r="D113" s="24"/>
      <c r="E113" s="24"/>
      <c r="F113" s="16" t="str">
        <f>$E$12</f>
        <v>Správa KRNAP</v>
      </c>
      <c r="G113" s="24"/>
      <c r="H113" s="24"/>
      <c r="I113" s="24"/>
      <c r="J113" s="24"/>
      <c r="K113" s="18" t="s">
        <v>37</v>
      </c>
      <c r="L113" s="24"/>
      <c r="M113" s="184" t="str">
        <f>$E$18</f>
        <v>Ing. Filip Brtna</v>
      </c>
      <c r="N113" s="173"/>
      <c r="O113" s="173"/>
      <c r="P113" s="173"/>
      <c r="Q113" s="173"/>
      <c r="R113" s="25"/>
    </row>
    <row r="114" spans="2:18" s="6" customFormat="1" ht="15" customHeight="1">
      <c r="B114" s="23"/>
      <c r="C114" s="18" t="s">
        <v>35</v>
      </c>
      <c r="D114" s="24"/>
      <c r="E114" s="24"/>
      <c r="F114" s="16" t="str">
        <f>IF($E$15="","",$E$15)</f>
        <v>na základě VŘ</v>
      </c>
      <c r="G114" s="24"/>
      <c r="H114" s="24"/>
      <c r="I114" s="24"/>
      <c r="J114" s="24"/>
      <c r="K114" s="18" t="s">
        <v>42</v>
      </c>
      <c r="L114" s="24"/>
      <c r="M114" s="184" t="str">
        <f>$E$21</f>
        <v>TERRA - POZEMKOVÉ ÚPRAVY s.r.o., Ing. Filip Brtna</v>
      </c>
      <c r="N114" s="173"/>
      <c r="O114" s="173"/>
      <c r="P114" s="173"/>
      <c r="Q114" s="173"/>
      <c r="R114" s="25"/>
    </row>
    <row r="115" spans="2:18" s="6" customFormat="1" ht="11.2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27" s="124" customFormat="1" ht="30" customHeight="1">
      <c r="B116" s="125"/>
      <c r="C116" s="126" t="s">
        <v>145</v>
      </c>
      <c r="D116" s="127" t="s">
        <v>146</v>
      </c>
      <c r="E116" s="127" t="s">
        <v>66</v>
      </c>
      <c r="F116" s="225" t="s">
        <v>147</v>
      </c>
      <c r="G116" s="226"/>
      <c r="H116" s="226"/>
      <c r="I116" s="226"/>
      <c r="J116" s="127" t="s">
        <v>148</v>
      </c>
      <c r="K116" s="127" t="s">
        <v>149</v>
      </c>
      <c r="L116" s="225" t="s">
        <v>150</v>
      </c>
      <c r="M116" s="226"/>
      <c r="N116" s="225" t="s">
        <v>151</v>
      </c>
      <c r="O116" s="226"/>
      <c r="P116" s="226"/>
      <c r="Q116" s="227"/>
      <c r="R116" s="128"/>
      <c r="T116" s="66" t="s">
        <v>152</v>
      </c>
      <c r="U116" s="67" t="s">
        <v>48</v>
      </c>
      <c r="V116" s="67" t="s">
        <v>153</v>
      </c>
      <c r="W116" s="67" t="s">
        <v>154</v>
      </c>
      <c r="X116" s="67" t="s">
        <v>155</v>
      </c>
      <c r="Y116" s="67" t="s">
        <v>156</v>
      </c>
      <c r="Z116" s="67" t="s">
        <v>157</v>
      </c>
      <c r="AA116" s="68" t="s">
        <v>158</v>
      </c>
    </row>
    <row r="117" spans="2:63" s="6" customFormat="1" ht="30" customHeight="1">
      <c r="B117" s="23"/>
      <c r="C117" s="71" t="s">
        <v>116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20">
        <f>$BK$117</f>
        <v>0</v>
      </c>
      <c r="O117" s="173"/>
      <c r="P117" s="173"/>
      <c r="Q117" s="173"/>
      <c r="R117" s="25"/>
      <c r="T117" s="70"/>
      <c r="U117" s="38"/>
      <c r="V117" s="38"/>
      <c r="W117" s="129">
        <f>$W$118+$W$136</f>
        <v>0</v>
      </c>
      <c r="X117" s="38"/>
      <c r="Y117" s="129">
        <f>$Y$118+$Y$136</f>
        <v>0</v>
      </c>
      <c r="Z117" s="38"/>
      <c r="AA117" s="130">
        <f>$AA$118+$AA$136</f>
        <v>0</v>
      </c>
      <c r="AT117" s="6" t="s">
        <v>83</v>
      </c>
      <c r="AU117" s="6" t="s">
        <v>121</v>
      </c>
      <c r="BK117" s="131">
        <f>$BK$118+$BK$136</f>
        <v>0</v>
      </c>
    </row>
    <row r="118" spans="2:63" s="132" customFormat="1" ht="37.5" customHeight="1">
      <c r="B118" s="133"/>
      <c r="C118" s="134"/>
      <c r="D118" s="135" t="s">
        <v>888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12">
        <f>$BK$118</f>
        <v>0</v>
      </c>
      <c r="O118" s="211"/>
      <c r="P118" s="211"/>
      <c r="Q118" s="211"/>
      <c r="R118" s="136"/>
      <c r="T118" s="137"/>
      <c r="U118" s="134"/>
      <c r="V118" s="134"/>
      <c r="W118" s="138">
        <f>$W$119+SUM($W$120:$W$125)</f>
        <v>0</v>
      </c>
      <c r="X118" s="134"/>
      <c r="Y118" s="138">
        <f>$Y$119+SUM($Y$120:$Y$125)</f>
        <v>0</v>
      </c>
      <c r="Z118" s="134"/>
      <c r="AA118" s="139">
        <f>$AA$119+SUM($AA$120:$AA$125)</f>
        <v>0</v>
      </c>
      <c r="AR118" s="140" t="s">
        <v>165</v>
      </c>
      <c r="AT118" s="140" t="s">
        <v>83</v>
      </c>
      <c r="AU118" s="140" t="s">
        <v>84</v>
      </c>
      <c r="AY118" s="140" t="s">
        <v>159</v>
      </c>
      <c r="BK118" s="141">
        <f>$BK$119+SUM($BK$120:$BK$125)</f>
        <v>0</v>
      </c>
    </row>
    <row r="119" spans="2:65" s="6" customFormat="1" ht="39" customHeight="1">
      <c r="B119" s="23"/>
      <c r="C119" s="143" t="s">
        <v>22</v>
      </c>
      <c r="D119" s="143" t="s">
        <v>161</v>
      </c>
      <c r="E119" s="144" t="s">
        <v>889</v>
      </c>
      <c r="F119" s="216" t="s">
        <v>890</v>
      </c>
      <c r="G119" s="217"/>
      <c r="H119" s="217"/>
      <c r="I119" s="217"/>
      <c r="J119" s="145" t="s">
        <v>164</v>
      </c>
      <c r="K119" s="146">
        <v>1</v>
      </c>
      <c r="L119" s="218">
        <v>0</v>
      </c>
      <c r="M119" s="217"/>
      <c r="N119" s="219">
        <f>ROUND($L$119*$K$119,2)</f>
        <v>0</v>
      </c>
      <c r="O119" s="217"/>
      <c r="P119" s="217"/>
      <c r="Q119" s="217"/>
      <c r="R119" s="25"/>
      <c r="T119" s="147"/>
      <c r="U119" s="31" t="s">
        <v>49</v>
      </c>
      <c r="V119" s="24"/>
      <c r="W119" s="148">
        <f>$V$119*$K$119</f>
        <v>0</v>
      </c>
      <c r="X119" s="148">
        <v>0</v>
      </c>
      <c r="Y119" s="148">
        <f>$X$119*$K$119</f>
        <v>0</v>
      </c>
      <c r="Z119" s="148">
        <v>0</v>
      </c>
      <c r="AA119" s="149">
        <f>$Z$119*$K$119</f>
        <v>0</v>
      </c>
      <c r="AR119" s="6" t="s">
        <v>793</v>
      </c>
      <c r="AT119" s="6" t="s">
        <v>161</v>
      </c>
      <c r="AU119" s="6" t="s">
        <v>22</v>
      </c>
      <c r="AY119" s="6" t="s">
        <v>159</v>
      </c>
      <c r="BE119" s="93">
        <f>IF($U$119="základní",$N$119,0)</f>
        <v>0</v>
      </c>
      <c r="BF119" s="93">
        <f>IF($U$119="snížená",$N$119,0)</f>
        <v>0</v>
      </c>
      <c r="BG119" s="93">
        <f>IF($U$119="zákl. přenesená",$N$119,0)</f>
        <v>0</v>
      </c>
      <c r="BH119" s="93">
        <f>IF($U$119="sníž. přenesená",$N$119,0)</f>
        <v>0</v>
      </c>
      <c r="BI119" s="93">
        <f>IF($U$119="nulová",$N$119,0)</f>
        <v>0</v>
      </c>
      <c r="BJ119" s="6" t="s">
        <v>22</v>
      </c>
      <c r="BK119" s="93">
        <f>ROUND($L$119*$K$119,2)</f>
        <v>0</v>
      </c>
      <c r="BL119" s="6" t="s">
        <v>793</v>
      </c>
      <c r="BM119" s="6" t="s">
        <v>891</v>
      </c>
    </row>
    <row r="120" spans="2:51" s="6" customFormat="1" ht="18.75" customHeight="1">
      <c r="B120" s="150"/>
      <c r="C120" s="151"/>
      <c r="D120" s="151"/>
      <c r="E120" s="151"/>
      <c r="F120" s="214" t="s">
        <v>22</v>
      </c>
      <c r="G120" s="215"/>
      <c r="H120" s="215"/>
      <c r="I120" s="215"/>
      <c r="J120" s="151"/>
      <c r="K120" s="152">
        <v>1</v>
      </c>
      <c r="L120" s="151"/>
      <c r="M120" s="151"/>
      <c r="N120" s="151"/>
      <c r="O120" s="151"/>
      <c r="P120" s="151"/>
      <c r="Q120" s="151"/>
      <c r="R120" s="153"/>
      <c r="T120" s="154"/>
      <c r="U120" s="151"/>
      <c r="V120" s="151"/>
      <c r="W120" s="151"/>
      <c r="X120" s="151"/>
      <c r="Y120" s="151"/>
      <c r="Z120" s="151"/>
      <c r="AA120" s="155"/>
      <c r="AT120" s="156" t="s">
        <v>167</v>
      </c>
      <c r="AU120" s="156" t="s">
        <v>22</v>
      </c>
      <c r="AV120" s="156" t="s">
        <v>111</v>
      </c>
      <c r="AW120" s="156" t="s">
        <v>121</v>
      </c>
      <c r="AX120" s="156" t="s">
        <v>84</v>
      </c>
      <c r="AY120" s="156" t="s">
        <v>159</v>
      </c>
    </row>
    <row r="121" spans="2:65" s="6" customFormat="1" ht="39" customHeight="1">
      <c r="B121" s="23"/>
      <c r="C121" s="143" t="s">
        <v>111</v>
      </c>
      <c r="D121" s="143" t="s">
        <v>161</v>
      </c>
      <c r="E121" s="144" t="s">
        <v>892</v>
      </c>
      <c r="F121" s="216" t="s">
        <v>893</v>
      </c>
      <c r="G121" s="217"/>
      <c r="H121" s="217"/>
      <c r="I121" s="217"/>
      <c r="J121" s="145" t="s">
        <v>164</v>
      </c>
      <c r="K121" s="146">
        <v>1</v>
      </c>
      <c r="L121" s="218">
        <v>0</v>
      </c>
      <c r="M121" s="217"/>
      <c r="N121" s="219">
        <f>ROUND($L$121*$K$121,2)</f>
        <v>0</v>
      </c>
      <c r="O121" s="217"/>
      <c r="P121" s="217"/>
      <c r="Q121" s="217"/>
      <c r="R121" s="25"/>
      <c r="T121" s="147"/>
      <c r="U121" s="31" t="s">
        <v>49</v>
      </c>
      <c r="V121" s="24"/>
      <c r="W121" s="148">
        <f>$V$121*$K$121</f>
        <v>0</v>
      </c>
      <c r="X121" s="148">
        <v>0</v>
      </c>
      <c r="Y121" s="148">
        <f>$X$121*$K$121</f>
        <v>0</v>
      </c>
      <c r="Z121" s="148">
        <v>0</v>
      </c>
      <c r="AA121" s="149">
        <f>$Z$121*$K$121</f>
        <v>0</v>
      </c>
      <c r="AR121" s="6" t="s">
        <v>793</v>
      </c>
      <c r="AT121" s="6" t="s">
        <v>161</v>
      </c>
      <c r="AU121" s="6" t="s">
        <v>22</v>
      </c>
      <c r="AY121" s="6" t="s">
        <v>159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  <c r="BK121" s="93">
        <f>ROUND($L$121*$K$121,2)</f>
        <v>0</v>
      </c>
      <c r="BL121" s="6" t="s">
        <v>793</v>
      </c>
      <c r="BM121" s="6" t="s">
        <v>894</v>
      </c>
    </row>
    <row r="122" spans="2:51" s="6" customFormat="1" ht="18.75" customHeight="1">
      <c r="B122" s="150"/>
      <c r="C122" s="151"/>
      <c r="D122" s="151"/>
      <c r="E122" s="151"/>
      <c r="F122" s="214" t="s">
        <v>22</v>
      </c>
      <c r="G122" s="215"/>
      <c r="H122" s="215"/>
      <c r="I122" s="215"/>
      <c r="J122" s="151"/>
      <c r="K122" s="152">
        <v>1</v>
      </c>
      <c r="L122" s="151"/>
      <c r="M122" s="151"/>
      <c r="N122" s="151"/>
      <c r="O122" s="151"/>
      <c r="P122" s="151"/>
      <c r="Q122" s="151"/>
      <c r="R122" s="153"/>
      <c r="T122" s="154"/>
      <c r="U122" s="151"/>
      <c r="V122" s="151"/>
      <c r="W122" s="151"/>
      <c r="X122" s="151"/>
      <c r="Y122" s="151"/>
      <c r="Z122" s="151"/>
      <c r="AA122" s="155"/>
      <c r="AT122" s="156" t="s">
        <v>167</v>
      </c>
      <c r="AU122" s="156" t="s">
        <v>22</v>
      </c>
      <c r="AV122" s="156" t="s">
        <v>111</v>
      </c>
      <c r="AW122" s="156" t="s">
        <v>121</v>
      </c>
      <c r="AX122" s="156" t="s">
        <v>84</v>
      </c>
      <c r="AY122" s="156" t="s">
        <v>159</v>
      </c>
    </row>
    <row r="123" spans="2:65" s="6" customFormat="1" ht="27" customHeight="1">
      <c r="B123" s="23"/>
      <c r="C123" s="143" t="s">
        <v>179</v>
      </c>
      <c r="D123" s="143" t="s">
        <v>161</v>
      </c>
      <c r="E123" s="144" t="s">
        <v>895</v>
      </c>
      <c r="F123" s="216" t="s">
        <v>896</v>
      </c>
      <c r="G123" s="217"/>
      <c r="H123" s="217"/>
      <c r="I123" s="217"/>
      <c r="J123" s="145" t="s">
        <v>164</v>
      </c>
      <c r="K123" s="146">
        <v>1</v>
      </c>
      <c r="L123" s="218">
        <v>0</v>
      </c>
      <c r="M123" s="217"/>
      <c r="N123" s="219">
        <f>ROUND($L$123*$K$123,2)</f>
        <v>0</v>
      </c>
      <c r="O123" s="217"/>
      <c r="P123" s="217"/>
      <c r="Q123" s="217"/>
      <c r="R123" s="25"/>
      <c r="T123" s="147"/>
      <c r="U123" s="31" t="s">
        <v>49</v>
      </c>
      <c r="V123" s="24"/>
      <c r="W123" s="148">
        <f>$V$123*$K$123</f>
        <v>0</v>
      </c>
      <c r="X123" s="148">
        <v>0</v>
      </c>
      <c r="Y123" s="148">
        <f>$X$123*$K$123</f>
        <v>0</v>
      </c>
      <c r="Z123" s="148">
        <v>0</v>
      </c>
      <c r="AA123" s="149">
        <f>$Z$123*$K$123</f>
        <v>0</v>
      </c>
      <c r="AR123" s="6" t="s">
        <v>578</v>
      </c>
      <c r="AT123" s="6" t="s">
        <v>161</v>
      </c>
      <c r="AU123" s="6" t="s">
        <v>22</v>
      </c>
      <c r="AY123" s="6" t="s">
        <v>159</v>
      </c>
      <c r="BE123" s="93">
        <f>IF($U$123="základní",$N$123,0)</f>
        <v>0</v>
      </c>
      <c r="BF123" s="93">
        <f>IF($U$123="snížená",$N$123,0)</f>
        <v>0</v>
      </c>
      <c r="BG123" s="93">
        <f>IF($U$123="zákl. přenesená",$N$123,0)</f>
        <v>0</v>
      </c>
      <c r="BH123" s="93">
        <f>IF($U$123="sníž. přenesená",$N$123,0)</f>
        <v>0</v>
      </c>
      <c r="BI123" s="93">
        <f>IF($U$123="nulová",$N$123,0)</f>
        <v>0</v>
      </c>
      <c r="BJ123" s="6" t="s">
        <v>22</v>
      </c>
      <c r="BK123" s="93">
        <f>ROUND($L$123*$K$123,2)</f>
        <v>0</v>
      </c>
      <c r="BL123" s="6" t="s">
        <v>578</v>
      </c>
      <c r="BM123" s="6" t="s">
        <v>897</v>
      </c>
    </row>
    <row r="124" spans="2:51" s="6" customFormat="1" ht="18.75" customHeight="1">
      <c r="B124" s="150"/>
      <c r="C124" s="151"/>
      <c r="D124" s="151"/>
      <c r="E124" s="151"/>
      <c r="F124" s="214" t="s">
        <v>22</v>
      </c>
      <c r="G124" s="215"/>
      <c r="H124" s="215"/>
      <c r="I124" s="215"/>
      <c r="J124" s="151"/>
      <c r="K124" s="152">
        <v>1</v>
      </c>
      <c r="L124" s="151"/>
      <c r="M124" s="151"/>
      <c r="N124" s="151"/>
      <c r="O124" s="151"/>
      <c r="P124" s="151"/>
      <c r="Q124" s="151"/>
      <c r="R124" s="153"/>
      <c r="T124" s="154"/>
      <c r="U124" s="151"/>
      <c r="V124" s="151"/>
      <c r="W124" s="151"/>
      <c r="X124" s="151"/>
      <c r="Y124" s="151"/>
      <c r="Z124" s="151"/>
      <c r="AA124" s="155"/>
      <c r="AT124" s="156" t="s">
        <v>167</v>
      </c>
      <c r="AU124" s="156" t="s">
        <v>22</v>
      </c>
      <c r="AV124" s="156" t="s">
        <v>111</v>
      </c>
      <c r="AW124" s="156" t="s">
        <v>121</v>
      </c>
      <c r="AX124" s="156" t="s">
        <v>84</v>
      </c>
      <c r="AY124" s="156" t="s">
        <v>159</v>
      </c>
    </row>
    <row r="125" spans="2:63" s="132" customFormat="1" ht="30.75" customHeight="1">
      <c r="B125" s="133"/>
      <c r="C125" s="134"/>
      <c r="D125" s="142" t="s">
        <v>134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10">
        <f>$BK$125</f>
        <v>0</v>
      </c>
      <c r="O125" s="211"/>
      <c r="P125" s="211"/>
      <c r="Q125" s="211"/>
      <c r="R125" s="136"/>
      <c r="T125" s="137"/>
      <c r="U125" s="134"/>
      <c r="V125" s="134"/>
      <c r="W125" s="138">
        <f>SUM($W$126:$W$135)</f>
        <v>0</v>
      </c>
      <c r="X125" s="134"/>
      <c r="Y125" s="138">
        <f>SUM($Y$126:$Y$135)</f>
        <v>0</v>
      </c>
      <c r="Z125" s="134"/>
      <c r="AA125" s="139">
        <f>SUM($AA$126:$AA$135)</f>
        <v>0</v>
      </c>
      <c r="AR125" s="140" t="s">
        <v>377</v>
      </c>
      <c r="AT125" s="140" t="s">
        <v>83</v>
      </c>
      <c r="AU125" s="140" t="s">
        <v>22</v>
      </c>
      <c r="AY125" s="140" t="s">
        <v>159</v>
      </c>
      <c r="BK125" s="141">
        <f>SUM($BK$126:$BK$135)</f>
        <v>0</v>
      </c>
    </row>
    <row r="126" spans="2:65" s="6" customFormat="1" ht="27" customHeight="1">
      <c r="B126" s="23"/>
      <c r="C126" s="143" t="s">
        <v>165</v>
      </c>
      <c r="D126" s="143" t="s">
        <v>161</v>
      </c>
      <c r="E126" s="144" t="s">
        <v>898</v>
      </c>
      <c r="F126" s="216" t="s">
        <v>899</v>
      </c>
      <c r="G126" s="217"/>
      <c r="H126" s="217"/>
      <c r="I126" s="217"/>
      <c r="J126" s="145" t="s">
        <v>164</v>
      </c>
      <c r="K126" s="146">
        <v>1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49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793</v>
      </c>
      <c r="AT126" s="6" t="s">
        <v>161</v>
      </c>
      <c r="AU126" s="6" t="s">
        <v>111</v>
      </c>
      <c r="AY126" s="6" t="s">
        <v>159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793</v>
      </c>
      <c r="BM126" s="6" t="s">
        <v>900</v>
      </c>
    </row>
    <row r="127" spans="2:51" s="6" customFormat="1" ht="18.75" customHeight="1">
      <c r="B127" s="150"/>
      <c r="C127" s="151"/>
      <c r="D127" s="151"/>
      <c r="E127" s="151"/>
      <c r="F127" s="214" t="s">
        <v>199</v>
      </c>
      <c r="G127" s="215"/>
      <c r="H127" s="215"/>
      <c r="I127" s="215"/>
      <c r="J127" s="151"/>
      <c r="K127" s="152">
        <v>1</v>
      </c>
      <c r="L127" s="151"/>
      <c r="M127" s="151"/>
      <c r="N127" s="151"/>
      <c r="O127" s="151"/>
      <c r="P127" s="151"/>
      <c r="Q127" s="151"/>
      <c r="R127" s="153"/>
      <c r="T127" s="154"/>
      <c r="U127" s="151"/>
      <c r="V127" s="151"/>
      <c r="W127" s="151"/>
      <c r="X127" s="151"/>
      <c r="Y127" s="151"/>
      <c r="Z127" s="151"/>
      <c r="AA127" s="155"/>
      <c r="AT127" s="156" t="s">
        <v>167</v>
      </c>
      <c r="AU127" s="156" t="s">
        <v>111</v>
      </c>
      <c r="AV127" s="156" t="s">
        <v>111</v>
      </c>
      <c r="AW127" s="156" t="s">
        <v>121</v>
      </c>
      <c r="AX127" s="156" t="s">
        <v>22</v>
      </c>
      <c r="AY127" s="156" t="s">
        <v>159</v>
      </c>
    </row>
    <row r="128" spans="2:65" s="6" customFormat="1" ht="15.75" customHeight="1">
      <c r="B128" s="23"/>
      <c r="C128" s="143" t="s">
        <v>377</v>
      </c>
      <c r="D128" s="143" t="s">
        <v>161</v>
      </c>
      <c r="E128" s="144" t="s">
        <v>901</v>
      </c>
      <c r="F128" s="216" t="s">
        <v>902</v>
      </c>
      <c r="G128" s="217"/>
      <c r="H128" s="217"/>
      <c r="I128" s="217"/>
      <c r="J128" s="145" t="s">
        <v>164</v>
      </c>
      <c r="K128" s="146">
        <v>1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49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793</v>
      </c>
      <c r="AT128" s="6" t="s">
        <v>161</v>
      </c>
      <c r="AU128" s="6" t="s">
        <v>111</v>
      </c>
      <c r="AY128" s="6" t="s">
        <v>159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793</v>
      </c>
      <c r="BM128" s="6" t="s">
        <v>903</v>
      </c>
    </row>
    <row r="129" spans="2:51" s="6" customFormat="1" ht="18.75" customHeight="1">
      <c r="B129" s="150"/>
      <c r="C129" s="151"/>
      <c r="D129" s="151"/>
      <c r="E129" s="151"/>
      <c r="F129" s="214" t="s">
        <v>199</v>
      </c>
      <c r="G129" s="215"/>
      <c r="H129" s="215"/>
      <c r="I129" s="215"/>
      <c r="J129" s="151"/>
      <c r="K129" s="152">
        <v>1</v>
      </c>
      <c r="L129" s="151"/>
      <c r="M129" s="151"/>
      <c r="N129" s="151"/>
      <c r="O129" s="151"/>
      <c r="P129" s="151"/>
      <c r="Q129" s="151"/>
      <c r="R129" s="153"/>
      <c r="T129" s="154"/>
      <c r="U129" s="151"/>
      <c r="V129" s="151"/>
      <c r="W129" s="151"/>
      <c r="X129" s="151"/>
      <c r="Y129" s="151"/>
      <c r="Z129" s="151"/>
      <c r="AA129" s="155"/>
      <c r="AT129" s="156" t="s">
        <v>167</v>
      </c>
      <c r="AU129" s="156" t="s">
        <v>111</v>
      </c>
      <c r="AV129" s="156" t="s">
        <v>111</v>
      </c>
      <c r="AW129" s="156" t="s">
        <v>121</v>
      </c>
      <c r="AX129" s="156" t="s">
        <v>22</v>
      </c>
      <c r="AY129" s="156" t="s">
        <v>159</v>
      </c>
    </row>
    <row r="130" spans="2:65" s="6" customFormat="1" ht="39" customHeight="1">
      <c r="B130" s="23"/>
      <c r="C130" s="143" t="s">
        <v>381</v>
      </c>
      <c r="D130" s="143" t="s">
        <v>161</v>
      </c>
      <c r="E130" s="144" t="s">
        <v>904</v>
      </c>
      <c r="F130" s="216" t="s">
        <v>905</v>
      </c>
      <c r="G130" s="217"/>
      <c r="H130" s="217"/>
      <c r="I130" s="217"/>
      <c r="J130" s="145" t="s">
        <v>164</v>
      </c>
      <c r="K130" s="146">
        <v>1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49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793</v>
      </c>
      <c r="AT130" s="6" t="s">
        <v>161</v>
      </c>
      <c r="AU130" s="6" t="s">
        <v>111</v>
      </c>
      <c r="AY130" s="6" t="s">
        <v>159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793</v>
      </c>
      <c r="BM130" s="6" t="s">
        <v>906</v>
      </c>
    </row>
    <row r="131" spans="2:51" s="6" customFormat="1" ht="18.75" customHeight="1">
      <c r="B131" s="150"/>
      <c r="C131" s="151"/>
      <c r="D131" s="151"/>
      <c r="E131" s="151"/>
      <c r="F131" s="214" t="s">
        <v>199</v>
      </c>
      <c r="G131" s="215"/>
      <c r="H131" s="215"/>
      <c r="I131" s="215"/>
      <c r="J131" s="151"/>
      <c r="K131" s="152">
        <v>1</v>
      </c>
      <c r="L131" s="151"/>
      <c r="M131" s="151"/>
      <c r="N131" s="151"/>
      <c r="O131" s="151"/>
      <c r="P131" s="151"/>
      <c r="Q131" s="151"/>
      <c r="R131" s="153"/>
      <c r="T131" s="154"/>
      <c r="U131" s="151"/>
      <c r="V131" s="151"/>
      <c r="W131" s="151"/>
      <c r="X131" s="151"/>
      <c r="Y131" s="151"/>
      <c r="Z131" s="151"/>
      <c r="AA131" s="155"/>
      <c r="AT131" s="156" t="s">
        <v>167</v>
      </c>
      <c r="AU131" s="156" t="s">
        <v>111</v>
      </c>
      <c r="AV131" s="156" t="s">
        <v>111</v>
      </c>
      <c r="AW131" s="156" t="s">
        <v>121</v>
      </c>
      <c r="AX131" s="156" t="s">
        <v>22</v>
      </c>
      <c r="AY131" s="156" t="s">
        <v>159</v>
      </c>
    </row>
    <row r="132" spans="2:65" s="6" customFormat="1" ht="27" customHeight="1">
      <c r="B132" s="23"/>
      <c r="C132" s="143" t="s">
        <v>530</v>
      </c>
      <c r="D132" s="143" t="s">
        <v>161</v>
      </c>
      <c r="E132" s="144" t="s">
        <v>907</v>
      </c>
      <c r="F132" s="216" t="s">
        <v>908</v>
      </c>
      <c r="G132" s="217"/>
      <c r="H132" s="217"/>
      <c r="I132" s="217"/>
      <c r="J132" s="145" t="s">
        <v>164</v>
      </c>
      <c r="K132" s="146">
        <v>1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49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793</v>
      </c>
      <c r="AT132" s="6" t="s">
        <v>161</v>
      </c>
      <c r="AU132" s="6" t="s">
        <v>111</v>
      </c>
      <c r="AY132" s="6" t="s">
        <v>159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793</v>
      </c>
      <c r="BM132" s="6" t="s">
        <v>909</v>
      </c>
    </row>
    <row r="133" spans="2:51" s="6" customFormat="1" ht="18.75" customHeight="1">
      <c r="B133" s="150"/>
      <c r="C133" s="151"/>
      <c r="D133" s="151"/>
      <c r="E133" s="151"/>
      <c r="F133" s="214" t="s">
        <v>199</v>
      </c>
      <c r="G133" s="215"/>
      <c r="H133" s="215"/>
      <c r="I133" s="215"/>
      <c r="J133" s="151"/>
      <c r="K133" s="152">
        <v>1</v>
      </c>
      <c r="L133" s="151"/>
      <c r="M133" s="151"/>
      <c r="N133" s="151"/>
      <c r="O133" s="151"/>
      <c r="P133" s="151"/>
      <c r="Q133" s="151"/>
      <c r="R133" s="153"/>
      <c r="T133" s="154"/>
      <c r="U133" s="151"/>
      <c r="V133" s="151"/>
      <c r="W133" s="151"/>
      <c r="X133" s="151"/>
      <c r="Y133" s="151"/>
      <c r="Z133" s="151"/>
      <c r="AA133" s="155"/>
      <c r="AT133" s="156" t="s">
        <v>167</v>
      </c>
      <c r="AU133" s="156" t="s">
        <v>111</v>
      </c>
      <c r="AV133" s="156" t="s">
        <v>111</v>
      </c>
      <c r="AW133" s="156" t="s">
        <v>121</v>
      </c>
      <c r="AX133" s="156" t="s">
        <v>22</v>
      </c>
      <c r="AY133" s="156" t="s">
        <v>159</v>
      </c>
    </row>
    <row r="134" spans="2:65" s="6" customFormat="1" ht="39" customHeight="1">
      <c r="B134" s="23"/>
      <c r="C134" s="143" t="s">
        <v>396</v>
      </c>
      <c r="D134" s="143" t="s">
        <v>161</v>
      </c>
      <c r="E134" s="144" t="s">
        <v>910</v>
      </c>
      <c r="F134" s="216" t="s">
        <v>911</v>
      </c>
      <c r="G134" s="217"/>
      <c r="H134" s="217"/>
      <c r="I134" s="217"/>
      <c r="J134" s="145" t="s">
        <v>164</v>
      </c>
      <c r="K134" s="146">
        <v>1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49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793</v>
      </c>
      <c r="AT134" s="6" t="s">
        <v>161</v>
      </c>
      <c r="AU134" s="6" t="s">
        <v>111</v>
      </c>
      <c r="AY134" s="6" t="s">
        <v>159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793</v>
      </c>
      <c r="BM134" s="6" t="s">
        <v>912</v>
      </c>
    </row>
    <row r="135" spans="2:51" s="6" customFormat="1" ht="18.75" customHeight="1">
      <c r="B135" s="150"/>
      <c r="C135" s="151"/>
      <c r="D135" s="151"/>
      <c r="E135" s="151"/>
      <c r="F135" s="214" t="s">
        <v>22</v>
      </c>
      <c r="G135" s="215"/>
      <c r="H135" s="215"/>
      <c r="I135" s="215"/>
      <c r="J135" s="151"/>
      <c r="K135" s="152">
        <v>1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167</v>
      </c>
      <c r="AU135" s="156" t="s">
        <v>111</v>
      </c>
      <c r="AV135" s="156" t="s">
        <v>111</v>
      </c>
      <c r="AW135" s="156" t="s">
        <v>121</v>
      </c>
      <c r="AX135" s="156" t="s">
        <v>22</v>
      </c>
      <c r="AY135" s="156" t="s">
        <v>159</v>
      </c>
    </row>
    <row r="136" spans="2:63" s="6" customFormat="1" ht="51" customHeight="1">
      <c r="B136" s="23"/>
      <c r="C136" s="24"/>
      <c r="D136" s="135" t="s">
        <v>615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12">
        <f>$BK$136</f>
        <v>0</v>
      </c>
      <c r="O136" s="173"/>
      <c r="P136" s="173"/>
      <c r="Q136" s="173"/>
      <c r="R136" s="25"/>
      <c r="T136" s="161"/>
      <c r="U136" s="43"/>
      <c r="V136" s="43"/>
      <c r="W136" s="43"/>
      <c r="X136" s="43"/>
      <c r="Y136" s="43"/>
      <c r="Z136" s="43"/>
      <c r="AA136" s="45"/>
      <c r="AT136" s="6" t="s">
        <v>83</v>
      </c>
      <c r="AU136" s="6" t="s">
        <v>84</v>
      </c>
      <c r="AY136" s="6" t="s">
        <v>616</v>
      </c>
      <c r="BK136" s="93">
        <v>0</v>
      </c>
    </row>
    <row r="137" spans="2:18" s="6" customFormat="1" ht="7.5" customHeight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/>
    </row>
    <row r="429" s="2" customFormat="1" ht="14.25" customHeight="1"/>
  </sheetData>
  <sheetProtection password="CC35" sheet="1" objects="1" scenarios="1" formatColumns="0" formatRows="0" sort="0" autoFilter="0"/>
  <mergeCells count="10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26:Q126"/>
    <mergeCell ref="F119:I119"/>
    <mergeCell ref="L119:M119"/>
    <mergeCell ref="N119:Q119"/>
    <mergeCell ref="F120:I120"/>
    <mergeCell ref="F121:I121"/>
    <mergeCell ref="L121:M121"/>
    <mergeCell ref="N121:Q121"/>
    <mergeCell ref="F130:I130"/>
    <mergeCell ref="L130:M130"/>
    <mergeCell ref="N130:Q130"/>
    <mergeCell ref="F122:I122"/>
    <mergeCell ref="F123:I123"/>
    <mergeCell ref="L123:M123"/>
    <mergeCell ref="N123:Q123"/>
    <mergeCell ref="F124:I124"/>
    <mergeCell ref="F126:I126"/>
    <mergeCell ref="L126:M126"/>
    <mergeCell ref="H1:K1"/>
    <mergeCell ref="F131:I131"/>
    <mergeCell ref="F132:I132"/>
    <mergeCell ref="L132:M132"/>
    <mergeCell ref="N132:Q132"/>
    <mergeCell ref="F133:I133"/>
    <mergeCell ref="F127:I127"/>
    <mergeCell ref="F128:I128"/>
    <mergeCell ref="L128:M128"/>
    <mergeCell ref="N128:Q128"/>
    <mergeCell ref="S2:AC2"/>
    <mergeCell ref="F135:I135"/>
    <mergeCell ref="N117:Q117"/>
    <mergeCell ref="N118:Q118"/>
    <mergeCell ref="N125:Q125"/>
    <mergeCell ref="N136:Q136"/>
    <mergeCell ref="F134:I134"/>
    <mergeCell ref="L134:M134"/>
    <mergeCell ref="N134:Q134"/>
    <mergeCell ref="F129:I12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Braunová Radka</dc:creator>
  <cp:keywords/>
  <dc:description/>
  <cp:lastModifiedBy>Braunová Radka</cp:lastModifiedBy>
  <dcterms:created xsi:type="dcterms:W3CDTF">2015-03-27T08:57:41Z</dcterms:created>
  <dcterms:modified xsi:type="dcterms:W3CDTF">2015-03-27T08:57:42Z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