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Pol'!$A$1:$W$84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I52" i="1"/>
  <c r="I50" i="1"/>
  <c r="I49" i="1"/>
  <c r="BA71" i="12"/>
  <c r="BA68" i="12"/>
  <c r="BA51" i="12"/>
  <c r="BA25" i="12"/>
  <c r="BA23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O8" i="12" s="1"/>
  <c r="Q18" i="12"/>
  <c r="V18" i="12"/>
  <c r="G22" i="12"/>
  <c r="I22" i="12"/>
  <c r="I21" i="12" s="1"/>
  <c r="K22" i="12"/>
  <c r="K21" i="12" s="1"/>
  <c r="M22" i="12"/>
  <c r="O22" i="12"/>
  <c r="Q22" i="12"/>
  <c r="Q21" i="12" s="1"/>
  <c r="V22" i="12"/>
  <c r="V21" i="12" s="1"/>
  <c r="G24" i="12"/>
  <c r="I24" i="12"/>
  <c r="K24" i="12"/>
  <c r="M24" i="12"/>
  <c r="O24" i="12"/>
  <c r="Q24" i="12"/>
  <c r="V24" i="12"/>
  <c r="G28" i="12"/>
  <c r="I28" i="12"/>
  <c r="K28" i="12"/>
  <c r="M28" i="12"/>
  <c r="O28" i="12"/>
  <c r="Q28" i="12"/>
  <c r="V28" i="12"/>
  <c r="G32" i="12"/>
  <c r="G21" i="12" s="1"/>
  <c r="I32" i="12"/>
  <c r="K32" i="12"/>
  <c r="O32" i="12"/>
  <c r="O21" i="12" s="1"/>
  <c r="Q32" i="12"/>
  <c r="V32" i="12"/>
  <c r="G40" i="12"/>
  <c r="I40" i="12"/>
  <c r="K40" i="12"/>
  <c r="M40" i="12"/>
  <c r="O40" i="12"/>
  <c r="Q40" i="12"/>
  <c r="V40" i="12"/>
  <c r="G44" i="12"/>
  <c r="I44" i="12"/>
  <c r="K44" i="12"/>
  <c r="M44" i="12"/>
  <c r="O44" i="12"/>
  <c r="Q44" i="12"/>
  <c r="V44" i="12"/>
  <c r="G46" i="12"/>
  <c r="I46" i="12"/>
  <c r="K46" i="12"/>
  <c r="M46" i="12"/>
  <c r="O46" i="12"/>
  <c r="Q46" i="12"/>
  <c r="V46" i="12"/>
  <c r="G50" i="12"/>
  <c r="I50" i="12"/>
  <c r="I49" i="12" s="1"/>
  <c r="K50" i="12"/>
  <c r="K49" i="12" s="1"/>
  <c r="M50" i="12"/>
  <c r="O50" i="12"/>
  <c r="Q50" i="12"/>
  <c r="Q49" i="12" s="1"/>
  <c r="V50" i="12"/>
  <c r="V49" i="12" s="1"/>
  <c r="G53" i="12"/>
  <c r="I53" i="12"/>
  <c r="K53" i="12"/>
  <c r="M53" i="12"/>
  <c r="O53" i="12"/>
  <c r="Q53" i="12"/>
  <c r="V53" i="12"/>
  <c r="G56" i="12"/>
  <c r="I56" i="12"/>
  <c r="K56" i="12"/>
  <c r="M56" i="12"/>
  <c r="O56" i="12"/>
  <c r="Q56" i="12"/>
  <c r="V56" i="12"/>
  <c r="G60" i="12"/>
  <c r="I60" i="12"/>
  <c r="K60" i="12"/>
  <c r="O60" i="12"/>
  <c r="O49" i="12" s="1"/>
  <c r="Q60" i="12"/>
  <c r="V60" i="12"/>
  <c r="G63" i="12"/>
  <c r="I63" i="12"/>
  <c r="K63" i="12"/>
  <c r="M63" i="12"/>
  <c r="O63" i="12"/>
  <c r="Q63" i="12"/>
  <c r="V63" i="12"/>
  <c r="G65" i="12"/>
  <c r="I65" i="12"/>
  <c r="K65" i="12"/>
  <c r="M65" i="12"/>
  <c r="O65" i="12"/>
  <c r="Q65" i="12"/>
  <c r="V65" i="12"/>
  <c r="G66" i="12"/>
  <c r="I66" i="12"/>
  <c r="K66" i="12"/>
  <c r="M66" i="12"/>
  <c r="O66" i="12"/>
  <c r="Q66" i="12"/>
  <c r="V66" i="12"/>
  <c r="G67" i="12"/>
  <c r="M67" i="12" s="1"/>
  <c r="I67" i="12"/>
  <c r="K67" i="12"/>
  <c r="O67" i="12"/>
  <c r="Q67" i="12"/>
  <c r="V67" i="12"/>
  <c r="G69" i="12"/>
  <c r="M69" i="12" s="1"/>
  <c r="I69" i="12"/>
  <c r="K69" i="12"/>
  <c r="O69" i="12"/>
  <c r="Q69" i="12"/>
  <c r="V69" i="12"/>
  <c r="G70" i="12"/>
  <c r="I70" i="12"/>
  <c r="K70" i="12"/>
  <c r="M70" i="12"/>
  <c r="O70" i="12"/>
  <c r="Q70" i="12"/>
  <c r="V70" i="12"/>
  <c r="G73" i="12"/>
  <c r="G72" i="12" s="1"/>
  <c r="I73" i="12"/>
  <c r="I72" i="12" s="1"/>
  <c r="K73" i="12"/>
  <c r="K72" i="12" s="1"/>
  <c r="O73" i="12"/>
  <c r="O72" i="12" s="1"/>
  <c r="Q73" i="12"/>
  <c r="Q72" i="12" s="1"/>
  <c r="V73" i="12"/>
  <c r="V72" i="12" s="1"/>
  <c r="G76" i="12"/>
  <c r="G75" i="12" s="1"/>
  <c r="I76" i="12"/>
  <c r="K76" i="12"/>
  <c r="K75" i="12" s="1"/>
  <c r="M76" i="12"/>
  <c r="M75" i="12" s="1"/>
  <c r="O76" i="12"/>
  <c r="O75" i="12" s="1"/>
  <c r="Q76" i="12"/>
  <c r="V76" i="12"/>
  <c r="V75" i="12" s="1"/>
  <c r="G78" i="12"/>
  <c r="I78" i="12"/>
  <c r="K78" i="12"/>
  <c r="M78" i="12"/>
  <c r="O78" i="12"/>
  <c r="Q78" i="12"/>
  <c r="V78" i="12"/>
  <c r="G79" i="12"/>
  <c r="M79" i="12" s="1"/>
  <c r="I79" i="12"/>
  <c r="K79" i="12"/>
  <c r="O79" i="12"/>
  <c r="Q79" i="12"/>
  <c r="V79" i="12"/>
  <c r="G80" i="12"/>
  <c r="I80" i="12"/>
  <c r="I75" i="12" s="1"/>
  <c r="K80" i="12"/>
  <c r="M80" i="12"/>
  <c r="O80" i="12"/>
  <c r="Q80" i="12"/>
  <c r="Q75" i="12" s="1"/>
  <c r="V80" i="12"/>
  <c r="G81" i="12"/>
  <c r="I81" i="12"/>
  <c r="K81" i="12"/>
  <c r="M81" i="12"/>
  <c r="O81" i="12"/>
  <c r="Q81" i="12"/>
  <c r="V81" i="12"/>
  <c r="AE83" i="12"/>
  <c r="F40" i="1" s="1"/>
  <c r="I20" i="1"/>
  <c r="I19" i="1"/>
  <c r="I18" i="1"/>
  <c r="I17" i="1"/>
  <c r="G49" i="12" l="1"/>
  <c r="I51" i="1" s="1"/>
  <c r="I16" i="1" s="1"/>
  <c r="I21" i="1" s="1"/>
  <c r="F39" i="1"/>
  <c r="F41" i="1"/>
  <c r="M8" i="12"/>
  <c r="M73" i="12"/>
  <c r="M72" i="12" s="1"/>
  <c r="M60" i="12"/>
  <c r="M49" i="12" s="1"/>
  <c r="M32" i="12"/>
  <c r="M21" i="12" s="1"/>
  <c r="AF83" i="12"/>
  <c r="G8" i="12"/>
  <c r="J28" i="1"/>
  <c r="J26" i="1"/>
  <c r="G38" i="1"/>
  <c r="F38" i="1"/>
  <c r="H32" i="1"/>
  <c r="J23" i="1"/>
  <c r="J24" i="1"/>
  <c r="J25" i="1"/>
  <c r="J27" i="1"/>
  <c r="E24" i="1"/>
  <c r="E26" i="1"/>
  <c r="G83" i="12" l="1"/>
  <c r="I54" i="1"/>
  <c r="J53" i="1" s="1"/>
  <c r="G41" i="1"/>
  <c r="H41" i="1" s="1"/>
  <c r="I41" i="1" s="1"/>
  <c r="G39" i="1"/>
  <c r="G42" i="1" s="1"/>
  <c r="G25" i="1" s="1"/>
  <c r="A25" i="1" s="1"/>
  <c r="A26" i="1" s="1"/>
  <c r="G26" i="1" s="1"/>
  <c r="G40" i="1"/>
  <c r="H40" i="1" s="1"/>
  <c r="I40" i="1" s="1"/>
  <c r="F42" i="1"/>
  <c r="H39" i="1" l="1"/>
  <c r="I39" i="1" s="1"/>
  <c r="I42" i="1" s="1"/>
  <c r="J49" i="1"/>
  <c r="J50" i="1"/>
  <c r="J52" i="1"/>
  <c r="J51" i="1"/>
  <c r="G28" i="1"/>
  <c r="G23" i="1"/>
  <c r="A23" i="1" s="1"/>
  <c r="A24" i="1" s="1"/>
  <c r="G24" i="1" s="1"/>
  <c r="A27" i="1" s="1"/>
  <c r="A29" i="1" s="1"/>
  <c r="G29" i="1" s="1"/>
  <c r="G27" i="1" s="1"/>
  <c r="H42" i="1" l="1"/>
  <c r="J54" i="1"/>
  <c r="J41" i="1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Město</t>
        </r>
      </text>
    </comment>
  </commentList>
</comments>
</file>

<file path=xl/sharedStrings.xml><?xml version="1.0" encoding="utf-8"?>
<sst xmlns="http://schemas.openxmlformats.org/spreadsheetml/2006/main" count="430" uniqueCount="207">
  <si>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</si>
  <si>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</si>
  <si>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</si>
  <si>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</si>
  <si>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</si>
  <si>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</si>
  <si>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</si>
  <si>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</si>
  <si>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</si>
  <si>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</si>
  <si>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</si>
  <si>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</si>
  <si>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</si>
  <si>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</si>
  <si>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</si>
  <si>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</si>
  <si>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</si>
  <si>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</si>
  <si>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</si>
  <si>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</si>
  <si>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</si>
  <si>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</si>
  <si>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</si>
  <si>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</si>
  <si>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</si>
  <si>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</si>
  <si>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</si>
  <si>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</si>
  <si>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</si>
  <si>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</si>
  <si>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</si>
  <si>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</si>
  <si>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</si>
  <si>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</si>
  <si>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</si>
  <si>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</si>
  <si>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</si>
  <si>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</si>
  <si>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</si>
  <si>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</si>
  <si>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</si>
  <si>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</si>
  <si>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</si>
  <si>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</si>
  <si>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Oprava účelové komunikace Skalní mlýn-Punkevní jeskyně</t>
  </si>
  <si>
    <t>Účelová komunikace Skalní mlýn-Punkevní jeskyně</t>
  </si>
  <si>
    <t>Objekt:</t>
  </si>
  <si>
    <t>Rozpočet:</t>
  </si>
  <si>
    <t>290817</t>
  </si>
  <si>
    <t>Správa jeskyní České republiky</t>
  </si>
  <si>
    <t>Květnové náměstí 3</t>
  </si>
  <si>
    <t>Průhonice</t>
  </si>
  <si>
    <t>25243</t>
  </si>
  <si>
    <t>75073331</t>
  </si>
  <si>
    <t>CZ75073331</t>
  </si>
  <si>
    <t>Lubomír Klodner</t>
  </si>
  <si>
    <t>366</t>
  </si>
  <si>
    <t>Rohozná</t>
  </si>
  <si>
    <t>56972</t>
  </si>
  <si>
    <t>45568481</t>
  </si>
  <si>
    <t>CZ5408231521</t>
  </si>
  <si>
    <t>Stavba</t>
  </si>
  <si>
    <t>Celkem za stavbu</t>
  </si>
  <si>
    <t>CZK</t>
  </si>
  <si>
    <t>Rekapitulace dílů</t>
  </si>
  <si>
    <t>Typ dílu</t>
  </si>
  <si>
    <t>5</t>
  </si>
  <si>
    <t>Komunikace</t>
  </si>
  <si>
    <t>91</t>
  </si>
  <si>
    <t>Doplňující práce na komunikaci</t>
  </si>
  <si>
    <t>96</t>
  </si>
  <si>
    <t>Bourání konstrukcí</t>
  </si>
  <si>
    <t>99</t>
  </si>
  <si>
    <t>Staveništní přesun hmot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</si>
  <si>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</si>
  <si>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</si>
  <si>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</si>
  <si>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</si>
  <si>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</si>
  <si>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</si>
  <si>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</si>
  <si>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</si>
  <si>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</si>
  <si>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</si>
  <si>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</si>
  <si>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</si>
  <si>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</si>
  <si>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</si>
  <si>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</si>
  <si>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</si>
  <si>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</si>
  <si>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</si>
  <si>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</si>
  <si>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</si>
  <si>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</si>
  <si>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</si>
  <si>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</si>
  <si>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</si>
  <si>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</si>
  <si>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</si>
  <si>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</si>
  <si>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</si>
  <si>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</si>
  <si>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573231111R00</t>
  </si>
  <si>
    <t>Postřik živičný spojovací bez posypu kamenivem ze silniční emulze, v množství od 0,5 do 0,7 kg/m2</t>
  </si>
  <si>
    <t>m2</t>
  </si>
  <si>
    <t>822-1</t>
  </si>
  <si>
    <t>RTS 17/I</t>
  </si>
  <si>
    <t>RTS 17/ I</t>
  </si>
  <si>
    <t>POL1_1</t>
  </si>
  <si>
    <t>A TZ komunikace : 8000</t>
  </si>
  <si>
    <t>VV</t>
  </si>
  <si>
    <t>napojení : 60</t>
  </si>
  <si>
    <t>577131211R00</t>
  </si>
  <si>
    <t>Beton asfaltový s rozprostřením a zhutněním v pruhu šířky do 3 m, ACO 8 nebo ACO 11 nebo ACO 16, tloušťky 40 mm, plochy přes 1000 m2</t>
  </si>
  <si>
    <t>včetně úpravy hran komunikace válečkováním</t>
  </si>
  <si>
    <t>POP</t>
  </si>
  <si>
    <t>599142111T00</t>
  </si>
  <si>
    <t>Zálivka asfaltová včetně úpravy spáry (biguma)</t>
  </si>
  <si>
    <t>m</t>
  </si>
  <si>
    <t>Vlastní</t>
  </si>
  <si>
    <t>napojení : 3+3</t>
  </si>
  <si>
    <t>919731121R00</t>
  </si>
  <si>
    <t>Zarovnání styčné plochy podkladu nebo krytu živičné, tloušťky do 50 mm</t>
  </si>
  <si>
    <t>podél vybourané části komunikace nebo zpevněné plochy</t>
  </si>
  <si>
    <t>SPI</t>
  </si>
  <si>
    <t>899331111R00</t>
  </si>
  <si>
    <t>Výšková úprava uličního vstupu nebo vpustě do 20 cm zvýšením poklopu</t>
  </si>
  <si>
    <t>kus</t>
  </si>
  <si>
    <t>POL1_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</si>
  <si>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</si>
  <si>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899431111R00</t>
  </si>
  <si>
    <t>Výšková úprava uličního vstupu nebo vpustě do 20 cm zvýšením krytu šoupěte</t>
  </si>
  <si>
    <t>šoupata : 5</t>
  </si>
  <si>
    <t>hydranty : 2</t>
  </si>
  <si>
    <t>914991001R00</t>
  </si>
  <si>
    <t>Dočasné dopravní značení montáž , dopravní značky včetně stojanu</t>
  </si>
  <si>
    <t>Z2 : 2</t>
  </si>
  <si>
    <t>B1 : 2</t>
  </si>
  <si>
    <t>E13 : 2</t>
  </si>
  <si>
    <t>914992001R00</t>
  </si>
  <si>
    <t>Dočasné dopravní značení vlastní nájem, dopravní značky včetně stojanu</t>
  </si>
  <si>
    <t>Začátek provozního součtu</t>
  </si>
  <si>
    <t xml:space="preserve">  Z2 : 2</t>
  </si>
  <si>
    <t xml:space="preserve">  B1 : 2</t>
  </si>
  <si>
    <t xml:space="preserve">  E13 : 2</t>
  </si>
  <si>
    <t xml:space="preserve">  Mezisoučet</t>
  </si>
  <si>
    <t>Konec provozního součtu</t>
  </si>
  <si>
    <t>6*30</t>
  </si>
  <si>
    <t>914993001R00</t>
  </si>
  <si>
    <t>Demontáž dočasného dopravního značení značky včetně stojanu</t>
  </si>
  <si>
    <t>915712112R00</t>
  </si>
  <si>
    <t>Vodorovné značení krytů silnovrstvé, vodicích proužků šířky 250 mm</t>
  </si>
  <si>
    <t>V4 : 3220</t>
  </si>
  <si>
    <t>915791111R00</t>
  </si>
  <si>
    <t>Předznačení pro vodorovné značení pro dělící čáry, vodící proužky</t>
  </si>
  <si>
    <t>stříkané barvou nebo prováděné z nátěrových hmot</t>
  </si>
  <si>
    <t>113151113R00</t>
  </si>
  <si>
    <t>Odstranění podkladu, krytu frézováním povrch živičný, plochy do 500 m2 na jednom objektu nebo při provádění pruhu šířky do  750 mm, tloušťky 40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</si>
  <si>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</si>
  <si>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919735112R00</t>
  </si>
  <si>
    <t>Řezání stávajících krytů nebo podkladů živičných, hloubky přes 50 do 100 mm</t>
  </si>
  <si>
    <t>včetně spotřeby vody</t>
  </si>
  <si>
    <t>938908411R00</t>
  </si>
  <si>
    <t>Očištění povrchu saponátovým roztokem saponátovým roztokem</t>
  </si>
  <si>
    <t>povrchu živičného, betonového nebo dlážděného</t>
  </si>
  <si>
    <t>938909311R00</t>
  </si>
  <si>
    <t>Odstranění bláta a nánosu z povrchu podkladu nebo krytu živičného nebo betonováho</t>
  </si>
  <si>
    <t>938909611R00</t>
  </si>
  <si>
    <t>Odstranění bláta a nánosu na krajnicích tloušťky do 10 cm</t>
  </si>
  <si>
    <t>3220*0,5</t>
  </si>
  <si>
    <t>979990113R00</t>
  </si>
  <si>
    <t>Poplatek za skládku suti - obalované kam. - asfalt</t>
  </si>
  <si>
    <t>t</t>
  </si>
  <si>
    <t>801-3</t>
  </si>
  <si>
    <t>979000005R00</t>
  </si>
  <si>
    <t>Poplatek za skládku zeminy 1- 4</t>
  </si>
  <si>
    <t>979081111R00</t>
  </si>
  <si>
    <t>Odvoz suti a vybouraných hmot na skládku Odvoz suti a vybour. hmot na skládku do 1 km</t>
  </si>
  <si>
    <t>POL8_</t>
  </si>
  <si>
    <t>Výkaz výměr obsahuje pro manipulaci s vytěženou zeminou,sutí a vybouranými hmotami, položky, které jsou limitovány určitou vzdáleností pro vodorovné přemístění. Místo pro uložení vytěžené zeminy,suti a vybouraných hmot,  si zajišťuje uchazeč dle svého technologického plánu a je na uchazeči jaká místa pro uložení zvolí. Do nabídkové ceny musí uchazeč zakalkulovat skutečné náklady podle odvozní vzdálenosti bez ohledu na to, jaká vzdálenost je uvedená v popise položky.Platí pro všechny položky vodorovného přemístění,zeminy,suti a vybouraných hmot.</t>
  </si>
  <si>
    <t>979081121R00</t>
  </si>
  <si>
    <t>Odvoz suti a vybouraných hmot na skládku Příplatek k odvozu za každý další 1 km</t>
  </si>
  <si>
    <t>979093111R00</t>
  </si>
  <si>
    <t>Uložení suti na skládku bez zhutnění</t>
  </si>
  <si>
    <t>Výkaz výměr obsahuje pro manipulaci s vytěženou zeminou, popřípadě s vybouranými hmotami, položky, které jsou limitovány určitou vzdáleností pro vodorovné přemístění. Místo pro uložení vytěžené zeminy či vybouraných hmot si zajišťuje uchazeč dle svého technologického plánu a je na uchazeči jaká místa pro uložení zeminy či vybouraných hmot zvolí. Do nabídkové ceny musí uchazeč zakalkulovat skutečné náklady podle odvozní vzdálenosti bez ohledu na to, jaká vzdálenost je uvedená v popise položky.Platí pro všechny položky vodorovného přemístění zeminy, suti, či vybouraných hmot.</t>
  </si>
  <si>
    <t>998225111R00</t>
  </si>
  <si>
    <t>Přesun hmot komunikací a letišť, kryt živičný jakékoliv délky objektu</t>
  </si>
  <si>
    <t>POL7_</t>
  </si>
  <si>
    <t>vodorovně do 200 m</t>
  </si>
  <si>
    <t>005111022T</t>
  </si>
  <si>
    <t xml:space="preserve">Vytyčení inženýrských sítí,ochrana stávajících vedení a zařízení před poškozením </t>
  </si>
  <si>
    <t>Soubor</t>
  </si>
  <si>
    <t>Indiv</t>
  </si>
  <si>
    <t>POL99_8</t>
  </si>
  <si>
    <t>Zaměření a vytýčení stávajících inženýrských sítí v místě stavby z hlediska jejich ochrany při provádění stavby.</t>
  </si>
  <si>
    <t>005121 R</t>
  </si>
  <si>
    <t>Zařízení staveniště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</si>
  <si>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</si>
  <si>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</si>
  <si>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</si>
  <si>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</si>
  <si>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</si>
  <si>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005211030R</t>
  </si>
  <si>
    <t xml:space="preserve">Dočasná dopravní opatření 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</si>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</sst>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Border="1" applyAlignment="1">
      <alignment horizontal="center" vertical="top" wrapText="1" shrinkToFit="1"/>
    </xf>
    <xf numFmtId="0" fontId="19" fillId="0" borderId="0" xfId="0" applyNumberFormat="1" applyFont="1" applyBorder="1" applyAlignment="1">
      <alignment vertical="top" wrapText="1" shrinkToFit="1"/>
    </xf>
    <xf numFmtId="0" fontId="20" fillId="0" borderId="0" xfId="0" applyNumberFormat="1" applyFont="1" applyBorder="1" applyAlignment="1">
      <alignment horizontal="center" vertical="top" wrapText="1" shrinkToFit="1"/>
    </xf>
    <xf numFmtId="0" fontId="20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quotePrefix="1" applyNumberFormat="1" applyFont="1" applyBorder="1" applyAlignment="1">
      <alignment horizontal="left" vertical="top" wrapText="1"/>
    </xf>
    <xf numFmtId="0" fontId="20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15" sqref="B15"/>
    </sheetView>
  </sheetViews>
  <sheetFormatPr defaultRowHeight="12.75" x14ac:dyDescent="0.2"/>
  <sheetData>
    <row r="1" spans="1:7" x14ac:dyDescent="0.2">
      <c r="A1" s="33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sheetProtection algorithmName="SHA-512" hashValue="ylmRMn2ceyiT53wVut57D/l3qZdznLJyV+Iz2g6uk5ELF5mO8VNoSRX9RNBj0TmfTftQySX90t88mK7oQ6/xag==" saltValue="nsVOTv9FWPt5bJFoZ3V9N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5" zoomScaleNormal="100" zoomScaleSheetLayoutView="75" workbookViewId="0">
      <selection activeCell="J35" sqref="J3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8" t="s">
        <v>36</v>
      </c>
      <c r="B1" s="227" t="s">
        <v>41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">
      <c r="A2" s="3"/>
      <c r="B2" s="77" t="s">
        <v>22</v>
      </c>
      <c r="C2" s="78"/>
      <c r="D2" s="79" t="s">
        <v>48</v>
      </c>
      <c r="E2" s="233" t="s">
        <v>44</v>
      </c>
      <c r="F2" s="234"/>
      <c r="G2" s="234"/>
      <c r="H2" s="234"/>
      <c r="I2" s="234"/>
      <c r="J2" s="235"/>
      <c r="O2" s="2"/>
    </row>
    <row r="3" spans="1:15" ht="27" customHeight="1" x14ac:dyDescent="0.2">
      <c r="A3" s="3"/>
      <c r="B3" s="80" t="s">
        <v>46</v>
      </c>
      <c r="C3" s="78"/>
      <c r="D3" s="81" t="s">
        <v>43</v>
      </c>
      <c r="E3" s="236" t="s">
        <v>45</v>
      </c>
      <c r="F3" s="237"/>
      <c r="G3" s="237"/>
      <c r="H3" s="237"/>
      <c r="I3" s="237"/>
      <c r="J3" s="238"/>
    </row>
    <row r="4" spans="1:15" ht="23.25" customHeight="1" x14ac:dyDescent="0.2">
      <c r="A4" s="74">
        <v>1664</v>
      </c>
      <c r="B4" s="82" t="s">
        <v>47</v>
      </c>
      <c r="C4" s="83"/>
      <c r="D4" s="84" t="s">
        <v>43</v>
      </c>
      <c r="E4" s="224" t="s">
        <v>44</v>
      </c>
      <c r="F4" s="225"/>
      <c r="G4" s="225"/>
      <c r="H4" s="225"/>
      <c r="I4" s="225"/>
      <c r="J4" s="226"/>
    </row>
    <row r="5" spans="1:15" ht="24" customHeight="1" x14ac:dyDescent="0.2">
      <c r="A5" s="3"/>
      <c r="B5" s="42" t="s">
        <v>42</v>
      </c>
      <c r="C5" s="4"/>
      <c r="D5" s="85" t="s">
        <v>49</v>
      </c>
      <c r="E5" s="25"/>
      <c r="F5" s="25"/>
      <c r="G5" s="25"/>
      <c r="H5" s="26" t="s">
        <v>40</v>
      </c>
      <c r="I5" s="85" t="s">
        <v>53</v>
      </c>
      <c r="J5" s="10"/>
    </row>
    <row r="6" spans="1:15" ht="15.75" customHeight="1" x14ac:dyDescent="0.2">
      <c r="A6" s="3"/>
      <c r="B6" s="37"/>
      <c r="C6" s="25"/>
      <c r="D6" s="85" t="s">
        <v>50</v>
      </c>
      <c r="E6" s="25"/>
      <c r="F6" s="25"/>
      <c r="G6" s="25"/>
      <c r="H6" s="26" t="s">
        <v>34</v>
      </c>
      <c r="I6" s="85" t="s">
        <v>54</v>
      </c>
      <c r="J6" s="10"/>
    </row>
    <row r="7" spans="1:15" ht="15.75" customHeight="1" x14ac:dyDescent="0.2">
      <c r="A7" s="3"/>
      <c r="B7" s="38"/>
      <c r="C7" s="86" t="s">
        <v>52</v>
      </c>
      <c r="D7" s="75" t="s">
        <v>51</v>
      </c>
      <c r="E7" s="31"/>
      <c r="F7" s="31"/>
      <c r="G7" s="31"/>
      <c r="H7" s="32"/>
      <c r="I7" s="31"/>
      <c r="J7" s="46"/>
    </row>
    <row r="8" spans="1:15" ht="24" hidden="1" customHeight="1" x14ac:dyDescent="0.2">
      <c r="A8" s="3"/>
      <c r="B8" s="42" t="s">
        <v>20</v>
      </c>
      <c r="C8" s="4"/>
      <c r="D8" s="76" t="s">
        <v>55</v>
      </c>
      <c r="E8" s="4"/>
      <c r="F8" s="4"/>
      <c r="G8" s="41"/>
      <c r="H8" s="26" t="s">
        <v>40</v>
      </c>
      <c r="I8" s="85" t="s">
        <v>59</v>
      </c>
      <c r="J8" s="10"/>
    </row>
    <row r="9" spans="1:15" ht="15.75" hidden="1" customHeight="1" x14ac:dyDescent="0.2">
      <c r="A9" s="3"/>
      <c r="B9" s="3"/>
      <c r="C9" s="4"/>
      <c r="D9" s="76" t="s">
        <v>56</v>
      </c>
      <c r="E9" s="4"/>
      <c r="F9" s="4"/>
      <c r="G9" s="41"/>
      <c r="H9" s="26" t="s">
        <v>34</v>
      </c>
      <c r="I9" s="85" t="s">
        <v>60</v>
      </c>
      <c r="J9" s="10"/>
    </row>
    <row r="10" spans="1:15" ht="15.75" hidden="1" customHeight="1" x14ac:dyDescent="0.2">
      <c r="A10" s="3"/>
      <c r="B10" s="47"/>
      <c r="C10" s="86" t="s">
        <v>58</v>
      </c>
      <c r="D10" s="87" t="s">
        <v>57</v>
      </c>
      <c r="E10" s="50"/>
      <c r="F10" s="50"/>
      <c r="G10" s="48"/>
      <c r="H10" s="48"/>
      <c r="I10" s="49"/>
      <c r="J10" s="46"/>
    </row>
    <row r="11" spans="1:15" ht="24" customHeight="1" x14ac:dyDescent="0.2">
      <c r="A11" s="3"/>
      <c r="B11" s="42" t="s">
        <v>19</v>
      </c>
      <c r="C11" s="4"/>
      <c r="D11" s="240"/>
      <c r="E11" s="240"/>
      <c r="F11" s="240"/>
      <c r="G11" s="240"/>
      <c r="H11" s="26" t="s">
        <v>40</v>
      </c>
      <c r="I11" s="89"/>
      <c r="J11" s="10"/>
    </row>
    <row r="12" spans="1:15" ht="15.75" customHeight="1" x14ac:dyDescent="0.2">
      <c r="A12" s="3"/>
      <c r="B12" s="37"/>
      <c r="C12" s="25"/>
      <c r="D12" s="222"/>
      <c r="E12" s="222"/>
      <c r="F12" s="222"/>
      <c r="G12" s="222"/>
      <c r="H12" s="26" t="s">
        <v>34</v>
      </c>
      <c r="I12" s="89"/>
      <c r="J12" s="10"/>
    </row>
    <row r="13" spans="1:15" ht="15.75" customHeight="1" x14ac:dyDescent="0.2">
      <c r="A13" s="3"/>
      <c r="B13" s="38"/>
      <c r="C13" s="88"/>
      <c r="D13" s="223"/>
      <c r="E13" s="223"/>
      <c r="F13" s="223"/>
      <c r="G13" s="223"/>
      <c r="H13" s="27"/>
      <c r="I13" s="31"/>
      <c r="J13" s="46"/>
    </row>
    <row r="14" spans="1:15" ht="24" hidden="1" customHeight="1" x14ac:dyDescent="0.2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">
      <c r="A15" s="3"/>
      <c r="B15" s="47" t="s">
        <v>32</v>
      </c>
      <c r="C15" s="67"/>
      <c r="D15" s="48"/>
      <c r="E15" s="239"/>
      <c r="F15" s="239"/>
      <c r="G15" s="241"/>
      <c r="H15" s="241"/>
      <c r="I15" s="241" t="s">
        <v>29</v>
      </c>
      <c r="J15" s="242"/>
    </row>
    <row r="16" spans="1:15" ht="23.25" customHeight="1" x14ac:dyDescent="0.2">
      <c r="A16" s="141" t="s">
        <v>24</v>
      </c>
      <c r="B16" s="52" t="s">
        <v>24</v>
      </c>
      <c r="C16" s="53"/>
      <c r="D16" s="54"/>
      <c r="E16" s="215"/>
      <c r="F16" s="216"/>
      <c r="G16" s="215"/>
      <c r="H16" s="216"/>
      <c r="I16" s="215">
        <f>SUMIF(F49:F53,A16,I49:I53)+SUMIF(F49:F53,"PSU",I49:I53)</f>
        <v>0</v>
      </c>
      <c r="J16" s="217"/>
    </row>
    <row r="17" spans="1:10" ht="23.25" customHeight="1" x14ac:dyDescent="0.2">
      <c r="A17" s="141" t="s">
        <v>25</v>
      </c>
      <c r="B17" s="52" t="s">
        <v>25</v>
      </c>
      <c r="C17" s="53"/>
      <c r="D17" s="54"/>
      <c r="E17" s="215"/>
      <c r="F17" s="216"/>
      <c r="G17" s="215"/>
      <c r="H17" s="216"/>
      <c r="I17" s="215">
        <f>SUMIF(F49:F53,A17,I49:I53)</f>
        <v>0</v>
      </c>
      <c r="J17" s="217"/>
    </row>
    <row r="18" spans="1:10" ht="23.25" customHeight="1" x14ac:dyDescent="0.2">
      <c r="A18" s="141" t="s">
        <v>26</v>
      </c>
      <c r="B18" s="52" t="s">
        <v>26</v>
      </c>
      <c r="C18" s="53"/>
      <c r="D18" s="54"/>
      <c r="E18" s="215"/>
      <c r="F18" s="216"/>
      <c r="G18" s="215"/>
      <c r="H18" s="216"/>
      <c r="I18" s="215">
        <f>SUMIF(F49:F53,A18,I49:I53)</f>
        <v>0</v>
      </c>
      <c r="J18" s="217"/>
    </row>
    <row r="19" spans="1:10" ht="23.25" customHeight="1" x14ac:dyDescent="0.2">
      <c r="A19" s="141" t="s">
        <v>74</v>
      </c>
      <c r="B19" s="52" t="s">
        <v>27</v>
      </c>
      <c r="C19" s="53"/>
      <c r="D19" s="54"/>
      <c r="E19" s="215"/>
      <c r="F19" s="216"/>
      <c r="G19" s="215"/>
      <c r="H19" s="216"/>
      <c r="I19" s="215">
        <f>SUMIF(F49:F53,A19,I49:I53)</f>
        <v>0</v>
      </c>
      <c r="J19" s="217"/>
    </row>
    <row r="20" spans="1:10" ht="23.25" customHeight="1" x14ac:dyDescent="0.2">
      <c r="A20" s="141" t="s">
        <v>75</v>
      </c>
      <c r="B20" s="52" t="s">
        <v>28</v>
      </c>
      <c r="C20" s="53"/>
      <c r="D20" s="54"/>
      <c r="E20" s="215"/>
      <c r="F20" s="216"/>
      <c r="G20" s="215"/>
      <c r="H20" s="216"/>
      <c r="I20" s="215">
        <f>SUMIF(F49:F53,A20,I49:I53)</f>
        <v>0</v>
      </c>
      <c r="J20" s="217"/>
    </row>
    <row r="21" spans="1:10" ht="23.25" customHeight="1" x14ac:dyDescent="0.2">
      <c r="A21" s="3"/>
      <c r="B21" s="69" t="s">
        <v>29</v>
      </c>
      <c r="C21" s="70"/>
      <c r="D21" s="71"/>
      <c r="E21" s="218"/>
      <c r="F21" s="243"/>
      <c r="G21" s="218"/>
      <c r="H21" s="243"/>
      <c r="I21" s="218">
        <f>SUM(I16:J20)</f>
        <v>0</v>
      </c>
      <c r="J21" s="219"/>
    </row>
    <row r="22" spans="1:10" ht="33" customHeight="1" x14ac:dyDescent="0.2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">
        <f>ZakladDPHSni*SazbaDPH1/100</f>
        <v>0</v>
      </c>
      <c r="B23" s="52" t="s">
        <v>12</v>
      </c>
      <c r="C23" s="53"/>
      <c r="D23" s="54"/>
      <c r="E23" s="55">
        <v>15</v>
      </c>
      <c r="F23" s="56" t="s">
        <v>0</v>
      </c>
      <c r="G23" s="213">
        <f>ZakladDPHSniVypocet</f>
        <v>0</v>
      </c>
      <c r="H23" s="214"/>
      <c r="I23" s="214"/>
      <c r="J23" s="57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211">
        <f>IF(A24&gt;50, ROUNDUP(A23, 0), ROUNDDOWN(A23, 0))</f>
        <v>0</v>
      </c>
      <c r="H24" s="212"/>
      <c r="I24" s="212"/>
      <c r="J24" s="57" t="str">
        <f t="shared" si="0"/>
        <v>CZK</v>
      </c>
    </row>
    <row r="25" spans="1:10" ht="23.25" customHeight="1" x14ac:dyDescent="0.2">
      <c r="A25" s="3">
        <f>ZakladDPHZakl*SazbaDPH2/100</f>
        <v>0</v>
      </c>
      <c r="B25" s="52" t="s">
        <v>14</v>
      </c>
      <c r="C25" s="53"/>
      <c r="D25" s="54"/>
      <c r="E25" s="55">
        <v>21</v>
      </c>
      <c r="F25" s="56" t="s">
        <v>0</v>
      </c>
      <c r="G25" s="213">
        <f>ZakladDPHZaklVypocet</f>
        <v>0</v>
      </c>
      <c r="H25" s="214"/>
      <c r="I25" s="214"/>
      <c r="J25" s="57" t="str">
        <f t="shared" si="0"/>
        <v>CZK</v>
      </c>
    </row>
    <row r="26" spans="1:10" ht="23.25" customHeight="1" x14ac:dyDescent="0.2">
      <c r="A26" s="3">
        <f>(A25-INT(A25))*100</f>
        <v>0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30">
        <f>IF(A26&gt;50, ROUNDUP(A25, 0), ROUNDDOWN(A25, 0))</f>
        <v>0</v>
      </c>
      <c r="H26" s="231"/>
      <c r="I26" s="231"/>
      <c r="J26" s="51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3" t="s">
        <v>4</v>
      </c>
      <c r="C27" s="19"/>
      <c r="D27" s="22"/>
      <c r="E27" s="19"/>
      <c r="F27" s="20"/>
      <c r="G27" s="232">
        <f>CenaCelkem-(ZakladDPHSni+DPHSni+ZakladDPHZakl+DPHZakl)</f>
        <v>0</v>
      </c>
      <c r="H27" s="232"/>
      <c r="I27" s="232"/>
      <c r="J27" s="58" t="str">
        <f t="shared" si="0"/>
        <v>CZK</v>
      </c>
    </row>
    <row r="28" spans="1:10" ht="27.75" hidden="1" customHeight="1" thickBot="1" x14ac:dyDescent="0.25">
      <c r="A28" s="3"/>
      <c r="B28" s="118" t="s">
        <v>23</v>
      </c>
      <c r="C28" s="119"/>
      <c r="D28" s="119"/>
      <c r="E28" s="120"/>
      <c r="F28" s="121"/>
      <c r="G28" s="221">
        <f>ZakladDPHSniVypocet+ZakladDPHZaklVypocet</f>
        <v>0</v>
      </c>
      <c r="H28" s="221"/>
      <c r="I28" s="221"/>
      <c r="J28" s="122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8" t="s">
        <v>35</v>
      </c>
      <c r="C29" s="123"/>
      <c r="D29" s="123"/>
      <c r="E29" s="123"/>
      <c r="F29" s="123"/>
      <c r="G29" s="220">
        <f>IF(A29&gt;50, ROUNDUP(A27, 0), ROUNDDOWN(A27, 0))</f>
        <v>0</v>
      </c>
      <c r="H29" s="220"/>
      <c r="I29" s="220"/>
      <c r="J29" s="124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42998</v>
      </c>
      <c r="I32" s="35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 x14ac:dyDescent="0.2">
      <c r="A35" s="3"/>
      <c r="B35" s="3"/>
      <c r="C35" s="4"/>
      <c r="D35" s="210" t="s">
        <v>2</v>
      </c>
      <c r="E35" s="210"/>
      <c r="F35" s="4"/>
      <c r="G35" s="41"/>
      <c r="H35" s="12" t="s">
        <v>3</v>
      </c>
      <c r="I35" s="41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61</v>
      </c>
      <c r="C39" s="203"/>
      <c r="D39" s="204"/>
      <c r="E39" s="204"/>
      <c r="F39" s="105">
        <f>'1 1 Pol'!AE83</f>
        <v>0</v>
      </c>
      <c r="G39" s="106">
        <f>'1 1 Pol'!AF83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43</v>
      </c>
      <c r="C40" s="205" t="s">
        <v>45</v>
      </c>
      <c r="D40" s="206"/>
      <c r="E40" s="206"/>
      <c r="F40" s="110">
        <f>'1 1 Pol'!AE83</f>
        <v>0</v>
      </c>
      <c r="G40" s="111">
        <f>'1 1 Pol'!AF83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43</v>
      </c>
      <c r="C41" s="203" t="s">
        <v>44</v>
      </c>
      <c r="D41" s="204"/>
      <c r="E41" s="204"/>
      <c r="F41" s="114">
        <f>'1 1 Pol'!AE83</f>
        <v>0</v>
      </c>
      <c r="G41" s="107">
        <f>'1 1 Pol'!AF83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207" t="s">
        <v>62</v>
      </c>
      <c r="C42" s="208"/>
      <c r="D42" s="208"/>
      <c r="E42" s="209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64</v>
      </c>
    </row>
    <row r="48" spans="1:10" ht="25.5" customHeight="1" x14ac:dyDescent="0.2">
      <c r="A48" s="126"/>
      <c r="B48" s="129" t="s">
        <v>17</v>
      </c>
      <c r="C48" s="129" t="s">
        <v>5</v>
      </c>
      <c r="D48" s="130"/>
      <c r="E48" s="130"/>
      <c r="F48" s="131" t="s">
        <v>65</v>
      </c>
      <c r="G48" s="131"/>
      <c r="H48" s="131"/>
      <c r="I48" s="131" t="s">
        <v>29</v>
      </c>
      <c r="J48" s="131" t="s">
        <v>0</v>
      </c>
    </row>
    <row r="49" spans="1:10" ht="25.5" customHeight="1" x14ac:dyDescent="0.2">
      <c r="A49" s="127"/>
      <c r="B49" s="132" t="s">
        <v>66</v>
      </c>
      <c r="C49" s="201" t="s">
        <v>67</v>
      </c>
      <c r="D49" s="202"/>
      <c r="E49" s="202"/>
      <c r="F49" s="137" t="s">
        <v>24</v>
      </c>
      <c r="G49" s="138"/>
      <c r="H49" s="138"/>
      <c r="I49" s="138">
        <f>'1 1 Pol'!G8</f>
        <v>0</v>
      </c>
      <c r="J49" s="135" t="str">
        <f>IF(I54=0,"",I49/I54*100)</f>
        <v/>
      </c>
    </row>
    <row r="50" spans="1:10" ht="25.5" customHeight="1" x14ac:dyDescent="0.2">
      <c r="A50" s="127"/>
      <c r="B50" s="132" t="s">
        <v>68</v>
      </c>
      <c r="C50" s="201" t="s">
        <v>69</v>
      </c>
      <c r="D50" s="202"/>
      <c r="E50" s="202"/>
      <c r="F50" s="137" t="s">
        <v>24</v>
      </c>
      <c r="G50" s="138"/>
      <c r="H50" s="138"/>
      <c r="I50" s="138">
        <f>'1 1 Pol'!G21</f>
        <v>0</v>
      </c>
      <c r="J50" s="135" t="str">
        <f>IF(I54=0,"",I50/I54*100)</f>
        <v/>
      </c>
    </row>
    <row r="51" spans="1:10" ht="25.5" customHeight="1" x14ac:dyDescent="0.2">
      <c r="A51" s="127"/>
      <c r="B51" s="132" t="s">
        <v>70</v>
      </c>
      <c r="C51" s="201" t="s">
        <v>71</v>
      </c>
      <c r="D51" s="202"/>
      <c r="E51" s="202"/>
      <c r="F51" s="137" t="s">
        <v>24</v>
      </c>
      <c r="G51" s="138"/>
      <c r="H51" s="138"/>
      <c r="I51" s="138">
        <f>'1 1 Pol'!G49</f>
        <v>0</v>
      </c>
      <c r="J51" s="135" t="str">
        <f>IF(I54=0,"",I51/I54*100)</f>
        <v/>
      </c>
    </row>
    <row r="52" spans="1:10" ht="25.5" customHeight="1" x14ac:dyDescent="0.2">
      <c r="A52" s="127"/>
      <c r="B52" s="132" t="s">
        <v>72</v>
      </c>
      <c r="C52" s="201" t="s">
        <v>73</v>
      </c>
      <c r="D52" s="202"/>
      <c r="E52" s="202"/>
      <c r="F52" s="137" t="s">
        <v>24</v>
      </c>
      <c r="G52" s="138"/>
      <c r="H52" s="138"/>
      <c r="I52" s="138">
        <f>'1 1 Pol'!G72</f>
        <v>0</v>
      </c>
      <c r="J52" s="135" t="str">
        <f>IF(I54=0,"",I52/I54*100)</f>
        <v/>
      </c>
    </row>
    <row r="53" spans="1:10" ht="25.5" customHeight="1" x14ac:dyDescent="0.2">
      <c r="A53" s="127"/>
      <c r="B53" s="132" t="s">
        <v>74</v>
      </c>
      <c r="C53" s="201" t="s">
        <v>27</v>
      </c>
      <c r="D53" s="202"/>
      <c r="E53" s="202"/>
      <c r="F53" s="137" t="s">
        <v>74</v>
      </c>
      <c r="G53" s="138"/>
      <c r="H53" s="138"/>
      <c r="I53" s="138">
        <f>'1 1 Pol'!G75</f>
        <v>0</v>
      </c>
      <c r="J53" s="135" t="str">
        <f>IF(I54=0,"",I53/I54*100)</f>
        <v/>
      </c>
    </row>
    <row r="54" spans="1:10" ht="25.5" customHeight="1" x14ac:dyDescent="0.2">
      <c r="A54" s="128"/>
      <c r="B54" s="133" t="s">
        <v>1</v>
      </c>
      <c r="C54" s="133"/>
      <c r="D54" s="134"/>
      <c r="E54" s="134"/>
      <c r="F54" s="139"/>
      <c r="G54" s="140"/>
      <c r="H54" s="140"/>
      <c r="I54" s="140">
        <f>SUM(I49:I53)</f>
        <v>0</v>
      </c>
      <c r="J54" s="136">
        <f>SUM(J49:J53)</f>
        <v>0</v>
      </c>
    </row>
    <row r="55" spans="1:10" x14ac:dyDescent="0.2">
      <c r="F55" s="92"/>
      <c r="G55" s="91"/>
      <c r="H55" s="92"/>
      <c r="I55" s="91"/>
      <c r="J55" s="93"/>
    </row>
    <row r="56" spans="1:10" x14ac:dyDescent="0.2">
      <c r="F56" s="92"/>
      <c r="G56" s="91"/>
      <c r="H56" s="92"/>
      <c r="I56" s="91"/>
      <c r="J56" s="93"/>
    </row>
    <row r="57" spans="1:10" x14ac:dyDescent="0.2">
      <c r="F57" s="92"/>
      <c r="G57" s="91"/>
      <c r="H57" s="92"/>
      <c r="I57" s="91"/>
      <c r="J57" s="93"/>
    </row>
  </sheetData>
  <sheetProtection algorithmName="SHA-512" hashValue="mhUsXmIcCw5FoFMKi9OoL6aOsWGsxHepHHqSpwTIXzmCXroIagoM9lpnN3kPilAIkef4iv/qF2DW6pFN4Gno+Q==" saltValue="k9O1x+taod0EOg+sQJfk8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73" t="s">
        <v>7</v>
      </c>
      <c r="B2" s="72"/>
      <c r="C2" s="246"/>
      <c r="D2" s="246"/>
      <c r="E2" s="246"/>
      <c r="F2" s="246"/>
      <c r="G2" s="247"/>
    </row>
    <row r="3" spans="1:7" ht="24.95" customHeight="1" x14ac:dyDescent="0.2">
      <c r="A3" s="73" t="s">
        <v>8</v>
      </c>
      <c r="B3" s="72"/>
      <c r="C3" s="246"/>
      <c r="D3" s="246"/>
      <c r="E3" s="246"/>
      <c r="F3" s="246"/>
      <c r="G3" s="247"/>
    </row>
    <row r="4" spans="1:7" ht="24.95" customHeight="1" x14ac:dyDescent="0.2">
      <c r="A4" s="73" t="s">
        <v>9</v>
      </c>
      <c r="B4" s="72"/>
      <c r="C4" s="246"/>
      <c r="D4" s="246"/>
      <c r="E4" s="246"/>
      <c r="F4" s="246"/>
      <c r="G4" s="247"/>
    </row>
    <row r="5" spans="1:7" x14ac:dyDescent="0.2">
      <c r="B5" s="6"/>
      <c r="C5" s="7"/>
      <c r="D5" s="8"/>
    </row>
  </sheetData>
  <sheetProtection algorithmName="SHA-512" hashValue="slsWMq9RWRHKW/I6HqzT6KqdLeoDmvgZP9GHy9AMO0c8OjE/c1qhdVdqn8AqqamdIckp3EWeMzUv7pgi9XSywg==" saltValue="s/CSULmXc8X8mbZ16Zu+u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F69" sqref="F69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2" t="s">
        <v>76</v>
      </c>
      <c r="B1" s="252"/>
      <c r="C1" s="252"/>
      <c r="D1" s="252"/>
      <c r="E1" s="252"/>
      <c r="F1" s="252"/>
      <c r="G1" s="252"/>
      <c r="AG1" t="s">
        <v>77</v>
      </c>
    </row>
    <row r="2" spans="1:60" ht="24.95" customHeight="1" x14ac:dyDescent="0.2">
      <c r="A2" s="143" t="s">
        <v>7</v>
      </c>
      <c r="B2" s="72" t="s">
        <v>48</v>
      </c>
      <c r="C2" s="253" t="s">
        <v>44</v>
      </c>
      <c r="D2" s="254"/>
      <c r="E2" s="254"/>
      <c r="F2" s="254"/>
      <c r="G2" s="255"/>
      <c r="AG2" t="s">
        <v>78</v>
      </c>
    </row>
    <row r="3" spans="1:60" ht="24.95" customHeight="1" x14ac:dyDescent="0.2">
      <c r="A3" s="143" t="s">
        <v>8</v>
      </c>
      <c r="B3" s="72" t="s">
        <v>43</v>
      </c>
      <c r="C3" s="253" t="s">
        <v>45</v>
      </c>
      <c r="D3" s="254"/>
      <c r="E3" s="254"/>
      <c r="F3" s="254"/>
      <c r="G3" s="255"/>
      <c r="AC3" s="90" t="s">
        <v>78</v>
      </c>
      <c r="AG3" t="s">
        <v>79</v>
      </c>
    </row>
    <row r="4" spans="1:60" ht="24.95" customHeight="1" x14ac:dyDescent="0.2">
      <c r="A4" s="144" t="s">
        <v>9</v>
      </c>
      <c r="B4" s="145" t="s">
        <v>43</v>
      </c>
      <c r="C4" s="256" t="s">
        <v>44</v>
      </c>
      <c r="D4" s="257"/>
      <c r="E4" s="257"/>
      <c r="F4" s="257"/>
      <c r="G4" s="258"/>
      <c r="AG4" t="s">
        <v>80</v>
      </c>
    </row>
    <row r="5" spans="1:60" x14ac:dyDescent="0.2">
      <c r="D5" s="142"/>
    </row>
    <row r="6" spans="1:60" ht="38.25" x14ac:dyDescent="0.2">
      <c r="A6" s="147" t="s">
        <v>81</v>
      </c>
      <c r="B6" s="149" t="s">
        <v>82</v>
      </c>
      <c r="C6" s="149" t="s">
        <v>83</v>
      </c>
      <c r="D6" s="148" t="s">
        <v>84</v>
      </c>
      <c r="E6" s="147" t="s">
        <v>85</v>
      </c>
      <c r="F6" s="146" t="s">
        <v>86</v>
      </c>
      <c r="G6" s="147" t="s">
        <v>29</v>
      </c>
      <c r="H6" s="150" t="s">
        <v>30</v>
      </c>
      <c r="I6" s="150" t="s">
        <v>87</v>
      </c>
      <c r="J6" s="150" t="s">
        <v>31</v>
      </c>
      <c r="K6" s="150" t="s">
        <v>88</v>
      </c>
      <c r="L6" s="150" t="s">
        <v>89</v>
      </c>
      <c r="M6" s="150" t="s">
        <v>90</v>
      </c>
      <c r="N6" s="150" t="s">
        <v>91</v>
      </c>
      <c r="O6" s="150" t="s">
        <v>92</v>
      </c>
      <c r="P6" s="150" t="s">
        <v>93</v>
      </c>
      <c r="Q6" s="150" t="s">
        <v>94</v>
      </c>
      <c r="R6" s="150" t="s">
        <v>95</v>
      </c>
      <c r="S6" s="150" t="s">
        <v>96</v>
      </c>
      <c r="T6" s="150" t="s">
        <v>97</v>
      </c>
      <c r="U6" s="150" t="s">
        <v>98</v>
      </c>
      <c r="V6" s="150" t="s">
        <v>99</v>
      </c>
      <c r="W6" s="150" t="s">
        <v>100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8" t="s">
        <v>101</v>
      </c>
      <c r="B8" s="169" t="s">
        <v>66</v>
      </c>
      <c r="C8" s="190" t="s">
        <v>67</v>
      </c>
      <c r="D8" s="170"/>
      <c r="E8" s="171"/>
      <c r="F8" s="172"/>
      <c r="G8" s="172">
        <f>SUMIF(AG9:AG20,"&lt;&gt;NOR",G9:G20)</f>
        <v>0</v>
      </c>
      <c r="H8" s="172"/>
      <c r="I8" s="172">
        <f>SUM(I9:I20)</f>
        <v>0</v>
      </c>
      <c r="J8" s="172"/>
      <c r="K8" s="172">
        <f>SUM(K9:K20)</f>
        <v>0</v>
      </c>
      <c r="L8" s="172"/>
      <c r="M8" s="172">
        <f>SUM(M9:M20)</f>
        <v>0</v>
      </c>
      <c r="N8" s="172"/>
      <c r="O8" s="172">
        <f>SUM(O9:O20)</f>
        <v>823.09</v>
      </c>
      <c r="P8" s="172"/>
      <c r="Q8" s="172">
        <f>SUM(Q9:Q20)</f>
        <v>0</v>
      </c>
      <c r="R8" s="172"/>
      <c r="S8" s="172"/>
      <c r="T8" s="173"/>
      <c r="U8" s="167"/>
      <c r="V8" s="167">
        <f>SUM(V9:V20)</f>
        <v>533.13</v>
      </c>
      <c r="W8" s="167"/>
      <c r="AG8" t="s">
        <v>102</v>
      </c>
    </row>
    <row r="9" spans="1:60" ht="22.5" outlineLevel="1" x14ac:dyDescent="0.2">
      <c r="A9" s="174">
        <v>1</v>
      </c>
      <c r="B9" s="175" t="s">
        <v>103</v>
      </c>
      <c r="C9" s="191" t="s">
        <v>104</v>
      </c>
      <c r="D9" s="176" t="s">
        <v>105</v>
      </c>
      <c r="E9" s="177">
        <v>8060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7.1000000000000002E-4</v>
      </c>
      <c r="O9" s="179">
        <f>ROUND(E9*N9,2)</f>
        <v>5.72</v>
      </c>
      <c r="P9" s="179">
        <v>0</v>
      </c>
      <c r="Q9" s="179">
        <f>ROUND(E9*P9,2)</f>
        <v>0</v>
      </c>
      <c r="R9" s="179" t="s">
        <v>106</v>
      </c>
      <c r="S9" s="179" t="s">
        <v>107</v>
      </c>
      <c r="T9" s="180" t="s">
        <v>108</v>
      </c>
      <c r="U9" s="160">
        <v>2E-3</v>
      </c>
      <c r="V9" s="160">
        <f>ROUND(E9*U9,2)</f>
        <v>16.12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109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192" t="s">
        <v>110</v>
      </c>
      <c r="D10" s="161"/>
      <c r="E10" s="162">
        <v>8000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111</v>
      </c>
      <c r="AH10" s="151">
        <v>0</v>
      </c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112</v>
      </c>
      <c r="D11" s="161"/>
      <c r="E11" s="162">
        <v>60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111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4">
        <v>2</v>
      </c>
      <c r="B12" s="175" t="s">
        <v>113</v>
      </c>
      <c r="C12" s="191" t="s">
        <v>114</v>
      </c>
      <c r="D12" s="176" t="s">
        <v>105</v>
      </c>
      <c r="E12" s="177">
        <v>8060</v>
      </c>
      <c r="F12" s="178"/>
      <c r="G12" s="179">
        <f>ROUND(E12*F12,2)</f>
        <v>0</v>
      </c>
      <c r="H12" s="178"/>
      <c r="I12" s="179">
        <f>ROUND(E12*H12,2)</f>
        <v>0</v>
      </c>
      <c r="J12" s="178"/>
      <c r="K12" s="179">
        <f>ROUND(E12*J12,2)</f>
        <v>0</v>
      </c>
      <c r="L12" s="179">
        <v>21</v>
      </c>
      <c r="M12" s="179">
        <f>G12*(1+L12/100)</f>
        <v>0</v>
      </c>
      <c r="N12" s="179">
        <v>0.10141</v>
      </c>
      <c r="O12" s="179">
        <f>ROUND(E12*N12,2)</f>
        <v>817.36</v>
      </c>
      <c r="P12" s="179">
        <v>0</v>
      </c>
      <c r="Q12" s="179">
        <f>ROUND(E12*P12,2)</f>
        <v>0</v>
      </c>
      <c r="R12" s="179" t="s">
        <v>106</v>
      </c>
      <c r="S12" s="179" t="s">
        <v>107</v>
      </c>
      <c r="T12" s="180" t="s">
        <v>108</v>
      </c>
      <c r="U12" s="160">
        <v>6.4000000000000001E-2</v>
      </c>
      <c r="V12" s="160">
        <f>ROUND(E12*U12,2)</f>
        <v>515.84</v>
      </c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109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48" t="s">
        <v>115</v>
      </c>
      <c r="D13" s="249"/>
      <c r="E13" s="249"/>
      <c r="F13" s="249"/>
      <c r="G13" s="249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116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2" t="s">
        <v>110</v>
      </c>
      <c r="D14" s="161"/>
      <c r="E14" s="162">
        <v>8000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111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2" t="s">
        <v>112</v>
      </c>
      <c r="D15" s="161"/>
      <c r="E15" s="162">
        <v>60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111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4">
        <v>3</v>
      </c>
      <c r="B16" s="175" t="s">
        <v>117</v>
      </c>
      <c r="C16" s="191" t="s">
        <v>118</v>
      </c>
      <c r="D16" s="176" t="s">
        <v>119</v>
      </c>
      <c r="E16" s="177">
        <v>6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9">
        <v>2.2399999999999998E-3</v>
      </c>
      <c r="O16" s="179">
        <f>ROUND(E16*N16,2)</f>
        <v>0.01</v>
      </c>
      <c r="P16" s="179">
        <v>0</v>
      </c>
      <c r="Q16" s="179">
        <f>ROUND(E16*P16,2)</f>
        <v>0</v>
      </c>
      <c r="R16" s="179"/>
      <c r="S16" s="179" t="s">
        <v>120</v>
      </c>
      <c r="T16" s="180" t="s">
        <v>107</v>
      </c>
      <c r="U16" s="160">
        <v>0.129</v>
      </c>
      <c r="V16" s="160">
        <f>ROUND(E16*U16,2)</f>
        <v>0.77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109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2" t="s">
        <v>121</v>
      </c>
      <c r="D17" s="161"/>
      <c r="E17" s="162">
        <v>6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111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4">
        <v>4</v>
      </c>
      <c r="B18" s="175" t="s">
        <v>122</v>
      </c>
      <c r="C18" s="191" t="s">
        <v>123</v>
      </c>
      <c r="D18" s="176" t="s">
        <v>119</v>
      </c>
      <c r="E18" s="177">
        <v>6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9">
        <v>0</v>
      </c>
      <c r="O18" s="179">
        <f>ROUND(E18*N18,2)</f>
        <v>0</v>
      </c>
      <c r="P18" s="179">
        <v>0</v>
      </c>
      <c r="Q18" s="179">
        <f>ROUND(E18*P18,2)</f>
        <v>0</v>
      </c>
      <c r="R18" s="179" t="s">
        <v>106</v>
      </c>
      <c r="S18" s="179" t="s">
        <v>107</v>
      </c>
      <c r="T18" s="180" t="s">
        <v>108</v>
      </c>
      <c r="U18" s="160">
        <v>6.7000000000000004E-2</v>
      </c>
      <c r="V18" s="160">
        <f>ROUND(E18*U18,2)</f>
        <v>0.4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109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250" t="s">
        <v>124</v>
      </c>
      <c r="D19" s="251"/>
      <c r="E19" s="251"/>
      <c r="F19" s="251"/>
      <c r="G19" s="251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125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2" t="s">
        <v>121</v>
      </c>
      <c r="D20" s="161"/>
      <c r="E20" s="162">
        <v>6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111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x14ac:dyDescent="0.2">
      <c r="A21" s="168" t="s">
        <v>101</v>
      </c>
      <c r="B21" s="169" t="s">
        <v>68</v>
      </c>
      <c r="C21" s="190" t="s">
        <v>69</v>
      </c>
      <c r="D21" s="170"/>
      <c r="E21" s="171"/>
      <c r="F21" s="172"/>
      <c r="G21" s="172">
        <f>SUMIF(AG22:AG48,"&lt;&gt;NOR",G22:G48)</f>
        <v>0</v>
      </c>
      <c r="H21" s="172"/>
      <c r="I21" s="172">
        <f>SUM(I22:I48)</f>
        <v>0</v>
      </c>
      <c r="J21" s="172"/>
      <c r="K21" s="172">
        <f>SUM(K22:K48)</f>
        <v>0</v>
      </c>
      <c r="L21" s="172"/>
      <c r="M21" s="172">
        <f>SUM(M22:M48)</f>
        <v>0</v>
      </c>
      <c r="N21" s="172"/>
      <c r="O21" s="172">
        <f>SUM(O22:O48)</f>
        <v>6.25</v>
      </c>
      <c r="P21" s="172"/>
      <c r="Q21" s="172">
        <f>SUM(Q22:Q48)</f>
        <v>0.4</v>
      </c>
      <c r="R21" s="172"/>
      <c r="S21" s="172"/>
      <c r="T21" s="173"/>
      <c r="U21" s="167"/>
      <c r="V21" s="167">
        <f>SUM(V22:V48)</f>
        <v>316.41000000000003</v>
      </c>
      <c r="W21" s="167"/>
      <c r="AG21" t="s">
        <v>102</v>
      </c>
    </row>
    <row r="22" spans="1:60" outlineLevel="1" x14ac:dyDescent="0.2">
      <c r="A22" s="174">
        <v>5</v>
      </c>
      <c r="B22" s="175" t="s">
        <v>126</v>
      </c>
      <c r="C22" s="191" t="s">
        <v>127</v>
      </c>
      <c r="D22" s="176" t="s">
        <v>128</v>
      </c>
      <c r="E22" s="177">
        <v>2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9">
        <v>0.43093999999999999</v>
      </c>
      <c r="O22" s="179">
        <f>ROUND(E22*N22,2)</f>
        <v>0.86</v>
      </c>
      <c r="P22" s="179">
        <v>0</v>
      </c>
      <c r="Q22" s="179">
        <f>ROUND(E22*P22,2)</f>
        <v>0</v>
      </c>
      <c r="R22" s="179" t="s">
        <v>106</v>
      </c>
      <c r="S22" s="179" t="s">
        <v>107</v>
      </c>
      <c r="T22" s="180" t="s">
        <v>108</v>
      </c>
      <c r="U22" s="160">
        <v>3.8170000000000002</v>
      </c>
      <c r="V22" s="160">
        <f>ROUND(E22*U22,2)</f>
        <v>7.63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129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33.75" outlineLevel="1" x14ac:dyDescent="0.2">
      <c r="A23" s="158"/>
      <c r="B23" s="159"/>
      <c r="C23" s="250" t="s">
        <v>130</v>
      </c>
      <c r="D23" s="251"/>
      <c r="E23" s="251"/>
      <c r="F23" s="251"/>
      <c r="G23" s="251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125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81" t="str">
        <f>C23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74">
        <v>6</v>
      </c>
      <c r="B24" s="175" t="s">
        <v>131</v>
      </c>
      <c r="C24" s="191" t="s">
        <v>132</v>
      </c>
      <c r="D24" s="176" t="s">
        <v>128</v>
      </c>
      <c r="E24" s="177">
        <v>7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9">
        <v>0.31590000000000001</v>
      </c>
      <c r="O24" s="179">
        <f>ROUND(E24*N24,2)</f>
        <v>2.21</v>
      </c>
      <c r="P24" s="179">
        <v>0</v>
      </c>
      <c r="Q24" s="179">
        <f>ROUND(E24*P24,2)</f>
        <v>0</v>
      </c>
      <c r="R24" s="179" t="s">
        <v>106</v>
      </c>
      <c r="S24" s="179" t="s">
        <v>107</v>
      </c>
      <c r="T24" s="180" t="s">
        <v>108</v>
      </c>
      <c r="U24" s="160">
        <v>1.5509999999999999</v>
      </c>
      <c r="V24" s="160">
        <f>ROUND(E24*U24,2)</f>
        <v>10.86</v>
      </c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129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33.75" outlineLevel="1" x14ac:dyDescent="0.2">
      <c r="A25" s="158"/>
      <c r="B25" s="159"/>
      <c r="C25" s="250" t="s">
        <v>130</v>
      </c>
      <c r="D25" s="251"/>
      <c r="E25" s="251"/>
      <c r="F25" s="251"/>
      <c r="G25" s="251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125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81" t="str">
        <f>C25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2" t="s">
        <v>133</v>
      </c>
      <c r="D26" s="161"/>
      <c r="E26" s="162">
        <v>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111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92" t="s">
        <v>134</v>
      </c>
      <c r="D27" s="161"/>
      <c r="E27" s="162">
        <v>2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111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4">
        <v>7</v>
      </c>
      <c r="B28" s="175" t="s">
        <v>135</v>
      </c>
      <c r="C28" s="191" t="s">
        <v>136</v>
      </c>
      <c r="D28" s="176" t="s">
        <v>128</v>
      </c>
      <c r="E28" s="177">
        <v>6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9">
        <v>6.6000000000000003E-2</v>
      </c>
      <c r="O28" s="179">
        <f>ROUND(E28*N28,2)</f>
        <v>0.4</v>
      </c>
      <c r="P28" s="179">
        <v>0</v>
      </c>
      <c r="Q28" s="179">
        <f>ROUND(E28*P28,2)</f>
        <v>0</v>
      </c>
      <c r="R28" s="179" t="s">
        <v>106</v>
      </c>
      <c r="S28" s="179" t="s">
        <v>107</v>
      </c>
      <c r="T28" s="180" t="s">
        <v>108</v>
      </c>
      <c r="U28" s="160">
        <v>0.17</v>
      </c>
      <c r="V28" s="160">
        <f>ROUND(E28*U28,2)</f>
        <v>1.02</v>
      </c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129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137</v>
      </c>
      <c r="D29" s="161"/>
      <c r="E29" s="162">
        <v>2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111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192" t="s">
        <v>138</v>
      </c>
      <c r="D30" s="161"/>
      <c r="E30" s="162">
        <v>2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111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92" t="s">
        <v>139</v>
      </c>
      <c r="D31" s="161"/>
      <c r="E31" s="162">
        <v>2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111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4">
        <v>8</v>
      </c>
      <c r="B32" s="175" t="s">
        <v>140</v>
      </c>
      <c r="C32" s="191" t="s">
        <v>141</v>
      </c>
      <c r="D32" s="176" t="s">
        <v>128</v>
      </c>
      <c r="E32" s="177">
        <v>180</v>
      </c>
      <c r="F32" s="178"/>
      <c r="G32" s="179">
        <f>ROUND(E32*F32,2)</f>
        <v>0</v>
      </c>
      <c r="H32" s="178"/>
      <c r="I32" s="179">
        <f>ROUND(E32*H32,2)</f>
        <v>0</v>
      </c>
      <c r="J32" s="178"/>
      <c r="K32" s="179">
        <f>ROUND(E32*J32,2)</f>
        <v>0</v>
      </c>
      <c r="L32" s="179">
        <v>21</v>
      </c>
      <c r="M32" s="179">
        <f>G32*(1+L32/100)</f>
        <v>0</v>
      </c>
      <c r="N32" s="179">
        <v>0</v>
      </c>
      <c r="O32" s="179">
        <f>ROUND(E32*N32,2)</f>
        <v>0</v>
      </c>
      <c r="P32" s="179">
        <v>0</v>
      </c>
      <c r="Q32" s="179">
        <f>ROUND(E32*P32,2)</f>
        <v>0</v>
      </c>
      <c r="R32" s="179" t="s">
        <v>106</v>
      </c>
      <c r="S32" s="179" t="s">
        <v>107</v>
      </c>
      <c r="T32" s="180" t="s">
        <v>108</v>
      </c>
      <c r="U32" s="160">
        <v>0</v>
      </c>
      <c r="V32" s="160">
        <f>ROUND(E32*U32,2)</f>
        <v>0</v>
      </c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129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3" t="s">
        <v>142</v>
      </c>
      <c r="D33" s="163"/>
      <c r="E33" s="164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111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4" t="s">
        <v>143</v>
      </c>
      <c r="D34" s="163"/>
      <c r="E34" s="164">
        <v>2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111</v>
      </c>
      <c r="AH34" s="151">
        <v>2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4" t="s">
        <v>144</v>
      </c>
      <c r="D35" s="163"/>
      <c r="E35" s="164">
        <v>2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111</v>
      </c>
      <c r="AH35" s="151">
        <v>2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4" t="s">
        <v>145</v>
      </c>
      <c r="D36" s="163"/>
      <c r="E36" s="164">
        <v>2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111</v>
      </c>
      <c r="AH36" s="151">
        <v>2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5" t="s">
        <v>146</v>
      </c>
      <c r="D37" s="165"/>
      <c r="E37" s="166">
        <v>6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111</v>
      </c>
      <c r="AH37" s="151">
        <v>3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3" t="s">
        <v>147</v>
      </c>
      <c r="D38" s="163"/>
      <c r="E38" s="164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111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148</v>
      </c>
      <c r="D39" s="161"/>
      <c r="E39" s="162">
        <v>180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111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4">
        <v>9</v>
      </c>
      <c r="B40" s="175" t="s">
        <v>149</v>
      </c>
      <c r="C40" s="191" t="s">
        <v>150</v>
      </c>
      <c r="D40" s="176" t="s">
        <v>128</v>
      </c>
      <c r="E40" s="177">
        <v>6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9">
        <v>6.7000000000000004E-2</v>
      </c>
      <c r="O40" s="179">
        <f>ROUND(E40*N40,2)</f>
        <v>0.4</v>
      </c>
      <c r="P40" s="179">
        <v>6.6000000000000003E-2</v>
      </c>
      <c r="Q40" s="179">
        <f>ROUND(E40*P40,2)</f>
        <v>0.4</v>
      </c>
      <c r="R40" s="179" t="s">
        <v>106</v>
      </c>
      <c r="S40" s="179" t="s">
        <v>107</v>
      </c>
      <c r="T40" s="180" t="s">
        <v>108</v>
      </c>
      <c r="U40" s="160">
        <v>0.1105</v>
      </c>
      <c r="V40" s="160">
        <f>ROUND(E40*U40,2)</f>
        <v>0.66</v>
      </c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129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2" t="s">
        <v>137</v>
      </c>
      <c r="D41" s="161"/>
      <c r="E41" s="162">
        <v>2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111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2" t="s">
        <v>138</v>
      </c>
      <c r="D42" s="161"/>
      <c r="E42" s="162">
        <v>2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111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139</v>
      </c>
      <c r="D43" s="161"/>
      <c r="E43" s="162">
        <v>2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111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74">
        <v>10</v>
      </c>
      <c r="B44" s="175" t="s">
        <v>151</v>
      </c>
      <c r="C44" s="191" t="s">
        <v>152</v>
      </c>
      <c r="D44" s="176" t="s">
        <v>119</v>
      </c>
      <c r="E44" s="177">
        <v>3220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9">
        <v>7.3999999999999999E-4</v>
      </c>
      <c r="O44" s="179">
        <f>ROUND(E44*N44,2)</f>
        <v>2.38</v>
      </c>
      <c r="P44" s="179">
        <v>0</v>
      </c>
      <c r="Q44" s="179">
        <f>ROUND(E44*P44,2)</f>
        <v>0</v>
      </c>
      <c r="R44" s="179" t="s">
        <v>106</v>
      </c>
      <c r="S44" s="179" t="s">
        <v>107</v>
      </c>
      <c r="T44" s="180" t="s">
        <v>108</v>
      </c>
      <c r="U44" s="160">
        <v>0.08</v>
      </c>
      <c r="V44" s="160">
        <f>ROUND(E44*U44,2)</f>
        <v>257.60000000000002</v>
      </c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129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2" t="s">
        <v>153</v>
      </c>
      <c r="D45" s="161"/>
      <c r="E45" s="162">
        <v>3220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111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74">
        <v>11</v>
      </c>
      <c r="B46" s="175" t="s">
        <v>154</v>
      </c>
      <c r="C46" s="191" t="s">
        <v>155</v>
      </c>
      <c r="D46" s="176" t="s">
        <v>119</v>
      </c>
      <c r="E46" s="177">
        <v>3220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9">
        <v>0</v>
      </c>
      <c r="O46" s="179">
        <f>ROUND(E46*N46,2)</f>
        <v>0</v>
      </c>
      <c r="P46" s="179">
        <v>0</v>
      </c>
      <c r="Q46" s="179">
        <f>ROUND(E46*P46,2)</f>
        <v>0</v>
      </c>
      <c r="R46" s="179" t="s">
        <v>106</v>
      </c>
      <c r="S46" s="179" t="s">
        <v>107</v>
      </c>
      <c r="T46" s="180" t="s">
        <v>108</v>
      </c>
      <c r="U46" s="160">
        <v>1.2E-2</v>
      </c>
      <c r="V46" s="160">
        <f>ROUND(E46*U46,2)</f>
        <v>38.64</v>
      </c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129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250" t="s">
        <v>156</v>
      </c>
      <c r="D47" s="251"/>
      <c r="E47" s="251"/>
      <c r="F47" s="251"/>
      <c r="G47" s="251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125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2" t="s">
        <v>153</v>
      </c>
      <c r="D48" s="161"/>
      <c r="E48" s="162">
        <v>3220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111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x14ac:dyDescent="0.2">
      <c r="A49" s="168" t="s">
        <v>101</v>
      </c>
      <c r="B49" s="169" t="s">
        <v>70</v>
      </c>
      <c r="C49" s="190" t="s">
        <v>71</v>
      </c>
      <c r="D49" s="170"/>
      <c r="E49" s="171"/>
      <c r="F49" s="172"/>
      <c r="G49" s="172">
        <f>SUMIF(AG50:AG71,"&lt;&gt;NOR",G50:G71)</f>
        <v>0</v>
      </c>
      <c r="H49" s="172"/>
      <c r="I49" s="172">
        <f>SUM(I50:I71)</f>
        <v>0</v>
      </c>
      <c r="J49" s="172"/>
      <c r="K49" s="172">
        <f>SUM(K50:K71)</f>
        <v>0</v>
      </c>
      <c r="L49" s="172"/>
      <c r="M49" s="172">
        <f>SUM(M50:M71)</f>
        <v>0</v>
      </c>
      <c r="N49" s="172"/>
      <c r="O49" s="172">
        <f>SUM(O50:O71)</f>
        <v>0.08</v>
      </c>
      <c r="P49" s="172"/>
      <c r="Q49" s="172">
        <f>SUM(Q50:Q71)</f>
        <v>208.14000000000001</v>
      </c>
      <c r="R49" s="172"/>
      <c r="S49" s="172"/>
      <c r="T49" s="173"/>
      <c r="U49" s="167"/>
      <c r="V49" s="167">
        <f>SUM(V50:V71)</f>
        <v>307.79000000000002</v>
      </c>
      <c r="W49" s="167"/>
      <c r="AG49" t="s">
        <v>102</v>
      </c>
    </row>
    <row r="50" spans="1:60" ht="22.5" outlineLevel="1" x14ac:dyDescent="0.2">
      <c r="A50" s="174">
        <v>12</v>
      </c>
      <c r="B50" s="175" t="s">
        <v>157</v>
      </c>
      <c r="C50" s="191" t="s">
        <v>158</v>
      </c>
      <c r="D50" s="176" t="s">
        <v>105</v>
      </c>
      <c r="E50" s="177">
        <v>60</v>
      </c>
      <c r="F50" s="178"/>
      <c r="G50" s="179">
        <f>ROUND(E50*F50,2)</f>
        <v>0</v>
      </c>
      <c r="H50" s="178"/>
      <c r="I50" s="179">
        <f>ROUND(E50*H50,2)</f>
        <v>0</v>
      </c>
      <c r="J50" s="178"/>
      <c r="K50" s="179">
        <f>ROUND(E50*J50,2)</f>
        <v>0</v>
      </c>
      <c r="L50" s="179">
        <v>21</v>
      </c>
      <c r="M50" s="179">
        <f>G50*(1+L50/100)</f>
        <v>0</v>
      </c>
      <c r="N50" s="179">
        <v>0</v>
      </c>
      <c r="O50" s="179">
        <f>ROUND(E50*N50,2)</f>
        <v>0</v>
      </c>
      <c r="P50" s="179">
        <v>8.7999999999999995E-2</v>
      </c>
      <c r="Q50" s="179">
        <f>ROUND(E50*P50,2)</f>
        <v>5.28</v>
      </c>
      <c r="R50" s="179" t="s">
        <v>106</v>
      </c>
      <c r="S50" s="179" t="s">
        <v>107</v>
      </c>
      <c r="T50" s="180" t="s">
        <v>108</v>
      </c>
      <c r="U50" s="160">
        <v>7.1999999999999995E-2</v>
      </c>
      <c r="V50" s="160">
        <f>ROUND(E50*U50,2)</f>
        <v>4.32</v>
      </c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129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 x14ac:dyDescent="0.2">
      <c r="A51" s="158"/>
      <c r="B51" s="159"/>
      <c r="C51" s="250" t="s">
        <v>159</v>
      </c>
      <c r="D51" s="251"/>
      <c r="E51" s="251"/>
      <c r="F51" s="251"/>
      <c r="G51" s="251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125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81" t="str">
        <f>C51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2" t="s">
        <v>112</v>
      </c>
      <c r="D52" s="161"/>
      <c r="E52" s="162">
        <v>60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1"/>
      <c r="Y52" s="151"/>
      <c r="Z52" s="151"/>
      <c r="AA52" s="151"/>
      <c r="AB52" s="151"/>
      <c r="AC52" s="151"/>
      <c r="AD52" s="151"/>
      <c r="AE52" s="151"/>
      <c r="AF52" s="151"/>
      <c r="AG52" s="151" t="s">
        <v>111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74">
        <v>13</v>
      </c>
      <c r="B53" s="175" t="s">
        <v>160</v>
      </c>
      <c r="C53" s="191" t="s">
        <v>161</v>
      </c>
      <c r="D53" s="176" t="s">
        <v>119</v>
      </c>
      <c r="E53" s="177">
        <v>6</v>
      </c>
      <c r="F53" s="178"/>
      <c r="G53" s="179">
        <f>ROUND(E53*F53,2)</f>
        <v>0</v>
      </c>
      <c r="H53" s="178"/>
      <c r="I53" s="179">
        <f>ROUND(E53*H53,2)</f>
        <v>0</v>
      </c>
      <c r="J53" s="178"/>
      <c r="K53" s="179">
        <f>ROUND(E53*J53,2)</f>
        <v>0</v>
      </c>
      <c r="L53" s="179">
        <v>21</v>
      </c>
      <c r="M53" s="179">
        <f>G53*(1+L53/100)</f>
        <v>0</v>
      </c>
      <c r="N53" s="179">
        <v>0</v>
      </c>
      <c r="O53" s="179">
        <f>ROUND(E53*N53,2)</f>
        <v>0</v>
      </c>
      <c r="P53" s="179">
        <v>0</v>
      </c>
      <c r="Q53" s="179">
        <f>ROUND(E53*P53,2)</f>
        <v>0</v>
      </c>
      <c r="R53" s="179" t="s">
        <v>106</v>
      </c>
      <c r="S53" s="179" t="s">
        <v>107</v>
      </c>
      <c r="T53" s="180" t="s">
        <v>108</v>
      </c>
      <c r="U53" s="160">
        <v>3.6999999999999998E-2</v>
      </c>
      <c r="V53" s="160">
        <f>ROUND(E53*U53,2)</f>
        <v>0.22</v>
      </c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129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250" t="s">
        <v>162</v>
      </c>
      <c r="D54" s="251"/>
      <c r="E54" s="251"/>
      <c r="F54" s="251"/>
      <c r="G54" s="251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125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121</v>
      </c>
      <c r="D55" s="161"/>
      <c r="E55" s="162">
        <v>6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111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74">
        <v>14</v>
      </c>
      <c r="B56" s="175" t="s">
        <v>163</v>
      </c>
      <c r="C56" s="191" t="s">
        <v>164</v>
      </c>
      <c r="D56" s="176" t="s">
        <v>105</v>
      </c>
      <c r="E56" s="177">
        <v>8060</v>
      </c>
      <c r="F56" s="178"/>
      <c r="G56" s="179">
        <f>ROUND(E56*F56,2)</f>
        <v>0</v>
      </c>
      <c r="H56" s="178"/>
      <c r="I56" s="179">
        <f>ROUND(E56*H56,2)</f>
        <v>0</v>
      </c>
      <c r="J56" s="178"/>
      <c r="K56" s="179">
        <f>ROUND(E56*J56,2)</f>
        <v>0</v>
      </c>
      <c r="L56" s="179">
        <v>21</v>
      </c>
      <c r="M56" s="179">
        <f>G56*(1+L56/100)</f>
        <v>0</v>
      </c>
      <c r="N56" s="179">
        <v>1.0000000000000001E-5</v>
      </c>
      <c r="O56" s="179">
        <f>ROUND(E56*N56,2)</f>
        <v>0.08</v>
      </c>
      <c r="P56" s="179">
        <v>0</v>
      </c>
      <c r="Q56" s="179">
        <f>ROUND(E56*P56,2)</f>
        <v>0</v>
      </c>
      <c r="R56" s="179" t="s">
        <v>106</v>
      </c>
      <c r="S56" s="179" t="s">
        <v>107</v>
      </c>
      <c r="T56" s="180" t="s">
        <v>108</v>
      </c>
      <c r="U56" s="160">
        <v>1.6E-2</v>
      </c>
      <c r="V56" s="160">
        <f>ROUND(E56*U56,2)</f>
        <v>128.96</v>
      </c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129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250" t="s">
        <v>165</v>
      </c>
      <c r="D57" s="251"/>
      <c r="E57" s="251"/>
      <c r="F57" s="251"/>
      <c r="G57" s="251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125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110</v>
      </c>
      <c r="D58" s="161"/>
      <c r="E58" s="162">
        <v>8000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111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112</v>
      </c>
      <c r="D59" s="161"/>
      <c r="E59" s="162">
        <v>60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111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4">
        <v>15</v>
      </c>
      <c r="B60" s="175" t="s">
        <v>166</v>
      </c>
      <c r="C60" s="191" t="s">
        <v>167</v>
      </c>
      <c r="D60" s="176" t="s">
        <v>105</v>
      </c>
      <c r="E60" s="177">
        <v>8060</v>
      </c>
      <c r="F60" s="178"/>
      <c r="G60" s="179">
        <f>ROUND(E60*F60,2)</f>
        <v>0</v>
      </c>
      <c r="H60" s="178"/>
      <c r="I60" s="179">
        <f>ROUND(E60*H60,2)</f>
        <v>0</v>
      </c>
      <c r="J60" s="178"/>
      <c r="K60" s="179">
        <f>ROUND(E60*J60,2)</f>
        <v>0</v>
      </c>
      <c r="L60" s="179">
        <v>21</v>
      </c>
      <c r="M60" s="179">
        <f>G60*(1+L60/100)</f>
        <v>0</v>
      </c>
      <c r="N60" s="179">
        <v>0</v>
      </c>
      <c r="O60" s="179">
        <f>ROUND(E60*N60,2)</f>
        <v>0</v>
      </c>
      <c r="P60" s="179">
        <v>0</v>
      </c>
      <c r="Q60" s="179">
        <f>ROUND(E60*P60,2)</f>
        <v>0</v>
      </c>
      <c r="R60" s="179" t="s">
        <v>106</v>
      </c>
      <c r="S60" s="179" t="s">
        <v>107</v>
      </c>
      <c r="T60" s="180" t="s">
        <v>108</v>
      </c>
      <c r="U60" s="160">
        <v>2E-3</v>
      </c>
      <c r="V60" s="160">
        <f>ROUND(E60*U60,2)</f>
        <v>16.12</v>
      </c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129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2" t="s">
        <v>110</v>
      </c>
      <c r="D61" s="161"/>
      <c r="E61" s="162">
        <v>8000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111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2" t="s">
        <v>112</v>
      </c>
      <c r="D62" s="161"/>
      <c r="E62" s="162">
        <v>60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111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4">
        <v>16</v>
      </c>
      <c r="B63" s="175" t="s">
        <v>168</v>
      </c>
      <c r="C63" s="191" t="s">
        <v>169</v>
      </c>
      <c r="D63" s="176" t="s">
        <v>105</v>
      </c>
      <c r="E63" s="177">
        <v>1610</v>
      </c>
      <c r="F63" s="178"/>
      <c r="G63" s="179">
        <f>ROUND(E63*F63,2)</f>
        <v>0</v>
      </c>
      <c r="H63" s="178"/>
      <c r="I63" s="179">
        <f>ROUND(E63*H63,2)</f>
        <v>0</v>
      </c>
      <c r="J63" s="178"/>
      <c r="K63" s="179">
        <f>ROUND(E63*J63,2)</f>
        <v>0</v>
      </c>
      <c r="L63" s="179">
        <v>21</v>
      </c>
      <c r="M63" s="179">
        <f>G63*(1+L63/100)</f>
        <v>0</v>
      </c>
      <c r="N63" s="179">
        <v>0</v>
      </c>
      <c r="O63" s="179">
        <f>ROUND(E63*N63,2)</f>
        <v>0</v>
      </c>
      <c r="P63" s="179">
        <v>0.126</v>
      </c>
      <c r="Q63" s="179">
        <f>ROUND(E63*P63,2)</f>
        <v>202.86</v>
      </c>
      <c r="R63" s="179" t="s">
        <v>106</v>
      </c>
      <c r="S63" s="179" t="s">
        <v>107</v>
      </c>
      <c r="T63" s="180" t="s">
        <v>108</v>
      </c>
      <c r="U63" s="160">
        <v>3.4000000000000002E-2</v>
      </c>
      <c r="V63" s="160">
        <f>ROUND(E63*U63,2)</f>
        <v>54.74</v>
      </c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129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170</v>
      </c>
      <c r="D64" s="161"/>
      <c r="E64" s="162">
        <v>1610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111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82">
        <v>17</v>
      </c>
      <c r="B65" s="183" t="s">
        <v>171</v>
      </c>
      <c r="C65" s="196" t="s">
        <v>172</v>
      </c>
      <c r="D65" s="184" t="s">
        <v>173</v>
      </c>
      <c r="E65" s="185">
        <v>5.28</v>
      </c>
      <c r="F65" s="186"/>
      <c r="G65" s="187">
        <f>ROUND(E65*F65,2)</f>
        <v>0</v>
      </c>
      <c r="H65" s="186"/>
      <c r="I65" s="187">
        <f>ROUND(E65*H65,2)</f>
        <v>0</v>
      </c>
      <c r="J65" s="186"/>
      <c r="K65" s="187">
        <f>ROUND(E65*J65,2)</f>
        <v>0</v>
      </c>
      <c r="L65" s="187">
        <v>21</v>
      </c>
      <c r="M65" s="187">
        <f>G65*(1+L65/100)</f>
        <v>0</v>
      </c>
      <c r="N65" s="187">
        <v>0</v>
      </c>
      <c r="O65" s="187">
        <f>ROUND(E65*N65,2)</f>
        <v>0</v>
      </c>
      <c r="P65" s="187">
        <v>0</v>
      </c>
      <c r="Q65" s="187">
        <f>ROUND(E65*P65,2)</f>
        <v>0</v>
      </c>
      <c r="R65" s="187" t="s">
        <v>174</v>
      </c>
      <c r="S65" s="187" t="s">
        <v>107</v>
      </c>
      <c r="T65" s="188" t="s">
        <v>108</v>
      </c>
      <c r="U65" s="160">
        <v>0</v>
      </c>
      <c r="V65" s="160">
        <f>ROUND(E65*U65,2)</f>
        <v>0</v>
      </c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129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82">
        <v>18</v>
      </c>
      <c r="B66" s="183" t="s">
        <v>175</v>
      </c>
      <c r="C66" s="196" t="s">
        <v>176</v>
      </c>
      <c r="D66" s="184" t="s">
        <v>173</v>
      </c>
      <c r="E66" s="185">
        <v>202.86</v>
      </c>
      <c r="F66" s="186"/>
      <c r="G66" s="187">
        <f>ROUND(E66*F66,2)</f>
        <v>0</v>
      </c>
      <c r="H66" s="186"/>
      <c r="I66" s="187">
        <f>ROUND(E66*H66,2)</f>
        <v>0</v>
      </c>
      <c r="J66" s="186"/>
      <c r="K66" s="187">
        <f>ROUND(E66*J66,2)</f>
        <v>0</v>
      </c>
      <c r="L66" s="187">
        <v>21</v>
      </c>
      <c r="M66" s="187">
        <f>G66*(1+L66/100)</f>
        <v>0</v>
      </c>
      <c r="N66" s="187">
        <v>0</v>
      </c>
      <c r="O66" s="187">
        <f>ROUND(E66*N66,2)</f>
        <v>0</v>
      </c>
      <c r="P66" s="187">
        <v>0</v>
      </c>
      <c r="Q66" s="187">
        <f>ROUND(E66*P66,2)</f>
        <v>0</v>
      </c>
      <c r="R66" s="187"/>
      <c r="S66" s="187" t="s">
        <v>120</v>
      </c>
      <c r="T66" s="188" t="s">
        <v>108</v>
      </c>
      <c r="U66" s="160">
        <v>0</v>
      </c>
      <c r="V66" s="160">
        <f>ROUND(E66*U66,2)</f>
        <v>0</v>
      </c>
      <c r="W66" s="160"/>
      <c r="X66" s="151"/>
      <c r="Y66" s="151"/>
      <c r="Z66" s="151"/>
      <c r="AA66" s="151"/>
      <c r="AB66" s="151"/>
      <c r="AC66" s="151"/>
      <c r="AD66" s="151"/>
      <c r="AE66" s="151"/>
      <c r="AF66" s="151"/>
      <c r="AG66" s="151" t="s">
        <v>129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74">
        <v>19</v>
      </c>
      <c r="B67" s="175" t="s">
        <v>177</v>
      </c>
      <c r="C67" s="191" t="s">
        <v>178</v>
      </c>
      <c r="D67" s="176" t="s">
        <v>173</v>
      </c>
      <c r="E67" s="177">
        <v>208.536</v>
      </c>
      <c r="F67" s="178"/>
      <c r="G67" s="179">
        <f>ROUND(E67*F67,2)</f>
        <v>0</v>
      </c>
      <c r="H67" s="178"/>
      <c r="I67" s="179">
        <f>ROUND(E67*H67,2)</f>
        <v>0</v>
      </c>
      <c r="J67" s="178"/>
      <c r="K67" s="179">
        <f>ROUND(E67*J67,2)</f>
        <v>0</v>
      </c>
      <c r="L67" s="179">
        <v>21</v>
      </c>
      <c r="M67" s="179">
        <f>G67*(1+L67/100)</f>
        <v>0</v>
      </c>
      <c r="N67" s="179">
        <v>0</v>
      </c>
      <c r="O67" s="179">
        <f>ROUND(E67*N67,2)</f>
        <v>0</v>
      </c>
      <c r="P67" s="179">
        <v>0</v>
      </c>
      <c r="Q67" s="179">
        <f>ROUND(E67*P67,2)</f>
        <v>0</v>
      </c>
      <c r="R67" s="179" t="s">
        <v>174</v>
      </c>
      <c r="S67" s="179" t="s">
        <v>107</v>
      </c>
      <c r="T67" s="180" t="s">
        <v>108</v>
      </c>
      <c r="U67" s="160">
        <v>0.49</v>
      </c>
      <c r="V67" s="160">
        <f>ROUND(E67*U67,2)</f>
        <v>102.18</v>
      </c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179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56.25" outlineLevel="1" x14ac:dyDescent="0.2">
      <c r="A68" s="158"/>
      <c r="B68" s="159"/>
      <c r="C68" s="248" t="s">
        <v>180</v>
      </c>
      <c r="D68" s="249"/>
      <c r="E68" s="249"/>
      <c r="F68" s="249"/>
      <c r="G68" s="249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116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81" t="str">
        <f>C68</f>
        <v>Výkaz výměr obsahuje pro manipulaci s vytěženou zeminou,sutí a vybouranými hmotami, položky, které jsou limitovány určitou vzdáleností pro vodorovné přemístění. Místo pro uložení vytěžené zeminy,suti a vybouraných hmot,  si zajišťuje uchazeč dle svého technologického plánu a je na uchazeči jaká místa pro uložení zvolí. Do nabídkové ceny musí uchazeč zakalkulovat skutečné náklady podle odvozní vzdálenosti bez ohledu na to, jaká vzdálenost je uvedená v popise položky.Platí pro všechny položky vodorovného přemístění,zeminy,suti a vybouraných hmot.</v>
      </c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82">
        <v>20</v>
      </c>
      <c r="B69" s="183" t="s">
        <v>181</v>
      </c>
      <c r="C69" s="196" t="s">
        <v>182</v>
      </c>
      <c r="D69" s="184" t="s">
        <v>173</v>
      </c>
      <c r="E69" s="185">
        <v>2085.36</v>
      </c>
      <c r="F69" s="186"/>
      <c r="G69" s="187">
        <f>ROUND(E69*F69,2)</f>
        <v>0</v>
      </c>
      <c r="H69" s="186"/>
      <c r="I69" s="187">
        <f>ROUND(E69*H69,2)</f>
        <v>0</v>
      </c>
      <c r="J69" s="186"/>
      <c r="K69" s="187">
        <f>ROUND(E69*J69,2)</f>
        <v>0</v>
      </c>
      <c r="L69" s="187">
        <v>21</v>
      </c>
      <c r="M69" s="187">
        <f>G69*(1+L69/100)</f>
        <v>0</v>
      </c>
      <c r="N69" s="187">
        <v>0</v>
      </c>
      <c r="O69" s="187">
        <f>ROUND(E69*N69,2)</f>
        <v>0</v>
      </c>
      <c r="P69" s="187">
        <v>0</v>
      </c>
      <c r="Q69" s="187">
        <f>ROUND(E69*P69,2)</f>
        <v>0</v>
      </c>
      <c r="R69" s="187" t="s">
        <v>174</v>
      </c>
      <c r="S69" s="187" t="s">
        <v>107</v>
      </c>
      <c r="T69" s="188" t="s">
        <v>108</v>
      </c>
      <c r="U69" s="160">
        <v>0</v>
      </c>
      <c r="V69" s="160">
        <f>ROUND(E69*U69,2)</f>
        <v>0</v>
      </c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179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4">
        <v>21</v>
      </c>
      <c r="B70" s="175" t="s">
        <v>183</v>
      </c>
      <c r="C70" s="191" t="s">
        <v>184</v>
      </c>
      <c r="D70" s="176" t="s">
        <v>173</v>
      </c>
      <c r="E70" s="177">
        <v>208.536</v>
      </c>
      <c r="F70" s="178"/>
      <c r="G70" s="179">
        <f>ROUND(E70*F70,2)</f>
        <v>0</v>
      </c>
      <c r="H70" s="178"/>
      <c r="I70" s="179">
        <f>ROUND(E70*H70,2)</f>
        <v>0</v>
      </c>
      <c r="J70" s="178"/>
      <c r="K70" s="179">
        <f>ROUND(E70*J70,2)</f>
        <v>0</v>
      </c>
      <c r="L70" s="179">
        <v>21</v>
      </c>
      <c r="M70" s="179">
        <f>G70*(1+L70/100)</f>
        <v>0</v>
      </c>
      <c r="N70" s="179">
        <v>0</v>
      </c>
      <c r="O70" s="179">
        <f>ROUND(E70*N70,2)</f>
        <v>0</v>
      </c>
      <c r="P70" s="179">
        <v>0</v>
      </c>
      <c r="Q70" s="179">
        <f>ROUND(E70*P70,2)</f>
        <v>0</v>
      </c>
      <c r="R70" s="179"/>
      <c r="S70" s="179" t="s">
        <v>107</v>
      </c>
      <c r="T70" s="180" t="s">
        <v>108</v>
      </c>
      <c r="U70" s="160">
        <v>6.0000000000000001E-3</v>
      </c>
      <c r="V70" s="160">
        <f>ROUND(E70*U70,2)</f>
        <v>1.25</v>
      </c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179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ht="56.25" outlineLevel="1" x14ac:dyDescent="0.2">
      <c r="A71" s="158"/>
      <c r="B71" s="159"/>
      <c r="C71" s="248" t="s">
        <v>185</v>
      </c>
      <c r="D71" s="249"/>
      <c r="E71" s="249"/>
      <c r="F71" s="249"/>
      <c r="G71" s="249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116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81" t="str">
        <f>C71</f>
        <v>Výkaz výměr obsahuje pro manipulaci s vytěženou zeminou, popřípadě s vybouranými hmotami, položky, které jsou limitovány určitou vzdáleností pro vodorovné přemístění. Místo pro uložení vytěžené zeminy či vybouraných hmot si zajišťuje uchazeč dle svého technologického plánu a je na uchazeči jaká místa pro uložení zeminy či vybouraných hmot zvolí. Do nabídkové ceny musí uchazeč zakalkulovat skutečné náklady podle odvozní vzdálenosti bez ohledu na to, jaká vzdálenost je uvedená v popise položky.Platí pro všechny položky vodorovného přemístění zeminy, suti, či vybouraných hmot.</v>
      </c>
      <c r="BB71" s="151"/>
      <c r="BC71" s="151"/>
      <c r="BD71" s="151"/>
      <c r="BE71" s="151"/>
      <c r="BF71" s="151"/>
      <c r="BG71" s="151"/>
      <c r="BH71" s="151"/>
    </row>
    <row r="72" spans="1:60" x14ac:dyDescent="0.2">
      <c r="A72" s="168" t="s">
        <v>101</v>
      </c>
      <c r="B72" s="169" t="s">
        <v>72</v>
      </c>
      <c r="C72" s="190" t="s">
        <v>73</v>
      </c>
      <c r="D72" s="170"/>
      <c r="E72" s="171"/>
      <c r="F72" s="172"/>
      <c r="G72" s="172">
        <f>SUMIF(AG73:AG74,"&lt;&gt;NOR",G73:G74)</f>
        <v>0</v>
      </c>
      <c r="H72" s="172"/>
      <c r="I72" s="172">
        <f>SUM(I73:I74)</f>
        <v>0</v>
      </c>
      <c r="J72" s="172"/>
      <c r="K72" s="172">
        <f>SUM(K73:K74)</f>
        <v>0</v>
      </c>
      <c r="L72" s="172"/>
      <c r="M72" s="172">
        <f>SUM(M73:M74)</f>
        <v>0</v>
      </c>
      <c r="N72" s="172"/>
      <c r="O72" s="172">
        <f>SUM(O73:O74)</f>
        <v>0</v>
      </c>
      <c r="P72" s="172"/>
      <c r="Q72" s="172">
        <f>SUM(Q73:Q74)</f>
        <v>0</v>
      </c>
      <c r="R72" s="172"/>
      <c r="S72" s="172"/>
      <c r="T72" s="173"/>
      <c r="U72" s="167"/>
      <c r="V72" s="167">
        <f>SUM(V73:V74)</f>
        <v>13.27</v>
      </c>
      <c r="W72" s="167"/>
      <c r="AG72" t="s">
        <v>102</v>
      </c>
    </row>
    <row r="73" spans="1:60" outlineLevel="1" x14ac:dyDescent="0.2">
      <c r="A73" s="174">
        <v>22</v>
      </c>
      <c r="B73" s="175" t="s">
        <v>186</v>
      </c>
      <c r="C73" s="191" t="s">
        <v>187</v>
      </c>
      <c r="D73" s="176" t="s">
        <v>173</v>
      </c>
      <c r="E73" s="177">
        <v>829.43521999999996</v>
      </c>
      <c r="F73" s="178"/>
      <c r="G73" s="179">
        <f>ROUND(E73*F73,2)</f>
        <v>0</v>
      </c>
      <c r="H73" s="178"/>
      <c r="I73" s="179">
        <f>ROUND(E73*H73,2)</f>
        <v>0</v>
      </c>
      <c r="J73" s="178"/>
      <c r="K73" s="179">
        <f>ROUND(E73*J73,2)</f>
        <v>0</v>
      </c>
      <c r="L73" s="179">
        <v>21</v>
      </c>
      <c r="M73" s="179">
        <f>G73*(1+L73/100)</f>
        <v>0</v>
      </c>
      <c r="N73" s="179">
        <v>0</v>
      </c>
      <c r="O73" s="179">
        <f>ROUND(E73*N73,2)</f>
        <v>0</v>
      </c>
      <c r="P73" s="179">
        <v>0</v>
      </c>
      <c r="Q73" s="179">
        <f>ROUND(E73*P73,2)</f>
        <v>0</v>
      </c>
      <c r="R73" s="179" t="s">
        <v>106</v>
      </c>
      <c r="S73" s="179" t="s">
        <v>107</v>
      </c>
      <c r="T73" s="180" t="s">
        <v>108</v>
      </c>
      <c r="U73" s="160">
        <v>1.6E-2</v>
      </c>
      <c r="V73" s="160">
        <f>ROUND(E73*U73,2)</f>
        <v>13.27</v>
      </c>
      <c r="W73" s="160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188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250" t="s">
        <v>189</v>
      </c>
      <c r="D74" s="251"/>
      <c r="E74" s="251"/>
      <c r="F74" s="251"/>
      <c r="G74" s="251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125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x14ac:dyDescent="0.2">
      <c r="A75" s="168" t="s">
        <v>101</v>
      </c>
      <c r="B75" s="169" t="s">
        <v>74</v>
      </c>
      <c r="C75" s="190" t="s">
        <v>27</v>
      </c>
      <c r="D75" s="170"/>
      <c r="E75" s="171"/>
      <c r="F75" s="172"/>
      <c r="G75" s="172">
        <f>SUMIF(AG76:AG81,"&lt;&gt;NOR",G76:G81)</f>
        <v>0</v>
      </c>
      <c r="H75" s="172"/>
      <c r="I75" s="172">
        <f>SUM(I76:I81)</f>
        <v>0</v>
      </c>
      <c r="J75" s="172"/>
      <c r="K75" s="172">
        <f>SUM(K76:K81)</f>
        <v>0</v>
      </c>
      <c r="L75" s="172"/>
      <c r="M75" s="172">
        <f>SUM(M76:M81)</f>
        <v>0</v>
      </c>
      <c r="N75" s="172"/>
      <c r="O75" s="172">
        <f>SUM(O76:O81)</f>
        <v>0</v>
      </c>
      <c r="P75" s="172"/>
      <c r="Q75" s="172">
        <f>SUM(Q76:Q81)</f>
        <v>0</v>
      </c>
      <c r="R75" s="172"/>
      <c r="S75" s="172"/>
      <c r="T75" s="173"/>
      <c r="U75" s="167"/>
      <c r="V75" s="167">
        <f>SUM(V76:V81)</f>
        <v>0</v>
      </c>
      <c r="W75" s="167"/>
      <c r="AG75" t="s">
        <v>102</v>
      </c>
    </row>
    <row r="76" spans="1:60" outlineLevel="1" x14ac:dyDescent="0.2">
      <c r="A76" s="174">
        <v>23</v>
      </c>
      <c r="B76" s="175" t="s">
        <v>190</v>
      </c>
      <c r="C76" s="191" t="s">
        <v>191</v>
      </c>
      <c r="D76" s="176" t="s">
        <v>192</v>
      </c>
      <c r="E76" s="177">
        <v>1</v>
      </c>
      <c r="F76" s="178"/>
      <c r="G76" s="179">
        <f>ROUND(E76*F76,2)</f>
        <v>0</v>
      </c>
      <c r="H76" s="178"/>
      <c r="I76" s="179">
        <f>ROUND(E76*H76,2)</f>
        <v>0</v>
      </c>
      <c r="J76" s="178"/>
      <c r="K76" s="179">
        <f>ROUND(E76*J76,2)</f>
        <v>0</v>
      </c>
      <c r="L76" s="179">
        <v>21</v>
      </c>
      <c r="M76" s="179">
        <f>G76*(1+L76/100)</f>
        <v>0</v>
      </c>
      <c r="N76" s="179">
        <v>0</v>
      </c>
      <c r="O76" s="179">
        <f>ROUND(E76*N76,2)</f>
        <v>0</v>
      </c>
      <c r="P76" s="179">
        <v>0</v>
      </c>
      <c r="Q76" s="179">
        <f>ROUND(E76*P76,2)</f>
        <v>0</v>
      </c>
      <c r="R76" s="179"/>
      <c r="S76" s="179" t="s">
        <v>120</v>
      </c>
      <c r="T76" s="180" t="s">
        <v>193</v>
      </c>
      <c r="U76" s="160">
        <v>0</v>
      </c>
      <c r="V76" s="160">
        <f>ROUND(E76*U76,2)</f>
        <v>0</v>
      </c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194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248" t="s">
        <v>195</v>
      </c>
      <c r="D77" s="249"/>
      <c r="E77" s="249"/>
      <c r="F77" s="249"/>
      <c r="G77" s="249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116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82">
        <v>24</v>
      </c>
      <c r="B78" s="183" t="s">
        <v>196</v>
      </c>
      <c r="C78" s="196" t="s">
        <v>197</v>
      </c>
      <c r="D78" s="184" t="s">
        <v>192</v>
      </c>
      <c r="E78" s="185">
        <v>1</v>
      </c>
      <c r="F78" s="186"/>
      <c r="G78" s="187">
        <f>ROUND(E78*F78,2)</f>
        <v>0</v>
      </c>
      <c r="H78" s="186"/>
      <c r="I78" s="187">
        <f>ROUND(E78*H78,2)</f>
        <v>0</v>
      </c>
      <c r="J78" s="186"/>
      <c r="K78" s="187">
        <f>ROUND(E78*J78,2)</f>
        <v>0</v>
      </c>
      <c r="L78" s="187">
        <v>21</v>
      </c>
      <c r="M78" s="187">
        <f>G78*(1+L78/100)</f>
        <v>0</v>
      </c>
      <c r="N78" s="187">
        <v>0</v>
      </c>
      <c r="O78" s="187">
        <f>ROUND(E78*N78,2)</f>
        <v>0</v>
      </c>
      <c r="P78" s="187">
        <v>0</v>
      </c>
      <c r="Q78" s="187">
        <f>ROUND(E78*P78,2)</f>
        <v>0</v>
      </c>
      <c r="R78" s="187"/>
      <c r="S78" s="187" t="s">
        <v>107</v>
      </c>
      <c r="T78" s="188" t="s">
        <v>107</v>
      </c>
      <c r="U78" s="160">
        <v>0</v>
      </c>
      <c r="V78" s="160">
        <f>ROUND(E78*U78,2)</f>
        <v>0</v>
      </c>
      <c r="W78" s="160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198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82">
        <v>25</v>
      </c>
      <c r="B79" s="183" t="s">
        <v>199</v>
      </c>
      <c r="C79" s="196" t="s">
        <v>200</v>
      </c>
      <c r="D79" s="184" t="s">
        <v>192</v>
      </c>
      <c r="E79" s="185">
        <v>1</v>
      </c>
      <c r="F79" s="186"/>
      <c r="G79" s="187">
        <f>ROUND(E79*F79,2)</f>
        <v>0</v>
      </c>
      <c r="H79" s="186"/>
      <c r="I79" s="187">
        <f>ROUND(E79*H79,2)</f>
        <v>0</v>
      </c>
      <c r="J79" s="186"/>
      <c r="K79" s="187">
        <f>ROUND(E79*J79,2)</f>
        <v>0</v>
      </c>
      <c r="L79" s="187">
        <v>21</v>
      </c>
      <c r="M79" s="187">
        <f>G79*(1+L79/100)</f>
        <v>0</v>
      </c>
      <c r="N79" s="187">
        <v>0</v>
      </c>
      <c r="O79" s="187">
        <f>ROUND(E79*N79,2)</f>
        <v>0</v>
      </c>
      <c r="P79" s="187">
        <v>0</v>
      </c>
      <c r="Q79" s="187">
        <f>ROUND(E79*P79,2)</f>
        <v>0</v>
      </c>
      <c r="R79" s="187"/>
      <c r="S79" s="187" t="s">
        <v>107</v>
      </c>
      <c r="T79" s="188" t="s">
        <v>107</v>
      </c>
      <c r="U79" s="160">
        <v>0</v>
      </c>
      <c r="V79" s="160">
        <f>ROUND(E79*U79,2)</f>
        <v>0</v>
      </c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198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82">
        <v>26</v>
      </c>
      <c r="B80" s="183" t="s">
        <v>201</v>
      </c>
      <c r="C80" s="196" t="s">
        <v>202</v>
      </c>
      <c r="D80" s="184" t="s">
        <v>192</v>
      </c>
      <c r="E80" s="185">
        <v>1</v>
      </c>
      <c r="F80" s="186"/>
      <c r="G80" s="187">
        <f>ROUND(E80*F80,2)</f>
        <v>0</v>
      </c>
      <c r="H80" s="186"/>
      <c r="I80" s="187">
        <f>ROUND(E80*H80,2)</f>
        <v>0</v>
      </c>
      <c r="J80" s="186"/>
      <c r="K80" s="187">
        <f>ROUND(E80*J80,2)</f>
        <v>0</v>
      </c>
      <c r="L80" s="187">
        <v>21</v>
      </c>
      <c r="M80" s="187">
        <f>G80*(1+L80/100)</f>
        <v>0</v>
      </c>
      <c r="N80" s="187">
        <v>0</v>
      </c>
      <c r="O80" s="187">
        <f>ROUND(E80*N80,2)</f>
        <v>0</v>
      </c>
      <c r="P80" s="187">
        <v>0</v>
      </c>
      <c r="Q80" s="187">
        <f>ROUND(E80*P80,2)</f>
        <v>0</v>
      </c>
      <c r="R80" s="187"/>
      <c r="S80" s="187" t="s">
        <v>107</v>
      </c>
      <c r="T80" s="188" t="s">
        <v>107</v>
      </c>
      <c r="U80" s="160">
        <v>0</v>
      </c>
      <c r="V80" s="160">
        <f>ROUND(E80*U80,2)</f>
        <v>0</v>
      </c>
      <c r="W80" s="160"/>
      <c r="X80" s="151"/>
      <c r="Y80" s="151"/>
      <c r="Z80" s="151"/>
      <c r="AA80" s="151"/>
      <c r="AB80" s="151"/>
      <c r="AC80" s="151"/>
      <c r="AD80" s="151"/>
      <c r="AE80" s="151"/>
      <c r="AF80" s="151"/>
      <c r="AG80" s="151" t="s">
        <v>198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4">
        <v>27</v>
      </c>
      <c r="B81" s="175" t="s">
        <v>203</v>
      </c>
      <c r="C81" s="191" t="s">
        <v>204</v>
      </c>
      <c r="D81" s="176" t="s">
        <v>192</v>
      </c>
      <c r="E81" s="177">
        <v>1</v>
      </c>
      <c r="F81" s="178"/>
      <c r="G81" s="179">
        <f>ROUND(E81*F81,2)</f>
        <v>0</v>
      </c>
      <c r="H81" s="178"/>
      <c r="I81" s="179">
        <f>ROUND(E81*H81,2)</f>
        <v>0</v>
      </c>
      <c r="J81" s="178"/>
      <c r="K81" s="179">
        <f>ROUND(E81*J81,2)</f>
        <v>0</v>
      </c>
      <c r="L81" s="179">
        <v>21</v>
      </c>
      <c r="M81" s="179">
        <f>G81*(1+L81/100)</f>
        <v>0</v>
      </c>
      <c r="N81" s="179">
        <v>0</v>
      </c>
      <c r="O81" s="179">
        <f>ROUND(E81*N81,2)</f>
        <v>0</v>
      </c>
      <c r="P81" s="179">
        <v>0</v>
      </c>
      <c r="Q81" s="179">
        <f>ROUND(E81*P81,2)</f>
        <v>0</v>
      </c>
      <c r="R81" s="179"/>
      <c r="S81" s="179" t="s">
        <v>107</v>
      </c>
      <c r="T81" s="180" t="s">
        <v>193</v>
      </c>
      <c r="U81" s="160">
        <v>0</v>
      </c>
      <c r="V81" s="160">
        <f>ROUND(E81*U81,2)</f>
        <v>0</v>
      </c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194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x14ac:dyDescent="0.2">
      <c r="A82" s="5"/>
      <c r="B82" s="6"/>
      <c r="C82" s="197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AE82">
        <v>15</v>
      </c>
      <c r="AF82">
        <v>21</v>
      </c>
    </row>
    <row r="83" spans="1:60" x14ac:dyDescent="0.2">
      <c r="A83" s="154"/>
      <c r="B83" s="155" t="s">
        <v>29</v>
      </c>
      <c r="C83" s="198"/>
      <c r="D83" s="156"/>
      <c r="E83" s="157"/>
      <c r="F83" s="157"/>
      <c r="G83" s="189">
        <f>G8+G21+G49+G72+G75</f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AE83">
        <f>SUMIF(L7:L81,AE82,G7:G81)</f>
        <v>0</v>
      </c>
      <c r="AF83">
        <f>SUMIF(L7:L81,AF82,G7:G81)</f>
        <v>0</v>
      </c>
      <c r="AG83" t="s">
        <v>205</v>
      </c>
    </row>
    <row r="84" spans="1:60" x14ac:dyDescent="0.2">
      <c r="C84" s="199"/>
      <c r="D84" s="142"/>
      <c r="AG84" t="s">
        <v>206</v>
      </c>
    </row>
    <row r="85" spans="1:60" x14ac:dyDescent="0.2">
      <c r="D85" s="142"/>
    </row>
    <row r="86" spans="1:60" x14ac:dyDescent="0.2">
      <c r="D86" s="142"/>
    </row>
    <row r="87" spans="1:60" x14ac:dyDescent="0.2">
      <c r="D87" s="142"/>
    </row>
    <row r="88" spans="1:60" x14ac:dyDescent="0.2">
      <c r="D88" s="142"/>
    </row>
    <row r="89" spans="1:60" x14ac:dyDescent="0.2">
      <c r="D89" s="142"/>
    </row>
    <row r="90" spans="1:60" x14ac:dyDescent="0.2">
      <c r="D90" s="142"/>
    </row>
    <row r="91" spans="1:60" x14ac:dyDescent="0.2">
      <c r="D91" s="142"/>
    </row>
    <row r="92" spans="1:60" x14ac:dyDescent="0.2">
      <c r="D92" s="142"/>
    </row>
    <row r="93" spans="1:60" x14ac:dyDescent="0.2">
      <c r="D93" s="142"/>
    </row>
    <row r="94" spans="1:60" x14ac:dyDescent="0.2">
      <c r="D94" s="142"/>
    </row>
    <row r="95" spans="1:60" x14ac:dyDescent="0.2">
      <c r="D95" s="142"/>
    </row>
    <row r="96" spans="1:60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sheetProtection algorithmName="SHA-512" hashValue="9i2EfWX3UrIuLa9kU8dY3Oyg3GrJGuWx8eiSQWpmR/pJEt6IbNPaP0ksb8n37xOHSQ2kT+E+xM3MsfO9ZAFL3g==" saltValue="eteQ2T1ucDhuTUBUQUc1BQ==" spinCount="100000" sheet="1"/>
  <mergeCells count="16">
    <mergeCell ref="C19:G19"/>
    <mergeCell ref="A1:G1"/>
    <mergeCell ref="C2:G2"/>
    <mergeCell ref="C3:G3"/>
    <mergeCell ref="C4:G4"/>
    <mergeCell ref="C13:G13"/>
    <mergeCell ref="C68:G68"/>
    <mergeCell ref="C71:G71"/>
    <mergeCell ref="C74:G74"/>
    <mergeCell ref="C77:G77"/>
    <mergeCell ref="C23:G23"/>
    <mergeCell ref="C25:G25"/>
    <mergeCell ref="C47:G47"/>
    <mergeCell ref="C51:G51"/>
    <mergeCell ref="C54:G54"/>
    <mergeCell ref="C57:G5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Klecka Vaclav</cp:lastModifiedBy>
  <cp:lastPrinted>2014-02-28T09:52:57Z</cp:lastPrinted>
  <dcterms:created xsi:type="dcterms:W3CDTF">2009-04-08T07:15:50Z</dcterms:created>
  <dcterms:modified xsi:type="dcterms:W3CDTF">2017-09-20T12:42:42Z</dcterms:modified>
</cp:coreProperties>
</file>