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20520" windowHeight="9225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list'!$F$4</definedName>
    <definedName name="MJ">'Krycí list'!$G$4</definedName>
    <definedName name="Mont">'Rekapitulace'!$H$10</definedName>
    <definedName name="Montaz0">'Položky'!#REF!</definedName>
    <definedName name="NazevDilu">'Rekapitulace'!$B$6</definedName>
    <definedName name="nazevobjektu">'Krycí list'!$C$4</definedName>
    <definedName name="nazevstavby">'Krycí list'!$C$6</definedName>
    <definedName name="_xlnm.Print_Titles" localSheetId="2">'Položky'!$1:$6</definedName>
    <definedName name="_xlnm.Print_Titles" localSheetId="1">'Rekapitulace'!$1:$6</definedName>
    <definedName name="Objednatel">'Krycí list'!$C$8</definedName>
    <definedName name="_xlnm.Print_Area" localSheetId="0">'Krycí list'!$A$1:$G$45</definedName>
    <definedName name="_xlnm.Print_Area" localSheetId="2">'Položky'!$A$1:$G$28</definedName>
    <definedName name="_xlnm.Print_Area" localSheetId="1">'Rekapitulace'!$A$1:$I$16</definedName>
    <definedName name="PocetMJ">'Krycí list'!$G$7</definedName>
    <definedName name="Poznamka">'Krycí list'!$B$37</definedName>
    <definedName name="Projektant">'Krycí list'!$C$7</definedName>
    <definedName name="PSV">'Rekapitulace'!$F$10</definedName>
    <definedName name="PSV0">'Položky'!#REF!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'Rekapitulace'!$E$15</definedName>
    <definedName name="VRNnazev">'Rekapitulace'!$A$15</definedName>
    <definedName name="VRNproc">'Rekapitulace'!$F$15</definedName>
    <definedName name="VRNzakl">'Rekapitulace'!$G$15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<sst xmlns="http://schemas.openxmlformats.org/spreadsheetml/2006/main" count="148" uniqueCount="112">
  <si>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</si>
  <si>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</si>
  <si>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</si>
  <si>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</si>
  <si>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</si>
  <si>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</si>
  <si>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</si>
  <si>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</si>
  <si>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</si>
  <si>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</si>
  <si>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</si>
  <si>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</si>
  <si>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</si>
  <si>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</si>
  <si>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</si>
  <si>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</si>
  <si>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</si>
  <si>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</si>
  <si>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</si>
  <si>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</si>
  <si>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</si>
  <si>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</si>
  <si>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</si>
  <si>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</si>
  <si>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</si>
  <si>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</si>
  <si>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</si>
  <si>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</si>
  <si>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</si>
  <si>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</si>
  <si>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</si>
  <si>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</si>
  <si>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</si>
  <si>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</si>
  <si>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</si>
  <si>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</si>
  <si>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</si>
  <si>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</si>
  <si>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</si>
  <si>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</si>
  <si>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</si>
  <si>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</si>
  <si>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</si>
  <si>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</si>
  <si>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</si>
  <si>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</si>
  <si>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</si>
  <si>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</si>
  <si>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</si>
  <si>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</si>
  <si>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</si>
  <si>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</si>
  <si>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</si>
  <si>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</si>
  <si>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</si>
  <si>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</si>
  <si>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</si>
  <si>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</si>
  <si>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</si>
  <si>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</si>
  <si>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</si>
  <si>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</si>
  <si>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</si>
  <si>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</si>
  <si>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</si>
  <si>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</si>
  <si>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</si>
  <si>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</si>
  <si>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</si>
  <si>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Oprava lesní cesty Brtnický potok 101</t>
  </si>
  <si>
    <t>Objekt 101 Komunikace</t>
  </si>
  <si>
    <t>112 10-1121.R00</t>
  </si>
  <si>
    <t xml:space="preserve">Kácení stromů jehličnatých o průměru kmene do10 cm </t>
  </si>
  <si>
    <t>kus</t>
  </si>
  <si>
    <t>111 20-1501.R00</t>
  </si>
  <si>
    <t xml:space="preserve">Spálení větví stromů o průměru do100 mm </t>
  </si>
  <si>
    <t>122 20-1103.R00</t>
  </si>
  <si>
    <t>Odkopávky nezapažené v hor. 3 do 10000 m3 odstranění krajnice</t>
  </si>
  <si>
    <t>m3</t>
  </si>
  <si>
    <t>162 70-1105.R00</t>
  </si>
  <si>
    <t>Vodorovné přemístění výkopku z hor.1-4 do 10000 m uložení na mezideponii</t>
  </si>
  <si>
    <t>167 10-1102.R00</t>
  </si>
  <si>
    <t xml:space="preserve">Nakládání výkopku z hor.1-4 v množství nad 100 m3 </t>
  </si>
  <si>
    <t>171 20-1101.R00</t>
  </si>
  <si>
    <t xml:space="preserve">Uložení sypaniny do násypů nezhutněných </t>
  </si>
  <si>
    <t>182 20-1101.R00</t>
  </si>
  <si>
    <t xml:space="preserve">Svahování násypů - urovnávání meziskládky </t>
  </si>
  <si>
    <t>m2</t>
  </si>
  <si>
    <t>5</t>
  </si>
  <si>
    <t>Komunikace</t>
  </si>
  <si>
    <t>572 70-1111.R00</t>
  </si>
  <si>
    <t xml:space="preserve">Vyspravení výtluků kom-pěší kam. hrubě drceným </t>
  </si>
  <si>
    <t>;vyspravení komunikace v tl. 30 cm - cca 900 m2</t>
  </si>
  <si>
    <t>900,00*0,30</t>
  </si>
  <si>
    <t>564 95-2111.R00</t>
  </si>
  <si>
    <t xml:space="preserve">Podklad z mechanicky zpevněného kameniva tl. 15 cm </t>
  </si>
  <si>
    <t>553-81001</t>
  </si>
  <si>
    <t xml:space="preserve">Svodnice vody ocelová VIAQUA FOREST 120 B </t>
  </si>
  <si>
    <t>m</t>
  </si>
  <si>
    <t>15*3,5*88,00</t>
  </si>
  <si>
    <t>767 51-0111.R00</t>
  </si>
  <si>
    <t xml:space="preserve">Montáž svodnic - osazení </t>
  </si>
  <si>
    <t>kg</t>
  </si>
  <si>
    <t>99</t>
  </si>
  <si>
    <t>Přesun hmot</t>
  </si>
  <si>
    <t>998 22-2011.R00</t>
  </si>
  <si>
    <t xml:space="preserve">Přesun hmot, pozemní komunikace, kryt z kameniva </t>
  </si>
  <si>
    <t>t</t>
  </si>
  <si>
    <t>Správa Národního parku České Švýcarsko</t>
  </si>
  <si>
    <t>P.Hošek-AT</t>
  </si>
  <si>
    <t>Datum : 28.11.2016</t>
  </si>
  <si>
    <t>15*3,5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</si>
</sst>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#,##0.00\ &quot;Kč&quot;"/>
    <numFmt numFmtId="166" formatCode="0.0"/>
  </numFmts>
  <fonts count="54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sz val="8"/>
      <color indexed="12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6"/>
      <name val="Arial CE"/>
      <family val="2"/>
    </font>
    <font>
      <sz val="10"/>
      <color indexed="56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2060"/>
      <name val="Arial CE"/>
      <family val="2"/>
    </font>
    <font>
      <sz val="10"/>
      <color rgb="FF002060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0" fillId="0" borderId="0">
      <alignment/>
      <protection/>
    </xf>
    <xf numFmtId="0" fontId="35" fillId="23" borderId="6" applyNumberFormat="0" applyFont="0" applyAlignment="0" applyProtection="0"/>
    <xf numFmtId="9" fontId="35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3" fillId="33" borderId="14" xfId="0" applyNumberFormat="1" applyFont="1" applyFill="1" applyBorder="1" applyAlignment="1">
      <alignment/>
    </xf>
    <xf numFmtId="49" fontId="0" fillId="33" borderId="15" xfId="0" applyNumberForma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left"/>
    </xf>
    <xf numFmtId="0" fontId="0" fillId="0" borderId="20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2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3" fontId="0" fillId="0" borderId="0" xfId="0" applyNumberFormat="1" applyAlignment="1">
      <alignment/>
    </xf>
    <xf numFmtId="0" fontId="2" fillId="0" borderId="27" xfId="0" applyFont="1" applyBorder="1" applyAlignment="1">
      <alignment horizontal="centerContinuous" vertical="center"/>
    </xf>
    <xf numFmtId="0" fontId="7" fillId="0" borderId="28" xfId="0" applyFont="1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0" fillId="0" borderId="29" xfId="0" applyBorder="1" applyAlignment="1">
      <alignment horizontal="centerContinuous" vertical="center"/>
    </xf>
    <xf numFmtId="0" fontId="6" fillId="0" borderId="30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Continuous"/>
    </xf>
    <xf numFmtId="0" fontId="6" fillId="0" borderId="31" xfId="0" applyFont="1" applyBorder="1" applyAlignment="1">
      <alignment horizontal="centerContinuous"/>
    </xf>
    <xf numFmtId="0" fontId="0" fillId="0" borderId="31" xfId="0" applyBorder="1" applyAlignment="1">
      <alignment horizontal="centerContinuous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23" xfId="0" applyFont="1" applyBorder="1" applyAlignment="1">
      <alignment/>
    </xf>
    <xf numFmtId="3" fontId="0" fillId="0" borderId="42" xfId="0" applyNumberFormat="1" applyBorder="1" applyAlignment="1">
      <alignment/>
    </xf>
    <xf numFmtId="0" fontId="0" fillId="0" borderId="43" xfId="0" applyBorder="1" applyAlignment="1">
      <alignment/>
    </xf>
    <xf numFmtId="3" fontId="0" fillId="0" borderId="44" xfId="0" applyNumberForma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20" xfId="0" applyNumberFormat="1" applyBorder="1" applyAlignment="1">
      <alignment horizontal="right"/>
    </xf>
    <xf numFmtId="165" fontId="0" fillId="0" borderId="24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7" fillId="0" borderId="43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7" fillId="0" borderId="47" xfId="0" applyFont="1" applyFill="1" applyBorder="1" applyAlignment="1">
      <alignment/>
    </xf>
    <xf numFmtId="165" fontId="7" fillId="0" borderId="44" xfId="0" applyNumberFormat="1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4" fillId="0" borderId="49" xfId="46" applyFont="1" applyBorder="1">
      <alignment/>
      <protection/>
    </xf>
    <xf numFmtId="0" fontId="0" fillId="0" borderId="49" xfId="46" applyBorder="1">
      <alignment/>
      <protection/>
    </xf>
    <xf numFmtId="0" fontId="0" fillId="0" borderId="49" xfId="46" applyBorder="1" applyAlignment="1">
      <alignment horizontal="right"/>
      <protection/>
    </xf>
    <xf numFmtId="0" fontId="0" fillId="0" borderId="49" xfId="46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0" xfId="0" applyNumberFormat="1" applyBorder="1" applyAlignment="1">
      <alignment/>
    </xf>
    <xf numFmtId="0" fontId="4" fillId="0" borderId="51" xfId="46" applyFont="1" applyBorder="1">
      <alignment/>
      <protection/>
    </xf>
    <xf numFmtId="0" fontId="0" fillId="0" borderId="51" xfId="46" applyBorder="1">
      <alignment/>
      <protection/>
    </xf>
    <xf numFmtId="0" fontId="0" fillId="0" borderId="51" xfId="46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6" fillId="0" borderId="30" xfId="0" applyNumberFormat="1" applyFont="1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52" xfId="0" applyFont="1" applyFill="1" applyBorder="1" applyAlignment="1">
      <alignment/>
    </xf>
    <xf numFmtId="0" fontId="6" fillId="0" borderId="53" xfId="0" applyFont="1" applyFill="1" applyBorder="1" applyAlignment="1">
      <alignment/>
    </xf>
    <xf numFmtId="0" fontId="6" fillId="0" borderId="54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0" fontId="6" fillId="0" borderId="30" xfId="0" applyFont="1" applyFill="1" applyBorder="1" applyAlignment="1">
      <alignment/>
    </xf>
    <xf numFmtId="3" fontId="6" fillId="0" borderId="32" xfId="0" applyNumberFormat="1" applyFont="1" applyFill="1" applyBorder="1" applyAlignment="1">
      <alignment/>
    </xf>
    <xf numFmtId="3" fontId="6" fillId="0" borderId="52" xfId="0" applyNumberFormat="1" applyFont="1" applyFill="1" applyBorder="1" applyAlignment="1">
      <alignment/>
    </xf>
    <xf numFmtId="3" fontId="6" fillId="0" borderId="53" xfId="0" applyNumberFormat="1" applyFont="1" applyFill="1" applyBorder="1" applyAlignment="1">
      <alignment/>
    </xf>
    <xf numFmtId="3" fontId="6" fillId="0" borderId="54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centerContinuous"/>
    </xf>
    <xf numFmtId="3" fontId="2" fillId="0" borderId="0" xfId="0" applyNumberFormat="1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0" fillId="0" borderId="55" xfId="0" applyFill="1" applyBorder="1" applyAlignment="1">
      <alignment/>
    </xf>
    <xf numFmtId="0" fontId="6" fillId="0" borderId="56" xfId="0" applyFont="1" applyFill="1" applyBorder="1" applyAlignment="1">
      <alignment horizontal="right"/>
    </xf>
    <xf numFmtId="0" fontId="6" fillId="0" borderId="37" xfId="0" applyFont="1" applyFill="1" applyBorder="1" applyAlignment="1">
      <alignment horizontal="right"/>
    </xf>
    <xf numFmtId="0" fontId="6" fillId="0" borderId="38" xfId="0" applyFont="1" applyFill="1" applyBorder="1" applyAlignment="1">
      <alignment horizontal="center"/>
    </xf>
    <xf numFmtId="4" fontId="5" fillId="0" borderId="37" xfId="0" applyNumberFormat="1" applyFont="1" applyFill="1" applyBorder="1" applyAlignment="1">
      <alignment horizontal="right"/>
    </xf>
    <xf numFmtId="4" fontId="5" fillId="0" borderId="55" xfId="0" applyNumberFormat="1" applyFont="1" applyFill="1" applyBorder="1" applyAlignment="1">
      <alignment horizontal="right"/>
    </xf>
    <xf numFmtId="0" fontId="0" fillId="0" borderId="41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57" xfId="0" applyFont="1" applyFill="1" applyBorder="1" applyAlignment="1">
      <alignment/>
    </xf>
    <xf numFmtId="3" fontId="0" fillId="0" borderId="40" xfId="0" applyNumberFormat="1" applyFont="1" applyFill="1" applyBorder="1" applyAlignment="1">
      <alignment horizontal="right"/>
    </xf>
    <xf numFmtId="166" fontId="0" fillId="0" borderId="58" xfId="0" applyNumberFormat="1" applyFont="1" applyFill="1" applyBorder="1" applyAlignment="1">
      <alignment horizontal="right"/>
    </xf>
    <xf numFmtId="3" fontId="0" fillId="0" borderId="59" xfId="0" applyNumberFormat="1" applyFont="1" applyFill="1" applyBorder="1" applyAlignment="1">
      <alignment horizontal="right"/>
    </xf>
    <xf numFmtId="4" fontId="0" fillId="0" borderId="34" xfId="0" applyNumberFormat="1" applyFont="1" applyFill="1" applyBorder="1" applyAlignment="1">
      <alignment horizontal="right"/>
    </xf>
    <xf numFmtId="3" fontId="0" fillId="0" borderId="57" xfId="0" applyNumberFormat="1" applyFont="1" applyFill="1" applyBorder="1" applyAlignment="1">
      <alignment horizontal="right"/>
    </xf>
    <xf numFmtId="0" fontId="0" fillId="0" borderId="43" xfId="0" applyFill="1" applyBorder="1" applyAlignment="1">
      <alignment/>
    </xf>
    <xf numFmtId="0" fontId="6" fillId="0" borderId="44" xfId="0" applyFont="1" applyFill="1" applyBorder="1" applyAlignment="1">
      <alignment/>
    </xf>
    <xf numFmtId="0" fontId="0" fillId="0" borderId="44" xfId="0" applyFill="1" applyBorder="1" applyAlignment="1">
      <alignment/>
    </xf>
    <xf numFmtId="4" fontId="0" fillId="0" borderId="60" xfId="0" applyNumberFormat="1" applyFill="1" applyBorder="1" applyAlignment="1">
      <alignment/>
    </xf>
    <xf numFmtId="4" fontId="0" fillId="0" borderId="43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0" fillId="0" borderId="0" xfId="46" applyFill="1">
      <alignment/>
      <protection/>
    </xf>
    <xf numFmtId="0" fontId="11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centerContinuous"/>
      <protection/>
    </xf>
    <xf numFmtId="0" fontId="12" fillId="0" borderId="0" xfId="46" applyFont="1" applyFill="1" applyAlignment="1">
      <alignment horizontal="right"/>
      <protection/>
    </xf>
    <xf numFmtId="0" fontId="4" fillId="0" borderId="49" xfId="46" applyFont="1" applyFill="1" applyBorder="1">
      <alignment/>
      <protection/>
    </xf>
    <xf numFmtId="0" fontId="0" fillId="0" borderId="49" xfId="46" applyFill="1" applyBorder="1">
      <alignment/>
      <protection/>
    </xf>
    <xf numFmtId="0" fontId="9" fillId="0" borderId="49" xfId="46" applyFont="1" applyFill="1" applyBorder="1" applyAlignment="1">
      <alignment horizontal="right"/>
      <protection/>
    </xf>
    <xf numFmtId="0" fontId="0" fillId="0" borderId="49" xfId="46" applyFill="1" applyBorder="1" applyAlignment="1">
      <alignment horizontal="left"/>
      <protection/>
    </xf>
    <xf numFmtId="0" fontId="0" fillId="0" borderId="50" xfId="46" applyFill="1" applyBorder="1">
      <alignment/>
      <protection/>
    </xf>
    <xf numFmtId="0" fontId="4" fillId="0" borderId="51" xfId="46" applyFont="1" applyFill="1" applyBorder="1">
      <alignment/>
      <protection/>
    </xf>
    <xf numFmtId="0" fontId="0" fillId="0" borderId="51" xfId="46" applyFill="1" applyBorder="1">
      <alignment/>
      <protection/>
    </xf>
    <xf numFmtId="0" fontId="9" fillId="0" borderId="0" xfId="46" applyFont="1" applyFill="1">
      <alignment/>
      <protection/>
    </xf>
    <xf numFmtId="0" fontId="0" fillId="0" borderId="0" xfId="46" applyFont="1" applyFill="1">
      <alignment/>
      <protection/>
    </xf>
    <xf numFmtId="0" fontId="0" fillId="0" borderId="0" xfId="46" applyFill="1" applyAlignment="1">
      <alignment horizontal="right"/>
      <protection/>
    </xf>
    <xf numFmtId="0" fontId="0" fillId="0" borderId="0" xfId="46" applyFill="1" applyAlignment="1">
      <alignment/>
      <protection/>
    </xf>
    <xf numFmtId="49" fontId="5" fillId="0" borderId="58" xfId="46" applyNumberFormat="1" applyFont="1" applyFill="1" applyBorder="1">
      <alignment/>
      <protection/>
    </xf>
    <xf numFmtId="0" fontId="5" fillId="0" borderId="39" xfId="46" applyFont="1" applyFill="1" applyBorder="1" applyAlignment="1">
      <alignment horizontal="center"/>
      <protection/>
    </xf>
    <xf numFmtId="0" fontId="5" fillId="0" borderId="39" xfId="46" applyNumberFormat="1" applyFont="1" applyFill="1" applyBorder="1" applyAlignment="1">
      <alignment horizontal="center"/>
      <protection/>
    </xf>
    <xf numFmtId="0" fontId="5" fillId="0" borderId="58" xfId="46" applyFont="1" applyFill="1" applyBorder="1" applyAlignment="1">
      <alignment horizontal="center"/>
      <protection/>
    </xf>
    <xf numFmtId="0" fontId="6" fillId="0" borderId="61" xfId="46" applyFont="1" applyFill="1" applyBorder="1" applyAlignment="1">
      <alignment horizontal="center"/>
      <protection/>
    </xf>
    <xf numFmtId="49" fontId="6" fillId="0" borderId="61" xfId="46" applyNumberFormat="1" applyFont="1" applyFill="1" applyBorder="1" applyAlignment="1">
      <alignment horizontal="left"/>
      <protection/>
    </xf>
    <xf numFmtId="0" fontId="6" fillId="0" borderId="61" xfId="46" applyFont="1" applyFill="1" applyBorder="1">
      <alignment/>
      <protection/>
    </xf>
    <xf numFmtId="0" fontId="0" fillId="0" borderId="61" xfId="46" applyFill="1" applyBorder="1" applyAlignment="1">
      <alignment horizontal="center"/>
      <protection/>
    </xf>
    <xf numFmtId="0" fontId="0" fillId="0" borderId="61" xfId="46" applyNumberFormat="1" applyFill="1" applyBorder="1" applyAlignment="1">
      <alignment horizontal="right"/>
      <protection/>
    </xf>
    <xf numFmtId="0" fontId="0" fillId="0" borderId="61" xfId="46" applyNumberFormat="1" applyFill="1" applyBorder="1">
      <alignment/>
      <protection/>
    </xf>
    <xf numFmtId="0" fontId="0" fillId="0" borderId="0" xfId="46" applyNumberFormat="1">
      <alignment/>
      <protection/>
    </xf>
    <xf numFmtId="0" fontId="13" fillId="0" borderId="0" xfId="46" applyFont="1">
      <alignment/>
      <protection/>
    </xf>
    <xf numFmtId="0" fontId="0" fillId="0" borderId="61" xfId="46" applyFont="1" applyFill="1" applyBorder="1" applyAlignment="1">
      <alignment horizontal="center"/>
      <protection/>
    </xf>
    <xf numFmtId="49" fontId="8" fillId="0" borderId="61" xfId="46" applyNumberFormat="1" applyFont="1" applyFill="1" applyBorder="1" applyAlignment="1">
      <alignment horizontal="left"/>
      <protection/>
    </xf>
    <xf numFmtId="0" fontId="8" fillId="0" borderId="61" xfId="46" applyFont="1" applyFill="1" applyBorder="1" applyAlignment="1">
      <alignment wrapText="1"/>
      <protection/>
    </xf>
    <xf numFmtId="49" fontId="8" fillId="0" borderId="61" xfId="46" applyNumberFormat="1" applyFont="1" applyFill="1" applyBorder="1" applyAlignment="1">
      <alignment horizontal="center" shrinkToFit="1"/>
      <protection/>
    </xf>
    <xf numFmtId="4" fontId="8" fillId="0" borderId="61" xfId="46" applyNumberFormat="1" applyFont="1" applyFill="1" applyBorder="1" applyAlignment="1">
      <alignment horizontal="right"/>
      <protection/>
    </xf>
    <xf numFmtId="4" fontId="8" fillId="0" borderId="61" xfId="46" applyNumberFormat="1" applyFont="1" applyFill="1" applyBorder="1">
      <alignment/>
      <protection/>
    </xf>
    <xf numFmtId="0" fontId="9" fillId="0" borderId="61" xfId="46" applyFont="1" applyFill="1" applyBorder="1" applyAlignment="1">
      <alignment horizontal="center"/>
      <protection/>
    </xf>
    <xf numFmtId="49" fontId="9" fillId="0" borderId="61" xfId="46" applyNumberFormat="1" applyFont="1" applyFill="1" applyBorder="1" applyAlignment="1">
      <alignment horizontal="left"/>
      <protection/>
    </xf>
    <xf numFmtId="4" fontId="14" fillId="0" borderId="61" xfId="46" applyNumberFormat="1" applyFont="1" applyFill="1" applyBorder="1" applyAlignment="1">
      <alignment horizontal="right" wrapText="1"/>
      <protection/>
    </xf>
    <xf numFmtId="0" fontId="14" fillId="0" borderId="61" xfId="46" applyFont="1" applyFill="1" applyBorder="1" applyAlignment="1">
      <alignment horizontal="left" wrapText="1"/>
      <protection/>
    </xf>
    <xf numFmtId="0" fontId="14" fillId="0" borderId="61" xfId="0" applyFont="1" applyFill="1" applyBorder="1" applyAlignment="1">
      <alignment horizontal="right"/>
    </xf>
    <xf numFmtId="0" fontId="13" fillId="0" borderId="0" xfId="46" applyFont="1">
      <alignment/>
      <protection/>
    </xf>
    <xf numFmtId="0" fontId="0" fillId="0" borderId="62" xfId="46" applyFill="1" applyBorder="1" applyAlignment="1">
      <alignment horizontal="center"/>
      <protection/>
    </xf>
    <xf numFmtId="49" fontId="4" fillId="0" borderId="62" xfId="46" applyNumberFormat="1" applyFont="1" applyFill="1" applyBorder="1" applyAlignment="1">
      <alignment horizontal="left"/>
      <protection/>
    </xf>
    <xf numFmtId="0" fontId="4" fillId="0" borderId="62" xfId="46" applyFont="1" applyFill="1" applyBorder="1">
      <alignment/>
      <protection/>
    </xf>
    <xf numFmtId="4" fontId="0" fillId="0" borderId="62" xfId="46" applyNumberFormat="1" applyFill="1" applyBorder="1" applyAlignment="1">
      <alignment horizontal="right"/>
      <protection/>
    </xf>
    <xf numFmtId="4" fontId="6" fillId="0" borderId="62" xfId="46" applyNumberFormat="1" applyFont="1" applyFill="1" applyBorder="1">
      <alignment/>
      <protection/>
    </xf>
    <xf numFmtId="3" fontId="0" fillId="0" borderId="0" xfId="46" applyNumberFormat="1">
      <alignment/>
      <protection/>
    </xf>
    <xf numFmtId="0" fontId="0" fillId="0" borderId="0" xfId="46" applyBorder="1">
      <alignment/>
      <protection/>
    </xf>
    <xf numFmtId="0" fontId="15" fillId="0" borderId="0" xfId="46" applyFont="1" applyAlignment="1">
      <alignment/>
      <protection/>
    </xf>
    <xf numFmtId="0" fontId="0" fillId="0" borderId="0" xfId="46" applyAlignment="1">
      <alignment horizontal="right"/>
      <protection/>
    </xf>
    <xf numFmtId="0" fontId="16" fillId="0" borderId="0" xfId="46" applyFont="1" applyBorder="1">
      <alignment/>
      <protection/>
    </xf>
    <xf numFmtId="3" fontId="16" fillId="0" borderId="0" xfId="46" applyNumberFormat="1" applyFont="1" applyBorder="1" applyAlignment="1">
      <alignment horizontal="right"/>
      <protection/>
    </xf>
    <xf numFmtId="4" fontId="16" fillId="0" borderId="0" xfId="46" applyNumberFormat="1" applyFont="1" applyBorder="1">
      <alignment/>
      <protection/>
    </xf>
    <xf numFmtId="0" fontId="15" fillId="0" borderId="0" xfId="46" applyFont="1" applyBorder="1" applyAlignment="1">
      <alignment/>
      <protection/>
    </xf>
    <xf numFmtId="0" fontId="0" fillId="0" borderId="0" xfId="46" applyBorder="1" applyAlignment="1">
      <alignment horizontal="right"/>
      <protection/>
    </xf>
    <xf numFmtId="49" fontId="9" fillId="0" borderId="14" xfId="0" applyNumberFormat="1" applyFont="1" applyFill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61" xfId="0" applyNumberFormat="1" applyFont="1" applyFill="1" applyBorder="1" applyAlignment="1">
      <alignment/>
    </xf>
    <xf numFmtId="3" fontId="0" fillId="0" borderId="6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5" fillId="0" borderId="24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57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65" xfId="46" applyFont="1" applyBorder="1" applyAlignment="1">
      <alignment horizontal="center"/>
      <protection/>
    </xf>
    <xf numFmtId="0" fontId="0" fillId="0" borderId="66" xfId="46" applyFont="1" applyBorder="1" applyAlignment="1">
      <alignment horizontal="center"/>
      <protection/>
    </xf>
    <xf numFmtId="0" fontId="0" fillId="0" borderId="67" xfId="46" applyFont="1" applyBorder="1" applyAlignment="1">
      <alignment horizontal="center"/>
      <protection/>
    </xf>
    <xf numFmtId="0" fontId="0" fillId="0" borderId="68" xfId="46" applyFont="1" applyBorder="1" applyAlignment="1">
      <alignment horizontal="center"/>
      <protection/>
    </xf>
    <xf numFmtId="0" fontId="0" fillId="0" borderId="51" xfId="46" applyFont="1" applyBorder="1" applyAlignment="1">
      <alignment horizontal="left"/>
      <protection/>
    </xf>
    <xf numFmtId="0" fontId="0" fillId="0" borderId="69" xfId="46" applyFont="1" applyBorder="1" applyAlignment="1">
      <alignment horizontal="left"/>
      <protection/>
    </xf>
    <xf numFmtId="3" fontId="6" fillId="0" borderId="44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14" fillId="0" borderId="22" xfId="46" applyFont="1" applyFill="1" applyBorder="1" applyAlignment="1">
      <alignment horizontal="left" wrapText="1"/>
      <protection/>
    </xf>
    <xf numFmtId="0" fontId="0" fillId="0" borderId="0" xfId="0" applyFill="1" applyAlignment="1">
      <alignment horizontal="left" wrapText="1"/>
    </xf>
    <xf numFmtId="0" fontId="10" fillId="0" borderId="0" xfId="46" applyFont="1" applyAlignment="1">
      <alignment horizontal="center"/>
      <protection/>
    </xf>
    <xf numFmtId="0" fontId="0" fillId="0" borderId="65" xfId="46" applyFont="1" applyFill="1" applyBorder="1" applyAlignment="1">
      <alignment horizontal="center"/>
      <protection/>
    </xf>
    <xf numFmtId="0" fontId="0" fillId="0" borderId="66" xfId="46" applyFont="1" applyFill="1" applyBorder="1" applyAlignment="1">
      <alignment horizontal="center"/>
      <protection/>
    </xf>
    <xf numFmtId="49" fontId="0" fillId="0" borderId="67" xfId="46" applyNumberFormat="1" applyFont="1" applyFill="1" applyBorder="1" applyAlignment="1">
      <alignment horizontal="center"/>
      <protection/>
    </xf>
    <xf numFmtId="0" fontId="0" fillId="0" borderId="68" xfId="46" applyFont="1" applyFill="1" applyBorder="1" applyAlignment="1">
      <alignment horizontal="center"/>
      <protection/>
    </xf>
    <xf numFmtId="0" fontId="0" fillId="0" borderId="51" xfId="46" applyFill="1" applyBorder="1" applyAlignment="1">
      <alignment horizontal="center" shrinkToFit="1"/>
      <protection/>
    </xf>
    <xf numFmtId="0" fontId="0" fillId="0" borderId="69" xfId="46" applyFill="1" applyBorder="1" applyAlignment="1">
      <alignment horizontal="center" shrinkToFit="1"/>
      <protection/>
    </xf>
    <xf numFmtId="0" fontId="52" fillId="0" borderId="22" xfId="46" applyFont="1" applyFill="1" applyBorder="1" applyAlignment="1">
      <alignment horizontal="left" wrapText="1" indent="1"/>
      <protection/>
    </xf>
    <xf numFmtId="0" fontId="53" fillId="0" borderId="0" xfId="0" applyFont="1" applyFill="1" applyAlignment="1">
      <alignment/>
    </xf>
    <xf numFmtId="0" fontId="53" fillId="0" borderId="15" xfId="0" applyFont="1" applyFill="1" applyBorder="1" applyAlignment="1">
      <alignment/>
    </xf>
    <xf numFmtId="4" fontId="8" fillId="34" borderId="61" xfId="46" applyNumberFormat="1" applyFont="1" applyFill="1" applyBorder="1" applyAlignment="1">
      <alignment horizontal="righ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">
      <selection activeCell="F33" sqref="F33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2.625" style="0" customWidth="1"/>
    <col min="6" max="6" width="19.75390625" style="0" customWidth="1"/>
    <col min="7" max="7" width="14.125" style="0" customWidth="1"/>
  </cols>
  <sheetData>
    <row r="1" spans="1:7" ht="21.75" customHeight="1">
      <c r="A1" s="1" t="s">
        <v>0</v>
      </c>
      <c r="B1" s="2"/>
      <c r="C1" s="2"/>
      <c r="D1" s="2"/>
      <c r="E1" s="2"/>
      <c r="F1" s="2"/>
      <c r="G1" s="2"/>
    </row>
    <row r="2" ht="15" customHeight="1" thickBot="1"/>
    <row r="3" spans="1:7" ht="12.75" customHeight="1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7" ht="12.75" customHeight="1">
      <c r="A4" s="7"/>
      <c r="B4" s="8"/>
      <c r="C4" s="9" t="s">
        <v>70</v>
      </c>
      <c r="D4" s="10"/>
      <c r="E4" s="10"/>
      <c r="F4" s="11"/>
      <c r="G4" s="12"/>
    </row>
    <row r="5" spans="1:7" ht="12.75" customHeight="1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7" ht="12.75" customHeight="1">
      <c r="A6" s="7"/>
      <c r="B6" s="8"/>
      <c r="C6" s="9" t="s">
        <v>69</v>
      </c>
      <c r="D6" s="10"/>
      <c r="E6" s="10"/>
      <c r="F6" s="18"/>
      <c r="G6" s="12"/>
    </row>
    <row r="7" spans="1:9" ht="12.75">
      <c r="A7" s="13" t="s">
        <v>8</v>
      </c>
      <c r="B7" s="15"/>
      <c r="C7" s="182"/>
      <c r="D7" s="183"/>
      <c r="E7" s="19" t="s">
        <v>9</v>
      </c>
      <c r="F7" s="20"/>
      <c r="G7" s="21">
        <v>0</v>
      </c>
      <c r="H7" s="22"/>
      <c r="I7" s="22"/>
    </row>
    <row r="8" spans="1:7" ht="12.75">
      <c r="A8" s="13" t="s">
        <v>10</v>
      </c>
      <c r="B8" s="15"/>
      <c r="C8" s="182" t="s">
        <v>108</v>
      </c>
      <c r="D8" s="183"/>
      <c r="E8" s="16" t="s">
        <v>11</v>
      </c>
      <c r="F8" s="15"/>
      <c r="G8" s="23">
        <f>IF(PocetMJ=0,,ROUND((F30+F32)/PocetMJ,1))</f>
        <v>0</v>
      </c>
    </row>
    <row r="9" spans="1:7" ht="12.75">
      <c r="A9" s="24" t="s">
        <v>12</v>
      </c>
      <c r="B9" s="25"/>
      <c r="C9" s="25"/>
      <c r="D9" s="25"/>
      <c r="E9" s="26" t="s">
        <v>13</v>
      </c>
      <c r="F9" s="25"/>
      <c r="G9" s="27"/>
    </row>
    <row r="10" spans="1:57" ht="12.75">
      <c r="A10" s="28" t="s">
        <v>14</v>
      </c>
      <c r="B10" s="11"/>
      <c r="C10" s="11"/>
      <c r="D10" s="11"/>
      <c r="E10" s="29" t="s">
        <v>15</v>
      </c>
      <c r="F10" s="11"/>
      <c r="G10" s="12"/>
      <c r="BA10" s="30"/>
      <c r="BB10" s="30"/>
      <c r="BC10" s="30"/>
      <c r="BD10" s="30"/>
      <c r="BE10" s="30"/>
    </row>
    <row r="11" spans="1:7" ht="12.75">
      <c r="A11" s="28"/>
      <c r="B11" s="11"/>
      <c r="C11" s="11"/>
      <c r="D11" s="11"/>
      <c r="E11" s="184"/>
      <c r="F11" s="185"/>
      <c r="G11" s="186"/>
    </row>
    <row r="12" spans="1:7" ht="28.5" customHeight="1" thickBot="1">
      <c r="A12" s="31" t="s">
        <v>16</v>
      </c>
      <c r="B12" s="32"/>
      <c r="C12" s="32"/>
      <c r="D12" s="32"/>
      <c r="E12" s="33"/>
      <c r="F12" s="33"/>
      <c r="G12" s="34"/>
    </row>
    <row r="13" spans="1:7" ht="17.25" customHeight="1" thickBot="1">
      <c r="A13" s="35" t="s">
        <v>17</v>
      </c>
      <c r="B13" s="36"/>
      <c r="C13" s="37"/>
      <c r="D13" s="38" t="s">
        <v>18</v>
      </c>
      <c r="E13" s="39"/>
      <c r="F13" s="39"/>
      <c r="G13" s="37"/>
    </row>
    <row r="14" spans="1:7" ht="15.75" customHeight="1">
      <c r="A14" s="40"/>
      <c r="B14" s="41" t="s">
        <v>19</v>
      </c>
      <c r="C14" s="42">
        <f>Dodavka</f>
        <v>0</v>
      </c>
      <c r="D14" s="43"/>
      <c r="E14" s="44"/>
      <c r="F14" s="45"/>
      <c r="G14" s="42"/>
    </row>
    <row r="15" spans="1:7" ht="15.75" customHeight="1">
      <c r="A15" s="40" t="s">
        <v>20</v>
      </c>
      <c r="B15" s="41" t="s">
        <v>21</v>
      </c>
      <c r="C15" s="42">
        <f>Mont</f>
        <v>0</v>
      </c>
      <c r="D15" s="24"/>
      <c r="E15" s="46"/>
      <c r="F15" s="47"/>
      <c r="G15" s="42"/>
    </row>
    <row r="16" spans="1:7" ht="15.75" customHeight="1">
      <c r="A16" s="40" t="s">
        <v>22</v>
      </c>
      <c r="B16" s="41" t="s">
        <v>23</v>
      </c>
      <c r="C16" s="42">
        <f>HSV</f>
        <v>0</v>
      </c>
      <c r="D16" s="24"/>
      <c r="E16" s="46"/>
      <c r="F16" s="47"/>
      <c r="G16" s="42"/>
    </row>
    <row r="17" spans="1:7" ht="15.75" customHeight="1">
      <c r="A17" s="48" t="s">
        <v>24</v>
      </c>
      <c r="B17" s="41" t="s">
        <v>25</v>
      </c>
      <c r="C17" s="42">
        <f>PSV</f>
        <v>0</v>
      </c>
      <c r="D17" s="24"/>
      <c r="E17" s="46"/>
      <c r="F17" s="47"/>
      <c r="G17" s="42"/>
    </row>
    <row r="18" spans="1:7" ht="15.75" customHeight="1">
      <c r="A18" s="49" t="s">
        <v>26</v>
      </c>
      <c r="B18" s="41"/>
      <c r="C18" s="42">
        <f>SUM(C14:C17)</f>
        <v>0</v>
      </c>
      <c r="D18" s="50"/>
      <c r="E18" s="46"/>
      <c r="F18" s="47"/>
      <c r="G18" s="42"/>
    </row>
    <row r="19" spans="1:7" ht="15.75" customHeight="1">
      <c r="A19" s="49"/>
      <c r="B19" s="41"/>
      <c r="C19" s="42"/>
      <c r="D19" s="24"/>
      <c r="E19" s="46"/>
      <c r="F19" s="47"/>
      <c r="G19" s="42"/>
    </row>
    <row r="20" spans="1:7" ht="15.75" customHeight="1">
      <c r="A20" s="49" t="s">
        <v>27</v>
      </c>
      <c r="B20" s="41"/>
      <c r="C20" s="42">
        <f>HZS</f>
        <v>0</v>
      </c>
      <c r="D20" s="24"/>
      <c r="E20" s="46"/>
      <c r="F20" s="47"/>
      <c r="G20" s="42"/>
    </row>
    <row r="21" spans="1:7" ht="15.75" customHeight="1">
      <c r="A21" s="28" t="s">
        <v>28</v>
      </c>
      <c r="B21" s="11"/>
      <c r="C21" s="42">
        <f>C18+C20</f>
        <v>0</v>
      </c>
      <c r="D21" s="24" t="s">
        <v>29</v>
      </c>
      <c r="E21" s="46"/>
      <c r="F21" s="47"/>
      <c r="G21" s="42">
        <f>G22-SUM(G14:G20)</f>
        <v>0</v>
      </c>
    </row>
    <row r="22" spans="1:7" ht="15.75" customHeight="1" thickBot="1">
      <c r="A22" s="24" t="s">
        <v>30</v>
      </c>
      <c r="B22" s="25"/>
      <c r="C22" s="51">
        <f>C21+G22</f>
        <v>0</v>
      </c>
      <c r="D22" s="52" t="s">
        <v>31</v>
      </c>
      <c r="E22" s="53"/>
      <c r="F22" s="54"/>
      <c r="G22" s="42">
        <f>VRN</f>
        <v>0</v>
      </c>
    </row>
    <row r="23" spans="1:7" ht="12.75">
      <c r="A23" s="3" t="s">
        <v>32</v>
      </c>
      <c r="B23" s="5"/>
      <c r="C23" s="55" t="s">
        <v>33</v>
      </c>
      <c r="D23" s="5"/>
      <c r="E23" s="55" t="s">
        <v>34</v>
      </c>
      <c r="F23" s="5"/>
      <c r="G23" s="6"/>
    </row>
    <row r="24" spans="1:7" ht="12.75">
      <c r="A24" s="13" t="s">
        <v>109</v>
      </c>
      <c r="B24" s="15"/>
      <c r="C24" s="16" t="s">
        <v>35</v>
      </c>
      <c r="D24" s="15"/>
      <c r="E24" s="16" t="s">
        <v>35</v>
      </c>
      <c r="F24" s="15"/>
      <c r="G24" s="17"/>
    </row>
    <row r="25" spans="1:7" ht="12.75">
      <c r="A25" s="28" t="s">
        <v>110</v>
      </c>
      <c r="B25" s="56"/>
      <c r="C25" s="29" t="s">
        <v>36</v>
      </c>
      <c r="D25" s="11"/>
      <c r="E25" s="29" t="s">
        <v>36</v>
      </c>
      <c r="F25" s="11"/>
      <c r="G25" s="12"/>
    </row>
    <row r="26" spans="1:7" ht="12.75">
      <c r="A26" s="28"/>
      <c r="B26" s="57"/>
      <c r="C26" s="29" t="s">
        <v>37</v>
      </c>
      <c r="D26" s="11"/>
      <c r="E26" s="29" t="s">
        <v>38</v>
      </c>
      <c r="F26" s="11"/>
      <c r="G26" s="12"/>
    </row>
    <row r="27" spans="1:7" ht="12.75">
      <c r="A27" s="28"/>
      <c r="B27" s="11"/>
      <c r="C27" s="29"/>
      <c r="D27" s="11"/>
      <c r="E27" s="29"/>
      <c r="F27" s="11"/>
      <c r="G27" s="12"/>
    </row>
    <row r="28" spans="1:7" ht="97.5" customHeight="1">
      <c r="A28" s="28"/>
      <c r="B28" s="11"/>
      <c r="C28" s="29"/>
      <c r="D28" s="11"/>
      <c r="E28" s="29"/>
      <c r="F28" s="11"/>
      <c r="G28" s="12"/>
    </row>
    <row r="29" spans="1:7" ht="12.75">
      <c r="A29" s="13" t="s">
        <v>39</v>
      </c>
      <c r="B29" s="15"/>
      <c r="C29" s="58">
        <v>0</v>
      </c>
      <c r="D29" s="15" t="s">
        <v>40</v>
      </c>
      <c r="E29" s="16"/>
      <c r="F29" s="59">
        <v>0</v>
      </c>
      <c r="G29" s="17"/>
    </row>
    <row r="30" spans="1:7" ht="12.75">
      <c r="A30" s="13" t="s">
        <v>39</v>
      </c>
      <c r="B30" s="15"/>
      <c r="C30" s="58">
        <v>15</v>
      </c>
      <c r="D30" s="15" t="s">
        <v>40</v>
      </c>
      <c r="E30" s="16"/>
      <c r="F30" s="59">
        <v>0</v>
      </c>
      <c r="G30" s="17"/>
    </row>
    <row r="31" spans="1:7" ht="12.75">
      <c r="A31" s="13" t="s">
        <v>41</v>
      </c>
      <c r="B31" s="15"/>
      <c r="C31" s="58">
        <v>15</v>
      </c>
      <c r="D31" s="15" t="s">
        <v>40</v>
      </c>
      <c r="E31" s="16"/>
      <c r="F31" s="60">
        <f>ROUND(PRODUCT(F30,C31/100),0)</f>
        <v>0</v>
      </c>
      <c r="G31" s="27"/>
    </row>
    <row r="32" spans="1:7" ht="12.75">
      <c r="A32" s="13" t="s">
        <v>39</v>
      </c>
      <c r="B32" s="15"/>
      <c r="C32" s="58">
        <v>21</v>
      </c>
      <c r="D32" s="15" t="s">
        <v>40</v>
      </c>
      <c r="E32" s="16"/>
      <c r="F32" s="59">
        <v>0</v>
      </c>
      <c r="G32" s="17"/>
    </row>
    <row r="33" spans="1:7" ht="12.75">
      <c r="A33" s="13" t="s">
        <v>41</v>
      </c>
      <c r="B33" s="15"/>
      <c r="C33" s="58">
        <v>21</v>
      </c>
      <c r="D33" s="15" t="s">
        <v>40</v>
      </c>
      <c r="E33" s="16"/>
      <c r="F33" s="60">
        <f>ROUND(PRODUCT(F32,C33/100),0)</f>
        <v>0</v>
      </c>
      <c r="G33" s="27"/>
    </row>
    <row r="34" spans="1:7" s="66" customFormat="1" ht="19.5" customHeight="1" thickBot="1">
      <c r="A34" s="61" t="s">
        <v>42</v>
      </c>
      <c r="B34" s="62"/>
      <c r="C34" s="62"/>
      <c r="D34" s="62"/>
      <c r="E34" s="63"/>
      <c r="F34" s="64">
        <f>ROUND(SUM(F29:F33),0)</f>
        <v>0</v>
      </c>
      <c r="G34" s="65"/>
    </row>
    <row r="36" spans="1:8" ht="12.75">
      <c r="A36" s="67" t="s">
        <v>43</v>
      </c>
      <c r="B36" s="67"/>
      <c r="C36" s="67"/>
      <c r="D36" s="67"/>
      <c r="E36" s="67"/>
      <c r="F36" s="67"/>
      <c r="G36" s="67"/>
      <c r="H36" t="s">
        <v>4</v>
      </c>
    </row>
    <row r="37" spans="1:8" ht="14.25" customHeight="1">
      <c r="A37" s="67"/>
      <c r="B37" s="187"/>
      <c r="C37" s="187"/>
      <c r="D37" s="187"/>
      <c r="E37" s="187"/>
      <c r="F37" s="187"/>
      <c r="G37" s="187"/>
      <c r="H37" t="s">
        <v>4</v>
      </c>
    </row>
    <row r="38" spans="1:8" ht="12.75" customHeight="1">
      <c r="A38" s="68"/>
      <c r="B38" s="187"/>
      <c r="C38" s="187"/>
      <c r="D38" s="187"/>
      <c r="E38" s="187"/>
      <c r="F38" s="187"/>
      <c r="G38" s="187"/>
      <c r="H38" t="s">
        <v>4</v>
      </c>
    </row>
    <row r="39" spans="1:8" ht="12.75">
      <c r="A39" s="68"/>
      <c r="B39" s="187"/>
      <c r="C39" s="187"/>
      <c r="D39" s="187"/>
      <c r="E39" s="187"/>
      <c r="F39" s="187"/>
      <c r="G39" s="187"/>
      <c r="H39" t="s">
        <v>4</v>
      </c>
    </row>
    <row r="40" spans="1:8" ht="12.75">
      <c r="A40" s="68"/>
      <c r="B40" s="187"/>
      <c r="C40" s="187"/>
      <c r="D40" s="187"/>
      <c r="E40" s="187"/>
      <c r="F40" s="187"/>
      <c r="G40" s="187"/>
      <c r="H40" t="s">
        <v>4</v>
      </c>
    </row>
    <row r="41" spans="1:8" ht="12.75">
      <c r="A41" s="68"/>
      <c r="B41" s="187"/>
      <c r="C41" s="187"/>
      <c r="D41" s="187"/>
      <c r="E41" s="187"/>
      <c r="F41" s="187"/>
      <c r="G41" s="187"/>
      <c r="H41" t="s">
        <v>4</v>
      </c>
    </row>
    <row r="42" spans="1:8" ht="12.75">
      <c r="A42" s="68"/>
      <c r="B42" s="187"/>
      <c r="C42" s="187"/>
      <c r="D42" s="187"/>
      <c r="E42" s="187"/>
      <c r="F42" s="187"/>
      <c r="G42" s="187"/>
      <c r="H42" t="s">
        <v>4</v>
      </c>
    </row>
    <row r="43" spans="1:8" ht="12.75">
      <c r="A43" s="68"/>
      <c r="B43" s="187"/>
      <c r="C43" s="187"/>
      <c r="D43" s="187"/>
      <c r="E43" s="187"/>
      <c r="F43" s="187"/>
      <c r="G43" s="187"/>
      <c r="H43" t="s">
        <v>4</v>
      </c>
    </row>
    <row r="44" spans="1:8" ht="12.75">
      <c r="A44" s="68"/>
      <c r="B44" s="187"/>
      <c r="C44" s="187"/>
      <c r="D44" s="187"/>
      <c r="E44" s="187"/>
      <c r="F44" s="187"/>
      <c r="G44" s="187"/>
      <c r="H44" t="s">
        <v>4</v>
      </c>
    </row>
    <row r="45" spans="1:8" ht="3" customHeight="1">
      <c r="A45" s="68"/>
      <c r="B45" s="187"/>
      <c r="C45" s="187"/>
      <c r="D45" s="187"/>
      <c r="E45" s="187"/>
      <c r="F45" s="187"/>
      <c r="G45" s="187"/>
      <c r="H45" t="s">
        <v>4</v>
      </c>
    </row>
    <row r="46" spans="2:7" ht="12.75">
      <c r="B46" s="181"/>
      <c r="C46" s="181"/>
      <c r="D46" s="181"/>
      <c r="E46" s="181"/>
      <c r="F46" s="181"/>
      <c r="G46" s="181"/>
    </row>
    <row r="47" spans="2:7" ht="12.75">
      <c r="B47" s="181"/>
      <c r="C47" s="181"/>
      <c r="D47" s="181"/>
      <c r="E47" s="181"/>
      <c r="F47" s="181"/>
      <c r="G47" s="181"/>
    </row>
    <row r="48" spans="2:7" ht="12.75">
      <c r="B48" s="181"/>
      <c r="C48" s="181"/>
      <c r="D48" s="181"/>
      <c r="E48" s="181"/>
      <c r="F48" s="181"/>
      <c r="G48" s="181"/>
    </row>
    <row r="49" spans="2:7" ht="12.75">
      <c r="B49" s="181"/>
      <c r="C49" s="181"/>
      <c r="D49" s="181"/>
      <c r="E49" s="181"/>
      <c r="F49" s="181"/>
      <c r="G49" s="181"/>
    </row>
    <row r="50" spans="2:7" ht="12.75">
      <c r="B50" s="181"/>
      <c r="C50" s="181"/>
      <c r="D50" s="181"/>
      <c r="E50" s="181"/>
      <c r="F50" s="181"/>
      <c r="G50" s="181"/>
    </row>
    <row r="51" spans="2:7" ht="12.75">
      <c r="B51" s="181"/>
      <c r="C51" s="181"/>
      <c r="D51" s="181"/>
      <c r="E51" s="181"/>
      <c r="F51" s="181"/>
      <c r="G51" s="181"/>
    </row>
    <row r="52" spans="2:7" ht="12.75">
      <c r="B52" s="181"/>
      <c r="C52" s="181"/>
      <c r="D52" s="181"/>
      <c r="E52" s="181"/>
      <c r="F52" s="181"/>
      <c r="G52" s="181"/>
    </row>
    <row r="53" spans="2:7" ht="12.75">
      <c r="B53" s="181"/>
      <c r="C53" s="181"/>
      <c r="D53" s="181"/>
      <c r="E53" s="181"/>
      <c r="F53" s="181"/>
      <c r="G53" s="181"/>
    </row>
    <row r="54" spans="2:7" ht="12.75">
      <c r="B54" s="181"/>
      <c r="C54" s="181"/>
      <c r="D54" s="181"/>
      <c r="E54" s="181"/>
      <c r="F54" s="181"/>
      <c r="G54" s="181"/>
    </row>
    <row r="55" spans="2:7" ht="12.75">
      <c r="B55" s="181"/>
      <c r="C55" s="181"/>
      <c r="D55" s="181"/>
      <c r="E55" s="181"/>
      <c r="F55" s="181"/>
      <c r="G55" s="181"/>
    </row>
  </sheetData>
  <sheetProtection/>
  <mergeCells count="14">
    <mergeCell ref="C7:D7"/>
    <mergeCell ref="C8:D8"/>
    <mergeCell ref="E11:G11"/>
    <mergeCell ref="B37:G45"/>
    <mergeCell ref="B46:G46"/>
    <mergeCell ref="B47:G47"/>
    <mergeCell ref="B54:G54"/>
    <mergeCell ref="B55:G55"/>
    <mergeCell ref="B48:G48"/>
    <mergeCell ref="B49:G49"/>
    <mergeCell ref="B50:G50"/>
    <mergeCell ref="B51:G51"/>
    <mergeCell ref="B52:G52"/>
    <mergeCell ref="B53:G53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67"/>
  <sheetViews>
    <sheetView zoomScalePageLayoutView="0" workbookViewId="0" topLeftCell="A1">
      <selection activeCell="A15" sqref="A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8" t="s">
        <v>5</v>
      </c>
      <c r="B1" s="189"/>
      <c r="C1" s="69" t="str">
        <f>CONCATENATE(cislostavby," ",nazevstavby)</f>
        <v> Oprava lesní cesty Brtnický potok 101</v>
      </c>
      <c r="D1" s="70"/>
      <c r="E1" s="71"/>
      <c r="F1" s="70"/>
      <c r="G1" s="72"/>
      <c r="H1" s="73"/>
      <c r="I1" s="74"/>
    </row>
    <row r="2" spans="1:9" ht="13.5" thickBot="1">
      <c r="A2" s="190" t="s">
        <v>1</v>
      </c>
      <c r="B2" s="191"/>
      <c r="C2" s="75" t="str">
        <f>CONCATENATE(cisloobjektu," ",nazevobjektu)</f>
        <v> Objekt 101 Komunikace</v>
      </c>
      <c r="D2" s="76"/>
      <c r="E2" s="77"/>
      <c r="F2" s="76"/>
      <c r="G2" s="192"/>
      <c r="H2" s="192"/>
      <c r="I2" s="193"/>
    </row>
    <row r="3" ht="13.5" thickTop="1">
      <c r="F3" s="11"/>
    </row>
    <row r="4" spans="1:9" ht="19.5" customHeight="1">
      <c r="A4" s="78" t="s">
        <v>44</v>
      </c>
      <c r="B4" s="1"/>
      <c r="C4" s="1"/>
      <c r="D4" s="1"/>
      <c r="E4" s="79"/>
      <c r="F4" s="1"/>
      <c r="G4" s="1"/>
      <c r="H4" s="1"/>
      <c r="I4" s="1"/>
    </row>
    <row r="5" ht="13.5" thickBot="1"/>
    <row r="6" spans="1:9" s="11" customFormat="1" ht="13.5" thickBot="1">
      <c r="A6" s="80"/>
      <c r="B6" s="81" t="s">
        <v>45</v>
      </c>
      <c r="C6" s="81"/>
      <c r="D6" s="82"/>
      <c r="E6" s="83" t="s">
        <v>46</v>
      </c>
      <c r="F6" s="84" t="s">
        <v>47</v>
      </c>
      <c r="G6" s="84" t="s">
        <v>48</v>
      </c>
      <c r="H6" s="84" t="s">
        <v>49</v>
      </c>
      <c r="I6" s="85" t="s">
        <v>27</v>
      </c>
    </row>
    <row r="7" spans="1:9" s="11" customFormat="1" ht="12.75">
      <c r="A7" s="177" t="str">
        <f>Položky!B7</f>
        <v>1</v>
      </c>
      <c r="B7" s="86" t="str">
        <f>Položky!C7</f>
        <v>Zemní práce</v>
      </c>
      <c r="C7" s="87"/>
      <c r="D7" s="88"/>
      <c r="E7" s="178">
        <f>Položky!BA16</f>
        <v>0</v>
      </c>
      <c r="F7" s="179">
        <f>Položky!BB16</f>
        <v>0</v>
      </c>
      <c r="G7" s="179">
        <f>Položky!BC16</f>
        <v>0</v>
      </c>
      <c r="H7" s="179">
        <f>Položky!BD16</f>
        <v>0</v>
      </c>
      <c r="I7" s="180">
        <f>Položky!BE16</f>
        <v>0</v>
      </c>
    </row>
    <row r="8" spans="1:9" s="11" customFormat="1" ht="12.75">
      <c r="A8" s="177" t="str">
        <f>Položky!B17</f>
        <v>5</v>
      </c>
      <c r="B8" s="86" t="str">
        <f>Položky!C17</f>
        <v>Komunikace</v>
      </c>
      <c r="C8" s="87"/>
      <c r="D8" s="88"/>
      <c r="E8" s="178">
        <f>Položky!BA25</f>
        <v>0</v>
      </c>
      <c r="F8" s="179">
        <f>Položky!BB25</f>
        <v>0</v>
      </c>
      <c r="G8" s="179">
        <f>Položky!BC25</f>
        <v>0</v>
      </c>
      <c r="H8" s="179">
        <f>Položky!BD25</f>
        <v>0</v>
      </c>
      <c r="I8" s="180">
        <f>Položky!BE25</f>
        <v>0</v>
      </c>
    </row>
    <row r="9" spans="1:9" s="11" customFormat="1" ht="13.5" thickBot="1">
      <c r="A9" s="177" t="str">
        <f>Položky!B26</f>
        <v>99</v>
      </c>
      <c r="B9" s="86" t="str">
        <f>Položky!C26</f>
        <v>Přesun hmot</v>
      </c>
      <c r="C9" s="87"/>
      <c r="D9" s="88"/>
      <c r="E9" s="178">
        <f>Položky!BA28</f>
        <v>0</v>
      </c>
      <c r="F9" s="179">
        <f>Položky!BB28</f>
        <v>0</v>
      </c>
      <c r="G9" s="179">
        <f>Položky!BC28</f>
        <v>0</v>
      </c>
      <c r="H9" s="179">
        <f>Položky!BD28</f>
        <v>0</v>
      </c>
      <c r="I9" s="180">
        <f>Položky!BE28</f>
        <v>0</v>
      </c>
    </row>
    <row r="10" spans="1:9" s="94" customFormat="1" ht="13.5" thickBot="1">
      <c r="A10" s="89"/>
      <c r="B10" s="81" t="s">
        <v>50</v>
      </c>
      <c r="C10" s="81"/>
      <c r="D10" s="90"/>
      <c r="E10" s="91">
        <f>SUM(E7:E9)</f>
        <v>0</v>
      </c>
      <c r="F10" s="92">
        <f>SUM(F7:F9)</f>
        <v>0</v>
      </c>
      <c r="G10" s="92">
        <f>SUM(G7:G9)</f>
        <v>0</v>
      </c>
      <c r="H10" s="92">
        <f>SUM(H7:H9)</f>
        <v>0</v>
      </c>
      <c r="I10" s="93">
        <f>SUM(I7:I9)</f>
        <v>0</v>
      </c>
    </row>
    <row r="11" spans="1:9" ht="12.75">
      <c r="A11" s="87"/>
      <c r="B11" s="87"/>
      <c r="C11" s="87"/>
      <c r="D11" s="87"/>
      <c r="E11" s="87"/>
      <c r="F11" s="87"/>
      <c r="G11" s="87"/>
      <c r="H11" s="87"/>
      <c r="I11" s="87"/>
    </row>
    <row r="12" spans="1:57" ht="19.5" customHeight="1">
      <c r="A12" s="95" t="s">
        <v>51</v>
      </c>
      <c r="B12" s="95"/>
      <c r="C12" s="95"/>
      <c r="D12" s="95"/>
      <c r="E12" s="95"/>
      <c r="F12" s="95"/>
      <c r="G12" s="96"/>
      <c r="H12" s="95"/>
      <c r="I12" s="95"/>
      <c r="BA12" s="30"/>
      <c r="BB12" s="30"/>
      <c r="BC12" s="30"/>
      <c r="BD12" s="30"/>
      <c r="BE12" s="30"/>
    </row>
    <row r="13" spans="1:9" ht="13.5" thickBot="1">
      <c r="A13" s="97"/>
      <c r="B13" s="97"/>
      <c r="C13" s="97"/>
      <c r="D13" s="97"/>
      <c r="E13" s="97"/>
      <c r="F13" s="97"/>
      <c r="G13" s="97"/>
      <c r="H13" s="97"/>
      <c r="I13" s="97"/>
    </row>
    <row r="14" spans="1:9" ht="12.75">
      <c r="A14" s="98" t="s">
        <v>52</v>
      </c>
      <c r="B14" s="99"/>
      <c r="C14" s="99"/>
      <c r="D14" s="100"/>
      <c r="E14" s="101" t="s">
        <v>53</v>
      </c>
      <c r="F14" s="102" t="s">
        <v>54</v>
      </c>
      <c r="G14" s="103" t="s">
        <v>55</v>
      </c>
      <c r="H14" s="104"/>
      <c r="I14" s="105" t="s">
        <v>53</v>
      </c>
    </row>
    <row r="15" spans="1:53" ht="12.75">
      <c r="A15" s="106"/>
      <c r="B15" s="107"/>
      <c r="C15" s="107"/>
      <c r="D15" s="108"/>
      <c r="E15" s="109"/>
      <c r="F15" s="110"/>
      <c r="G15" s="111">
        <f>CHOOSE(BA15+1,HSV+PSV,HSV+PSV+Mont,HSV+PSV+Dodavka+Mont,HSV,PSV,Mont,Dodavka,Mont+Dodavka,0)</f>
        <v>0</v>
      </c>
      <c r="H15" s="112"/>
      <c r="I15" s="113">
        <f>E15+F15*G15/100</f>
        <v>0</v>
      </c>
      <c r="BA15">
        <v>8</v>
      </c>
    </row>
    <row r="16" spans="1:9" ht="13.5" thickBot="1">
      <c r="A16" s="114"/>
      <c r="B16" s="115" t="s">
        <v>56</v>
      </c>
      <c r="C16" s="116"/>
      <c r="D16" s="117"/>
      <c r="E16" s="118"/>
      <c r="F16" s="119"/>
      <c r="G16" s="119"/>
      <c r="H16" s="194">
        <f>SUM(H15:H15)</f>
        <v>0</v>
      </c>
      <c r="I16" s="195"/>
    </row>
    <row r="17" spans="1:9" ht="12.75">
      <c r="A17" s="97"/>
      <c r="B17" s="97"/>
      <c r="C17" s="97"/>
      <c r="D17" s="97"/>
      <c r="E17" s="97"/>
      <c r="F17" s="97"/>
      <c r="G17" s="97"/>
      <c r="H17" s="97"/>
      <c r="I17" s="97"/>
    </row>
    <row r="18" spans="2:9" ht="12.75">
      <c r="B18" s="94"/>
      <c r="F18" s="120"/>
      <c r="G18" s="121"/>
      <c r="H18" s="121"/>
      <c r="I18" s="122"/>
    </row>
    <row r="19" spans="6:9" ht="12.75">
      <c r="F19" s="120"/>
      <c r="G19" s="121"/>
      <c r="H19" s="121"/>
      <c r="I19" s="122"/>
    </row>
    <row r="20" spans="6:9" ht="12.75">
      <c r="F20" s="120"/>
      <c r="G20" s="121"/>
      <c r="H20" s="121"/>
      <c r="I20" s="122"/>
    </row>
    <row r="21" spans="6:9" ht="12.75">
      <c r="F21" s="120"/>
      <c r="G21" s="121"/>
      <c r="H21" s="121"/>
      <c r="I21" s="122"/>
    </row>
    <row r="22" spans="6:9" ht="12.75">
      <c r="F22" s="120"/>
      <c r="G22" s="121"/>
      <c r="H22" s="121"/>
      <c r="I22" s="122"/>
    </row>
    <row r="23" spans="6:9" ht="12.75">
      <c r="F23" s="120"/>
      <c r="G23" s="121"/>
      <c r="H23" s="121"/>
      <c r="I23" s="122"/>
    </row>
    <row r="24" spans="6:9" ht="12.75">
      <c r="F24" s="120"/>
      <c r="G24" s="121"/>
      <c r="H24" s="121"/>
      <c r="I24" s="122"/>
    </row>
    <row r="25" spans="6:9" ht="12.75">
      <c r="F25" s="120"/>
      <c r="G25" s="121"/>
      <c r="H25" s="121"/>
      <c r="I25" s="122"/>
    </row>
    <row r="26" spans="6:9" ht="12.75">
      <c r="F26" s="120"/>
      <c r="G26" s="121"/>
      <c r="H26" s="121"/>
      <c r="I26" s="122"/>
    </row>
    <row r="27" spans="6:9" ht="12.75">
      <c r="F27" s="120"/>
      <c r="G27" s="121"/>
      <c r="H27" s="121"/>
      <c r="I27" s="122"/>
    </row>
    <row r="28" spans="6:9" ht="12.75">
      <c r="F28" s="120"/>
      <c r="G28" s="121"/>
      <c r="H28" s="121"/>
      <c r="I28" s="122"/>
    </row>
    <row r="29" spans="6:9" ht="12.75">
      <c r="F29" s="120"/>
      <c r="G29" s="121"/>
      <c r="H29" s="121"/>
      <c r="I29" s="122"/>
    </row>
    <row r="30" spans="6:9" ht="12.75">
      <c r="F30" s="120"/>
      <c r="G30" s="121"/>
      <c r="H30" s="121"/>
      <c r="I30" s="122"/>
    </row>
    <row r="31" spans="6:9" ht="12.75">
      <c r="F31" s="120"/>
      <c r="G31" s="121"/>
      <c r="H31" s="121"/>
      <c r="I31" s="122"/>
    </row>
    <row r="32" spans="6:9" ht="12.75">
      <c r="F32" s="120"/>
      <c r="G32" s="121"/>
      <c r="H32" s="121"/>
      <c r="I32" s="122"/>
    </row>
    <row r="33" spans="6:9" ht="12.75">
      <c r="F33" s="120"/>
      <c r="G33" s="121"/>
      <c r="H33" s="121"/>
      <c r="I33" s="122"/>
    </row>
    <row r="34" spans="6:9" ht="12.75">
      <c r="F34" s="120"/>
      <c r="G34" s="121"/>
      <c r="H34" s="121"/>
      <c r="I34" s="122"/>
    </row>
    <row r="35" spans="6:9" ht="12.75">
      <c r="F35" s="120"/>
      <c r="G35" s="121"/>
      <c r="H35" s="121"/>
      <c r="I35" s="122"/>
    </row>
    <row r="36" spans="6:9" ht="12.75">
      <c r="F36" s="120"/>
      <c r="G36" s="121"/>
      <c r="H36" s="121"/>
      <c r="I36" s="122"/>
    </row>
    <row r="37" spans="6:9" ht="12.75">
      <c r="F37" s="120"/>
      <c r="G37" s="121"/>
      <c r="H37" s="121"/>
      <c r="I37" s="122"/>
    </row>
    <row r="38" spans="6:9" ht="12.75">
      <c r="F38" s="120"/>
      <c r="G38" s="121"/>
      <c r="H38" s="121"/>
      <c r="I38" s="122"/>
    </row>
    <row r="39" spans="6:9" ht="12.75">
      <c r="F39" s="120"/>
      <c r="G39" s="121"/>
      <c r="H39" s="121"/>
      <c r="I39" s="122"/>
    </row>
    <row r="40" spans="6:9" ht="12.75">
      <c r="F40" s="120"/>
      <c r="G40" s="121"/>
      <c r="H40" s="121"/>
      <c r="I40" s="122"/>
    </row>
    <row r="41" spans="6:9" ht="12.75">
      <c r="F41" s="120"/>
      <c r="G41" s="121"/>
      <c r="H41" s="121"/>
      <c r="I41" s="122"/>
    </row>
    <row r="42" spans="6:9" ht="12.75">
      <c r="F42" s="120"/>
      <c r="G42" s="121"/>
      <c r="H42" s="121"/>
      <c r="I42" s="122"/>
    </row>
    <row r="43" spans="6:9" ht="12.75">
      <c r="F43" s="120"/>
      <c r="G43" s="121"/>
      <c r="H43" s="121"/>
      <c r="I43" s="122"/>
    </row>
    <row r="44" spans="6:9" ht="12.75">
      <c r="F44" s="120"/>
      <c r="G44" s="121"/>
      <c r="H44" s="121"/>
      <c r="I44" s="122"/>
    </row>
    <row r="45" spans="6:9" ht="12.75">
      <c r="F45" s="120"/>
      <c r="G45" s="121"/>
      <c r="H45" s="121"/>
      <c r="I45" s="122"/>
    </row>
    <row r="46" spans="6:9" ht="12.75">
      <c r="F46" s="120"/>
      <c r="G46" s="121"/>
      <c r="H46" s="121"/>
      <c r="I46" s="122"/>
    </row>
    <row r="47" spans="6:9" ht="12.75">
      <c r="F47" s="120"/>
      <c r="G47" s="121"/>
      <c r="H47" s="121"/>
      <c r="I47" s="122"/>
    </row>
    <row r="48" spans="6:9" ht="12.75">
      <c r="F48" s="120"/>
      <c r="G48" s="121"/>
      <c r="H48" s="121"/>
      <c r="I48" s="122"/>
    </row>
    <row r="49" spans="6:9" ht="12.75">
      <c r="F49" s="120"/>
      <c r="G49" s="121"/>
      <c r="H49" s="121"/>
      <c r="I49" s="122"/>
    </row>
    <row r="50" spans="6:9" ht="12.75">
      <c r="F50" s="120"/>
      <c r="G50" s="121"/>
      <c r="H50" s="121"/>
      <c r="I50" s="122"/>
    </row>
    <row r="51" spans="6:9" ht="12.75">
      <c r="F51" s="120"/>
      <c r="G51" s="121"/>
      <c r="H51" s="121"/>
      <c r="I51" s="122"/>
    </row>
    <row r="52" spans="6:9" ht="12.75">
      <c r="F52" s="120"/>
      <c r="G52" s="121"/>
      <c r="H52" s="121"/>
      <c r="I52" s="122"/>
    </row>
    <row r="53" spans="6:9" ht="12.75">
      <c r="F53" s="120"/>
      <c r="G53" s="121"/>
      <c r="H53" s="121"/>
      <c r="I53" s="122"/>
    </row>
    <row r="54" spans="6:9" ht="12.75">
      <c r="F54" s="120"/>
      <c r="G54" s="121"/>
      <c r="H54" s="121"/>
      <c r="I54" s="122"/>
    </row>
    <row r="55" spans="6:9" ht="12.75">
      <c r="F55" s="120"/>
      <c r="G55" s="121"/>
      <c r="H55" s="121"/>
      <c r="I55" s="122"/>
    </row>
    <row r="56" spans="6:9" ht="12.75">
      <c r="F56" s="120"/>
      <c r="G56" s="121"/>
      <c r="H56" s="121"/>
      <c r="I56" s="122"/>
    </row>
    <row r="57" spans="6:9" ht="12.75">
      <c r="F57" s="120"/>
      <c r="G57" s="121"/>
      <c r="H57" s="121"/>
      <c r="I57" s="122"/>
    </row>
    <row r="58" spans="6:9" ht="12.75">
      <c r="F58" s="120"/>
      <c r="G58" s="121"/>
      <c r="H58" s="121"/>
      <c r="I58" s="122"/>
    </row>
    <row r="59" spans="6:9" ht="12.75">
      <c r="F59" s="120"/>
      <c r="G59" s="121"/>
      <c r="H59" s="121"/>
      <c r="I59" s="122"/>
    </row>
    <row r="60" spans="6:9" ht="12.75">
      <c r="F60" s="120"/>
      <c r="G60" s="121"/>
      <c r="H60" s="121"/>
      <c r="I60" s="122"/>
    </row>
    <row r="61" spans="6:9" ht="12.75">
      <c r="F61" s="120"/>
      <c r="G61" s="121"/>
      <c r="H61" s="121"/>
      <c r="I61" s="122"/>
    </row>
    <row r="62" spans="6:9" ht="12.75">
      <c r="F62" s="120"/>
      <c r="G62" s="121"/>
      <c r="H62" s="121"/>
      <c r="I62" s="122"/>
    </row>
    <row r="63" spans="6:9" ht="12.75">
      <c r="F63" s="120"/>
      <c r="G63" s="121"/>
      <c r="H63" s="121"/>
      <c r="I63" s="122"/>
    </row>
    <row r="64" spans="6:9" ht="12.75">
      <c r="F64" s="120"/>
      <c r="G64" s="121"/>
      <c r="H64" s="121"/>
      <c r="I64" s="122"/>
    </row>
    <row r="65" spans="6:9" ht="12.75">
      <c r="F65" s="120"/>
      <c r="G65" s="121"/>
      <c r="H65" s="121"/>
      <c r="I65" s="122"/>
    </row>
    <row r="66" spans="6:9" ht="12.75">
      <c r="F66" s="120"/>
      <c r="G66" s="121"/>
      <c r="H66" s="121"/>
      <c r="I66" s="122"/>
    </row>
    <row r="67" spans="6:9" ht="12.75">
      <c r="F67" s="120"/>
      <c r="G67" s="121"/>
      <c r="H67" s="121"/>
      <c r="I67" s="122"/>
    </row>
  </sheetData>
  <sheetProtection/>
  <mergeCells count="4">
    <mergeCell ref="A1:B1"/>
    <mergeCell ref="A2:B2"/>
    <mergeCell ref="G2:I2"/>
    <mergeCell ref="H16:I16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01"/>
  <sheetViews>
    <sheetView showGridLines="0" showZeros="0" tabSelected="1" zoomScalePageLayoutView="0" workbookViewId="0" topLeftCell="A1">
      <selection activeCell="J17" sqref="J17:J18"/>
    </sheetView>
  </sheetViews>
  <sheetFormatPr defaultColWidth="9.00390625" defaultRowHeight="12.75"/>
  <cols>
    <col min="1" max="1" width="3.875" style="123" customWidth="1"/>
    <col min="2" max="2" width="12.00390625" style="123" customWidth="1"/>
    <col min="3" max="3" width="40.375" style="123" customWidth="1"/>
    <col min="4" max="4" width="5.625" style="123" customWidth="1"/>
    <col min="5" max="5" width="8.625" style="171" customWidth="1"/>
    <col min="6" max="6" width="9.875" style="123" customWidth="1"/>
    <col min="7" max="7" width="13.875" style="123" customWidth="1"/>
    <col min="8" max="16384" width="9.125" style="123" customWidth="1"/>
  </cols>
  <sheetData>
    <row r="1" spans="1:7" ht="15.75">
      <c r="A1" s="198" t="s">
        <v>57</v>
      </c>
      <c r="B1" s="198"/>
      <c r="C1" s="198"/>
      <c r="D1" s="198"/>
      <c r="E1" s="198"/>
      <c r="F1" s="198"/>
      <c r="G1" s="198"/>
    </row>
    <row r="2" spans="1:7" ht="13.5" thickBot="1">
      <c r="A2" s="124"/>
      <c r="B2" s="125"/>
      <c r="C2" s="126"/>
      <c r="D2" s="126"/>
      <c r="E2" s="127"/>
      <c r="F2" s="126"/>
      <c r="G2" s="126"/>
    </row>
    <row r="3" spans="1:7" ht="13.5" thickTop="1">
      <c r="A3" s="199" t="s">
        <v>5</v>
      </c>
      <c r="B3" s="200"/>
      <c r="C3" s="128" t="str">
        <f>CONCATENATE(cislostavby," ",nazevstavby)</f>
        <v> Oprava lesní cesty Brtnický potok 101</v>
      </c>
      <c r="D3" s="129"/>
      <c r="E3" s="130"/>
      <c r="F3" s="131">
        <f>Rekapitulace!H1</f>
        <v>0</v>
      </c>
      <c r="G3" s="132"/>
    </row>
    <row r="4" spans="1:7" ht="13.5" thickBot="1">
      <c r="A4" s="201" t="s">
        <v>1</v>
      </c>
      <c r="B4" s="202"/>
      <c r="C4" s="133" t="str">
        <f>CONCATENATE(cisloobjektu," ",nazevobjektu)</f>
        <v> Objekt 101 Komunikace</v>
      </c>
      <c r="D4" s="134"/>
      <c r="E4" s="203"/>
      <c r="F4" s="203"/>
      <c r="G4" s="204"/>
    </row>
    <row r="5" spans="1:7" ht="13.5" thickTop="1">
      <c r="A5" s="135"/>
      <c r="B5" s="136"/>
      <c r="C5" s="136"/>
      <c r="D5" s="124"/>
      <c r="E5" s="137"/>
      <c r="F5" s="124"/>
      <c r="G5" s="138"/>
    </row>
    <row r="6" spans="1:7" ht="12.75">
      <c r="A6" s="139" t="s">
        <v>58</v>
      </c>
      <c r="B6" s="140" t="s">
        <v>59</v>
      </c>
      <c r="C6" s="140" t="s">
        <v>60</v>
      </c>
      <c r="D6" s="140" t="s">
        <v>61</v>
      </c>
      <c r="E6" s="141" t="s">
        <v>62</v>
      </c>
      <c r="F6" s="140" t="s">
        <v>63</v>
      </c>
      <c r="G6" s="142" t="s">
        <v>64</v>
      </c>
    </row>
    <row r="7" spans="1:15" ht="12.75">
      <c r="A7" s="143" t="s">
        <v>65</v>
      </c>
      <c r="B7" s="144" t="s">
        <v>66</v>
      </c>
      <c r="C7" s="145" t="s">
        <v>67</v>
      </c>
      <c r="D7" s="146"/>
      <c r="E7" s="147"/>
      <c r="F7" s="147"/>
      <c r="G7" s="148"/>
      <c r="H7" s="149"/>
      <c r="I7" s="149"/>
      <c r="O7" s="150">
        <v>1</v>
      </c>
    </row>
    <row r="8" spans="1:104" ht="12.75">
      <c r="A8" s="151">
        <v>1</v>
      </c>
      <c r="B8" s="152" t="s">
        <v>71</v>
      </c>
      <c r="C8" s="153" t="s">
        <v>72</v>
      </c>
      <c r="D8" s="154" t="s">
        <v>73</v>
      </c>
      <c r="E8" s="155">
        <v>300</v>
      </c>
      <c r="F8" s="208"/>
      <c r="G8" s="156">
        <f>E8*F8</f>
        <v>0</v>
      </c>
      <c r="O8" s="150">
        <v>2</v>
      </c>
      <c r="AA8" s="123">
        <v>12</v>
      </c>
      <c r="AB8" s="123">
        <v>0</v>
      </c>
      <c r="AC8" s="123">
        <v>1</v>
      </c>
      <c r="AZ8" s="123">
        <v>1</v>
      </c>
      <c r="BA8" s="123">
        <f>IF(AZ8=1,G8,0)</f>
        <v>0</v>
      </c>
      <c r="BB8" s="123">
        <f>IF(AZ8=2,G8,0)</f>
        <v>0</v>
      </c>
      <c r="BC8" s="123">
        <f>IF(AZ8=3,G8,0)</f>
        <v>0</v>
      </c>
      <c r="BD8" s="123">
        <f>IF(AZ8=4,G8,0)</f>
        <v>0</v>
      </c>
      <c r="BE8" s="123">
        <f>IF(AZ8=5,G8,0)</f>
        <v>0</v>
      </c>
      <c r="CZ8" s="123">
        <v>0</v>
      </c>
    </row>
    <row r="9" spans="1:104" ht="12.75">
      <c r="A9" s="151">
        <v>2</v>
      </c>
      <c r="B9" s="152" t="s">
        <v>74</v>
      </c>
      <c r="C9" s="153" t="s">
        <v>75</v>
      </c>
      <c r="D9" s="154" t="s">
        <v>73</v>
      </c>
      <c r="E9" s="155">
        <v>50</v>
      </c>
      <c r="F9" s="208"/>
      <c r="G9" s="156">
        <f>E9*F9</f>
        <v>0</v>
      </c>
      <c r="O9" s="150">
        <v>2</v>
      </c>
      <c r="AA9" s="123">
        <v>12</v>
      </c>
      <c r="AB9" s="123">
        <v>0</v>
      </c>
      <c r="AC9" s="123">
        <v>2</v>
      </c>
      <c r="AZ9" s="123">
        <v>1</v>
      </c>
      <c r="BA9" s="123">
        <f>IF(AZ9=1,G9,0)</f>
        <v>0</v>
      </c>
      <c r="BB9" s="123">
        <f>IF(AZ9=2,G9,0)</f>
        <v>0</v>
      </c>
      <c r="BC9" s="123">
        <f>IF(AZ9=3,G9,0)</f>
        <v>0</v>
      </c>
      <c r="BD9" s="123">
        <f>IF(AZ9=4,G9,0)</f>
        <v>0</v>
      </c>
      <c r="BE9" s="123">
        <f>IF(AZ9=5,G9,0)</f>
        <v>0</v>
      </c>
      <c r="CZ9" s="123">
        <v>0.00299</v>
      </c>
    </row>
    <row r="10" spans="1:104" ht="22.5">
      <c r="A10" s="151">
        <v>3</v>
      </c>
      <c r="B10" s="152" t="s">
        <v>76</v>
      </c>
      <c r="C10" s="153" t="s">
        <v>77</v>
      </c>
      <c r="D10" s="154" t="s">
        <v>78</v>
      </c>
      <c r="E10" s="155">
        <v>1210</v>
      </c>
      <c r="F10" s="208"/>
      <c r="G10" s="156">
        <f>E10*F10</f>
        <v>0</v>
      </c>
      <c r="O10" s="150">
        <v>2</v>
      </c>
      <c r="AA10" s="123">
        <v>12</v>
      </c>
      <c r="AB10" s="123">
        <v>0</v>
      </c>
      <c r="AC10" s="123">
        <v>3</v>
      </c>
      <c r="AZ10" s="123">
        <v>1</v>
      </c>
      <c r="BA10" s="123">
        <f>IF(AZ10=1,G10,0)</f>
        <v>0</v>
      </c>
      <c r="BB10" s="123">
        <f>IF(AZ10=2,G10,0)</f>
        <v>0</v>
      </c>
      <c r="BC10" s="123">
        <f>IF(AZ10=3,G10,0)</f>
        <v>0</v>
      </c>
      <c r="BD10" s="123">
        <f>IF(AZ10=4,G10,0)</f>
        <v>0</v>
      </c>
      <c r="BE10" s="123">
        <f>IF(AZ10=5,G10,0)</f>
        <v>0</v>
      </c>
      <c r="CZ10" s="123">
        <v>0</v>
      </c>
    </row>
    <row r="11" spans="1:104" ht="22.5">
      <c r="A11" s="151">
        <v>4</v>
      </c>
      <c r="B11" s="152" t="s">
        <v>79</v>
      </c>
      <c r="C11" s="153" t="s">
        <v>80</v>
      </c>
      <c r="D11" s="154" t="s">
        <v>78</v>
      </c>
      <c r="E11" s="155">
        <v>1210</v>
      </c>
      <c r="F11" s="208"/>
      <c r="G11" s="156">
        <f>E11*F11</f>
        <v>0</v>
      </c>
      <c r="O11" s="150">
        <v>2</v>
      </c>
      <c r="AA11" s="123">
        <v>12</v>
      </c>
      <c r="AB11" s="123">
        <v>0</v>
      </c>
      <c r="AC11" s="123">
        <v>4</v>
      </c>
      <c r="AZ11" s="123">
        <v>1</v>
      </c>
      <c r="BA11" s="123">
        <f>IF(AZ11=1,G11,0)</f>
        <v>0</v>
      </c>
      <c r="BB11" s="123">
        <f>IF(AZ11=2,G11,0)</f>
        <v>0</v>
      </c>
      <c r="BC11" s="123">
        <f>IF(AZ11=3,G11,0)</f>
        <v>0</v>
      </c>
      <c r="BD11" s="123">
        <f>IF(AZ11=4,G11,0)</f>
        <v>0</v>
      </c>
      <c r="BE11" s="123">
        <f>IF(AZ11=5,G11,0)</f>
        <v>0</v>
      </c>
      <c r="CZ11" s="123">
        <v>0</v>
      </c>
    </row>
    <row r="12" spans="1:15" ht="12.75">
      <c r="A12" s="157"/>
      <c r="B12" s="158"/>
      <c r="C12" s="205"/>
      <c r="D12" s="206"/>
      <c r="E12" s="206"/>
      <c r="F12" s="206"/>
      <c r="G12" s="207"/>
      <c r="O12" s="150">
        <v>3</v>
      </c>
    </row>
    <row r="13" spans="1:104" ht="12.75">
      <c r="A13" s="151">
        <v>5</v>
      </c>
      <c r="B13" s="152" t="s">
        <v>81</v>
      </c>
      <c r="C13" s="153" t="s">
        <v>82</v>
      </c>
      <c r="D13" s="154" t="s">
        <v>78</v>
      </c>
      <c r="E13" s="155">
        <v>1210</v>
      </c>
      <c r="F13" s="208"/>
      <c r="G13" s="156">
        <f>E13*F13</f>
        <v>0</v>
      </c>
      <c r="O13" s="150">
        <v>2</v>
      </c>
      <c r="AA13" s="123">
        <v>12</v>
      </c>
      <c r="AB13" s="123">
        <v>0</v>
      </c>
      <c r="AC13" s="123">
        <v>5</v>
      </c>
      <c r="AZ13" s="123">
        <v>1</v>
      </c>
      <c r="BA13" s="123">
        <f>IF(AZ13=1,G13,0)</f>
        <v>0</v>
      </c>
      <c r="BB13" s="123">
        <f>IF(AZ13=2,G13,0)</f>
        <v>0</v>
      </c>
      <c r="BC13" s="123">
        <f>IF(AZ13=3,G13,0)</f>
        <v>0</v>
      </c>
      <c r="BD13" s="123">
        <f>IF(AZ13=4,G13,0)</f>
        <v>0</v>
      </c>
      <c r="BE13" s="123">
        <f>IF(AZ13=5,G13,0)</f>
        <v>0</v>
      </c>
      <c r="CZ13" s="123">
        <v>0</v>
      </c>
    </row>
    <row r="14" spans="1:104" ht="12.75">
      <c r="A14" s="151">
        <v>6</v>
      </c>
      <c r="B14" s="152" t="s">
        <v>83</v>
      </c>
      <c r="C14" s="153" t="s">
        <v>84</v>
      </c>
      <c r="D14" s="154" t="s">
        <v>78</v>
      </c>
      <c r="E14" s="155">
        <v>1210</v>
      </c>
      <c r="F14" s="208"/>
      <c r="G14" s="156">
        <f>E14*F14</f>
        <v>0</v>
      </c>
      <c r="O14" s="150">
        <v>2</v>
      </c>
      <c r="AA14" s="123">
        <v>12</v>
      </c>
      <c r="AB14" s="123">
        <v>0</v>
      </c>
      <c r="AC14" s="123">
        <v>6</v>
      </c>
      <c r="AZ14" s="123">
        <v>1</v>
      </c>
      <c r="BA14" s="123">
        <f>IF(AZ14=1,G14,0)</f>
        <v>0</v>
      </c>
      <c r="BB14" s="123">
        <f>IF(AZ14=2,G14,0)</f>
        <v>0</v>
      </c>
      <c r="BC14" s="123">
        <f>IF(AZ14=3,G14,0)</f>
        <v>0</v>
      </c>
      <c r="BD14" s="123">
        <f>IF(AZ14=4,G14,0)</f>
        <v>0</v>
      </c>
      <c r="BE14" s="123">
        <f>IF(AZ14=5,G14,0)</f>
        <v>0</v>
      </c>
      <c r="CZ14" s="123">
        <v>0</v>
      </c>
    </row>
    <row r="15" spans="1:104" ht="12.75">
      <c r="A15" s="151">
        <v>7</v>
      </c>
      <c r="B15" s="152" t="s">
        <v>85</v>
      </c>
      <c r="C15" s="153" t="s">
        <v>86</v>
      </c>
      <c r="D15" s="154" t="s">
        <v>87</v>
      </c>
      <c r="E15" s="155">
        <v>800</v>
      </c>
      <c r="F15" s="208"/>
      <c r="G15" s="156">
        <f>E15*F15</f>
        <v>0</v>
      </c>
      <c r="O15" s="150">
        <v>2</v>
      </c>
      <c r="AA15" s="123">
        <v>12</v>
      </c>
      <c r="AB15" s="123">
        <v>0</v>
      </c>
      <c r="AC15" s="123">
        <v>7</v>
      </c>
      <c r="AZ15" s="123">
        <v>1</v>
      </c>
      <c r="BA15" s="123">
        <f>IF(AZ15=1,G15,0)</f>
        <v>0</v>
      </c>
      <c r="BB15" s="123">
        <f>IF(AZ15=2,G15,0)</f>
        <v>0</v>
      </c>
      <c r="BC15" s="123">
        <f>IF(AZ15=3,G15,0)</f>
        <v>0</v>
      </c>
      <c r="BD15" s="123">
        <f>IF(AZ15=4,G15,0)</f>
        <v>0</v>
      </c>
      <c r="BE15" s="123">
        <f>IF(AZ15=5,G15,0)</f>
        <v>0</v>
      </c>
      <c r="CZ15" s="123">
        <v>0</v>
      </c>
    </row>
    <row r="16" spans="1:57" ht="12.75">
      <c r="A16" s="163"/>
      <c r="B16" s="164" t="s">
        <v>68</v>
      </c>
      <c r="C16" s="165" t="str">
        <f>CONCATENATE(B7," ",C7)</f>
        <v>1 Zemní práce</v>
      </c>
      <c r="D16" s="163"/>
      <c r="E16" s="166"/>
      <c r="F16" s="166"/>
      <c r="G16" s="167">
        <f>SUM(G7:G15)</f>
        <v>0</v>
      </c>
      <c r="O16" s="150">
        <v>4</v>
      </c>
      <c r="BA16" s="168">
        <f>SUM(BA7:BA15)</f>
        <v>0</v>
      </c>
      <c r="BB16" s="168">
        <f>SUM(BB7:BB15)</f>
        <v>0</v>
      </c>
      <c r="BC16" s="168">
        <f>SUM(BC7:BC15)</f>
        <v>0</v>
      </c>
      <c r="BD16" s="168">
        <f>SUM(BD7:BD15)</f>
        <v>0</v>
      </c>
      <c r="BE16" s="168">
        <f>SUM(BE7:BE15)</f>
        <v>0</v>
      </c>
    </row>
    <row r="17" spans="1:15" ht="12.75">
      <c r="A17" s="143" t="s">
        <v>65</v>
      </c>
      <c r="B17" s="144" t="s">
        <v>88</v>
      </c>
      <c r="C17" s="145" t="s">
        <v>89</v>
      </c>
      <c r="D17" s="146"/>
      <c r="E17" s="147"/>
      <c r="F17" s="147"/>
      <c r="G17" s="148"/>
      <c r="H17" s="149"/>
      <c r="I17" s="149"/>
      <c r="O17" s="150">
        <v>1</v>
      </c>
    </row>
    <row r="18" spans="1:104" ht="12.75">
      <c r="A18" s="151">
        <v>8</v>
      </c>
      <c r="B18" s="152" t="s">
        <v>90</v>
      </c>
      <c r="C18" s="153" t="s">
        <v>91</v>
      </c>
      <c r="D18" s="154" t="s">
        <v>78</v>
      </c>
      <c r="E18" s="155">
        <v>270</v>
      </c>
      <c r="F18" s="208"/>
      <c r="G18" s="156">
        <f>E18*F18</f>
        <v>0</v>
      </c>
      <c r="O18" s="150">
        <v>2</v>
      </c>
      <c r="AA18" s="123">
        <v>12</v>
      </c>
      <c r="AB18" s="123">
        <v>0</v>
      </c>
      <c r="AC18" s="123">
        <v>8</v>
      </c>
      <c r="AZ18" s="123">
        <v>1</v>
      </c>
      <c r="BA18" s="123">
        <f>IF(AZ18=1,G18,0)</f>
        <v>0</v>
      </c>
      <c r="BB18" s="123">
        <f>IF(AZ18=2,G18,0)</f>
        <v>0</v>
      </c>
      <c r="BC18" s="123">
        <f>IF(AZ18=3,G18,0)</f>
        <v>0</v>
      </c>
      <c r="BD18" s="123">
        <f>IF(AZ18=4,G18,0)</f>
        <v>0</v>
      </c>
      <c r="BE18" s="123">
        <f>IF(AZ18=5,G18,0)</f>
        <v>0</v>
      </c>
      <c r="CZ18" s="123">
        <v>1.4805</v>
      </c>
    </row>
    <row r="19" spans="1:15" ht="12.75">
      <c r="A19" s="157"/>
      <c r="B19" s="158"/>
      <c r="C19" s="196" t="s">
        <v>92</v>
      </c>
      <c r="D19" s="197"/>
      <c r="E19" s="159">
        <v>0</v>
      </c>
      <c r="F19" s="160"/>
      <c r="G19" s="161"/>
      <c r="M19" s="162" t="s">
        <v>92</v>
      </c>
      <c r="O19" s="150"/>
    </row>
    <row r="20" spans="1:15" ht="12.75">
      <c r="A20" s="157"/>
      <c r="B20" s="158"/>
      <c r="C20" s="196" t="s">
        <v>93</v>
      </c>
      <c r="D20" s="197"/>
      <c r="E20" s="159">
        <v>270</v>
      </c>
      <c r="F20" s="160"/>
      <c r="G20" s="161"/>
      <c r="M20" s="162" t="s">
        <v>93</v>
      </c>
      <c r="O20" s="150"/>
    </row>
    <row r="21" spans="1:104" ht="12.75">
      <c r="A21" s="151">
        <v>9</v>
      </c>
      <c r="B21" s="152" t="s">
        <v>94</v>
      </c>
      <c r="C21" s="153" t="s">
        <v>95</v>
      </c>
      <c r="D21" s="154" t="s">
        <v>87</v>
      </c>
      <c r="E21" s="155">
        <v>9030</v>
      </c>
      <c r="F21" s="208"/>
      <c r="G21" s="156">
        <f>E21*F21</f>
        <v>0</v>
      </c>
      <c r="O21" s="150">
        <v>2</v>
      </c>
      <c r="AA21" s="123">
        <v>12</v>
      </c>
      <c r="AB21" s="123">
        <v>0</v>
      </c>
      <c r="AC21" s="123">
        <v>9</v>
      </c>
      <c r="AZ21" s="123">
        <v>1</v>
      </c>
      <c r="BA21" s="123">
        <f>IF(AZ21=1,G21,0)</f>
        <v>0</v>
      </c>
      <c r="BB21" s="123">
        <f>IF(AZ21=2,G21,0)</f>
        <v>0</v>
      </c>
      <c r="BC21" s="123">
        <f>IF(AZ21=3,G21,0)</f>
        <v>0</v>
      </c>
      <c r="BD21" s="123">
        <f>IF(AZ21=4,G21,0)</f>
        <v>0</v>
      </c>
      <c r="BE21" s="123">
        <f>IF(AZ21=5,G21,0)</f>
        <v>0</v>
      </c>
      <c r="CZ21" s="123">
        <v>0.36834</v>
      </c>
    </row>
    <row r="22" spans="1:104" ht="12.75">
      <c r="A22" s="151">
        <v>10</v>
      </c>
      <c r="B22" s="152" t="s">
        <v>96</v>
      </c>
      <c r="C22" s="153" t="s">
        <v>97</v>
      </c>
      <c r="D22" s="154" t="s">
        <v>98</v>
      </c>
      <c r="E22" s="155">
        <v>52.5</v>
      </c>
      <c r="F22" s="208"/>
      <c r="G22" s="156">
        <f>E22*F22</f>
        <v>0</v>
      </c>
      <c r="O22" s="150">
        <v>2</v>
      </c>
      <c r="AA22" s="123">
        <v>12</v>
      </c>
      <c r="AB22" s="123">
        <v>1</v>
      </c>
      <c r="AC22" s="123">
        <v>10</v>
      </c>
      <c r="AZ22" s="123">
        <v>1</v>
      </c>
      <c r="BA22" s="123">
        <f>IF(AZ22=1,G22,0)</f>
        <v>0</v>
      </c>
      <c r="BB22" s="123">
        <f>IF(AZ22=2,G22,0)</f>
        <v>0</v>
      </c>
      <c r="BC22" s="123">
        <f>IF(AZ22=3,G22,0)</f>
        <v>0</v>
      </c>
      <c r="BD22" s="123">
        <f>IF(AZ22=4,G22,0)</f>
        <v>0</v>
      </c>
      <c r="BE22" s="123">
        <f>IF(AZ22=5,G22,0)</f>
        <v>0</v>
      </c>
      <c r="CZ22" s="123">
        <v>0.02</v>
      </c>
    </row>
    <row r="23" spans="1:15" ht="12.75">
      <c r="A23" s="157"/>
      <c r="B23" s="158"/>
      <c r="C23" s="196" t="s">
        <v>111</v>
      </c>
      <c r="D23" s="197"/>
      <c r="E23" s="159">
        <v>52.5</v>
      </c>
      <c r="F23" s="160"/>
      <c r="G23" s="161"/>
      <c r="M23" s="162" t="s">
        <v>99</v>
      </c>
      <c r="O23" s="150"/>
    </row>
    <row r="24" spans="1:104" ht="12.75">
      <c r="A24" s="151">
        <v>11</v>
      </c>
      <c r="B24" s="152" t="s">
        <v>100</v>
      </c>
      <c r="C24" s="153" t="s">
        <v>101</v>
      </c>
      <c r="D24" s="154" t="s">
        <v>102</v>
      </c>
      <c r="E24" s="155">
        <v>1023.75</v>
      </c>
      <c r="F24" s="208"/>
      <c r="G24" s="156">
        <f>E24*F24</f>
        <v>0</v>
      </c>
      <c r="O24" s="150">
        <v>2</v>
      </c>
      <c r="AA24" s="123">
        <v>12</v>
      </c>
      <c r="AB24" s="123">
        <v>0</v>
      </c>
      <c r="AC24" s="123">
        <v>11</v>
      </c>
      <c r="AZ24" s="123">
        <v>1</v>
      </c>
      <c r="BA24" s="123">
        <f>IF(AZ24=1,G24,0)</f>
        <v>0</v>
      </c>
      <c r="BB24" s="123">
        <f>IF(AZ24=2,G24,0)</f>
        <v>0</v>
      </c>
      <c r="BC24" s="123">
        <f>IF(AZ24=3,G24,0)</f>
        <v>0</v>
      </c>
      <c r="BD24" s="123">
        <f>IF(AZ24=4,G24,0)</f>
        <v>0</v>
      </c>
      <c r="BE24" s="123">
        <f>IF(AZ24=5,G24,0)</f>
        <v>0</v>
      </c>
      <c r="CZ24" s="123">
        <v>6E-05</v>
      </c>
    </row>
    <row r="25" spans="1:57" ht="12.75">
      <c r="A25" s="163"/>
      <c r="B25" s="164" t="s">
        <v>68</v>
      </c>
      <c r="C25" s="165" t="str">
        <f>CONCATENATE(B17," ",C17)</f>
        <v>5 Komunikace</v>
      </c>
      <c r="D25" s="163"/>
      <c r="E25" s="166"/>
      <c r="F25" s="166"/>
      <c r="G25" s="167">
        <f>SUM(G17:G24)</f>
        <v>0</v>
      </c>
      <c r="O25" s="150">
        <v>4</v>
      </c>
      <c r="BA25" s="168">
        <f>SUM(BA17:BA24)</f>
        <v>0</v>
      </c>
      <c r="BB25" s="168">
        <f>SUM(BB17:BB24)</f>
        <v>0</v>
      </c>
      <c r="BC25" s="168">
        <f>SUM(BC17:BC24)</f>
        <v>0</v>
      </c>
      <c r="BD25" s="168">
        <f>SUM(BD17:BD24)</f>
        <v>0</v>
      </c>
      <c r="BE25" s="168">
        <f>SUM(BE17:BE24)</f>
        <v>0</v>
      </c>
    </row>
    <row r="26" spans="1:15" ht="12.75">
      <c r="A26" s="143" t="s">
        <v>65</v>
      </c>
      <c r="B26" s="144" t="s">
        <v>103</v>
      </c>
      <c r="C26" s="145" t="s">
        <v>104</v>
      </c>
      <c r="D26" s="146"/>
      <c r="E26" s="147"/>
      <c r="F26" s="147"/>
      <c r="G26" s="148"/>
      <c r="H26" s="149"/>
      <c r="I26" s="149"/>
      <c r="O26" s="150">
        <v>1</v>
      </c>
    </row>
    <row r="27" spans="1:104" ht="12.75">
      <c r="A27" s="151">
        <v>12</v>
      </c>
      <c r="B27" s="152" t="s">
        <v>105</v>
      </c>
      <c r="C27" s="153" t="s">
        <v>106</v>
      </c>
      <c r="D27" s="154" t="s">
        <v>107</v>
      </c>
      <c r="E27" s="155">
        <v>3818.31</v>
      </c>
      <c r="F27" s="208"/>
      <c r="G27" s="156">
        <f>E27*F27</f>
        <v>0</v>
      </c>
      <c r="O27" s="150">
        <v>2</v>
      </c>
      <c r="AA27" s="123">
        <v>12</v>
      </c>
      <c r="AB27" s="123">
        <v>0</v>
      </c>
      <c r="AC27" s="123">
        <v>12</v>
      </c>
      <c r="AZ27" s="123">
        <v>1</v>
      </c>
      <c r="BA27" s="123">
        <f>IF(AZ27=1,G27,0)</f>
        <v>0</v>
      </c>
      <c r="BB27" s="123">
        <f>IF(AZ27=2,G27,0)</f>
        <v>0</v>
      </c>
      <c r="BC27" s="123">
        <f>IF(AZ27=3,G27,0)</f>
        <v>0</v>
      </c>
      <c r="BD27" s="123">
        <f>IF(AZ27=4,G27,0)</f>
        <v>0</v>
      </c>
      <c r="BE27" s="123">
        <f>IF(AZ27=5,G27,0)</f>
        <v>0</v>
      </c>
      <c r="CZ27" s="123">
        <v>0</v>
      </c>
    </row>
    <row r="28" spans="1:57" ht="12.75">
      <c r="A28" s="163"/>
      <c r="B28" s="164" t="s">
        <v>68</v>
      </c>
      <c r="C28" s="165" t="str">
        <f>CONCATENATE(B26," ",C26)</f>
        <v>99 Přesun hmot</v>
      </c>
      <c r="D28" s="163"/>
      <c r="E28" s="166"/>
      <c r="F28" s="166"/>
      <c r="G28" s="167">
        <f>SUM(G26:G27)</f>
        <v>0</v>
      </c>
      <c r="O28" s="150">
        <v>4</v>
      </c>
      <c r="BA28" s="168">
        <f>SUM(BA26:BA27)</f>
        <v>0</v>
      </c>
      <c r="BB28" s="168">
        <f>SUM(BB26:BB27)</f>
        <v>0</v>
      </c>
      <c r="BC28" s="168">
        <f>SUM(BC26:BC27)</f>
        <v>0</v>
      </c>
      <c r="BD28" s="168">
        <f>SUM(BD26:BD27)</f>
        <v>0</v>
      </c>
      <c r="BE28" s="168">
        <f>SUM(BE26:BE27)</f>
        <v>0</v>
      </c>
    </row>
    <row r="29" spans="1:7" ht="12.75">
      <c r="A29" s="124"/>
      <c r="B29" s="124"/>
      <c r="C29" s="124"/>
      <c r="D29" s="124"/>
      <c r="E29" s="124"/>
      <c r="F29" s="124"/>
      <c r="G29" s="124"/>
    </row>
    <row r="30" ht="12.75">
      <c r="E30" s="123"/>
    </row>
    <row r="31" ht="12.75">
      <c r="E31" s="123"/>
    </row>
    <row r="32" ht="12.75">
      <c r="E32" s="123"/>
    </row>
    <row r="33" ht="12.75">
      <c r="E33" s="123"/>
    </row>
    <row r="34" ht="12.75">
      <c r="E34" s="123"/>
    </row>
    <row r="35" ht="12.75">
      <c r="E35" s="123"/>
    </row>
    <row r="36" ht="12.75">
      <c r="E36" s="123"/>
    </row>
    <row r="37" ht="12.75">
      <c r="E37" s="123"/>
    </row>
    <row r="38" ht="12.75">
      <c r="E38" s="123"/>
    </row>
    <row r="39" ht="12.75">
      <c r="E39" s="123"/>
    </row>
    <row r="40" ht="12.75">
      <c r="E40" s="123"/>
    </row>
    <row r="41" ht="12.75">
      <c r="E41" s="123"/>
    </row>
    <row r="42" ht="12.75">
      <c r="E42" s="123"/>
    </row>
    <row r="43" ht="12.75">
      <c r="E43" s="123"/>
    </row>
    <row r="44" ht="12.75">
      <c r="E44" s="123"/>
    </row>
    <row r="45" ht="12.75">
      <c r="E45" s="123"/>
    </row>
    <row r="46" ht="12.75">
      <c r="E46" s="123"/>
    </row>
    <row r="47" ht="12.75">
      <c r="E47" s="123"/>
    </row>
    <row r="48" ht="12.75">
      <c r="E48" s="123"/>
    </row>
    <row r="49" ht="12.75">
      <c r="E49" s="123"/>
    </row>
    <row r="50" ht="12.75">
      <c r="E50" s="123"/>
    </row>
    <row r="51" ht="12.75">
      <c r="E51" s="123"/>
    </row>
    <row r="52" spans="1:7" ht="12.75">
      <c r="A52" s="169"/>
      <c r="B52" s="169"/>
      <c r="C52" s="169"/>
      <c r="D52" s="169"/>
      <c r="E52" s="169"/>
      <c r="F52" s="169"/>
      <c r="G52" s="169"/>
    </row>
    <row r="53" spans="1:7" ht="12.75">
      <c r="A53" s="169"/>
      <c r="B53" s="169"/>
      <c r="C53" s="169"/>
      <c r="D53" s="169"/>
      <c r="E53" s="169"/>
      <c r="F53" s="169"/>
      <c r="G53" s="169"/>
    </row>
    <row r="54" spans="1:7" ht="12.75">
      <c r="A54" s="169"/>
      <c r="B54" s="169"/>
      <c r="C54" s="169"/>
      <c r="D54" s="169"/>
      <c r="E54" s="169"/>
      <c r="F54" s="169"/>
      <c r="G54" s="169"/>
    </row>
    <row r="55" spans="1:7" ht="12.75">
      <c r="A55" s="169"/>
      <c r="B55" s="169"/>
      <c r="C55" s="169"/>
      <c r="D55" s="169"/>
      <c r="E55" s="169"/>
      <c r="F55" s="169"/>
      <c r="G55" s="169"/>
    </row>
    <row r="56" ht="12.75">
      <c r="E56" s="123"/>
    </row>
    <row r="57" ht="12.75">
      <c r="E57" s="123"/>
    </row>
    <row r="58" ht="12.75">
      <c r="E58" s="123"/>
    </row>
    <row r="59" ht="12.75">
      <c r="E59" s="123"/>
    </row>
    <row r="60" ht="12.75">
      <c r="E60" s="123"/>
    </row>
    <row r="61" ht="12.75">
      <c r="E61" s="123"/>
    </row>
    <row r="62" ht="12.75">
      <c r="E62" s="123"/>
    </row>
    <row r="63" ht="12.75">
      <c r="E63" s="123"/>
    </row>
    <row r="64" ht="12.75">
      <c r="E64" s="123"/>
    </row>
    <row r="65" ht="12.75">
      <c r="E65" s="123"/>
    </row>
    <row r="66" ht="12.75">
      <c r="E66" s="123"/>
    </row>
    <row r="67" ht="12.75">
      <c r="E67" s="123"/>
    </row>
    <row r="68" ht="12.75">
      <c r="E68" s="123"/>
    </row>
    <row r="69" ht="12.75">
      <c r="E69" s="123"/>
    </row>
    <row r="70" ht="12.75">
      <c r="E70" s="123"/>
    </row>
    <row r="71" ht="12.75">
      <c r="E71" s="123"/>
    </row>
    <row r="72" ht="12.75">
      <c r="E72" s="123"/>
    </row>
    <row r="73" ht="12.75">
      <c r="E73" s="123"/>
    </row>
    <row r="74" ht="12.75">
      <c r="E74" s="123"/>
    </row>
    <row r="75" ht="12.75">
      <c r="E75" s="123"/>
    </row>
    <row r="76" ht="12.75">
      <c r="E76" s="123"/>
    </row>
    <row r="77" ht="12.75">
      <c r="E77" s="123"/>
    </row>
    <row r="78" ht="12.75">
      <c r="E78" s="123"/>
    </row>
    <row r="79" ht="12.75">
      <c r="E79" s="123"/>
    </row>
    <row r="80" ht="12.75">
      <c r="E80" s="123"/>
    </row>
    <row r="81" ht="12.75">
      <c r="E81" s="123"/>
    </row>
    <row r="82" ht="12.75">
      <c r="E82" s="123"/>
    </row>
    <row r="83" ht="12.75">
      <c r="E83" s="123"/>
    </row>
    <row r="84" ht="12.75">
      <c r="E84" s="123"/>
    </row>
    <row r="85" ht="12.75">
      <c r="E85" s="123"/>
    </row>
    <row r="86" ht="12.75">
      <c r="E86" s="123"/>
    </row>
    <row r="87" spans="1:2" ht="12.75">
      <c r="A87" s="170"/>
      <c r="B87" s="170"/>
    </row>
    <row r="88" spans="1:7" ht="12.75">
      <c r="A88" s="169"/>
      <c r="B88" s="169"/>
      <c r="C88" s="172"/>
      <c r="D88" s="172"/>
      <c r="E88" s="173"/>
      <c r="F88" s="172"/>
      <c r="G88" s="174"/>
    </row>
    <row r="89" spans="1:7" ht="12.75">
      <c r="A89" s="175"/>
      <c r="B89" s="175"/>
      <c r="C89" s="169"/>
      <c r="D89" s="169"/>
      <c r="E89" s="176"/>
      <c r="F89" s="169"/>
      <c r="G89" s="169"/>
    </row>
    <row r="90" spans="1:7" ht="12.75">
      <c r="A90" s="169"/>
      <c r="B90" s="169"/>
      <c r="C90" s="169"/>
      <c r="D90" s="169"/>
      <c r="E90" s="176"/>
      <c r="F90" s="169"/>
      <c r="G90" s="169"/>
    </row>
    <row r="91" spans="1:7" ht="12.75">
      <c r="A91" s="169"/>
      <c r="B91" s="169"/>
      <c r="C91" s="169"/>
      <c r="D91" s="169"/>
      <c r="E91" s="176"/>
      <c r="F91" s="169"/>
      <c r="G91" s="169"/>
    </row>
    <row r="92" spans="1:7" ht="12.75">
      <c r="A92" s="169"/>
      <c r="B92" s="169"/>
      <c r="C92" s="169"/>
      <c r="D92" s="169"/>
      <c r="E92" s="176"/>
      <c r="F92" s="169"/>
      <c r="G92" s="169"/>
    </row>
    <row r="93" spans="1:7" ht="12.75">
      <c r="A93" s="169"/>
      <c r="B93" s="169"/>
      <c r="C93" s="169"/>
      <c r="D93" s="169"/>
      <c r="E93" s="176"/>
      <c r="F93" s="169"/>
      <c r="G93" s="169"/>
    </row>
    <row r="94" spans="1:7" ht="12.75">
      <c r="A94" s="169"/>
      <c r="B94" s="169"/>
      <c r="C94" s="169"/>
      <c r="D94" s="169"/>
      <c r="E94" s="176"/>
      <c r="F94" s="169"/>
      <c r="G94" s="169"/>
    </row>
    <row r="95" spans="1:7" ht="12.75">
      <c r="A95" s="169"/>
      <c r="B95" s="169"/>
      <c r="C95" s="169"/>
      <c r="D95" s="169"/>
      <c r="E95" s="176"/>
      <c r="F95" s="169"/>
      <c r="G95" s="169"/>
    </row>
    <row r="96" spans="1:7" ht="12.75">
      <c r="A96" s="169"/>
      <c r="B96" s="169"/>
      <c r="C96" s="169"/>
      <c r="D96" s="169"/>
      <c r="E96" s="176"/>
      <c r="F96" s="169"/>
      <c r="G96" s="169"/>
    </row>
    <row r="97" spans="1:7" ht="12.75">
      <c r="A97" s="169"/>
      <c r="B97" s="169"/>
      <c r="C97" s="169"/>
      <c r="D97" s="169"/>
      <c r="E97" s="176"/>
      <c r="F97" s="169"/>
      <c r="G97" s="169"/>
    </row>
    <row r="98" spans="1:7" ht="12.75">
      <c r="A98" s="169"/>
      <c r="B98" s="169"/>
      <c r="C98" s="169"/>
      <c r="D98" s="169"/>
      <c r="E98" s="176"/>
      <c r="F98" s="169"/>
      <c r="G98" s="169"/>
    </row>
    <row r="99" spans="1:7" ht="12.75">
      <c r="A99" s="169"/>
      <c r="B99" s="169"/>
      <c r="C99" s="169"/>
      <c r="D99" s="169"/>
      <c r="E99" s="176"/>
      <c r="F99" s="169"/>
      <c r="G99" s="169"/>
    </row>
    <row r="100" spans="1:7" ht="12.75">
      <c r="A100" s="169"/>
      <c r="B100" s="169"/>
      <c r="C100" s="169"/>
      <c r="D100" s="169"/>
      <c r="E100" s="176"/>
      <c r="F100" s="169"/>
      <c r="G100" s="169"/>
    </row>
    <row r="101" spans="1:7" ht="12.75">
      <c r="A101" s="169"/>
      <c r="B101" s="169"/>
      <c r="C101" s="169"/>
      <c r="D101" s="169"/>
      <c r="E101" s="176"/>
      <c r="F101" s="169"/>
      <c r="G101" s="169"/>
    </row>
  </sheetData>
  <sheetProtection/>
  <mergeCells count="8">
    <mergeCell ref="C19:D19"/>
    <mergeCell ref="C20:D20"/>
    <mergeCell ref="C23:D23"/>
    <mergeCell ref="A1:G1"/>
    <mergeCell ref="A3:B3"/>
    <mergeCell ref="A4:B4"/>
    <mergeCell ref="E4:G4"/>
    <mergeCell ref="C12:G12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drozd</cp:lastModifiedBy>
  <cp:lastPrinted>2016-11-29T03:05:22Z</cp:lastPrinted>
  <dcterms:created xsi:type="dcterms:W3CDTF">2016-11-28T16:52:54Z</dcterms:created>
  <dcterms:modified xsi:type="dcterms:W3CDTF">2017-05-02T06:06:36Z</dcterms:modified>
  <cp:category/>
  <cp:version/>
  <cp:contentType/>
  <cp:contentStatus/>
</cp:coreProperties>
</file>