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4016" activeTab="0"/>
  </bookViews>
  <sheets>
    <sheet name="Rekapitulace stavby" sheetId="1" r:id="rId1"/>
    <sheet name="00 - Ostatní a všeobecné ..." sheetId="2" r:id="rId2"/>
    <sheet name="01 - Stavební úpravy" sheetId="3" r:id="rId3"/>
    <sheet name="02 - Elektrická požární s..." sheetId="4" r:id="rId4"/>
    <sheet name="03 - Poplachový zabezpečo..." sheetId="5" r:id="rId5"/>
    <sheet name="04 - Domovní telefon" sheetId="6" r:id="rId6"/>
    <sheet name="05 - Datové rozvody" sheetId="7" r:id="rId7"/>
    <sheet name="06 - Elektro - silnoproud" sheetId="8" r:id="rId8"/>
    <sheet name="07 - Gastrovybavení" sheetId="9" r:id="rId9"/>
    <sheet name="O8 - Vzduchotechnika" sheetId="10" r:id="rId10"/>
    <sheet name="09 - ZTI - Kanalizace" sheetId="11" r:id="rId11"/>
    <sheet name="09 - ZTI - Vodovod" sheetId="12" r:id="rId12"/>
    <sheet name="09 - ZTI - Zař..." sheetId="13" r:id="rId13"/>
    <sheet name="10 - ÚSTŘE..." sheetId="14" r:id="rId14"/>
    <sheet name="Pokyny pro vyplnění" sheetId="15" r:id="rId15"/>
  </sheets>
  <definedNames>
    <definedName name="_xlnm._FilterDatabase" localSheetId="1" hidden="1">'00 - Ostatní a všeobecné ...'!$C$80:$K$80</definedName>
    <definedName name="_xlnm._FilterDatabase" localSheetId="2" hidden="1">'01 - Stavební úpravy'!$C$97:$K$97</definedName>
    <definedName name="_xlnm._FilterDatabase" localSheetId="3" hidden="1">'02 - Elektrická požární s...'!$C$80:$K$80</definedName>
    <definedName name="_xlnm._FilterDatabase" localSheetId="4" hidden="1">'03 - Poplachový zabezpečo...'!$C$79:$K$79</definedName>
    <definedName name="_xlnm._FilterDatabase" localSheetId="5" hidden="1">'04 - Domovní telefon'!$C$80:$K$80</definedName>
    <definedName name="_xlnm._FilterDatabase" localSheetId="6" hidden="1">'05 - Datové rozvody'!$C$80:$K$80</definedName>
    <definedName name="_xlnm._FilterDatabase" localSheetId="7" hidden="1">'06 - Elektro - silnoproud'!$C$81:$K$81</definedName>
    <definedName name="_xlnm._FilterDatabase" localSheetId="8" hidden="1">'07 - Gastrovybavení'!$C$76:$K$76</definedName>
    <definedName name="_xlnm._FilterDatabase" localSheetId="10" hidden="1">'09 - ZTI - Kanalizace'!$C$87:$K$87</definedName>
    <definedName name="_xlnm._FilterDatabase" localSheetId="11" hidden="1">'09 - ZTI - Vodovod'!$C$91:$K$91</definedName>
    <definedName name="_xlnm._FilterDatabase" localSheetId="12" hidden="1">'09 - ZTI - Zař...'!$C$81:$L$81</definedName>
    <definedName name="_xlnm._FilterDatabase" localSheetId="13" hidden="1">'10 - ÚSTŘE...'!$C$84:$K$84</definedName>
    <definedName name="_xlnm._FilterDatabase" localSheetId="9" hidden="1">'O8 - Vzduchotechnika'!$C$77:$K$77</definedName>
    <definedName name="_xlnm.Print_Area" localSheetId="1">'00 - Ostatní a všeobecné ...'!$C$4:$J$36,'00 - Ostatní a všeobecné ...'!$C$42:$J$62,'00 - Ostatní a všeobecné ...'!$C$68:$K$117</definedName>
    <definedName name="_xlnm.Print_Area" localSheetId="2">'01 - Stavební úpravy'!$C$4:$J$36,'01 - Stavební úpravy'!$C$42:$J$79,'01 - Stavební úpravy'!$C$85:$K$499</definedName>
    <definedName name="_xlnm.Print_Area" localSheetId="3">'02 - Elektrická požární s...'!$C$4:$J$36,'02 - Elektrická požární s...'!$C$42:$J$62,'02 - Elektrická požární s...'!$C$68:$K$108</definedName>
    <definedName name="_xlnm.Print_Area" localSheetId="4">'03 - Poplachový zabezpečo...'!$C$4:$J$36,'03 - Poplachový zabezpečo...'!$C$42:$J$61,'03 - Poplachový zabezpečo...'!$C$67:$K$98</definedName>
    <definedName name="_xlnm.Print_Area" localSheetId="5">'04 - Domovní telefon'!$C$4:$J$36,'04 - Domovní telefon'!$C$42:$J$62,'04 - Domovní telefon'!$C$68:$K$107</definedName>
    <definedName name="_xlnm.Print_Area" localSheetId="6">'05 - Datové rozvody'!$C$4:$J$36,'05 - Datové rozvody'!$C$42:$J$62,'05 - Datové rozvody'!$C$68:$K$97</definedName>
    <definedName name="_xlnm.Print_Area" localSheetId="7">'06 - Elektro - silnoproud'!$C$4:$J$36,'06 - Elektro - silnoproud'!$C$42:$J$63,'06 - Elektro - silnoproud'!$C$69:$K$204</definedName>
    <definedName name="_xlnm.Print_Area" localSheetId="8">'07 - Gastrovybavení'!$C$4:$J$36,'07 - Gastrovybavení'!$C$42:$J$58,'07 - Gastrovybavení'!$C$64:$K$98</definedName>
    <definedName name="_xlnm.Print_Area" localSheetId="10">'09 - ZTI - Kanalizace'!$C$4:$J$38,'09 - ZTI - Kanalizace'!$C$44:$J$67,'09 - ZTI - Kanalizace'!$C$73:$K$109</definedName>
    <definedName name="_xlnm.Print_Area" localSheetId="11">'09 - ZTI - Vodovod'!$C$4:$J$38,'09 - ZTI - Vodovod'!$C$44:$J$71,'09 - ZTI - Vodovod'!$C$77:$K$121</definedName>
    <definedName name="_xlnm.Print_Area" localSheetId="12">'09 - ZTI - Zař...'!$C$4:$K$38,'09 - ZTI - Zař...'!$C$44:$K$61,'09 - ZTI - Zař...'!$C$67:$L$92</definedName>
    <definedName name="_xlnm.Print_Area" localSheetId="13">'10 - ÚSTŘE...'!$C$4:$J$38,'10 - ÚSTŘE...'!$C$44:$J$64,'10 - ÚSTŘE...'!$C$70:$K$102</definedName>
    <definedName name="_xlnm.Print_Area" localSheetId="9">'O8 - Vzduchotechnika'!$C$4:$J$36,'O8 - Vzduchotechnika'!$C$42:$J$59,'O8 - Vzduchotechnika'!$C$65:$K$113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stavby'!$C$39:$AQ$67</definedName>
    <definedName name="_xlnm.Print_Titles" localSheetId="0">'Rekapitulace stavby'!$49:$49</definedName>
    <definedName name="_xlnm.Print_Titles" localSheetId="1">'00 - Ostatní a všeobecné ...'!$80:$80</definedName>
    <definedName name="_xlnm.Print_Titles" localSheetId="2">'01 - Stavební úpravy'!$97:$97</definedName>
    <definedName name="_xlnm.Print_Titles" localSheetId="3">'02 - Elektrická požární s...'!$80:$80</definedName>
    <definedName name="_xlnm.Print_Titles" localSheetId="4">'03 - Poplachový zabezpečo...'!$79:$79</definedName>
    <definedName name="_xlnm.Print_Titles" localSheetId="5">'04 - Domovní telefon'!$80:$80</definedName>
    <definedName name="_xlnm.Print_Titles" localSheetId="6">'05 - Datové rozvody'!$80:$80</definedName>
    <definedName name="_xlnm.Print_Titles" localSheetId="7">'06 - Elektro - silnoproud'!$81:$81</definedName>
    <definedName name="_xlnm.Print_Titles" localSheetId="8">'07 - Gastrovybavení'!$76:$76</definedName>
    <definedName name="_xlnm.Print_Titles" localSheetId="9">'O8 - Vzduchotechnika'!$77:$77</definedName>
    <definedName name="_xlnm.Print_Titles" localSheetId="10">'09 - ZTI - Kanalizace'!$87:$87</definedName>
    <definedName name="_xlnm.Print_Titles" localSheetId="11">'09 - ZTI - Vodovod'!$91:$91</definedName>
    <definedName name="_xlnm.Print_Titles" localSheetId="12">'09 - ZTI - Zař...'!$81:$81</definedName>
    <definedName name="_xlnm.Print_Titles" localSheetId="13">'10 - ÚSTŘE...'!$84:$84</definedName>
  </definedNames>
  <calcPr calcId="152511"/>
</workbook>
</file>

<file path=xl/sharedStrings.xml><?xml version="1.0" encoding="utf-8"?>
<sst xmlns="http://schemas.openxmlformats.org/spreadsheetml/2006/main" count="11444" uniqueCount="2005">
  <si>
    <t>Export VZ</t>
  </si>
  <si>
    <t>List obsahuje:</t>
  </si>
  <si>
    <t>3.0</t>
  </si>
  <si>
    <t/>
  </si>
  <si>
    <t>False</t>
  </si>
  <si>
    <t>{9511e6d9-5604-4523-8bb7-2021299a11f1}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</si>
  <si>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</si>
  <si>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</si>
  <si>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</si>
  <si>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</si>
  <si>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</si>
  <si>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</si>
  <si>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</si>
  <si>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</si>
  <si>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170317</t>
  </si>
  <si>
    <t>Stavba:</t>
  </si>
  <si>
    <t>Nová dětská skupina v budově MŽP</t>
  </si>
  <si>
    <t>0,1</t>
  </si>
  <si>
    <t>KSO:</t>
  </si>
  <si>
    <t>CC-CZ:</t>
  </si>
  <si>
    <t>1</t>
  </si>
  <si>
    <t>Místo:</t>
  </si>
  <si>
    <t>Praha</t>
  </si>
  <si>
    <t>Datum:</t>
  </si>
  <si>
    <t>17. 3. 2017</t>
  </si>
  <si>
    <t>10</t>
  </si>
  <si>
    <t>100</t>
  </si>
  <si>
    <t>Zadavatel:</t>
  </si>
  <si>
    <t>IČ:</t>
  </si>
  <si>
    <t>MŽP , Vršovická 1442/65 , Praha 10, 100 10</t>
  </si>
  <si>
    <t>DIČ:</t>
  </si>
  <si>
    <t>Uchazeč:</t>
  </si>
  <si>
    <t xml:space="preserve"> </t>
  </si>
  <si>
    <t>Projektant:</t>
  </si>
  <si>
    <t>66340110</t>
  </si>
  <si>
    <t>Ing. arch. Jan Mudra</t>
  </si>
  <si>
    <t>CZ7203292195</t>
  </si>
  <si>
    <t>True</t>
  </si>
  <si>
    <t>Poznámka:</t>
  </si>
  <si>
    <t>Jsou-li ve výkazu výměr uvedeny odkazy na výrobce, obchodní názvy nebo specifické označení výrobku, jsou tyto odkazy informativní a zadavatel umožňuje použití jiných, avšak kvalitativně, technicky a esteticky stejných nebo lepších řešení.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</si>
  <si>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</si>
  <si>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</si>
  <si>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</si>
  <si>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</si>
  <si>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</si>
  <si>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</si>
  <si>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</si>
  <si>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</si>
  <si>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</si>
  <si>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</si>
  <si>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</si>
  <si>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</si>
  <si>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</si>
  <si>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</si>
  <si>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</si>
  <si>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</si>
  <si>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</si>
  <si>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</si>
  <si>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</si>
  <si>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</si>
  <si>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</si>
  <si>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</si>
  <si>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</si>
  <si>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</si>
  <si>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</si>
  <si>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</si>
  <si>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</si>
  <si>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</si>
  <si>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</si>
  <si>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</si>
  <si>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</si>
  <si>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</si>
  <si>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</si>
  <si>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</si>
  <si>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</si>
  <si>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</si>
  <si>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</si>
  <si>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</si>
  <si>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</si>
  <si>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Ostatní a všeobecné náklady</t>
  </si>
  <si>
    <t>STA</t>
  </si>
  <si>
    <t>{10707fbd-85fb-4d7a-a3c8-abbd7d2e1fcd}</t>
  </si>
  <si>
    <t>2</t>
  </si>
  <si>
    <t>01</t>
  </si>
  <si>
    <t>Stavební úpravy</t>
  </si>
  <si>
    <t>{c2f10fb5-54e4-4f2a-8d9b-f58277c67887}</t>
  </si>
  <si>
    <t>02</t>
  </si>
  <si>
    <t>Elektrická požární signalizace</t>
  </si>
  <si>
    <t>{c4c48ba4-b536-4853-918b-a9560f59bc1e}</t>
  </si>
  <si>
    <t>03</t>
  </si>
  <si>
    <t>Poplachový zabezpečovací a tísňový systém</t>
  </si>
  <si>
    <t>{949a64cc-e896-4f69-b44f-60d93d272819}</t>
  </si>
  <si>
    <t>04</t>
  </si>
  <si>
    <t>Domovní telefon</t>
  </si>
  <si>
    <t>{2f731d5d-72ea-4c11-9091-fa2558e2cd97}</t>
  </si>
  <si>
    <t>05</t>
  </si>
  <si>
    <t>Datové rozvody</t>
  </si>
  <si>
    <t>{5118025b-7243-411a-b7bd-e72e008f7369}</t>
  </si>
  <si>
    <t>06</t>
  </si>
  <si>
    <t>Elektro - silnoproud</t>
  </si>
  <si>
    <t>{57dddef2-3305-43fd-8eec-b14cbaa2c142}</t>
  </si>
  <si>
    <t>07</t>
  </si>
  <si>
    <t>Gastrovybavení</t>
  </si>
  <si>
    <t>{eea70bbb-5911-4d23-8c2c-67faef7144ff}</t>
  </si>
  <si>
    <t>O8</t>
  </si>
  <si>
    <t>Vzduchotechnika</t>
  </si>
  <si>
    <t>{bd2f23e2-144d-477b-a4e5-38b7f1d6f9f3}</t>
  </si>
  <si>
    <t>09</t>
  </si>
  <si>
    <t>ZTI</t>
  </si>
  <si>
    <t>{de5d431c-0cf6-42c2-84e7-0f25a988c27d}</t>
  </si>
  <si>
    <t>Kanalizace</t>
  </si>
  <si>
    <t>Soupis</t>
  </si>
  <si>
    <t>{685d1011-d457-4fde-be38-eb1a129b11bf}</t>
  </si>
  <si>
    <t>Vodovod</t>
  </si>
  <si>
    <t>{94cc7188-1870-4384-ade7-f2713f2d28f3}</t>
  </si>
  <si>
    <t>Zařizovací předměty</t>
  </si>
  <si>
    <t>{ee5d3ce5-2c89-46fa-b545-51b4f33fba5f}</t>
  </si>
  <si>
    <t>UT</t>
  </si>
  <si>
    <t>{54a0bf0d-1232-4342-8cbd-d3ec0cf77950}</t>
  </si>
  <si>
    <t>ÚSTŘEDNÍ VYTÁPĚNÍ</t>
  </si>
  <si>
    <t>{580f6492-f1cd-4e9b-8e25-fe8abc3e3762}</t>
  </si>
  <si>
    <t>Zpět na list:</t>
  </si>
  <si>
    <t>KRYCÍ LIST SOUPISU</t>
  </si>
  <si>
    <t>Objekt:</t>
  </si>
  <si>
    <t>00 - Ostatní a všeobecné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</si>
  <si>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</si>
  <si>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</si>
  <si>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</si>
  <si>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</si>
  <si>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</si>
  <si>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</si>
  <si>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</si>
  <si>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</si>
  <si>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</si>
  <si>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</si>
  <si>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</si>
  <si>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</si>
  <si>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</si>
  <si>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</si>
  <si>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</si>
  <si>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</si>
  <si>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</si>
  <si>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</si>
  <si>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</si>
  <si>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</si>
  <si>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</si>
  <si>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</si>
  <si>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</si>
  <si>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</si>
  <si>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</si>
  <si>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</si>
  <si>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</si>
  <si>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</si>
  <si>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</si>
  <si>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</si>
  <si>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</si>
  <si>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</si>
  <si>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</si>
  <si>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Kč</t>
  </si>
  <si>
    <t>CS ÚRS 2016 02</t>
  </si>
  <si>
    <t>1024</t>
  </si>
  <si>
    <t>1295479544</t>
  </si>
  <si>
    <t>VV</t>
  </si>
  <si>
    <t>Součet</t>
  </si>
  <si>
    <t>4</t>
  </si>
  <si>
    <t>013002000</t>
  </si>
  <si>
    <t>Projektové práce</t>
  </si>
  <si>
    <t>-597426556</t>
  </si>
  <si>
    <t>6</t>
  </si>
  <si>
    <t>013254000</t>
  </si>
  <si>
    <t>Průzkumné, geodetické a projektové práce projektové práce dokumentace stavby (výkresová a textová) skutečného provedení stavby</t>
  </si>
  <si>
    <t>-1598656784</t>
  </si>
  <si>
    <t>7</t>
  </si>
  <si>
    <t>VRN3</t>
  </si>
  <si>
    <t>Zařízení staveniště</t>
  </si>
  <si>
    <t>3</t>
  </si>
  <si>
    <t>030001000</t>
  </si>
  <si>
    <t>-1804788262</t>
  </si>
  <si>
    <t>VRN4</t>
  </si>
  <si>
    <t>Inženýrská činnost</t>
  </si>
  <si>
    <t>8</t>
  </si>
  <si>
    <t>043002000</t>
  </si>
  <si>
    <t>Hlavní tituly průvodních činností a nákladů inženýrská činnost zkoušky a ostatní měření</t>
  </si>
  <si>
    <t>929799699</t>
  </si>
  <si>
    <t xml:space="preserve">1 </t>
  </si>
  <si>
    <t>9</t>
  </si>
  <si>
    <t>045002000</t>
  </si>
  <si>
    <t>Hlavní tituly průvodních činností a nákladů inženýrská činnost kompletační a koordinační činnost</t>
  </si>
  <si>
    <t>812845864</t>
  </si>
  <si>
    <t>kompletace stavby, koordinace technologických postupů</t>
  </si>
  <si>
    <t>VRN9</t>
  </si>
  <si>
    <t>Ostatní náklady</t>
  </si>
  <si>
    <t>13</t>
  </si>
  <si>
    <t>09000100014</t>
  </si>
  <si>
    <t xml:space="preserve">Ostatní náklady související s provozem </t>
  </si>
  <si>
    <t>-1565826765</t>
  </si>
  <si>
    <t>12</t>
  </si>
  <si>
    <t>09000100112</t>
  </si>
  <si>
    <t>Průběžný úklid vnitřní komunikace a chodníku při dopravě a skládání materiálu</t>
  </si>
  <si>
    <t>-851670933</t>
  </si>
  <si>
    <t>11</t>
  </si>
  <si>
    <t>0900010012</t>
  </si>
  <si>
    <t>Generální finální úklid prostor včetně mytí podlah, oken, dveří, zárubní, obkladů, zařizovacích předmětů a svítidel</t>
  </si>
  <si>
    <t>537102640</t>
  </si>
  <si>
    <t>01 - Stavební úpravy</t>
  </si>
  <si>
    <t>HSV -  Práce a dodávky HSV</t>
  </si>
  <si>
    <t xml:space="preserve">    2 - Zakládání</t>
  </si>
  <si>
    <t xml:space="preserve">    3 -  Svislé a kompletní konstrukce</t>
  </si>
  <si>
    <t xml:space="preserve">    4 -  Vodorovné konstrukce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</si>
  <si>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</si>
  <si>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</si>
  <si>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</si>
  <si>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</si>
  <si>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 Práce a dodávky PSV</t>
  </si>
  <si>
    <t xml:space="preserve">    711 - Izolace proti vodě, vlhkosti a plynům</t>
  </si>
  <si>
    <t xml:space="preserve">    712 - Povlakové krytiny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</si>
  <si>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</si>
  <si>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</si>
  <si>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</si>
  <si>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</si>
  <si>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 Konstrukce truhlářské</t>
  </si>
  <si>
    <t xml:space="preserve">    767 -  Konstrukce zámečnické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</si>
  <si>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</si>
  <si>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</si>
  <si>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</si>
  <si>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</si>
  <si>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43-M - Montáž ocelových konstrukcí</t>
  </si>
  <si>
    <t>HSV</t>
  </si>
  <si>
    <t xml:space="preserve"> Práce a dodávky HSV</t>
  </si>
  <si>
    <t>Zakládání</t>
  </si>
  <si>
    <t>129</t>
  </si>
  <si>
    <t>274313811</t>
  </si>
  <si>
    <t>Základy z betonu prostého pasy betonu kamenem neprokládaného tř. C 25/30</t>
  </si>
  <si>
    <t>m3</t>
  </si>
  <si>
    <t>-10926088</t>
  </si>
  <si>
    <t>Betonový základ schodnic</t>
  </si>
  <si>
    <t xml:space="preserve"> Svislé a kompletní konstrukce</t>
  </si>
  <si>
    <t>317941121</t>
  </si>
  <si>
    <t>Osazování ocelových válcovaných nosníků na zdivu I, IE, U, UE nebo L do č 12 včetně frézování a sekání drážek</t>
  </si>
  <si>
    <t>t</t>
  </si>
  <si>
    <t>-1166395694</t>
  </si>
  <si>
    <t>M</t>
  </si>
  <si>
    <t>130107120</t>
  </si>
  <si>
    <t>ocel profilová IPN, v jakosti 11 375, h=100 mm</t>
  </si>
  <si>
    <t>-804955680</t>
  </si>
  <si>
    <t>nad novými otvory pro dveře</t>
  </si>
  <si>
    <t>1,3*0,0204*4</t>
  </si>
  <si>
    <t>Mezisoučet</t>
  </si>
  <si>
    <t>317941123</t>
  </si>
  <si>
    <t xml:space="preserve">Osazování ocelových válcovaných nosníků na zdivu I, IE, U, UE nebo L do č 22 </t>
  </si>
  <si>
    <t>1196539029</t>
  </si>
  <si>
    <t>130107220</t>
  </si>
  <si>
    <t>ocel profilová IPN, v jakosti 11 375, h=200 mm</t>
  </si>
  <si>
    <t>693178028</t>
  </si>
  <si>
    <t>pro žel.bet.desku</t>
  </si>
  <si>
    <t>(6+6+3+3)*0,0613</t>
  </si>
  <si>
    <t>342271327</t>
  </si>
  <si>
    <t>Příčky tl 150 mm z tvárnic vápenopískových na pero a drážku 5DF 248x150x248 mm lepených</t>
  </si>
  <si>
    <t>m2</t>
  </si>
  <si>
    <t>514181054</t>
  </si>
  <si>
    <t>nová stěna-zazdívání</t>
  </si>
  <si>
    <t>(1+1,4+0,7)*3,5</t>
  </si>
  <si>
    <t>nástavba VZT</t>
  </si>
  <si>
    <t>(4*1,74)*1,981</t>
  </si>
  <si>
    <t>346481121</t>
  </si>
  <si>
    <t>Zaplentování ocelových nosníků rabicovým pletivem</t>
  </si>
  <si>
    <t>596448215</t>
  </si>
  <si>
    <t>4*1,3*0,25</t>
  </si>
  <si>
    <t>18*0,5</t>
  </si>
  <si>
    <t>349235861</t>
  </si>
  <si>
    <t>Začištění nově osazených venkovních dveří včetně TI,stěrky,sítě a probarvené silikonové omítky 1,5mm</t>
  </si>
  <si>
    <t>1369482679</t>
  </si>
  <si>
    <t>(2,6+2,6+0,9+0,9+2+2)*0,2</t>
  </si>
  <si>
    <t xml:space="preserve"> Vodorovné konstrukce</t>
  </si>
  <si>
    <t>411321515</t>
  </si>
  <si>
    <t>Stropy deskové ze ŽB tř. C 20/25</t>
  </si>
  <si>
    <t>426510743</t>
  </si>
  <si>
    <t>6*3*0,1</t>
  </si>
  <si>
    <t>411351101</t>
  </si>
  <si>
    <t>Zřízení bednění stropů deskových</t>
  </si>
  <si>
    <t>86827130</t>
  </si>
  <si>
    <t>6*3</t>
  </si>
  <si>
    <t>411351102</t>
  </si>
  <si>
    <t>Odstranění bednění stropů deskových</t>
  </si>
  <si>
    <t>-2063224887</t>
  </si>
  <si>
    <t>411354173</t>
  </si>
  <si>
    <t>Zřízení podpěrné konstrukce stropů v do 4 m pro zatížení do 12 kPa</t>
  </si>
  <si>
    <t>-1639566605</t>
  </si>
  <si>
    <t>411354174</t>
  </si>
  <si>
    <t>Odstranění podpěrné konstrukce stropů v do 4 m pro zatížení do 12 kPa</t>
  </si>
  <si>
    <t>161092963</t>
  </si>
  <si>
    <t>411361821</t>
  </si>
  <si>
    <t>Výztuž stropů betonářskou ocelí 10 505</t>
  </si>
  <si>
    <t>-1787629618</t>
  </si>
  <si>
    <t>1,8*0,075</t>
  </si>
  <si>
    <t>14</t>
  </si>
  <si>
    <t>411386621</t>
  </si>
  <si>
    <t>Zřízení prostupů v konstrukcích, ve stropech</t>
  </si>
  <si>
    <t>kus</t>
  </si>
  <si>
    <t>-1107706471</t>
  </si>
  <si>
    <t>632441225</t>
  </si>
  <si>
    <t>Potěr anhydritový samonivelační tl do 50 mm C30 litý</t>
  </si>
  <si>
    <t>-1118650895</t>
  </si>
  <si>
    <t>podlahy 1.NP</t>
  </si>
  <si>
    <t>Úpravy povrchů, podlahy a osazování výplní</t>
  </si>
  <si>
    <t>16</t>
  </si>
  <si>
    <t>R</t>
  </si>
  <si>
    <t>610A1022</t>
  </si>
  <si>
    <t>Vnitřní omítka stěn a zdiva vápenná nebo vápenocementová štuková</t>
  </si>
  <si>
    <t>CS RYRO 2016 02</t>
  </si>
  <si>
    <t>1111466356</t>
  </si>
  <si>
    <t>plochy místností s odečtením otvorů</t>
  </si>
  <si>
    <t>27,374+7,75+8,049+27,654+5,683+2,5+45,723+22,152+19,144+54,927+28,106</t>
  </si>
  <si>
    <t>začištění nástavba VZT</t>
  </si>
  <si>
    <t>17</t>
  </si>
  <si>
    <t>619991011</t>
  </si>
  <si>
    <t>Obalení konstrukcí a prvků fólií přilepenou lepící páskou</t>
  </si>
  <si>
    <t>soubor</t>
  </si>
  <si>
    <t>-131678386</t>
  </si>
  <si>
    <t>sousedící prostory(okna,okenní profily,sousedící části stavby) dle tech. zprávy</t>
  </si>
  <si>
    <t>18</t>
  </si>
  <si>
    <t>622142001</t>
  </si>
  <si>
    <t>Potažení vnějších stěn sklovláknitým pletivem vtlačeným do tenkovrstvé hmoty</t>
  </si>
  <si>
    <t>1927882372</t>
  </si>
  <si>
    <t>(4*1,74)*1,495</t>
  </si>
  <si>
    <t>19</t>
  </si>
  <si>
    <t>622143003</t>
  </si>
  <si>
    <t>Montáž omítkových plastových nebo pozinkovaných rohových profilů s tkaninou</t>
  </si>
  <si>
    <t>m</t>
  </si>
  <si>
    <t>806907885</t>
  </si>
  <si>
    <t>20</t>
  </si>
  <si>
    <t>590514840</t>
  </si>
  <si>
    <t>lišta rohová PVC 10/10 cm s tkaninou bal. 2,5 m</t>
  </si>
  <si>
    <t>-715064619</t>
  </si>
  <si>
    <t>4*1,495</t>
  </si>
  <si>
    <t>5,98*1,05 'Přepočtené koeficientem množství</t>
  </si>
  <si>
    <t>622143004</t>
  </si>
  <si>
    <t>Montáž omítkových samolepících začišťovacích profilů (APU lišt)</t>
  </si>
  <si>
    <t>1582557723</t>
  </si>
  <si>
    <t>22</t>
  </si>
  <si>
    <t>590514760</t>
  </si>
  <si>
    <t>profil okenní začišťovací s tkaninou9 mm/2,4 m</t>
  </si>
  <si>
    <t>-879706560</t>
  </si>
  <si>
    <t>dveře</t>
  </si>
  <si>
    <t>(2,6+2,6+1)*4</t>
  </si>
  <si>
    <t>okna</t>
  </si>
  <si>
    <t>11,2+2*1,69+3,3+3,3+2*1,58+2*2,7+2*1,58</t>
  </si>
  <si>
    <t>23</t>
  </si>
  <si>
    <t>622211021</t>
  </si>
  <si>
    <t>Montáž kontaktního zateplení vnějších stěn z polystyrénových desek tl do 120 mm</t>
  </si>
  <si>
    <t>-723268781</t>
  </si>
  <si>
    <t>24</t>
  </si>
  <si>
    <t>283759800</t>
  </si>
  <si>
    <t>deska fasádní polystyrénová EPS 100 F 1000 x 500 x 120 mm</t>
  </si>
  <si>
    <t>-173405100</t>
  </si>
  <si>
    <t>10,405*1,02 'Přepočtené koeficientem množství</t>
  </si>
  <si>
    <t>25</t>
  </si>
  <si>
    <t>6222110211</t>
  </si>
  <si>
    <t>Montáž kontaktního zateplení na osb desky z XPS desek tl do 160 mm</t>
  </si>
  <si>
    <t>128745577</t>
  </si>
  <si>
    <t>26</t>
  </si>
  <si>
    <t>283764250</t>
  </si>
  <si>
    <t>deska z extrudovaného polystyrénu XPS 300 SF 160 mm</t>
  </si>
  <si>
    <t>-956846611</t>
  </si>
  <si>
    <t>1,74*1,74</t>
  </si>
  <si>
    <t>3,028*1,02 'Přepočtené koeficientem množství</t>
  </si>
  <si>
    <t>27</t>
  </si>
  <si>
    <t>622531011</t>
  </si>
  <si>
    <t>Tenkovrstvá silikonová zrnitá omítka tl. 1,5 mm včetně penetrace vnějších stěn šedá</t>
  </si>
  <si>
    <t>-1139644167</t>
  </si>
  <si>
    <t>134</t>
  </si>
  <si>
    <t>622821012</t>
  </si>
  <si>
    <t>Sanační omítka vnějších ploch stěn pro vlhké a zasolené zdivo, prováděná ve dvou vrstvách, tl. jádrové omítky do 30 mm ručně štuková</t>
  </si>
  <si>
    <t>704126955</t>
  </si>
  <si>
    <t>sanování betonové podezdívky sanační cementovou maltou a nátěrem na beton</t>
  </si>
  <si>
    <t>28</t>
  </si>
  <si>
    <t>629991012</t>
  </si>
  <si>
    <t>Zakrytí výplní otvorů fólií přilepenou na začišťovací lišty</t>
  </si>
  <si>
    <t>1370205974</t>
  </si>
  <si>
    <t>2*1*2,6</t>
  </si>
  <si>
    <t>11,2*1,69+3,3*1,58*2+2*2,7*1,58</t>
  </si>
  <si>
    <t>133</t>
  </si>
  <si>
    <t>636311121</t>
  </si>
  <si>
    <t>1542742828</t>
  </si>
  <si>
    <t xml:space="preserve"> Ostatní konstrukce a práce, bourání</t>
  </si>
  <si>
    <t>37</t>
  </si>
  <si>
    <t>713110811</t>
  </si>
  <si>
    <t>Odstranění podhledů v místě nové ŽB desky</t>
  </si>
  <si>
    <t>791282070</t>
  </si>
  <si>
    <t>38</t>
  </si>
  <si>
    <t>776201812</t>
  </si>
  <si>
    <t>Demontáž lepených povlakových podlah s podložkou ručně</t>
  </si>
  <si>
    <t>-2033517806</t>
  </si>
  <si>
    <t>1.NP</t>
  </si>
  <si>
    <t>18,31+18,55+51,9+88,8+84,95</t>
  </si>
  <si>
    <t>39</t>
  </si>
  <si>
    <t>776991821</t>
  </si>
  <si>
    <t>Odstranění  nesoudržného lepidla(stěrky) ručně z podlah</t>
  </si>
  <si>
    <t>1340372194</t>
  </si>
  <si>
    <t>40</t>
  </si>
  <si>
    <t>962031133</t>
  </si>
  <si>
    <t>Bourání příček z cihel pálených na MVC tl do 150 mm</t>
  </si>
  <si>
    <t>775527605</t>
  </si>
  <si>
    <t>(5,875+0,4+0,35+0,7+0,924+0,36)*3,5+0,4*1,55</t>
  </si>
  <si>
    <t>41</t>
  </si>
  <si>
    <t>963012520</t>
  </si>
  <si>
    <t>Bourání stropů z ŽB desek š přes 300 mm tl přes 140 mm</t>
  </si>
  <si>
    <t>1750779569</t>
  </si>
  <si>
    <t>vybourání stávajících stropních panelů</t>
  </si>
  <si>
    <t>2*(5,98*1,19*0,19)</t>
  </si>
  <si>
    <t>42</t>
  </si>
  <si>
    <t>968072455</t>
  </si>
  <si>
    <t>Vybourání kovových dveřních zárubní pl do 2 m2</t>
  </si>
  <si>
    <t>-919409887</t>
  </si>
  <si>
    <t>0,9*2*2</t>
  </si>
  <si>
    <t>43</t>
  </si>
  <si>
    <t>968072456</t>
  </si>
  <si>
    <t>Vybourání kovových dveřních zárubní pl přes 2 m2</t>
  </si>
  <si>
    <t>-1937143803</t>
  </si>
  <si>
    <t>1,6*2,6</t>
  </si>
  <si>
    <t>(1,45*2)*3</t>
  </si>
  <si>
    <t>44</t>
  </si>
  <si>
    <t>971033641</t>
  </si>
  <si>
    <t>Vybourání otvorů ve zdivu cihelném pl do 4 m2 na MVC nebo MV s zateplevocí konstrukcí tl do 400 mm</t>
  </si>
  <si>
    <t>-1330201811</t>
  </si>
  <si>
    <t>pro únikové dveře</t>
  </si>
  <si>
    <t>(1*2,6*0,3)*2</t>
  </si>
  <si>
    <t>45</t>
  </si>
  <si>
    <t>9710336411</t>
  </si>
  <si>
    <t xml:space="preserve">Vyřezávání stávajícího zateplovacího pláště a drážek </t>
  </si>
  <si>
    <t>-2041950869</t>
  </si>
  <si>
    <t>1*2,8*2</t>
  </si>
  <si>
    <t>46</t>
  </si>
  <si>
    <t>985111111</t>
  </si>
  <si>
    <t>Otlučení omítek stěn</t>
  </si>
  <si>
    <t>918450328</t>
  </si>
  <si>
    <t>obvodové kce.</t>
  </si>
  <si>
    <t>(16,32+16,32+12+12+2,85+3)*3,5</t>
  </si>
  <si>
    <t>příčkové kce.</t>
  </si>
  <si>
    <t>2*3,5*(8,72+6,53+6,53+2,85+6)</t>
  </si>
  <si>
    <t>otvory</t>
  </si>
  <si>
    <t>-(2*2*0,9+1,45*2*3+1,6*2,6+11,2*1,69+3,3*1,58*2+2*2,7*1,58)</t>
  </si>
  <si>
    <t>47</t>
  </si>
  <si>
    <t>985111191</t>
  </si>
  <si>
    <t>Příplatek k otlučení omítek za práci ve stísněném prostoru</t>
  </si>
  <si>
    <t>1087302290</t>
  </si>
  <si>
    <t>48</t>
  </si>
  <si>
    <t>985111233</t>
  </si>
  <si>
    <t>Odsekání betonu rubu kleneb a podlah tl do 150 mm</t>
  </si>
  <si>
    <t>-1649533076</t>
  </si>
  <si>
    <t>vybourání stávajících podlah</t>
  </si>
  <si>
    <t>7,6*6</t>
  </si>
  <si>
    <t>49</t>
  </si>
  <si>
    <t>985131311</t>
  </si>
  <si>
    <t>Ruční dočištění ploch stěn, rubu kleneb a podlah ocelových kartáči</t>
  </si>
  <si>
    <t>58455592</t>
  </si>
  <si>
    <t>stěny 1.NP</t>
  </si>
  <si>
    <t>387,777</t>
  </si>
  <si>
    <t>262,51</t>
  </si>
  <si>
    <t>997</t>
  </si>
  <si>
    <t>Přesun sutě</t>
  </si>
  <si>
    <t>50</t>
  </si>
  <si>
    <t>997013213</t>
  </si>
  <si>
    <t>Vnitrostaveništní doprava suti a vybouraných hmot pro budovy v do 12 m ručně</t>
  </si>
  <si>
    <t>1725418673</t>
  </si>
  <si>
    <t>51</t>
  </si>
  <si>
    <t>997013501</t>
  </si>
  <si>
    <t>Odvoz suti a vybouraných hmot na skládku nebo meziskládku do 1 km se složením</t>
  </si>
  <si>
    <t>1157910071</t>
  </si>
  <si>
    <t>52</t>
  </si>
  <si>
    <t>997013509</t>
  </si>
  <si>
    <t>Příplatek k odvozu suti a vybouraných hmot na skládku ZKD 1 km přes 1 km</t>
  </si>
  <si>
    <t>992330831</t>
  </si>
  <si>
    <t>67,33*20 'Přepočtené koeficientem množství</t>
  </si>
  <si>
    <t>53</t>
  </si>
  <si>
    <t>997013831</t>
  </si>
  <si>
    <t>Poplatek za uložení stavebního směsného odpadu na skládce (skládkovné)</t>
  </si>
  <si>
    <t>989993229</t>
  </si>
  <si>
    <t>998</t>
  </si>
  <si>
    <t>Přesun hmot</t>
  </si>
  <si>
    <t>54</t>
  </si>
  <si>
    <t>998018002</t>
  </si>
  <si>
    <t>Přesun hmot ruční pro budovy v do 12 m</t>
  </si>
  <si>
    <t>1673880244</t>
  </si>
  <si>
    <t>PSV</t>
  </si>
  <si>
    <t xml:space="preserve"> Práce a dodávky PSV</t>
  </si>
  <si>
    <t>711</t>
  </si>
  <si>
    <t>Izolace proti vodě, vlhkosti a plynům</t>
  </si>
  <si>
    <t>55</t>
  </si>
  <si>
    <t>711111051</t>
  </si>
  <si>
    <t>Provedení hydroizolační stěrky vodorovné za studena 2x nátěr včetně bandáží rohů a koutů,vytažení na stěny 150 mm</t>
  </si>
  <si>
    <t>-1827898855</t>
  </si>
  <si>
    <t>56</t>
  </si>
  <si>
    <t>245510400</t>
  </si>
  <si>
    <t>systém hydroizolační práškový  Interiér bal. 6 kg</t>
  </si>
  <si>
    <t>kg</t>
  </si>
  <si>
    <t>32</t>
  </si>
  <si>
    <t>154778097</t>
  </si>
  <si>
    <t>73,72</t>
  </si>
  <si>
    <t>73,72*1,5 'Přepočtené koeficientem množství</t>
  </si>
  <si>
    <t>57</t>
  </si>
  <si>
    <t>998711102</t>
  </si>
  <si>
    <t>Přesun hmot tonážní pro izolace proti vodě, vlhkosti a plynům v objektech výšky do 12 m</t>
  </si>
  <si>
    <t>211801331</t>
  </si>
  <si>
    <t>58</t>
  </si>
  <si>
    <t>998711181</t>
  </si>
  <si>
    <t>Příplatek k přesunu hmot tonážní 711 prováděný bez použití mechanizace</t>
  </si>
  <si>
    <t>-2146422703</t>
  </si>
  <si>
    <t>712</t>
  </si>
  <si>
    <t>Povlakové krytiny</t>
  </si>
  <si>
    <t>59</t>
  </si>
  <si>
    <t>712300832</t>
  </si>
  <si>
    <t>Odstranění povlakové krytiny střech do 10° dvouvrstvé</t>
  </si>
  <si>
    <t>1464637559</t>
  </si>
  <si>
    <t>2*(5,98*1,19)</t>
  </si>
  <si>
    <t>60</t>
  </si>
  <si>
    <t>712361701</t>
  </si>
  <si>
    <t>Provedení hydroizolační povlakové krytiny střech do 10° fólií položenou volně s přilepením spojů</t>
  </si>
  <si>
    <t>-1634188498</t>
  </si>
  <si>
    <t>61</t>
  </si>
  <si>
    <t>2832200001</t>
  </si>
  <si>
    <t>fólie hydroizolační střešní  804 tl 1 mm š 1200 mm šedá</t>
  </si>
  <si>
    <t>-1336064201</t>
  </si>
  <si>
    <t>3,028</t>
  </si>
  <si>
    <t>3,028*1,15 'Přepočtené koeficientem množství</t>
  </si>
  <si>
    <t>62</t>
  </si>
  <si>
    <t>712361705</t>
  </si>
  <si>
    <t>Provedení povlakové krytiny střech do 10° fólií lepenou se svařovanými spoji</t>
  </si>
  <si>
    <t>-2005337395</t>
  </si>
  <si>
    <t>63</t>
  </si>
  <si>
    <t>283220000</t>
  </si>
  <si>
    <t>fólie hydroizolační střešní  804 tl 2 mm š 1200 mm šedá</t>
  </si>
  <si>
    <t>1035320425</t>
  </si>
  <si>
    <t>14,232*1,02 'Přepočtené koeficientem množství</t>
  </si>
  <si>
    <t>64</t>
  </si>
  <si>
    <t>998712102</t>
  </si>
  <si>
    <t>Přesun hmot tonážní tonážní pro krytiny povlakové v objektech v do 12 m</t>
  </si>
  <si>
    <t>-1407408529</t>
  </si>
  <si>
    <t>65</t>
  </si>
  <si>
    <t>998712181</t>
  </si>
  <si>
    <t>Příplatek k přesunu hmot tonážní 712 prováděný bez použití mechanizace</t>
  </si>
  <si>
    <t>-607998056</t>
  </si>
  <si>
    <t>751</t>
  </si>
  <si>
    <t>67</t>
  </si>
  <si>
    <t>998751101</t>
  </si>
  <si>
    <t>Přesun hmot tonážní pro vzduchotechniku v objektech v do 12 m</t>
  </si>
  <si>
    <t>1193725778</t>
  </si>
  <si>
    <t>68</t>
  </si>
  <si>
    <t>998751181</t>
  </si>
  <si>
    <t>Příplatek k přesunu hmot tonážní 751 prováděný bez použití mechanizace</t>
  </si>
  <si>
    <t>449054912</t>
  </si>
  <si>
    <t>762</t>
  </si>
  <si>
    <t>Konstrukce tesařské</t>
  </si>
  <si>
    <t>69</t>
  </si>
  <si>
    <t>762192901</t>
  </si>
  <si>
    <t>Osazení hranolů 100/100  pro vynesení zastřešení nástavby VZT</t>
  </si>
  <si>
    <t>262446407</t>
  </si>
  <si>
    <t>5*1,74</t>
  </si>
  <si>
    <t>70</t>
  </si>
  <si>
    <t>605120010</t>
  </si>
  <si>
    <t>řezivo jehličnaté hranol jakost I do 120 cm2</t>
  </si>
  <si>
    <t>-1554007140</t>
  </si>
  <si>
    <t>0,1*0,1*(5*1,74)</t>
  </si>
  <si>
    <t>71</t>
  </si>
  <si>
    <t>762341047</t>
  </si>
  <si>
    <t>Bednění střech rovných z desek OSB tl 25 mm na pero a drážku šroubovaných na rošt</t>
  </si>
  <si>
    <t>-145448273</t>
  </si>
  <si>
    <t>72</t>
  </si>
  <si>
    <t>998762102</t>
  </si>
  <si>
    <t>Přesun hmot tonážní pro kce tesařské v objektech v do 12 m</t>
  </si>
  <si>
    <t>-1311180853</t>
  </si>
  <si>
    <t>73</t>
  </si>
  <si>
    <t>998762181</t>
  </si>
  <si>
    <t>Příplatek k přesunu hmot tonážní 762 prováděný bez použití mechanizace</t>
  </si>
  <si>
    <t>2109890583</t>
  </si>
  <si>
    <t>763</t>
  </si>
  <si>
    <t>Konstrukce suché výstavby</t>
  </si>
  <si>
    <t>74</t>
  </si>
  <si>
    <t>763111460</t>
  </si>
  <si>
    <t>SDK příčka tl 100 mm profil CW+UW 75 desky 2xakustické 12,5 TI 60 mm 40 kg/m3 EI 90 Rw 56 dB</t>
  </si>
  <si>
    <t>-788808294</t>
  </si>
  <si>
    <t>P4</t>
  </si>
  <si>
    <t>13,8*2,5</t>
  </si>
  <si>
    <t>P6</t>
  </si>
  <si>
    <t>9,2*2,5</t>
  </si>
  <si>
    <t>75</t>
  </si>
  <si>
    <t>763111461</t>
  </si>
  <si>
    <t>SDK příčka tl 150 mm profil CW+UW 75 desky 2xakustické 12,5 TI 60 mm 40 kg/m3 EI 90 Rw 56 dB</t>
  </si>
  <si>
    <t>904730857</t>
  </si>
  <si>
    <t>P1</t>
  </si>
  <si>
    <t>6,2*2,85</t>
  </si>
  <si>
    <t>P2</t>
  </si>
  <si>
    <t>5,6*2,85</t>
  </si>
  <si>
    <t>P3</t>
  </si>
  <si>
    <t>4,6*2,5</t>
  </si>
  <si>
    <t>76</t>
  </si>
  <si>
    <t>763111462</t>
  </si>
  <si>
    <t>SDK příčka tl 250 mm profil CW+UW 75 desky 2xakustické 12,5 TI 60 mm 40 kg/m3 EI 90 Rw 56 dB</t>
  </si>
  <si>
    <t>-1267364891</t>
  </si>
  <si>
    <t>P5</t>
  </si>
  <si>
    <t>5,2*2,5</t>
  </si>
  <si>
    <t>77</t>
  </si>
  <si>
    <t>763131532</t>
  </si>
  <si>
    <t>SDK podhled deska 1xDF 15mm bez TI jednovrstvá spodní kce profil CD+UA</t>
  </si>
  <si>
    <t>725629126</t>
  </si>
  <si>
    <t>86,27+18,73</t>
  </si>
  <si>
    <t>78</t>
  </si>
  <si>
    <t>7631315323</t>
  </si>
  <si>
    <t>SDK akustický podhled 1xDF 15mm bez TI jednovrstvá spodní kce profil CD+UA</t>
  </si>
  <si>
    <t>-1181952575</t>
  </si>
  <si>
    <t>96,76</t>
  </si>
  <si>
    <t>79</t>
  </si>
  <si>
    <t>590305740</t>
  </si>
  <si>
    <t>D+M podhled kazetový, hrana A, tl. 10 mm, 600 x 600 mm</t>
  </si>
  <si>
    <t>2142879024</t>
  </si>
  <si>
    <t>podhledy v 1.PP</t>
  </si>
  <si>
    <t>79,95</t>
  </si>
  <si>
    <t>80</t>
  </si>
  <si>
    <t>998763302</t>
  </si>
  <si>
    <t>Přesun hmot tonážní pro sádrokartonové konstrukce v objektech v do 12 m</t>
  </si>
  <si>
    <t>-35766465</t>
  </si>
  <si>
    <t>81</t>
  </si>
  <si>
    <t>998763381</t>
  </si>
  <si>
    <t>Příplatek k přesunu hmot tonážní 763 SDK prováděný bez použití mechanizace</t>
  </si>
  <si>
    <t>747256656</t>
  </si>
  <si>
    <t>764</t>
  </si>
  <si>
    <t>Konstrukce klempířské</t>
  </si>
  <si>
    <t>82</t>
  </si>
  <si>
    <t>764141301</t>
  </si>
  <si>
    <t>Krytina střechy rovné drážkováním ze svitků z TiZn lesklého plechu rš 500 mm sklonu do 30°</t>
  </si>
  <si>
    <t>1193321594</t>
  </si>
  <si>
    <t>83</t>
  </si>
  <si>
    <t>998764102</t>
  </si>
  <si>
    <t>Přesun hmot tonážní pro konstrukce klempířské v objektech v do 12 m</t>
  </si>
  <si>
    <t>-1397948066</t>
  </si>
  <si>
    <t>84</t>
  </si>
  <si>
    <t>998764181</t>
  </si>
  <si>
    <t>Příplatek k přesunu hmot tonážní 764 prováděný bez použití mechanizace</t>
  </si>
  <si>
    <t>-640686122</t>
  </si>
  <si>
    <t>766</t>
  </si>
  <si>
    <t xml:space="preserve"> Konstrukce truhlářské</t>
  </si>
  <si>
    <t>136</t>
  </si>
  <si>
    <t>766660001</t>
  </si>
  <si>
    <t>Montáž dveřních křídel otvíravých 1křídlových š do 0,8 m do ocelové zárubně</t>
  </si>
  <si>
    <t>-2123040420</t>
  </si>
  <si>
    <t>137</t>
  </si>
  <si>
    <t>766660201</t>
  </si>
  <si>
    <t>Montáž dveřních křídel kývavých 1křídlových š do 1 m do ocelové zárubně</t>
  </si>
  <si>
    <t>501784029</t>
  </si>
  <si>
    <t>138</t>
  </si>
  <si>
    <t>766660212</t>
  </si>
  <si>
    <t>Montáž dveřních křídel kývavých 2křídlových otočných š přes 1,45 m do ocelové zárubně</t>
  </si>
  <si>
    <t>-826554583</t>
  </si>
  <si>
    <t>139</t>
  </si>
  <si>
    <t>611600510</t>
  </si>
  <si>
    <t>Dveře dřevěné vnitřní hladké plné 1křídlové 70x197 otočné vč.kování</t>
  </si>
  <si>
    <t>-1701569169</t>
  </si>
  <si>
    <t>140</t>
  </si>
  <si>
    <t>611600520</t>
  </si>
  <si>
    <t>Dveře dřevěné vnitřní hladké plné 1křídlové 80x197 otočné s protipož.odol.vč.kování</t>
  </si>
  <si>
    <t>-398627431</t>
  </si>
  <si>
    <t>141</t>
  </si>
  <si>
    <t>611600521</t>
  </si>
  <si>
    <t>Dveře dřevěné vnitřní hladké plné 1křídlové 80x197 otočné vč.kování</t>
  </si>
  <si>
    <t>-917234736</t>
  </si>
  <si>
    <t>142</t>
  </si>
  <si>
    <t>611607930</t>
  </si>
  <si>
    <t>dveře vnitřní hladké 2křídlové otočné 160x210cm s protipož.odol.</t>
  </si>
  <si>
    <t>1343458304</t>
  </si>
  <si>
    <t>96</t>
  </si>
  <si>
    <t>998766102</t>
  </si>
  <si>
    <t>Přesun hmot tonážní pro konstrukce truhlářské v objektech v do 12 m</t>
  </si>
  <si>
    <t>784788774</t>
  </si>
  <si>
    <t>97</t>
  </si>
  <si>
    <t>998766181</t>
  </si>
  <si>
    <t>Příplatek k přesunu hmot tonážní 766 prováděný bez použití mechanizace</t>
  </si>
  <si>
    <t>-1283677876</t>
  </si>
  <si>
    <t>767</t>
  </si>
  <si>
    <t xml:space="preserve"> Konstrukce zámečnické</t>
  </si>
  <si>
    <t>132</t>
  </si>
  <si>
    <t>34810122022</t>
  </si>
  <si>
    <t>Montáž vrat a vrátek k oplocení na sloupky ocelové, plochy jednotlivě přes 2 do 4 m2</t>
  </si>
  <si>
    <t>40434532</t>
  </si>
  <si>
    <t>147</t>
  </si>
  <si>
    <t>642944121</t>
  </si>
  <si>
    <t>Osazování ocelových zárubní  pl do 2,5 m2</t>
  </si>
  <si>
    <t>-1345237713</t>
  </si>
  <si>
    <t>148</t>
  </si>
  <si>
    <t>642944221</t>
  </si>
  <si>
    <t>Osazování ocelových zárubní dodatečné pl přes 2,5 m2</t>
  </si>
  <si>
    <t>-133611492</t>
  </si>
  <si>
    <t>149</t>
  </si>
  <si>
    <t>553311040</t>
  </si>
  <si>
    <t>zárubeň ocelová pro běžné zdění H 95 800 L/P</t>
  </si>
  <si>
    <t>308883798</t>
  </si>
  <si>
    <t>150</t>
  </si>
  <si>
    <t>553315110</t>
  </si>
  <si>
    <t>zárubeň ocelová pro sádrokarton S 75 700 L/P</t>
  </si>
  <si>
    <t>-1724550108</t>
  </si>
  <si>
    <t>151</t>
  </si>
  <si>
    <t>553315120</t>
  </si>
  <si>
    <t>zárubeň ocelová pro sádrokarton S 75 800 L/P</t>
  </si>
  <si>
    <t>-1290075525</t>
  </si>
  <si>
    <t>152</t>
  </si>
  <si>
    <t>553315270</t>
  </si>
  <si>
    <t>zárubeň ocelová pro sádrokarton S 100 1600 dvoukřídlá</t>
  </si>
  <si>
    <t>1785559580</t>
  </si>
  <si>
    <t>153</t>
  </si>
  <si>
    <t>6116005091123</t>
  </si>
  <si>
    <t>1195059993</t>
  </si>
  <si>
    <t>154</t>
  </si>
  <si>
    <t>611600509112</t>
  </si>
  <si>
    <t>-1629319146</t>
  </si>
  <si>
    <t>155</t>
  </si>
  <si>
    <t>611607931</t>
  </si>
  <si>
    <t xml:space="preserve">dveře venkovní prosklené folií 2křídlové otočné 180x261cm </t>
  </si>
  <si>
    <t>-617268721</t>
  </si>
  <si>
    <t>143</t>
  </si>
  <si>
    <t>767136132</t>
  </si>
  <si>
    <t>Montáž vnitřní prosklené stěny a dveře jednokřídlové(hliník)</t>
  </si>
  <si>
    <t>-306982370</t>
  </si>
  <si>
    <t>144</t>
  </si>
  <si>
    <t>611600522</t>
  </si>
  <si>
    <t>Prosklená stěna 1550/2400+dveře 90x210 vč.kování</t>
  </si>
  <si>
    <t>-1998725491</t>
  </si>
  <si>
    <t>05P</t>
  </si>
  <si>
    <t>145</t>
  </si>
  <si>
    <t>767136133</t>
  </si>
  <si>
    <t>Montáž prosklené stěny a dveře dvoukřídlové(hliník)</t>
  </si>
  <si>
    <t>2136470579</t>
  </si>
  <si>
    <t>146</t>
  </si>
  <si>
    <t>611600523</t>
  </si>
  <si>
    <t>-390795633</t>
  </si>
  <si>
    <t>03L</t>
  </si>
  <si>
    <t>767151210</t>
  </si>
  <si>
    <t>Montáž přestavitelné příčky rámové v do 4 m modulu plného</t>
  </si>
  <si>
    <t>-514550109</t>
  </si>
  <si>
    <t>101</t>
  </si>
  <si>
    <t>590547810</t>
  </si>
  <si>
    <t>příčka interiérová přestavitelná rámová plná  1 šířka modulu 1,2 m, výška nad 3 m, tl. 100 mm</t>
  </si>
  <si>
    <t>-281651475</t>
  </si>
  <si>
    <t>5,6*3,45</t>
  </si>
  <si>
    <t>102</t>
  </si>
  <si>
    <t>767210151</t>
  </si>
  <si>
    <t>Ocelové venkovní únikové žárově pozinkované schodiště</t>
  </si>
  <si>
    <t>-2051552934</t>
  </si>
  <si>
    <t>103</t>
  </si>
  <si>
    <t>7672101511</t>
  </si>
  <si>
    <t>Zábradlí z ocelových uzavřených profilů ,vyplněno vláknocementovými deskami</t>
  </si>
  <si>
    <t>581064186</t>
  </si>
  <si>
    <t>104</t>
  </si>
  <si>
    <t>76721015112</t>
  </si>
  <si>
    <t xml:space="preserve">Kotvení schodiště </t>
  </si>
  <si>
    <t>687752276</t>
  </si>
  <si>
    <t>128</t>
  </si>
  <si>
    <t>767812612</t>
  </si>
  <si>
    <t>1827279867</t>
  </si>
  <si>
    <t>130</t>
  </si>
  <si>
    <t>348101220</t>
  </si>
  <si>
    <t>-979049875</t>
  </si>
  <si>
    <t>131</t>
  </si>
  <si>
    <t>553423200</t>
  </si>
  <si>
    <t>branka vchodová kovová 1200x940 mm</t>
  </si>
  <si>
    <t>-1769865362</t>
  </si>
  <si>
    <t>105</t>
  </si>
  <si>
    <t>998767102</t>
  </si>
  <si>
    <t>Přesun hmot tonážní pro zámečnické konstrukce v objektech v do 12 m</t>
  </si>
  <si>
    <t>-1052414140</t>
  </si>
  <si>
    <t>106</t>
  </si>
  <si>
    <t>998767181</t>
  </si>
  <si>
    <t>Příplatek k přesunu hmot tonážní 767 prováděný bez použití mechanizace</t>
  </si>
  <si>
    <t>235689376</t>
  </si>
  <si>
    <t>776</t>
  </si>
  <si>
    <t>Podlahy povlakové</t>
  </si>
  <si>
    <t>113</t>
  </si>
  <si>
    <t>776121111</t>
  </si>
  <si>
    <t>Vodou ředitelná penetrace savého podkladu ředěná v max poměru 1:3</t>
  </si>
  <si>
    <t>220409845</t>
  </si>
  <si>
    <t>vinylové podlahy</t>
  </si>
  <si>
    <t>183,03</t>
  </si>
  <si>
    <t>18,73</t>
  </si>
  <si>
    <t>pod omítky</t>
  </si>
  <si>
    <t>249,062</t>
  </si>
  <si>
    <t>pod obklad a zrcadla</t>
  </si>
  <si>
    <t>173,735+2,4</t>
  </si>
  <si>
    <t>114</t>
  </si>
  <si>
    <t>776231111</t>
  </si>
  <si>
    <t>-1363733439</t>
  </si>
  <si>
    <t>115</t>
  </si>
  <si>
    <t>284110500</t>
  </si>
  <si>
    <t>-681075350</t>
  </si>
  <si>
    <t>116</t>
  </si>
  <si>
    <t>998776102</t>
  </si>
  <si>
    <t>Přesun hmot tonážní pro podlahy povlakové v objektech v do 12 m</t>
  </si>
  <si>
    <t>1430727034</t>
  </si>
  <si>
    <t>117</t>
  </si>
  <si>
    <t>998776181</t>
  </si>
  <si>
    <t>Příplatek k přesunu hmot tonážní 776 prováděný bez použití mechanizace</t>
  </si>
  <si>
    <t>384249567</t>
  </si>
  <si>
    <t>781</t>
  </si>
  <si>
    <t>Dokončovací práce - obklady</t>
  </si>
  <si>
    <t>118</t>
  </si>
  <si>
    <t>781473113</t>
  </si>
  <si>
    <t>Montáž obkladů vnitřních keramických hladkých do 19 ks/m2 lepených standardním lepidlem</t>
  </si>
  <si>
    <t>-27814261</t>
  </si>
  <si>
    <t>119</t>
  </si>
  <si>
    <t>597610750</t>
  </si>
  <si>
    <t>obkládačky keramické  - koupelny  (barevné) 20 x 40 x 0,7 cm I. j.</t>
  </si>
  <si>
    <t>-606211576</t>
  </si>
  <si>
    <t>Toalety</t>
  </si>
  <si>
    <t>barva bílá</t>
  </si>
  <si>
    <t>(1,8*10,6+1,2*5,1+0,6*0,3+0,2*15,7)-(28*0,2*0,4)</t>
  </si>
  <si>
    <t>barva zelená</t>
  </si>
  <si>
    <t>(0,2*15,7)-(4*0,2*0,4)</t>
  </si>
  <si>
    <t>barva žlutá</t>
  </si>
  <si>
    <t>(0,2*15,7+0,1*15,7)-(6*0,2*0,4)</t>
  </si>
  <si>
    <t>obklad ostatní místnosti s odečtením otvorů</t>
  </si>
  <si>
    <t>(4,225+4,225+2*2,85+4,2+2+2+2*1,58+2*1,58+2+3+5,25+5,6+3,175+0,15+1,9+6*1,45+2,4+1,8+2,3+2,275+1,05)*2,5</t>
  </si>
  <si>
    <t>-(4*0,8*2+7*0,7*2+5,7*1,72+2,7*1,58)</t>
  </si>
  <si>
    <t>173,735*1,1 'Přepočtené koeficientem množství</t>
  </si>
  <si>
    <t>120</t>
  </si>
  <si>
    <t>781491012</t>
  </si>
  <si>
    <t>Montáž zrcadel plochy přes 1 m2 lepených celoplošně  tmelem na podkladní omítku a zalícování s obkladem</t>
  </si>
  <si>
    <t>-1447284917</t>
  </si>
  <si>
    <t>121</t>
  </si>
  <si>
    <t>634651240</t>
  </si>
  <si>
    <t xml:space="preserve">zrcadlo nemontované čiré tl. 4 mm, max. pl 7,2 m2 </t>
  </si>
  <si>
    <t>1221856796</t>
  </si>
  <si>
    <t>4*0,6</t>
  </si>
  <si>
    <t>2,4*1,1 'Přepočtené koeficientem množství</t>
  </si>
  <si>
    <t>122</t>
  </si>
  <si>
    <t>781495111</t>
  </si>
  <si>
    <t>Penetrace podkladu vnitřních obkladů</t>
  </si>
  <si>
    <t>-2114992372</t>
  </si>
  <si>
    <t>123</t>
  </si>
  <si>
    <t>998781102</t>
  </si>
  <si>
    <t>Přesun hmot tonážní pro obklady keramické v objektech v do 12 m</t>
  </si>
  <si>
    <t>-1443947842</t>
  </si>
  <si>
    <t>124</t>
  </si>
  <si>
    <t>998781181</t>
  </si>
  <si>
    <t>Příplatek k přesunu hmot tonážní 781 prováděný bez použití mechanizace</t>
  </si>
  <si>
    <t>41173053</t>
  </si>
  <si>
    <t>784</t>
  </si>
  <si>
    <t>Dokončovací práce - malby a tapety</t>
  </si>
  <si>
    <t>125</t>
  </si>
  <si>
    <t>784181101</t>
  </si>
  <si>
    <t>Základní akrylátová jednonásobná penetrace podkladu v místnostech výšky do 3,80m</t>
  </si>
  <si>
    <t>-1984544978</t>
  </si>
  <si>
    <t>stropy</t>
  </si>
  <si>
    <t>105+96,76</t>
  </si>
  <si>
    <t>stěny</t>
  </si>
  <si>
    <t>57,5+45,13+13+249,062</t>
  </si>
  <si>
    <t>126</t>
  </si>
  <si>
    <t>784211101</t>
  </si>
  <si>
    <t>Dvojnásobné bílé malby ze směsí za mokra výborně otěruvzdorných v místnostech výšky do 3,80 m</t>
  </si>
  <si>
    <t>-2020429545</t>
  </si>
  <si>
    <t>Práce a dodávky M</t>
  </si>
  <si>
    <t>43-M</t>
  </si>
  <si>
    <t>Montáž ocelových konstrukcí</t>
  </si>
  <si>
    <t>135</t>
  </si>
  <si>
    <t>430152302</t>
  </si>
  <si>
    <t>hod</t>
  </si>
  <si>
    <t>1372119749</t>
  </si>
  <si>
    <t xml:space="preserve">osazování nosníků a VZT </t>
  </si>
  <si>
    <t>02 - Elektrická požární signalizace</t>
  </si>
  <si>
    <t>1010.O00.0009 - Demontáže</t>
  </si>
  <si>
    <t>1010.O00.6410 - Eelektronické požární systémy</t>
  </si>
  <si>
    <t xml:space="preserve">    1010.6410.01 - Elektrická požární signalizace - EPS</t>
  </si>
  <si>
    <t xml:space="preserve">    1010.O00.6410.99 - Ostatní</t>
  </si>
  <si>
    <t>1010.O00.1000 - Ostatní náklady</t>
  </si>
  <si>
    <t>1010.O00.0009</t>
  </si>
  <si>
    <t>Demontáže</t>
  </si>
  <si>
    <t>1010.O00.0009.01</t>
  </si>
  <si>
    <t>Demontáž stávajících rozvodů kabeláže, tras a technologie EPS v řešeném prostoru včetně likvidace, úpravy na stávajícím systému</t>
  </si>
  <si>
    <t>kpl</t>
  </si>
  <si>
    <t>512</t>
  </si>
  <si>
    <t>1159858697</t>
  </si>
  <si>
    <t>1010.O00.6410</t>
  </si>
  <si>
    <t>Eelektronické požární systémy</t>
  </si>
  <si>
    <t>1010.6410.01</t>
  </si>
  <si>
    <t>Elektrická požární signalizace - EPS</t>
  </si>
  <si>
    <t>1010.O00.641001.01</t>
  </si>
  <si>
    <t>Optickokouřový požární hlásič s paticí s připojením do stávajícího systému EPS</t>
  </si>
  <si>
    <t>ks</t>
  </si>
  <si>
    <t>1416320412</t>
  </si>
  <si>
    <t>1010.O00.641001.02</t>
  </si>
  <si>
    <t>Teplotní požární hlásič s paticí s připojením do stávajícího systému EPS</t>
  </si>
  <si>
    <t>-120931758</t>
  </si>
  <si>
    <t>1010.O00.641001.03</t>
  </si>
  <si>
    <t>Příchytky s požární odolností, včetně kotvícího materiálu, trasa s funkční integritou P30-R</t>
  </si>
  <si>
    <t>141073145</t>
  </si>
  <si>
    <t>1010.O00.641001.04</t>
  </si>
  <si>
    <t>Příchytky bez požární odolností, včetně kotvícího materiálu</t>
  </si>
  <si>
    <t>-1204224459</t>
  </si>
  <si>
    <t>1010.O00.641001.05</t>
  </si>
  <si>
    <t>Propojovací krabice požárně odolná P90-R</t>
  </si>
  <si>
    <t>-1001820500</t>
  </si>
  <si>
    <t>1010.O00.641001.06</t>
  </si>
  <si>
    <t>Zdroj EPS certifikovaný dle EN-54, 24V 5A, včetně montážní krabice s požární odolností, průchodek, drobného instalačního materiálu, včetně aku 2x18Ah</t>
  </si>
  <si>
    <t>-147919640</t>
  </si>
  <si>
    <t>1010.O00.641001.07</t>
  </si>
  <si>
    <t>Vstupně - výstupní jednotka pro začlenění do stávajícího systému, min. 2IN/2OUT, včetně montážní krabice</t>
  </si>
  <si>
    <t>-1976820257</t>
  </si>
  <si>
    <t>1010.O00.641001.08</t>
  </si>
  <si>
    <t>Siréna EPS, nízkoodběrová, max. 0,5A</t>
  </si>
  <si>
    <t>-1483429945</t>
  </si>
  <si>
    <t>1010.O00.641001.09</t>
  </si>
  <si>
    <t>Přídržné dveřní elektromagnety (komplet - magnety, kabel, přídržná deska, šrouby), přídržná síla dle typu dveří (nutná koordinace se stavbou), včetně systému pro oddblokování dveří (klíč/tlačítko - viz. stávající řešení na vchodových dveřích)</t>
  </si>
  <si>
    <t>1845601916</t>
  </si>
  <si>
    <t>1010.O00.641001.10</t>
  </si>
  <si>
    <t>Odchodové tlačítko, včetně kabeláže, instalační krabice</t>
  </si>
  <si>
    <t>232336120</t>
  </si>
  <si>
    <t>1010.O00.641001.11</t>
  </si>
  <si>
    <t>Kabel 1x2x0,8 se sníženou hořlavostí</t>
  </si>
  <si>
    <t>400860976</t>
  </si>
  <si>
    <t>1010.O00.641001.12</t>
  </si>
  <si>
    <t>Kabel 1x2x0,8, s funkčí odolností při požáru P30-R, B2cas1d0</t>
  </si>
  <si>
    <t>658252102</t>
  </si>
  <si>
    <t>1010.O00.641001.13</t>
  </si>
  <si>
    <t>Kabel 2x1,5, napájení, s funkční odolností při požáru P30-R</t>
  </si>
  <si>
    <t>1412979975</t>
  </si>
  <si>
    <t>1010.O00.6410.99</t>
  </si>
  <si>
    <t>Ostatní</t>
  </si>
  <si>
    <t>1010.O00.641099.01</t>
  </si>
  <si>
    <t>Protipožární ucpávka oboustranná EI 90 do 0,08mm2 včetně označovacího štítku</t>
  </si>
  <si>
    <t>-205270131</t>
  </si>
  <si>
    <t>1010.O00.641099.02</t>
  </si>
  <si>
    <t>Stavební zednické přípomoce</t>
  </si>
  <si>
    <t>1368232298</t>
  </si>
  <si>
    <t>1010.O00.641099.03</t>
  </si>
  <si>
    <t>Značení trasy vč. kabelových štítků</t>
  </si>
  <si>
    <t>-1042226636</t>
  </si>
  <si>
    <t>1010.O00.641099.04</t>
  </si>
  <si>
    <t>Drobný instalační materiál - hmoždinky, štítky, popisky  atd.</t>
  </si>
  <si>
    <t>327612208</t>
  </si>
  <si>
    <t>1010.O00.641099.06</t>
  </si>
  <si>
    <t>Kompletní montážní práce, oživení a nastavení systému, začlenění do stávajícího systému</t>
  </si>
  <si>
    <t>-1098668024</t>
  </si>
  <si>
    <t>1010.O00.1000</t>
  </si>
  <si>
    <t>29</t>
  </si>
  <si>
    <t>1010.O00.1000.07</t>
  </si>
  <si>
    <t>Mimostaveništní doprava dodávek</t>
  </si>
  <si>
    <t>-92344640</t>
  </si>
  <si>
    <t>30</t>
  </si>
  <si>
    <t>Úklid pracoviště</t>
  </si>
  <si>
    <t>31</t>
  </si>
  <si>
    <t>1010.O00.1000.09</t>
  </si>
  <si>
    <t>-597166612</t>
  </si>
  <si>
    <t>03 - Poplachový zabezpečovací a tísňový systém</t>
  </si>
  <si>
    <t>1030.O00.6430 - Poplachový zabezpečovací a tísňový systém</t>
  </si>
  <si>
    <t xml:space="preserve">    1030.O00.6430.01 - PZTS</t>
  </si>
  <si>
    <t xml:space="preserve">    1030.O00.6430.99 - Ostatní</t>
  </si>
  <si>
    <t>1030.O00.1000 - Ostatní náklady</t>
  </si>
  <si>
    <t>1030.O00.6430</t>
  </si>
  <si>
    <t>1030.O00.6430.01</t>
  </si>
  <si>
    <t>PZTS</t>
  </si>
  <si>
    <t>1030.O00.643001.01</t>
  </si>
  <si>
    <t>Kabel VL 06 - 6x0,22  VL stíněný kabel typu lanko, 6 žil, průřez lanka 0,22 mm2</t>
  </si>
  <si>
    <t>-516736769</t>
  </si>
  <si>
    <t>1030.O00.643001.02</t>
  </si>
  <si>
    <t>Kabel VL 24 - 2x0,5+4x0,22 VL stíněný kabel typu lanko</t>
  </si>
  <si>
    <t>1195007767</t>
  </si>
  <si>
    <t>1030.O00.643001.03</t>
  </si>
  <si>
    <t>Tísňové tlačítko</t>
  </si>
  <si>
    <t>-599447102</t>
  </si>
  <si>
    <t>1030.O00.643001.04</t>
  </si>
  <si>
    <t>1125467635</t>
  </si>
  <si>
    <t>1030.O00.643001.05</t>
  </si>
  <si>
    <t>Magnetický kontakt, plast, kabel 3 m, 4 vodiče, homologovány do kategorie 3 dle ČSN EN 50131-1</t>
  </si>
  <si>
    <t>1581449428</t>
  </si>
  <si>
    <t>1030.O00.643001.06</t>
  </si>
  <si>
    <t>Trubka pevná, průměru 25 mm, včetně spojek, příchytek, zatahovacího drátku a ostatního příslušenství</t>
  </si>
  <si>
    <t>-1369271784</t>
  </si>
  <si>
    <t>1030.O00.643001.07</t>
  </si>
  <si>
    <t>Lišta LV 40x20 - kompletní Lišta vkládací 40x20 (2m), pro montáž na stěnu nebo na strop, barva bílá RAL 9003, včetně příslušenství pro montáž lišty na strop/stěnu a ostatního příslušenství</t>
  </si>
  <si>
    <t>-1422984649</t>
  </si>
  <si>
    <t>1030.O00.6430.99</t>
  </si>
  <si>
    <t>1030.O00.643099.01</t>
  </si>
  <si>
    <t>1696060495</t>
  </si>
  <si>
    <t>1030.O00.643099.02</t>
  </si>
  <si>
    <t>1217101600</t>
  </si>
  <si>
    <t>1030.O00.643099.03</t>
  </si>
  <si>
    <t>-78536408</t>
  </si>
  <si>
    <t>1030.O00.643099.04</t>
  </si>
  <si>
    <t>-1741907093</t>
  </si>
  <si>
    <t>1030.O00.643099.06</t>
  </si>
  <si>
    <t>Kompletní montážní práce, oživení a nastavení systému, začlenění do stávajícícho systému</t>
  </si>
  <si>
    <t>762820795</t>
  </si>
  <si>
    <t>1030.O00.1000</t>
  </si>
  <si>
    <t>1030.O00.1000.06</t>
  </si>
  <si>
    <t>-647329008</t>
  </si>
  <si>
    <t>1030.O00.1000.08</t>
  </si>
  <si>
    <t>125955400</t>
  </si>
  <si>
    <t>04 - Domovní telefon</t>
  </si>
  <si>
    <t>1040.O00.6430.01 - Domovní telefon</t>
  </si>
  <si>
    <t xml:space="preserve">    1040.O00.6430.01.1 - Domovní video telefon</t>
  </si>
  <si>
    <t xml:space="preserve">    1040.O00.6430.02 - Zvonek</t>
  </si>
  <si>
    <t xml:space="preserve">    1040.O00.6420.99 - Ostatní</t>
  </si>
  <si>
    <t>1040.O00.1000 - Ostatní náklady</t>
  </si>
  <si>
    <t>1040.O00.6430.01</t>
  </si>
  <si>
    <t>1040.O00.6430.01.1</t>
  </si>
  <si>
    <t>Domovní video telefon</t>
  </si>
  <si>
    <t>1040.O00.643001.01</t>
  </si>
  <si>
    <t>Kabel PRAFlaCom 2x2x0,8 Oranžový stíněný kabel 2x2x0,8, B2caS1D0</t>
  </si>
  <si>
    <t>1823384059</t>
  </si>
  <si>
    <t>1040.O00.643001.02</t>
  </si>
  <si>
    <t>Rozvaděč 600x600x150 - včetně svorkovnic (30ks), průchodky (10 ks), DIN lišty (1m), vylamovací lišty (2m), propojovacích drátů</t>
  </si>
  <si>
    <t>-50716869</t>
  </si>
  <si>
    <t>1040.O00.643001.03</t>
  </si>
  <si>
    <t>Univerzální řídicí jednotka - řadová (90x216x65) Pro řízení a napájení dveřního komunikačního systému, možnost připojení elektrického otvírače dveří, domovního videotelefonu, tlačítkového tabla</t>
  </si>
  <si>
    <t>-1012462757</t>
  </si>
  <si>
    <t>1040.O00.643001.04</t>
  </si>
  <si>
    <t>Rozdělovač videosignálu pro vnější sběrnici, řadový (90x36x65)</t>
  </si>
  <si>
    <t>-1939968444</t>
  </si>
  <si>
    <t>1040.O00.643001.05</t>
  </si>
  <si>
    <t>Modul spínací řadový - dveře (90x72x65)</t>
  </si>
  <si>
    <t>321398638</t>
  </si>
  <si>
    <t>1040.O00.643001.06</t>
  </si>
  <si>
    <t>Tlačítkové tablo video, včetně přístrojové krabice - ve venkovním provedení, min. 1 tlačítko, montáž na omítku - přední deska z ušlechtilé oceli, s antikorozní povrchovou úpravou - videokamera s automatickým přepínáním režimu den/noc, s krytem odolným vůč</t>
  </si>
  <si>
    <t>-242194379</t>
  </si>
  <si>
    <t>1040.O00.643001.07</t>
  </si>
  <si>
    <t>Tlačítkové tablo, včetně přístrojové krabice - ve venkovním provedení, min. 1 tlačítko, montáž na omítku - přední deska z ušlechtilé oceli, s antikorozní povrchovou úpravou - audiomodul a tlačítka s podsvětlením v režimu den/noc a při komunikaci s vnitřní</t>
  </si>
  <si>
    <t>178747776</t>
  </si>
  <si>
    <t>1040.O00.643001.08</t>
  </si>
  <si>
    <t>Krabice elektroinstalační, nástěnná</t>
  </si>
  <si>
    <t>484063392</t>
  </si>
  <si>
    <t>1040.O00.643001.09</t>
  </si>
  <si>
    <t>Zdroj 230V/12VDC/2A (na DIN lištu)</t>
  </si>
  <si>
    <t>-2133732788</t>
  </si>
  <si>
    <t>1040.O00.643001.10</t>
  </si>
  <si>
    <t>Domovní video telefon - s dotykovým displejem a hands-free ovládáním</t>
  </si>
  <si>
    <t>-1013051910</t>
  </si>
  <si>
    <t>1040.O00.643001.11</t>
  </si>
  <si>
    <t>1605106082</t>
  </si>
  <si>
    <t>1040.O00.6430.02</t>
  </si>
  <si>
    <t>Zvonek</t>
  </si>
  <si>
    <t>1040.O00.643002.01</t>
  </si>
  <si>
    <t>Kabel CYKY 2x1,5 včetně příchytek</t>
  </si>
  <si>
    <t>313622101</t>
  </si>
  <si>
    <t>1040.O00.643002.02</t>
  </si>
  <si>
    <t>Zvonkové tlačítko, spínač, pro zapuštěnou montáž</t>
  </si>
  <si>
    <t>570341500</t>
  </si>
  <si>
    <t>1040.O00.643002.03</t>
  </si>
  <si>
    <t>Zvonek - připojení na 230 V</t>
  </si>
  <si>
    <t>-737225342</t>
  </si>
  <si>
    <t>1040.O00.6420.99</t>
  </si>
  <si>
    <t>1040.O00.642099.01</t>
  </si>
  <si>
    <t>-1613308381</t>
  </si>
  <si>
    <t>1040.O00.642099.02</t>
  </si>
  <si>
    <t>-1886662389</t>
  </si>
  <si>
    <t>1040.O00.642099.03</t>
  </si>
  <si>
    <t>45492871</t>
  </si>
  <si>
    <t>1040.O00.642099.04</t>
  </si>
  <si>
    <t>-198637667</t>
  </si>
  <si>
    <t>1040.O00.642099.05</t>
  </si>
  <si>
    <t>-737500697</t>
  </si>
  <si>
    <t>1040.O00.1000</t>
  </si>
  <si>
    <t>1040.O00.1000.06</t>
  </si>
  <si>
    <t>-700706705</t>
  </si>
  <si>
    <t>1040.O00.1000.08</t>
  </si>
  <si>
    <t>581411900</t>
  </si>
  <si>
    <t>05 - Datové rozvody</t>
  </si>
  <si>
    <t>1020.O00.6420 - Slaboproud</t>
  </si>
  <si>
    <t xml:space="preserve">    1020.O00.6420.01 - Strukturovaná kabeláž</t>
  </si>
  <si>
    <t xml:space="preserve">    1020.O00.6420.99 - Ostatní</t>
  </si>
  <si>
    <t>1020.O00.1000 - Ostatní náklady</t>
  </si>
  <si>
    <t>1010.O00.0009.01.1</t>
  </si>
  <si>
    <t>Demontáž stávajících rozvodů kabeláže, tras a prvků technologie v řešeném prostoru včetně likvidace</t>
  </si>
  <si>
    <t>-1972151978</t>
  </si>
  <si>
    <t>1020.O00.6420</t>
  </si>
  <si>
    <t>Slaboproud</t>
  </si>
  <si>
    <t>1020.O00.6420.01</t>
  </si>
  <si>
    <t>Strukturovaná kabeláž</t>
  </si>
  <si>
    <t>1020.O00.642001.01</t>
  </si>
  <si>
    <t xml:space="preserve">Datová zásuvka (2RJ45) vč.2x keystone RJ45 cat.6 - vč. krabice pod omítku přípojné místo strukturované kabeláže, tvořené úplnou  dvouportovou stíněnou zásuvkou s 2 moduly RJ45, kategorie 6 a přístrojovou krabicÍ Datové zásuvky budou složeny - 2x keystone </t>
  </si>
  <si>
    <t>-441959102</t>
  </si>
  <si>
    <t>1020.O00.642001.02</t>
  </si>
  <si>
    <t>Patch cord STP cat.6 - 2m</t>
  </si>
  <si>
    <t>1309898915</t>
  </si>
  <si>
    <t>1020.O00.642001.03</t>
  </si>
  <si>
    <t>Trubka ohebná, průměru  25 mm</t>
  </si>
  <si>
    <t>-1844530718</t>
  </si>
  <si>
    <t>1020.O00.642001.04</t>
  </si>
  <si>
    <t>1110614829</t>
  </si>
  <si>
    <t>1020.O00.6420.99</t>
  </si>
  <si>
    <t>1020.O00.642099.01</t>
  </si>
  <si>
    <t>260976755</t>
  </si>
  <si>
    <t>1020.O00.642099.02</t>
  </si>
  <si>
    <t>453975854</t>
  </si>
  <si>
    <t>1020.O00.642099.03</t>
  </si>
  <si>
    <t>1868999615</t>
  </si>
  <si>
    <t>1020.O00.642099.04</t>
  </si>
  <si>
    <t>Kompletní montážní práce, včetně ukončení kabelů</t>
  </si>
  <si>
    <t>-1481715868</t>
  </si>
  <si>
    <t>1020.O00.1000</t>
  </si>
  <si>
    <t>1020.O00.1000.07</t>
  </si>
  <si>
    <t>-125153003</t>
  </si>
  <si>
    <t>1020.O00.1000.08</t>
  </si>
  <si>
    <t>62511414</t>
  </si>
  <si>
    <t>06 - Elektro - silnoproud</t>
  </si>
  <si>
    <t xml:space="preserve">    M01 - Rozvodnice a krabice</t>
  </si>
  <si>
    <t xml:space="preserve">    M02 - Přístroje a pojistky</t>
  </si>
  <si>
    <t xml:space="preserve">    M03 - Kabely a chráničky</t>
  </si>
  <si>
    <t xml:space="preserve">    M04 - Svítidla</t>
  </si>
  <si>
    <t xml:space="preserve">    M05 - Vypínače a a zásuvky</t>
  </si>
  <si>
    <t>M01</t>
  </si>
  <si>
    <t>Rozvodnice a krabice</t>
  </si>
  <si>
    <t>M01000001</t>
  </si>
  <si>
    <t>Čtyřřadá zapuštěná bytová rozvodnice 48 + 8 M, IP30</t>
  </si>
  <si>
    <t>707764843</t>
  </si>
  <si>
    <t>M01000002</t>
  </si>
  <si>
    <t>Montáž</t>
  </si>
  <si>
    <t>716251804</t>
  </si>
  <si>
    <t>M01000003</t>
  </si>
  <si>
    <t>Instalační krabice KSK 80 B, IP66</t>
  </si>
  <si>
    <t>434720788</t>
  </si>
  <si>
    <t>M01000004</t>
  </si>
  <si>
    <t>-745230257</t>
  </si>
  <si>
    <t>M02</t>
  </si>
  <si>
    <t>Přístroje a pojistky</t>
  </si>
  <si>
    <t>M02000001</t>
  </si>
  <si>
    <t>Jistič LTN-32B-3</t>
  </si>
  <si>
    <t>-2050524914</t>
  </si>
  <si>
    <t>M02000002</t>
  </si>
  <si>
    <t>Montáž a zapojení v rozvodnici</t>
  </si>
  <si>
    <t>-1694646183</t>
  </si>
  <si>
    <t>M02000003</t>
  </si>
  <si>
    <t>Jistič LTE-16B-3</t>
  </si>
  <si>
    <t>553554014</t>
  </si>
  <si>
    <t>M02000004</t>
  </si>
  <si>
    <t>905785963</t>
  </si>
  <si>
    <t>M02000005</t>
  </si>
  <si>
    <t>Jistič LTE-16B-1</t>
  </si>
  <si>
    <t>-1446986395</t>
  </si>
  <si>
    <t>M02000006</t>
  </si>
  <si>
    <t>-1580424711</t>
  </si>
  <si>
    <t>M02000007</t>
  </si>
  <si>
    <t>Jistič LTE-10B-1</t>
  </si>
  <si>
    <t>-967280200</t>
  </si>
  <si>
    <t>M02000008</t>
  </si>
  <si>
    <t>-439864567</t>
  </si>
  <si>
    <t>M02000009</t>
  </si>
  <si>
    <t>Proudový čtyřpólový chránič typu LFN-40-4-030AC</t>
  </si>
  <si>
    <t>1570022489</t>
  </si>
  <si>
    <t>M02000010</t>
  </si>
  <si>
    <t>-317679327</t>
  </si>
  <si>
    <t>M02000011</t>
  </si>
  <si>
    <t>Svodič přepětí SVC-350-4-MZ (T2)</t>
  </si>
  <si>
    <t>1343282299</t>
  </si>
  <si>
    <t>M02000012</t>
  </si>
  <si>
    <t>-100388240</t>
  </si>
  <si>
    <t>M02000013</t>
  </si>
  <si>
    <t>Univerzální řadová svorka OTL 50/1x2 (zelenožlutá)</t>
  </si>
  <si>
    <t>2096224990</t>
  </si>
  <si>
    <t>M02000014</t>
  </si>
  <si>
    <t>-1653635276</t>
  </si>
  <si>
    <t>M02000015</t>
  </si>
  <si>
    <t>Válcové pojistkové vložky PV22 50A gG</t>
  </si>
  <si>
    <t>-1794652250</t>
  </si>
  <si>
    <t>M02000016</t>
  </si>
  <si>
    <t>1579070080</t>
  </si>
  <si>
    <t>M02000017</t>
  </si>
  <si>
    <t>Pojistkový odpínač OPVP22-3</t>
  </si>
  <si>
    <t>783608962</t>
  </si>
  <si>
    <t>M02000018</t>
  </si>
  <si>
    <t>2134623128</t>
  </si>
  <si>
    <t>M03</t>
  </si>
  <si>
    <t>Kabely a chráničky</t>
  </si>
  <si>
    <t>M03000001</t>
  </si>
  <si>
    <t>CYKY-J 5x10 mm2</t>
  </si>
  <si>
    <t>280505887</t>
  </si>
  <si>
    <t>M03000002</t>
  </si>
  <si>
    <t>Montáž ve zdivu</t>
  </si>
  <si>
    <t>-1173569086</t>
  </si>
  <si>
    <t>M03000003</t>
  </si>
  <si>
    <t>CYKY-J 5x2,5 mm2</t>
  </si>
  <si>
    <t>1913758462</t>
  </si>
  <si>
    <t>M03000004</t>
  </si>
  <si>
    <t>1969221391</t>
  </si>
  <si>
    <t>M03000005</t>
  </si>
  <si>
    <t>Protažení chráničkou</t>
  </si>
  <si>
    <t>-2030331780</t>
  </si>
  <si>
    <t>M03000006</t>
  </si>
  <si>
    <t>CYKY-J 3x2,5 mm2</t>
  </si>
  <si>
    <t>-1384680436</t>
  </si>
  <si>
    <t>M03000007</t>
  </si>
  <si>
    <t>-1848864881</t>
  </si>
  <si>
    <t>M03000008</t>
  </si>
  <si>
    <t>CYKY-0 5x1,5 mm2</t>
  </si>
  <si>
    <t>-535539388</t>
  </si>
  <si>
    <t>M03000009</t>
  </si>
  <si>
    <t>1338388775</t>
  </si>
  <si>
    <t>M03000010</t>
  </si>
  <si>
    <t>Montáž v SDK podhledu</t>
  </si>
  <si>
    <t>-668444696</t>
  </si>
  <si>
    <t>33</t>
  </si>
  <si>
    <t>M03000011</t>
  </si>
  <si>
    <t>CYKY-0 4x1,5 mm2</t>
  </si>
  <si>
    <t>1808783439</t>
  </si>
  <si>
    <t>34</t>
  </si>
  <si>
    <t>M03000012</t>
  </si>
  <si>
    <t>-1643865699</t>
  </si>
  <si>
    <t>35</t>
  </si>
  <si>
    <t>M03000013</t>
  </si>
  <si>
    <t>1506628670</t>
  </si>
  <si>
    <t>36</t>
  </si>
  <si>
    <t>M03000014</t>
  </si>
  <si>
    <t>CYKY-J 3x1,5 mm2</t>
  </si>
  <si>
    <t>1564050030</t>
  </si>
  <si>
    <t>M03000015</t>
  </si>
  <si>
    <t>-1268981436</t>
  </si>
  <si>
    <t>M03000016</t>
  </si>
  <si>
    <t>CYKY-0 3x1,5 mm2</t>
  </si>
  <si>
    <t>1616328034</t>
  </si>
  <si>
    <t>M03000017</t>
  </si>
  <si>
    <t>-126306764</t>
  </si>
  <si>
    <t>M03000018</t>
  </si>
  <si>
    <t>20081998</t>
  </si>
  <si>
    <t>M03000019</t>
  </si>
  <si>
    <t>CYY 10  mm2</t>
  </si>
  <si>
    <t>-1678060825</t>
  </si>
  <si>
    <t>M03000020</t>
  </si>
  <si>
    <t>-1283161067</t>
  </si>
  <si>
    <t>M03000021</t>
  </si>
  <si>
    <t>CYY 4  mm2</t>
  </si>
  <si>
    <t>1745961828</t>
  </si>
  <si>
    <t>M03000022</t>
  </si>
  <si>
    <t>2047258369</t>
  </si>
  <si>
    <t>M03000023</t>
  </si>
  <si>
    <t>-725986727</t>
  </si>
  <si>
    <t>M03000024</t>
  </si>
  <si>
    <t>40879345</t>
  </si>
  <si>
    <t>M03000025</t>
  </si>
  <si>
    <t>CY 4  mm2</t>
  </si>
  <si>
    <t>-390267961</t>
  </si>
  <si>
    <t>M03000026</t>
  </si>
  <si>
    <t>Montáž na povrchu</t>
  </si>
  <si>
    <t>570348261</t>
  </si>
  <si>
    <t>M03000027</t>
  </si>
  <si>
    <t>CGSG 5Gx2,5 mm2</t>
  </si>
  <si>
    <t>-303366896</t>
  </si>
  <si>
    <t>M03000028</t>
  </si>
  <si>
    <t>-1798821936</t>
  </si>
  <si>
    <t>M03000029</t>
  </si>
  <si>
    <t>UV STABILNÍ OHEBNÁ DVOUPLÁŠŤOVÁ KORUGOVANÁ CHRÁNIČKA KF 09050 UVFA</t>
  </si>
  <si>
    <t>1518281231</t>
  </si>
  <si>
    <t>M03000030</t>
  </si>
  <si>
    <t>Instalace</t>
  </si>
  <si>
    <t>1491809749</t>
  </si>
  <si>
    <t>M03000031</t>
  </si>
  <si>
    <t>Chránička super monoflex 1225</t>
  </si>
  <si>
    <t>-308910314</t>
  </si>
  <si>
    <t>M03000032</t>
  </si>
  <si>
    <t>-1311635422</t>
  </si>
  <si>
    <t>M04</t>
  </si>
  <si>
    <t>Svítidla</t>
  </si>
  <si>
    <t>M04000001</t>
  </si>
  <si>
    <t>1334448958</t>
  </si>
  <si>
    <t>M04000002</t>
  </si>
  <si>
    <t>Montáž a zapojení</t>
  </si>
  <si>
    <t>935929350</t>
  </si>
  <si>
    <t>M04000003</t>
  </si>
  <si>
    <t>-2102592727</t>
  </si>
  <si>
    <t>M04000004</t>
  </si>
  <si>
    <t>451048677</t>
  </si>
  <si>
    <t>M04000005</t>
  </si>
  <si>
    <t>-89886210</t>
  </si>
  <si>
    <t>M04000006</t>
  </si>
  <si>
    <t>463012938</t>
  </si>
  <si>
    <t>M04000007</t>
  </si>
  <si>
    <t>-458438829</t>
  </si>
  <si>
    <t>M04000008</t>
  </si>
  <si>
    <t>-1805744616</t>
  </si>
  <si>
    <t>M04000009</t>
  </si>
  <si>
    <t>56152605</t>
  </si>
  <si>
    <t>M04000010</t>
  </si>
  <si>
    <t>-1953990946</t>
  </si>
  <si>
    <t>M04000011</t>
  </si>
  <si>
    <t>1959553091</t>
  </si>
  <si>
    <t>66</t>
  </si>
  <si>
    <t>M04000012</t>
  </si>
  <si>
    <t>-978913458</t>
  </si>
  <si>
    <t>M04000013</t>
  </si>
  <si>
    <t>-1606052957</t>
  </si>
  <si>
    <t>M04000014</t>
  </si>
  <si>
    <t>-198771394</t>
  </si>
  <si>
    <t>M04000015</t>
  </si>
  <si>
    <t>Piktogram nouzového únikového osvětlení P4 OZAWPIK24M, únik vpravo</t>
  </si>
  <si>
    <t>641200917</t>
  </si>
  <si>
    <t>M04000016</t>
  </si>
  <si>
    <t>2049302937</t>
  </si>
  <si>
    <t>M04000017</t>
  </si>
  <si>
    <t>Piktogram nouzového únikového osvětlení P6 OZAWPIK26M, únik dolů</t>
  </si>
  <si>
    <t>-2034810884</t>
  </si>
  <si>
    <t>M04000018</t>
  </si>
  <si>
    <t>574994649</t>
  </si>
  <si>
    <t>M05</t>
  </si>
  <si>
    <t>Vypínače a a zásuvky</t>
  </si>
  <si>
    <t>M05000001</t>
  </si>
  <si>
    <t>-647185899</t>
  </si>
  <si>
    <t>M05000002</t>
  </si>
  <si>
    <t>345943461</t>
  </si>
  <si>
    <t>M05000003</t>
  </si>
  <si>
    <t>900751414</t>
  </si>
  <si>
    <t>M05000004</t>
  </si>
  <si>
    <t>Montáž a připojení</t>
  </si>
  <si>
    <t>-1178789851</t>
  </si>
  <si>
    <t>M05000005</t>
  </si>
  <si>
    <t>-1039391828</t>
  </si>
  <si>
    <t>M05000006</t>
  </si>
  <si>
    <t>1447161303</t>
  </si>
  <si>
    <t>M05000007</t>
  </si>
  <si>
    <t>-1329283618</t>
  </si>
  <si>
    <t>M05000008</t>
  </si>
  <si>
    <t>692945746</t>
  </si>
  <si>
    <t>M05000009</t>
  </si>
  <si>
    <t>Přepínač střídavý s krytem a rámečkem, řaz. 6,IP44 ABB</t>
  </si>
  <si>
    <t>265419109</t>
  </si>
  <si>
    <t>M05000010</t>
  </si>
  <si>
    <t>322647894</t>
  </si>
  <si>
    <t>M05000011</t>
  </si>
  <si>
    <t>Pohybové čidlo PIR pro spínání světel, IP44</t>
  </si>
  <si>
    <t>1571178175</t>
  </si>
  <si>
    <t>M05000012</t>
  </si>
  <si>
    <t>-976455193</t>
  </si>
  <si>
    <t>85</t>
  </si>
  <si>
    <t>M05000013</t>
  </si>
  <si>
    <t>897341554</t>
  </si>
  <si>
    <t>86</t>
  </si>
  <si>
    <t>M05000014</t>
  </si>
  <si>
    <t>1365817734</t>
  </si>
  <si>
    <t>87</t>
  </si>
  <si>
    <t>M05000015</t>
  </si>
  <si>
    <t>-840197029</t>
  </si>
  <si>
    <t>88</t>
  </si>
  <si>
    <t>M05000016</t>
  </si>
  <si>
    <t>-1583542617</t>
  </si>
  <si>
    <t>89</t>
  </si>
  <si>
    <t>M05000017</t>
  </si>
  <si>
    <t>2003142920</t>
  </si>
  <si>
    <t>90</t>
  </si>
  <si>
    <t>M05000018</t>
  </si>
  <si>
    <t>-651457806</t>
  </si>
  <si>
    <t>91</t>
  </si>
  <si>
    <t>M05000019</t>
  </si>
  <si>
    <t>Spínač průmyslový trojpólový IP65, VSN25 1103D4-Z-PNC-S-808-KSS K2CM01</t>
  </si>
  <si>
    <t>-1945221289</t>
  </si>
  <si>
    <t>92</t>
  </si>
  <si>
    <t>M05000020</t>
  </si>
  <si>
    <t>-1941318918</t>
  </si>
  <si>
    <t>93</t>
  </si>
  <si>
    <t>M05000021</t>
  </si>
  <si>
    <t>Svodič přepětí pro montáž do zásuvkových krabic SVD-335-1N-AS</t>
  </si>
  <si>
    <t>791319679</t>
  </si>
  <si>
    <t>94</t>
  </si>
  <si>
    <t>M05000022</t>
  </si>
  <si>
    <t>1804126290</t>
  </si>
  <si>
    <t>95</t>
  </si>
  <si>
    <t>M05000023</t>
  </si>
  <si>
    <t>Přístrojová krabice KP 68</t>
  </si>
  <si>
    <t>1961361576</t>
  </si>
  <si>
    <t>M05000024</t>
  </si>
  <si>
    <t>-58287052</t>
  </si>
  <si>
    <t>M05000025</t>
  </si>
  <si>
    <t>Přístrojová krabice KP 64/2 KA</t>
  </si>
  <si>
    <t>523031445</t>
  </si>
  <si>
    <t>98</t>
  </si>
  <si>
    <t>M05000026</t>
  </si>
  <si>
    <t>-399107911</t>
  </si>
  <si>
    <t>99</t>
  </si>
  <si>
    <t>M05000027</t>
  </si>
  <si>
    <t>Přístrojová krabice KP 64/3 KA</t>
  </si>
  <si>
    <t>-1598091834</t>
  </si>
  <si>
    <t>M05000028</t>
  </si>
  <si>
    <t>-1727393721</t>
  </si>
  <si>
    <t>M05000029</t>
  </si>
  <si>
    <t>Přístrojová krabice KP 64/4 KA</t>
  </si>
  <si>
    <t>-2147380618</t>
  </si>
  <si>
    <t>M05000030</t>
  </si>
  <si>
    <t>551544137</t>
  </si>
  <si>
    <t>M05000031</t>
  </si>
  <si>
    <t>Přístrojová krabice KP 64/5 KA</t>
  </si>
  <si>
    <t>1585900173</t>
  </si>
  <si>
    <t>M05000032</t>
  </si>
  <si>
    <t>-1404908768</t>
  </si>
  <si>
    <t>M05000033</t>
  </si>
  <si>
    <t>Krabice odbočná s víčkem KU 68-1902 KA, pod omítku</t>
  </si>
  <si>
    <t>-670560452</t>
  </si>
  <si>
    <t>M05000034</t>
  </si>
  <si>
    <t>-582746838</t>
  </si>
  <si>
    <t>107</t>
  </si>
  <si>
    <t>M05000035</t>
  </si>
  <si>
    <t>2008528462</t>
  </si>
  <si>
    <t>108</t>
  </si>
  <si>
    <t>M05000036</t>
  </si>
  <si>
    <t>-784891614</t>
  </si>
  <si>
    <t>111</t>
  </si>
  <si>
    <t>M05000039</t>
  </si>
  <si>
    <t>-1685727879</t>
  </si>
  <si>
    <t>112</t>
  </si>
  <si>
    <t>M05000040</t>
  </si>
  <si>
    <t>-2022750271</t>
  </si>
  <si>
    <t>M05000041</t>
  </si>
  <si>
    <t>1973489449</t>
  </si>
  <si>
    <t>M05000042</t>
  </si>
  <si>
    <t>133196554</t>
  </si>
  <si>
    <t>M05000043</t>
  </si>
  <si>
    <t>1917231841</t>
  </si>
  <si>
    <t>M05000044</t>
  </si>
  <si>
    <t>-1154948601</t>
  </si>
  <si>
    <t>M05000045</t>
  </si>
  <si>
    <t>1044793885</t>
  </si>
  <si>
    <t>M05000046</t>
  </si>
  <si>
    <t>-1761237795</t>
  </si>
  <si>
    <t>07 - Gastrovybavení</t>
  </si>
  <si>
    <t>GR001 - Gastrovybavení</t>
  </si>
  <si>
    <t>GR001</t>
  </si>
  <si>
    <t>REGÁL, 4 POLICE ROZMĚRY 800x400x1800</t>
  </si>
  <si>
    <t>KS</t>
  </si>
  <si>
    <t>1648873826</t>
  </si>
  <si>
    <t>1a</t>
  </si>
  <si>
    <t>CHLADNIČKA PŘÍVOD EL. ENERGIE 230 V/0,3 kW ZÁSUVKOU NA ZDI VE V=300 mm NAD PODLAHOU</t>
  </si>
  <si>
    <t>-1918287092</t>
  </si>
  <si>
    <t>JEDNODŘEZ ROZMĚRY 1000x700x900 PŘÍVOD ST. I TEP. VODY V=500mm UKONČEN 3/8" ROH. VENT.,ODPAD ∅50 mm DO V=400 mm NAD PODLAHOU  ODPAD ∅50 mm DO V=400 mm NAD PODLAHOU</t>
  </si>
  <si>
    <t>1552974727</t>
  </si>
  <si>
    <t>PROFESIONÁLNÍ SPRCHA</t>
  </si>
  <si>
    <t>-1350629988</t>
  </si>
  <si>
    <t>REGÁL, 4 POLICE ROZMĚRY 1500x500x1800</t>
  </si>
  <si>
    <t>1745316938</t>
  </si>
  <si>
    <t>UMYVADLO PŘÍVOD ST. I TEP. VODY V=600mm UKONČEN 3/8" ROH. VENT., ODPAD ∅50 mm DO V=500 mm NAD PODLAHOU</t>
  </si>
  <si>
    <t>-598112670</t>
  </si>
  <si>
    <t>PRACOVNÍ STŮL S VESTAVNÝM VAŘIDLEM ROZMĚRY: 1600x700x900</t>
  </si>
  <si>
    <t>-1612903973</t>
  </si>
  <si>
    <t>ELEKTRICKÉ VAŘIDLO PŘÍVOD EL. ENERGIE 230 V/3 kW KABELEM DÉLKY 2000mm ZE ZDI VE V=100mm NAD ZEMÍ</t>
  </si>
  <si>
    <t>-337484640</t>
  </si>
  <si>
    <t>NÁSTĚNNÁ DIGESTOŘ</t>
  </si>
  <si>
    <t>-1617774883</t>
  </si>
  <si>
    <t>MYCÍ STŮL ROZMĚRY: 1250x700x900 VANA 400x400x250 PŘÍVOD ST. I TEP. VODY V=500mm UKONČEN 3/8" ROH. VENT., ODPAD ∅50 mm DO V=400 mm NAD PODLAHOU</t>
  </si>
  <si>
    <t>368454961</t>
  </si>
  <si>
    <t>PRACOVNÍ STŮL ROZMĚRY: 900x650x900</t>
  </si>
  <si>
    <t>-286145204</t>
  </si>
  <si>
    <t>OHŘÍVACÍ LÁZEŇ VČ. PODSTAVCE S POLICÍ 3XGN1/1 PŘÍVOD EL. ENERGIE 230 V/2,6 kW ZÁSUVKOU NA ZDI VE V=600 mm NAD PODLAHOU</t>
  </si>
  <si>
    <t>-1481510967</t>
  </si>
  <si>
    <t>11a</t>
  </si>
  <si>
    <t>1829238378</t>
  </si>
  <si>
    <t>ODKLÁDACÍ STŮL SKŘÍŇOVÝ NA TALÍŘE ROZMĚRY: 1450x650x900</t>
  </si>
  <si>
    <t>938931391</t>
  </si>
  <si>
    <t>POJÍZDNÝ VOZÍK ROZMĚRY: 900x600x900</t>
  </si>
  <si>
    <t>-245718815</t>
  </si>
  <si>
    <t>MYCÍ STŮL ROZMĚRY: 1500x700x900 SCHOZ NA ZBYTKY, VANA 400x400x250 PŘÍVOD ST. I TEP. VODY V=500mm UKONČEN 3/8" ROH. VENT., ODPAD ∅50 mm DO V=400 mm NAD PODLAHOU</t>
  </si>
  <si>
    <t>-10945232</t>
  </si>
  <si>
    <t>PROFI SPRCHA</t>
  </si>
  <si>
    <t>1210370832</t>
  </si>
  <si>
    <t>MYČKA PŘÍVOD EL. ENERGIE 400 V/5 kW KABELEM D=2000 mm ZE ZDI VE V=100 mm, PŘEDŘADIT VODOTĚSNÝ VYPÍNAČ PŘÍVOD STUDENÉ VODY V=100mm UKONČEN 3/8" ROH. VENT., ODPAD ∅50 mm DO ZEMĚ</t>
  </si>
  <si>
    <t>169466820</t>
  </si>
  <si>
    <t>PODSTAVEC POD MYČKU + AUTOMATICKÝ ZMĚKČOVAČ PŘÍVOD EL. ENERGIE 230 V ZÁSUVKOU NA ZDI VE V=600mm NAD PODLAHOU</t>
  </si>
  <si>
    <t>800942883</t>
  </si>
  <si>
    <t>CHLADNIČKA VYSOKÁ PŘÍVOD EL. ENERGIE 230 V/0,3 kW ZÁSUVKOU NA ZDI VE V=300 mm NAD PODLAHOU</t>
  </si>
  <si>
    <t>-139756617</t>
  </si>
  <si>
    <t>O8 - Vzduchotechnika</t>
  </si>
  <si>
    <t>PSV - Práce a dodávky PSV</t>
  </si>
  <si>
    <t>Práce a dodávky PSV</t>
  </si>
  <si>
    <t>1.1</t>
  </si>
  <si>
    <t>-1152391155</t>
  </si>
  <si>
    <t>1.1a</t>
  </si>
  <si>
    <t>Elektrický ohřívač DN 315/ 6,0kW/400V</t>
  </si>
  <si>
    <t>733155588</t>
  </si>
  <si>
    <t>1.2</t>
  </si>
  <si>
    <t>Tlumič hluku 400x250x1000 2x kulisa 100x250x1000</t>
  </si>
  <si>
    <t>-1777774359</t>
  </si>
  <si>
    <t>1.3</t>
  </si>
  <si>
    <t>Tlumič hluku 400x200x1000 2x kulisa 100x200x1000</t>
  </si>
  <si>
    <t>-1623131521</t>
  </si>
  <si>
    <t>1.4</t>
  </si>
  <si>
    <t>Tlumič hluku 200x200x1000 1x kulisa 100x200x1000</t>
  </si>
  <si>
    <t>-1328154096</t>
  </si>
  <si>
    <t>1.5</t>
  </si>
  <si>
    <t>Tlumič hluku - kruhový DN 200-600</t>
  </si>
  <si>
    <t>27172342</t>
  </si>
  <si>
    <t>1.6</t>
  </si>
  <si>
    <t>Tlumič hluku - kruhový DN 160-600</t>
  </si>
  <si>
    <t>1001033686</t>
  </si>
  <si>
    <t>1.7</t>
  </si>
  <si>
    <t>Tlumič hluku - kruhový DN 125-600</t>
  </si>
  <si>
    <t>87602041</t>
  </si>
  <si>
    <t>1.8</t>
  </si>
  <si>
    <t>Regulátor konstantního průtoku DN 250 (průtok vzduchu 480-600 m3/h)</t>
  </si>
  <si>
    <t>-1324924024</t>
  </si>
  <si>
    <t>1.9</t>
  </si>
  <si>
    <t>Regulátor konstantního průtoku DN 200 (průtok vzduchu 300 m3/h)</t>
  </si>
  <si>
    <t>-1713575809</t>
  </si>
  <si>
    <t>1.10</t>
  </si>
  <si>
    <t>Regulátor konstantního průtoku DN 160 (průtok vzduchu 250 m3/h)</t>
  </si>
  <si>
    <t>-800407572</t>
  </si>
  <si>
    <t>1.11</t>
  </si>
  <si>
    <t>Regulátor konstantního průtoku DN 125 (průtok vzduchu 50-100 m3/h)</t>
  </si>
  <si>
    <t>668155801</t>
  </si>
  <si>
    <t>1.12</t>
  </si>
  <si>
    <t>Regulační klapka se servopohonem - těsná DN 250 včetně servopohonu 230V s havarijní funkcí (bez napětí zavřeno)</t>
  </si>
  <si>
    <t>-601781765</t>
  </si>
  <si>
    <t>1.13</t>
  </si>
  <si>
    <t>Regulační klapka se servopohonem - těsná DN 200 včetně servopohonu 230V s havarijní funkcí (bez napětí zavřeno)</t>
  </si>
  <si>
    <t>-1905053317</t>
  </si>
  <si>
    <t>1.14</t>
  </si>
  <si>
    <t>Kuchyňská digestoř - nerezová 800x800x400 mm včetně osvětlení a odlučovačů tuku</t>
  </si>
  <si>
    <t>1005201726</t>
  </si>
  <si>
    <t>1.15</t>
  </si>
  <si>
    <t>Drallorový anemostat pro průtok vzduchu 240 m3/h včetně připojovacího boxu s hrdlem pr. 200mm a montážního materiálu velikost 400x400</t>
  </si>
  <si>
    <t>-1473079069</t>
  </si>
  <si>
    <t>1.16</t>
  </si>
  <si>
    <t>Odvodní vyústka bez regulace 425x225</t>
  </si>
  <si>
    <t>1119152109</t>
  </si>
  <si>
    <t>1.17</t>
  </si>
  <si>
    <t>Přívodní vyústka s nastavitelnými lamelami 625x75</t>
  </si>
  <si>
    <t>1515043942</t>
  </si>
  <si>
    <t>1.18</t>
  </si>
  <si>
    <t>Talířový ventil pro přívod a odvod vzduchu - plechový DN 125</t>
  </si>
  <si>
    <t>432948144</t>
  </si>
  <si>
    <t>1.19</t>
  </si>
  <si>
    <t>Požární stěnový uzávěr s vypěňovací hmotou EW 30 min volná plocha min 0,085 m2</t>
  </si>
  <si>
    <t>1931215008</t>
  </si>
  <si>
    <t>1.20</t>
  </si>
  <si>
    <t>Stěnová mřížka oboustranná  1025x325 ( volná plocha min 0,13 m2)</t>
  </si>
  <si>
    <t>-1531975314</t>
  </si>
  <si>
    <t>1.21.1</t>
  </si>
  <si>
    <t>Ohebné potrubí Flexo s útlumem hluku, včetně montážního materiálu f 200</t>
  </si>
  <si>
    <t>bm</t>
  </si>
  <si>
    <t>-58036767</t>
  </si>
  <si>
    <t>1.21.2</t>
  </si>
  <si>
    <t>Ohebné potrubí Flexo s útlumem hluku, včetně montážního materiálu f 125</t>
  </si>
  <si>
    <t>-954990786</t>
  </si>
  <si>
    <t>1.22.1</t>
  </si>
  <si>
    <t>Potrubí kruhové Spiro vč. tvarovek a spojovacího a montážního materiálu f 250</t>
  </si>
  <si>
    <t>1699880202</t>
  </si>
  <si>
    <t>1.22.2</t>
  </si>
  <si>
    <t>Potrubí kruhové Spiro vč. tvarovek a spojovacího a montážního materiálu f 200</t>
  </si>
  <si>
    <t>-951052701</t>
  </si>
  <si>
    <t>1.22.3</t>
  </si>
  <si>
    <t>Potrubí kruhové Spiro vč. tvarovek a spojovacího a montážního materiálu f 160</t>
  </si>
  <si>
    <t>2061943552</t>
  </si>
  <si>
    <t>1.22.4</t>
  </si>
  <si>
    <t>Potrubí kruhové Spiro vč. tvarovek a spojovacího a montážního materiálu f 125</t>
  </si>
  <si>
    <t>1705110061</t>
  </si>
  <si>
    <t>1.23</t>
  </si>
  <si>
    <t>"Čtyřhranné potrubí z ocel. pozink. plechu spojovaného přírubami do vnitřního</t>
  </si>
  <si>
    <t>-959320658</t>
  </si>
  <si>
    <t>1.24</t>
  </si>
  <si>
    <t>Tepelná izolace tloušťka 80 mm minerální vlna s hliníkovou fólií</t>
  </si>
  <si>
    <t>-2023243311</t>
  </si>
  <si>
    <t>1.25</t>
  </si>
  <si>
    <t>Tepelná izolace tloušťka 40 mm minerální vlna s hliníkovou fólií</t>
  </si>
  <si>
    <t>129706531</t>
  </si>
  <si>
    <t>1.26</t>
  </si>
  <si>
    <t>Oplechování - pozinkovaný plech tl. 0,6 mm</t>
  </si>
  <si>
    <t>1332966340</t>
  </si>
  <si>
    <t>2.1</t>
  </si>
  <si>
    <t>Splitová jednotka Qch=10 kW S funkcí tepelné čerpadlo, včetně regulace a propojení s VZT jednotkou</t>
  </si>
  <si>
    <t>924083177</t>
  </si>
  <si>
    <t>2.2</t>
  </si>
  <si>
    <t>Oplechování potrubí - pozinkovaný plech tl. 0,6 mm</t>
  </si>
  <si>
    <t>-1987337980</t>
  </si>
  <si>
    <t>09 - ZTI</t>
  </si>
  <si>
    <t>Soupis:</t>
  </si>
  <si>
    <t>D2 -  Plastové potrubí PP HT</t>
  </si>
  <si>
    <t>D4 -  návlekové pouzdro 5mm</t>
  </si>
  <si>
    <t>D5 -  čistící kusy</t>
  </si>
  <si>
    <t>D2</t>
  </si>
  <si>
    <t xml:space="preserve"> Plastové potrubí PP HT</t>
  </si>
  <si>
    <t>Pol5</t>
  </si>
  <si>
    <t>DN40</t>
  </si>
  <si>
    <t>-1157674608</t>
  </si>
  <si>
    <t>Pol6</t>
  </si>
  <si>
    <t>DN50</t>
  </si>
  <si>
    <t>-605970606</t>
  </si>
  <si>
    <t>Pol7</t>
  </si>
  <si>
    <t>DN75</t>
  </si>
  <si>
    <t>462113595</t>
  </si>
  <si>
    <t>Pol8</t>
  </si>
  <si>
    <t>DN100</t>
  </si>
  <si>
    <t>646800486</t>
  </si>
  <si>
    <t>D4</t>
  </si>
  <si>
    <t xml:space="preserve"> návlekové pouzdro 5mm</t>
  </si>
  <si>
    <t>Pol5.1</t>
  </si>
  <si>
    <t>-456035606</t>
  </si>
  <si>
    <t>Pol6.1</t>
  </si>
  <si>
    <t>1600100599</t>
  </si>
  <si>
    <t>Pol7.1</t>
  </si>
  <si>
    <t>-2130615981</t>
  </si>
  <si>
    <t>Pol8.1</t>
  </si>
  <si>
    <t>151333874</t>
  </si>
  <si>
    <t>D5</t>
  </si>
  <si>
    <t xml:space="preserve"> čistící kusy</t>
  </si>
  <si>
    <t>Pol9</t>
  </si>
  <si>
    <t>-407151859</t>
  </si>
  <si>
    <t>Pol10</t>
  </si>
  <si>
    <t>-348353720</t>
  </si>
  <si>
    <t>Pol11</t>
  </si>
  <si>
    <t>přivzdušňovací hlavice podomítková (např. HL905)</t>
  </si>
  <si>
    <t>-2062253104</t>
  </si>
  <si>
    <t>Pol12</t>
  </si>
  <si>
    <t>ventilační halvice včetně střešní průchodky DN100</t>
  </si>
  <si>
    <t>-380729737</t>
  </si>
  <si>
    <t>D3</t>
  </si>
  <si>
    <t>Pol13</t>
  </si>
  <si>
    <t>tvarovky - odbočky, kolena</t>
  </si>
  <si>
    <t>473201313</t>
  </si>
  <si>
    <t>Pol14</t>
  </si>
  <si>
    <t>pomocné montážní a kotevní prvky</t>
  </si>
  <si>
    <t>1019723864</t>
  </si>
  <si>
    <t>Pol15</t>
  </si>
  <si>
    <t>montáž</t>
  </si>
  <si>
    <t>-606947234</t>
  </si>
  <si>
    <t>D2 -  Plastové potrubí PPR PN16</t>
  </si>
  <si>
    <t>D4 -  Plastové potrubí PP-RCT</t>
  </si>
  <si>
    <t>D5 -  návleková izolace na bázi PE tl. 9 mm</t>
  </si>
  <si>
    <t>D6 -  návleková izolace na bázi PE tl. 20 mm</t>
  </si>
  <si>
    <t>D7 -  návleková izolace na bázi PE tl. 30 mm</t>
  </si>
  <si>
    <t>D8 -  kulový ventil</t>
  </si>
  <si>
    <t>D9 -  uzavírací regulační ventil</t>
  </si>
  <si>
    <t>D1</t>
  </si>
  <si>
    <t xml:space="preserve"> Plastové potrubí PPR PN16</t>
  </si>
  <si>
    <t>Pol16</t>
  </si>
  <si>
    <t>20x2.8</t>
  </si>
  <si>
    <t>1231957935</t>
  </si>
  <si>
    <t>Pol17</t>
  </si>
  <si>
    <t>25x3.5</t>
  </si>
  <si>
    <t>1763154001</t>
  </si>
  <si>
    <t>Pol18</t>
  </si>
  <si>
    <t>32x4.4</t>
  </si>
  <si>
    <t>-493329915</t>
  </si>
  <si>
    <t xml:space="preserve"> Plastové potrubí PP-RCT</t>
  </si>
  <si>
    <t>Pol16.1</t>
  </si>
  <si>
    <t>572488296</t>
  </si>
  <si>
    <t>Pol17.1</t>
  </si>
  <si>
    <t>568720236</t>
  </si>
  <si>
    <t>Pol18.1</t>
  </si>
  <si>
    <t>-23618206</t>
  </si>
  <si>
    <t xml:space="preserve"> návleková izolace na bázi PE tl. 9 mm</t>
  </si>
  <si>
    <t>Pol19</t>
  </si>
  <si>
    <t>20/9</t>
  </si>
  <si>
    <t>927337451</t>
  </si>
  <si>
    <t>Pol20</t>
  </si>
  <si>
    <t>25/9</t>
  </si>
  <si>
    <t>372395390</t>
  </si>
  <si>
    <t>Pol21</t>
  </si>
  <si>
    <t>32/9</t>
  </si>
  <si>
    <t>-1824877978</t>
  </si>
  <si>
    <t xml:space="preserve"> návleková izolace na bázi PE tl. 20 mm</t>
  </si>
  <si>
    <t>Pol22</t>
  </si>
  <si>
    <t>20/20</t>
  </si>
  <si>
    <t>-123478803</t>
  </si>
  <si>
    <t xml:space="preserve"> návleková izolace na bázi PE tl. 30 mm</t>
  </si>
  <si>
    <t>Pol23</t>
  </si>
  <si>
    <t>25/30</t>
  </si>
  <si>
    <t>-1484545233</t>
  </si>
  <si>
    <t>Pol24</t>
  </si>
  <si>
    <t>32/30</t>
  </si>
  <si>
    <t>-526769167</t>
  </si>
  <si>
    <t>Pol25</t>
  </si>
  <si>
    <t>termostatický směšovací ventil DN25</t>
  </si>
  <si>
    <t>2118437177</t>
  </si>
  <si>
    <t xml:space="preserve"> kulový ventil</t>
  </si>
  <si>
    <t>Pol26</t>
  </si>
  <si>
    <t>DN20</t>
  </si>
  <si>
    <t>-785104860</t>
  </si>
  <si>
    <t>Pol27</t>
  </si>
  <si>
    <t>DN25</t>
  </si>
  <si>
    <t>1707558318</t>
  </si>
  <si>
    <t>Pol28</t>
  </si>
  <si>
    <t>zpětný ventil DN25</t>
  </si>
  <si>
    <t>582656646</t>
  </si>
  <si>
    <t xml:space="preserve"> uzavírací regulační ventil</t>
  </si>
  <si>
    <t>Pol26.1</t>
  </si>
  <si>
    <t>-1174499131</t>
  </si>
  <si>
    <t>Pol29</t>
  </si>
  <si>
    <t>pomocný montážní a kotevní materiál</t>
  </si>
  <si>
    <t>124713477</t>
  </si>
  <si>
    <t>Pol15.1</t>
  </si>
  <si>
    <t>-1130537979</t>
  </si>
  <si>
    <t>U</t>
  </si>
  <si>
    <t>2122202171</t>
  </si>
  <si>
    <t>-1558269675</t>
  </si>
  <si>
    <t>WC</t>
  </si>
  <si>
    <t>-2035297864</t>
  </si>
  <si>
    <t>WC1</t>
  </si>
  <si>
    <t>794613636</t>
  </si>
  <si>
    <t>S</t>
  </si>
  <si>
    <t>-1167760366</t>
  </si>
  <si>
    <t>páková sprchová baterie - termostatická, nástěnné provedení</t>
  </si>
  <si>
    <t>-1902692469</t>
  </si>
  <si>
    <t>Vy</t>
  </si>
  <si>
    <t>-1006519816</t>
  </si>
  <si>
    <t>páková dřezová baterie, nástěnné provedení, splachovací nádržka</t>
  </si>
  <si>
    <t>914883102</t>
  </si>
  <si>
    <t>Pol4</t>
  </si>
  <si>
    <t>609325558</t>
  </si>
  <si>
    <t>10 - UT</t>
  </si>
  <si>
    <t>D1 -  Měděné potrubí</t>
  </si>
  <si>
    <t>D2 -  Návleková izolace 20 mm</t>
  </si>
  <si>
    <t>D4 -  ocelové deskové těleso s integrovaným termostatickým ventilem, typ ventil kompakt</t>
  </si>
  <si>
    <t xml:space="preserve"> Měděné potrubí</t>
  </si>
  <si>
    <t>Pol31</t>
  </si>
  <si>
    <t>15x1</t>
  </si>
  <si>
    <t>-2117761360</t>
  </si>
  <si>
    <t>Pol32</t>
  </si>
  <si>
    <t>18x1</t>
  </si>
  <si>
    <t>-562941627</t>
  </si>
  <si>
    <t xml:space="preserve"> Návleková izolace 20 mm</t>
  </si>
  <si>
    <t>Pol33</t>
  </si>
  <si>
    <t>15 x 20</t>
  </si>
  <si>
    <t>-1538334924</t>
  </si>
  <si>
    <t>Pol34</t>
  </si>
  <si>
    <t>18 x 20</t>
  </si>
  <si>
    <t>795405129</t>
  </si>
  <si>
    <t>Pol35</t>
  </si>
  <si>
    <t>termostatické hlavice s kapalinovým čidlem</t>
  </si>
  <si>
    <t>1058279329</t>
  </si>
  <si>
    <t>Pol36</t>
  </si>
  <si>
    <t>termostatická hlavice s kapalinovým odděleným čidlem</t>
  </si>
  <si>
    <t>1307012737</t>
  </si>
  <si>
    <t>Pol37</t>
  </si>
  <si>
    <t>dvojité uzavírací šroubení - rohové</t>
  </si>
  <si>
    <t>-665418448</t>
  </si>
  <si>
    <t>Pol38</t>
  </si>
  <si>
    <t>dvojité uzavírací šroubení - přímé</t>
  </si>
  <si>
    <t>1152422445</t>
  </si>
  <si>
    <t xml:space="preserve"> ocelové deskové těleso s integrovaným termostatickým ventilem, typ ventil kompakt</t>
  </si>
  <si>
    <t>Pol39</t>
  </si>
  <si>
    <t>typ 21VK,výška 600mm,délka 1200mm</t>
  </si>
  <si>
    <t>-1552971565</t>
  </si>
  <si>
    <t>Pol39a</t>
  </si>
  <si>
    <t>typ22 VK,výška 600mm,délka 1200mm</t>
  </si>
  <si>
    <t>-1993455425</t>
  </si>
  <si>
    <t>Pol40</t>
  </si>
  <si>
    <t>typ 33VK,výška 600mm,délka 2000mm</t>
  </si>
  <si>
    <t>-1662199490</t>
  </si>
  <si>
    <t>Pol41</t>
  </si>
  <si>
    <t>typ 33VK,výška 900mm,délka 600mm</t>
  </si>
  <si>
    <t>-1488784433</t>
  </si>
  <si>
    <t>Pol42</t>
  </si>
  <si>
    <t>-2146384327</t>
  </si>
  <si>
    <t>Pol44</t>
  </si>
  <si>
    <t>586336753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</si>
  <si>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</si>
  <si>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</si>
  <si>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</si>
  <si>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</si>
  <si>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</si>
  <si>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</si>
  <si>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</si>
  <si>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</si>
  <si>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</si>
  <si>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</si>
  <si>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</si>
  <si>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</si>
  <si>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</si>
  <si>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</si>
  <si>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</si>
  <si>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</si>
  <si>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</si>
  <si>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</si>
  <si>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</si>
  <si>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</si>
  <si>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</si>
  <si>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</si>
  <si>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</si>
  <si>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</si>
  <si>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</si>
  <si>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</si>
  <si>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</si>
  <si>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</si>
  <si>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</si>
  <si>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</si>
  <si>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</si>
  <si>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</si>
  <si>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</si>
  <si>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</si>
  <si>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</si>
  <si>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</si>
  <si>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</si>
  <si>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</si>
  <si>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</si>
  <si>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</si>
  <si>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</si>
  <si>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</si>
  <si>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</si>
  <si>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</si>
  <si>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</si>
  <si>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</si>
  <si>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</si>
  <si>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</si>
  <si>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</si>
  <si>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</si>
  <si>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</si>
  <si>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</si>
  <si>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</si>
  <si>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</si>
  <si>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</si>
  <si>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</si>
  <si>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</si>
  <si>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</si>
  <si>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</si>
  <si>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</si>
  <si>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</si>
  <si>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</si>
  <si>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</si>
  <si>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</si>
  <si>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</si>
  <si>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</si>
  <si>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</si>
  <si>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</si>
  <si>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</si>
  <si>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</si>
  <si>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</si>
  <si>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</si>
  <si>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</si>
  <si>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</si>
  <si>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</si>
  <si>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</si>
  <si>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</si>
  <si>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</si>
  <si>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</si>
  <si>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</si>
  <si>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</si>
  <si>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</si>
  <si>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</si>
  <si>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</si>
  <si>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</si>
  <si>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</si>
  <si>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</si>
  <si>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</si>
  <si>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</si>
  <si>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</si>
  <si>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</si>
  <si>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</si>
  <si>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</si>
  <si>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</si>
  <si>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</si>
  <si>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</si>
  <si>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</si>
  <si>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</si>
  <si>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</si>
  <si>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</si>
  <si>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</si>
  <si>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</si>
  <si>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</si>
  <si>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</si>
  <si>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</si>
  <si>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</si>
  <si>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</si>
  <si>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</si>
  <si>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</si>
  <si>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</si>
  <si>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</si>
  <si>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</si>
  <si>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</si>
  <si>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</si>
  <si>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</si>
  <si>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</si>
  <si>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</si>
  <si>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</si>
  <si>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</si>
  <si>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</si>
  <si>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</si>
  <si>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</si>
  <si>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</si>
  <si>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</si>
  <si>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</si>
  <si>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</si>
  <si>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</si>
  <si>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</si>
  <si>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</si>
  <si>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</si>
  <si>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</si>
  <si>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</si>
  <si>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</si>
  <si>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</si>
  <si>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</si>
  <si>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</si>
  <si>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</si>
  <si>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</si>
  <si>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</si>
  <si>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</si>
  <si>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</si>
  <si>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</si>
  <si>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</si>
  <si>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</si>
  <si>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</si>
  <si>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</si>
  <si>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</si>
  <si>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</si>
  <si>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</si>
  <si>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</si>
  <si>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</si>
  <si>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</si>
  <si>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</si>
  <si>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</si>
  <si>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</si>
  <si>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</si>
  <si>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</si>
  <si>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</si>
  <si>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</si>
  <si>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</si>
  <si>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</si>
  <si>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</si>
  <si>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</si>
  <si>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</si>
  <si>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</si>
  <si>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</si>
  <si>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</si>
  <si>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</si>
  <si>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</si>
  <si>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</si>
  <si>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</si>
  <si>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</si>
  <si>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</si>
  <si>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</si>
  <si>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</si>
  <si>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</si>
  <si>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</si>
  <si>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</si>
  <si>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</si>
  <si>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</si>
  <si>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</si>
  <si>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</si>
  <si>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</si>
  <si>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</si>
  <si>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</si>
  <si>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</si>
  <si>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</si>
  <si>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ZTI - Vodovod</t>
  </si>
  <si>
    <t>ZTI - Kanalizace</t>
  </si>
  <si>
    <t>ZTI - Zařizovací předměty</t>
  </si>
  <si>
    <t xml:space="preserve"> ÚSTŘEDNÍ VYTÁPĚNÍ</t>
  </si>
  <si>
    <t>D3 - termostat.směšovací ventil</t>
  </si>
  <si>
    <t>D3 - pomocný montážní a kotevní materiál</t>
  </si>
  <si>
    <t>D3 - montáž</t>
  </si>
  <si>
    <t>výlevka s vodorovným odpadem,kotevní šrouby,</t>
  </si>
  <si>
    <t>D3 - tvarovky-odbočky,kolena</t>
  </si>
  <si>
    <t>D3 - pomocné montážní a kotevní prvky</t>
  </si>
  <si>
    <t>Prosklená stěna 2850x2400+dveře 170x210 vč.kování</t>
  </si>
  <si>
    <t>Skladby podlah viz tabulka místností skladba S1 a S2</t>
  </si>
  <si>
    <t>201,76*1,1 'Přepočtené koeficientem množství</t>
  </si>
  <si>
    <t>Dveře hliníkové venkovní prosklené opatřeny průsvitnou neprůhlednou folií 1křídlové 90x261 otočné vč.kování</t>
  </si>
  <si>
    <t>Dveře hliníkové venkovní prosklené opatřeny průsvitnou neprůhlednou folií 1křídlové 80x187 otočné vč.kování</t>
  </si>
  <si>
    <t>030001001</t>
  </si>
  <si>
    <t>Teoretická a provozní spotřeba vody na staveništi</t>
  </si>
  <si>
    <t xml:space="preserve">D+M zavěšené skleněné stříšky 2500 x 1300 mm nad hl. vstupem kotvené do nosného zdiva  </t>
  </si>
  <si>
    <t>VZT jednotka Např.  Ekodezign 2018 včetně regulace viz technický list</t>
  </si>
  <si>
    <t>Svítidlo Např. MODUS IB4000A4KO600ND, IP40, vestavná montáž, LED 33W, opálový kryt</t>
  </si>
  <si>
    <t>Svítidlo Např. MODUS PL2500S2W4, IP65, přisazená montáž, LED 21W, PC kryt</t>
  </si>
  <si>
    <t>Svítidlo Např. MODUS SPMI1500KO4V2, IP43, vestavná montáž, LED 21W, opálový skl. kryt</t>
  </si>
  <si>
    <t>Svítidlo Např. MODUS SPMI2000KO4V2, IP43, vestavná montáž, LED 28W, opálový skl. kryt</t>
  </si>
  <si>
    <t>Svítidlo s mikrovlnným pohybovým čidlem Např. VICTOR W131-BI E27 IP44 ECOLITE</t>
  </si>
  <si>
    <t>Nouzové svítidlo Např. MODUS HELIOS LED SE (OZAWHL1ATSE, 1h), IP65, montáž na stěnu</t>
  </si>
  <si>
    <t>Nouzové svítidlo Např. MODUS LOVATO P (OZAWLVPC1ATSE, 1h), IP20, vestavná montáž</t>
  </si>
  <si>
    <t>Kryt spínače kolébkového Např. ABB Levit- bílý</t>
  </si>
  <si>
    <t>Přístroj spínače jednopólového Např.  ABB Levit- bílý</t>
  </si>
  <si>
    <t>Přístroj přepínače střídavého Např.  ABB Levit- bílý</t>
  </si>
  <si>
    <t>Přístroj přepínače křížového Např.  ABB Levit- bílý</t>
  </si>
  <si>
    <t>Zásuvka jednonásobná s ochranným kolíkem, s clonkami Např. ABB Levit- bílá</t>
  </si>
  <si>
    <t>Zásuvka jednonásobná s ochranným kolíkem, s clonkami Např.  ABB Levit- šedá</t>
  </si>
  <si>
    <t>Zásuvka jednonásobná s ochranným kolíkem, IP44 Např.  ABB Tango - bílá</t>
  </si>
  <si>
    <t>Rámeček pro elektroinstalační přístroje, jednonásobný,Např. ABB Levit - bílý</t>
  </si>
  <si>
    <t>Rámeček pro elektroinstalační přístroje, dvojnásobný vodorovný,Např. ABB Levit  - bílý</t>
  </si>
  <si>
    <t>Rámeček pro elektroinstalační přístroje, trojnásobný vodorovný,Např. ABB Levit  - bílý</t>
  </si>
  <si>
    <t>Rámeček pro elektroinstalační přístroje, čtyřnásobný vodorovný,Např. ABB Levit  - bílý</t>
  </si>
  <si>
    <t>Rámeček pro elektroinstalační přístroje, pětinásobný vodorovný,Např. ABB Levit  - bílý</t>
  </si>
  <si>
    <t>atestace, návody a manuály, vyškolení obsluhy, revize, tlakové zkoušky, zkoušky, meření, protokoly, doplňkové dokumentace provedení, technická prohlídka zařízení, uvedení do provozu, dokumentace skutečného provedení, štítky a označení</t>
  </si>
  <si>
    <t>výrobní projektová dokumentace schodiště</t>
  </si>
  <si>
    <t>zaměření schodiště, nových otvorů ve fasádě, plotu, branka</t>
  </si>
  <si>
    <t>dokumentace skutečného provedení stavby</t>
  </si>
  <si>
    <t>tlakové zkoušky vnitřních rozvodů, topení, el. vedení</t>
  </si>
  <si>
    <t>1010.O00.641001.081</t>
  </si>
  <si>
    <t>348101220221</t>
  </si>
  <si>
    <t>Expandér pro připojení min. 3 prvků, pro začlenění do stávajícího systému, homologovány do kategorie 3 dle ČSN EN 50131-1</t>
  </si>
  <si>
    <t>Kompletní montážní práce</t>
  </si>
  <si>
    <t>348101220222</t>
  </si>
  <si>
    <t>Nápis „Dětská skupina MŽP“ na fasádu. Provedení nerez, jednotlivá 3D písmena s navařenou bočnicí.</t>
  </si>
  <si>
    <t>Hliníkové profily s drážkami poskládané pod sebou v rámci jedné cedulky, pro zasunutí proužků fólií s vytištěnými jmény apod. Hliníkové bočnice. Umístění na stěně.</t>
  </si>
  <si>
    <t xml:space="preserve">Hliníkové piktogramy na dveře. </t>
  </si>
  <si>
    <t>vnitřní provizorní SDK dělící příčka, provizorní el. elektroměr napojen z 1.NP z rozvaděče, voda napojena protažením hadice z kuchyňky v 1.NP - viz spotřeba vody, sociální zázemí pro dělníky(stavební buňky a šatny), skladování materiálu (přístřešky/ buňky které ochrání materiál před povětrnostními vlivy atd.</t>
  </si>
  <si>
    <t>označení dveří dle PBŘ , přenosné hasící přístroje                                                                  (1x práškový Pg 6 (hasicí schopnost 21 A, 113 B, 6 hasicích jednotek) - v herně
1x práškový Pg 6 (hasicí schopnost 21 A, 113 B, 6 hasicích jednotek) – v šatně                1x práškový Pg 6 (hasicí schopnost 21 A, 113 B, 6 hasicích jednotek) - v chodbě
1x práškový Pg 6 (hasicí schopnost 21 A, 113 B, 6 hasicích jednotek) - v přípravně )  řesení únikových cest a světelné označení</t>
  </si>
  <si>
    <t>1,2*0,6*0,9</t>
  </si>
  <si>
    <t>skladování potřebného technického vybavení, zabezpečení stavby, pronájem mobilního WC.</t>
  </si>
  <si>
    <t>Oprava a výměna betonový dlaždic na zahradě vč podsypu frakce 4-8mm</t>
  </si>
  <si>
    <t>hybridní vinylová podlahová krytina tl.2,0 mm,  rubová vrstva z recyklovaného vinylu, výztuha ze sklené sítě, silně lisovaná nášlapná vrstva probarvená v celkové tloušťce tvořená čipsy čistého vinylu bez plniv, laserem tvrzená povrchová úprava Protecsol2 s vysokou odolností vůči chemikáliím nevyžadující aplikaci ochranných emulzí. Celková tloušťka 2mm s atibakteriální přísadou Sanosol, tloušťka nášlapné vrstvy min. 1 mm, kluznost za mokra R10, reakce na oheň Bfl-s1, kročejová neprůzvučnost 8dB, součinitel smykového tření dle ČSN 744507 min. 0,5. TVOC po 28 dnech &lt; 10μg/ m3 dle ISO 16000-6. Bez obsahu těžkých kovů a ftalátů spadajících do skupiny CMR (karcinogeny, mutageny, reprotoxika dle REACH).</t>
  </si>
  <si>
    <t>Vyrovnání podkladu povlakových podlah stěrkou pevnosti 20 Mpa  tl do 3 mm</t>
  </si>
  <si>
    <t>610A120234</t>
  </si>
  <si>
    <t>Kladení dlažby z betonových dlaždic na sucho na terče z umělé hmoty o rozměru dlažby 600 x 600 mm, o výšce terče do 25 mm (objekt SO2)</t>
  </si>
  <si>
    <t>Kladení dlažby z betonových dlaždic o rozměru dlažby 50x50 cm</t>
  </si>
  <si>
    <t>348101220249</t>
  </si>
  <si>
    <t>Nájezdová plošina z pororoštu u vstupu Z1 ( rozměry 2400 x 1200 mm)</t>
  </si>
  <si>
    <t>348101280249</t>
  </si>
  <si>
    <t xml:space="preserve">m </t>
  </si>
  <si>
    <t>pro VZT , velokosti otvorů : 2*0,415*0,35 a 1*0,3*0,35 m</t>
  </si>
  <si>
    <t xml:space="preserve">Montáž stropních nosníků, Osazení jeřábem </t>
  </si>
  <si>
    <t>Lepení podlahovin z vícevrstvého vinylu standardním lepidlem včetně fabionu v. 100mm a včetně samonivelační vyrovnávací stěrky</t>
  </si>
  <si>
    <t xml:space="preserve">Oplocení v. 1800 mm ( Plotová pole budou tvořena drátěnými panely. Pole bude pomocí montážních sad kotveno do kovových sloupků,  Sloupky budou kotveny na prefabrikovanou patku) Rozměry - plotové sloupky 60/60mm, v. 1800mm.
</t>
  </si>
  <si>
    <t>sifon chrom,</t>
  </si>
  <si>
    <t xml:space="preserve">Umyvadlo 55x44cm, Např. Kolo Nova Pro, kotevní šrouby, </t>
  </si>
  <si>
    <t>Závěsné WC Např. Kolo Primo, modul pro závěsné WC s nádržkou pro předstěnovou montáž, ovládání zpředu, tlačítko, sedátko</t>
  </si>
  <si>
    <t>sprchový kout 90x90cm, zástěna, sifon</t>
  </si>
  <si>
    <t>Dětské závěsné WC, Např. Kolo Nova Pro Pico, modul pro závěsné WC s nádržkou pro předstěnovou montáž, ovládání zpředu, tlačítko, sedátko</t>
  </si>
  <si>
    <t>páková umyvadlová baterie, Např. Kludi Logo Neo, stojánkové provedení, včetně napojovacích hadic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</si>
</sst>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  <font>
      <i/>
      <sz val="8"/>
      <color theme="1"/>
      <name val="Trebuchet MS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rgb="FF000000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43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35" fillId="0" borderId="23" xfId="0" applyFont="1" applyBorder="1" applyAlignment="1">
      <alignment horizontal="center" vertical="center"/>
    </xf>
    <xf numFmtId="0" fontId="36" fillId="2" borderId="0" xfId="20" applyFill="1" applyAlignment="1" applyProtection="1">
      <alignment/>
      <protection/>
    </xf>
    <xf numFmtId="0" fontId="37" fillId="0" borderId="0" xfId="20" applyFont="1" applyAlignment="1" applyProtection="1">
      <alignment horizontal="center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49" fontId="0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7" fontId="0" fillId="5" borderId="27" xfId="0" applyNumberFormat="1" applyFont="1" applyFill="1" applyBorder="1" applyAlignment="1" applyProtection="1">
      <alignment vertical="center"/>
      <protection locked="0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34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/>
    </xf>
    <xf numFmtId="0" fontId="11" fillId="5" borderId="4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 wrapText="1"/>
    </xf>
    <xf numFmtId="167" fontId="11" fillId="5" borderId="0" xfId="0" applyNumberFormat="1" applyFont="1" applyFill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 wrapText="1"/>
    </xf>
    <xf numFmtId="167" fontId="12" fillId="5" borderId="0" xfId="0" applyNumberFormat="1" applyFont="1" applyFill="1" applyBorder="1" applyAlignment="1">
      <alignment vertical="center"/>
    </xf>
    <xf numFmtId="49" fontId="0" fillId="5" borderId="27" xfId="0" applyNumberFormat="1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167" fontId="12" fillId="5" borderId="0" xfId="0" applyNumberFormat="1" applyFont="1" applyFill="1" applyAlignment="1">
      <alignment vertical="center"/>
    </xf>
    <xf numFmtId="0" fontId="9" fillId="5" borderId="4" xfId="0" applyFont="1" applyFill="1" applyBorder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4" fontId="8" fillId="5" borderId="0" xfId="0" applyNumberFormat="1" applyFont="1" applyFill="1" applyBorder="1" applyAlignment="1">
      <alignment/>
    </xf>
    <xf numFmtId="0" fontId="10" fillId="5" borderId="0" xfId="0" applyFont="1" applyFill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41" fillId="5" borderId="27" xfId="0" applyFont="1" applyFill="1" applyBorder="1" applyAlignment="1" applyProtection="1">
      <alignment horizontal="center" vertical="center"/>
      <protection locked="0"/>
    </xf>
    <xf numFmtId="49" fontId="41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41" fillId="5" borderId="27" xfId="0" applyFont="1" applyFill="1" applyBorder="1" applyAlignment="1" applyProtection="1">
      <alignment horizontal="left" vertical="center" wrapText="1"/>
      <protection locked="0"/>
    </xf>
    <xf numFmtId="0" fontId="41" fillId="5" borderId="27" xfId="0" applyFont="1" applyFill="1" applyBorder="1" applyAlignment="1" applyProtection="1">
      <alignment horizontal="center" vertical="center" wrapText="1"/>
      <protection locked="0"/>
    </xf>
    <xf numFmtId="167" fontId="41" fillId="5" borderId="27" xfId="0" applyNumberFormat="1" applyFont="1" applyFill="1" applyBorder="1" applyAlignment="1" applyProtection="1">
      <alignment vertical="center"/>
      <protection locked="0"/>
    </xf>
    <xf numFmtId="4" fontId="41" fillId="5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/>
    <xf numFmtId="0" fontId="39" fillId="2" borderId="0" xfId="20" applyFont="1" applyFill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3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167" fontId="12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9" fontId="42" fillId="0" borderId="0" xfId="0" applyNumberFormat="1" applyFont="1" applyAlignment="1">
      <alignment wrapText="1"/>
    </xf>
    <xf numFmtId="0" fontId="35" fillId="0" borderId="36" xfId="0" applyFont="1" applyBorder="1" applyAlignment="1" applyProtection="1">
      <alignment horizontal="center" vertical="center"/>
      <protection locked="0"/>
    </xf>
    <xf numFmtId="49" fontId="35" fillId="0" borderId="36" xfId="0" applyNumberFormat="1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167" fontId="35" fillId="0" borderId="36" xfId="0" applyNumberFormat="1" applyFont="1" applyBorder="1" applyAlignment="1" applyProtection="1">
      <alignment vertical="center"/>
      <protection locked="0"/>
    </xf>
    <xf numFmtId="4" fontId="35" fillId="0" borderId="36" xfId="0" applyNumberFormat="1" applyFont="1" applyBorder="1" applyAlignment="1" applyProtection="1">
      <alignment vertical="center"/>
      <protection locked="0"/>
    </xf>
    <xf numFmtId="0" fontId="35" fillId="0" borderId="37" xfId="0" applyFont="1" applyBorder="1" applyAlignment="1" applyProtection="1">
      <alignment horizontal="left" vertical="center" wrapText="1"/>
      <protection locked="0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39" fillId="2" borderId="0" xfId="20" applyFont="1" applyFill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21" applyFont="1" applyBorder="1" applyAlignment="1" applyProtection="1">
      <alignment horizontal="left" vertical="top"/>
      <protection locked="0"/>
    </xf>
    <xf numFmtId="0" fontId="16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6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95250</xdr:colOff>
      <xdr:row>82</xdr:row>
      <xdr:rowOff>38100</xdr:rowOff>
    </xdr:from>
    <xdr:to>
      <xdr:col>8</xdr:col>
      <xdr:colOff>1019175</xdr:colOff>
      <xdr:row>82</xdr:row>
      <xdr:rowOff>962025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16049625"/>
          <a:ext cx="923925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209550</xdr:colOff>
      <xdr:row>83</xdr:row>
      <xdr:rowOff>38100</xdr:rowOff>
    </xdr:from>
    <xdr:to>
      <xdr:col>8</xdr:col>
      <xdr:colOff>790575</xdr:colOff>
      <xdr:row>83</xdr:row>
      <xdr:rowOff>495300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7040225"/>
          <a:ext cx="5810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152400</xdr:colOff>
      <xdr:row>84</xdr:row>
      <xdr:rowOff>38100</xdr:rowOff>
    </xdr:from>
    <xdr:to>
      <xdr:col>8</xdr:col>
      <xdr:colOff>847725</xdr:colOff>
      <xdr:row>84</xdr:row>
      <xdr:rowOff>733425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7583150"/>
          <a:ext cx="6953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133350</xdr:colOff>
      <xdr:row>85</xdr:row>
      <xdr:rowOff>47625</xdr:rowOff>
    </xdr:from>
    <xdr:to>
      <xdr:col>8</xdr:col>
      <xdr:colOff>838200</xdr:colOff>
      <xdr:row>85</xdr:row>
      <xdr:rowOff>752475</xdr:rowOff>
    </xdr:to>
    <xdr:pic>
      <xdr:nvPicPr>
        <xdr:cNvPr id="42" name="Obrázek 4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18354675"/>
          <a:ext cx="7048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171450</xdr:colOff>
      <xdr:row>86</xdr:row>
      <xdr:rowOff>57150</xdr:rowOff>
    </xdr:from>
    <xdr:to>
      <xdr:col>8</xdr:col>
      <xdr:colOff>876300</xdr:colOff>
      <xdr:row>86</xdr:row>
      <xdr:rowOff>666750</xdr:rowOff>
    </xdr:to>
    <xdr:pic>
      <xdr:nvPicPr>
        <xdr:cNvPr id="43" name="Obrázek 4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145250"/>
          <a:ext cx="70485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28575</xdr:colOff>
      <xdr:row>87</xdr:row>
      <xdr:rowOff>66675</xdr:rowOff>
    </xdr:from>
    <xdr:to>
      <xdr:col>8</xdr:col>
      <xdr:colOff>885825</xdr:colOff>
      <xdr:row>87</xdr:row>
      <xdr:rowOff>952500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86650" y="19840575"/>
          <a:ext cx="85725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104775</xdr:colOff>
      <xdr:row>89</xdr:row>
      <xdr:rowOff>66675</xdr:rowOff>
    </xdr:from>
    <xdr:to>
      <xdr:col>8</xdr:col>
      <xdr:colOff>885825</xdr:colOff>
      <xdr:row>89</xdr:row>
      <xdr:rowOff>647700</xdr:rowOff>
    </xdr:to>
    <xdr:pic>
      <xdr:nvPicPr>
        <xdr:cNvPr id="45" name="Obrázek 4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1135975"/>
          <a:ext cx="7810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tabSelected="1" workbookViewId="0" topLeftCell="A1">
      <pane ySplit="1" topLeftCell="A43" activePane="bottomLeft" state="frozen"/>
      <selection pane="bottomLeft" activeCell="W26" sqref="W26:AE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222" t="s">
        <v>0</v>
      </c>
      <c r="B1" s="223"/>
      <c r="C1" s="223"/>
      <c r="D1" s="224" t="s">
        <v>1</v>
      </c>
      <c r="E1" s="223"/>
      <c r="F1" s="223"/>
      <c r="G1" s="223"/>
      <c r="H1" s="223"/>
      <c r="I1" s="223"/>
      <c r="J1" s="223"/>
      <c r="K1" s="221" t="s">
        <v>1743</v>
      </c>
      <c r="L1" s="221"/>
      <c r="M1" s="221"/>
      <c r="N1" s="221"/>
      <c r="O1" s="221"/>
      <c r="P1" s="221"/>
      <c r="Q1" s="221"/>
      <c r="R1" s="221"/>
      <c r="S1" s="221"/>
      <c r="T1" s="223"/>
      <c r="U1" s="223"/>
      <c r="V1" s="223"/>
      <c r="W1" s="221" t="s">
        <v>1744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9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" customHeight="1">
      <c r="AR2" s="380" t="s">
        <v>6</v>
      </c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19" t="s">
        <v>7</v>
      </c>
      <c r="BT2" s="19" t="s">
        <v>8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9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S4" s="19" t="s">
        <v>12</v>
      </c>
    </row>
    <row r="5" spans="2:71" ht="14.4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411" t="s">
        <v>14</v>
      </c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24"/>
      <c r="AQ5" s="26"/>
      <c r="BS5" s="19" t="s">
        <v>7</v>
      </c>
    </row>
    <row r="6" spans="2:71" ht="36.9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413" t="s">
        <v>16</v>
      </c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24"/>
      <c r="AQ6" s="26"/>
      <c r="BS6" s="19" t="s">
        <v>17</v>
      </c>
    </row>
    <row r="7" spans="2:71" ht="14.4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3</v>
      </c>
      <c r="AO7" s="24"/>
      <c r="AP7" s="24"/>
      <c r="AQ7" s="26"/>
      <c r="BS7" s="19" t="s">
        <v>20</v>
      </c>
    </row>
    <row r="8" spans="2:71" ht="14.4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29" t="s">
        <v>24</v>
      </c>
      <c r="AO8" s="24"/>
      <c r="AP8" s="24"/>
      <c r="AQ8" s="26"/>
      <c r="BS8" s="19" t="s">
        <v>25</v>
      </c>
    </row>
    <row r="9" spans="2:7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S9" s="19" t="s">
        <v>26</v>
      </c>
    </row>
    <row r="10" spans="2:71" ht="14.4" customHeight="1">
      <c r="B10" s="23"/>
      <c r="C10" s="24"/>
      <c r="D10" s="31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28</v>
      </c>
      <c r="AL10" s="24"/>
      <c r="AM10" s="24"/>
      <c r="AN10" s="29" t="s">
        <v>3</v>
      </c>
      <c r="AO10" s="24"/>
      <c r="AP10" s="24"/>
      <c r="AQ10" s="26"/>
      <c r="BS10" s="19" t="s">
        <v>17</v>
      </c>
    </row>
    <row r="11" spans="2:7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3</v>
      </c>
      <c r="AO11" s="24"/>
      <c r="AP11" s="24"/>
      <c r="AQ11" s="26"/>
      <c r="BS11" s="19" t="s">
        <v>17</v>
      </c>
    </row>
    <row r="12" spans="2:7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17</v>
      </c>
    </row>
    <row r="13" spans="2:71" ht="14.4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28</v>
      </c>
      <c r="AL13" s="24"/>
      <c r="AM13" s="24"/>
      <c r="AN13" s="29" t="s">
        <v>3</v>
      </c>
      <c r="AO13" s="24"/>
      <c r="AP13" s="24"/>
      <c r="AQ13" s="26"/>
      <c r="BS13" s="19" t="s">
        <v>17</v>
      </c>
    </row>
    <row r="14" spans="2:71" ht="13.2">
      <c r="B14" s="23"/>
      <c r="C14" s="24"/>
      <c r="D14" s="24"/>
      <c r="E14" s="29" t="s">
        <v>32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30</v>
      </c>
      <c r="AL14" s="24"/>
      <c r="AM14" s="24"/>
      <c r="AN14" s="29" t="s">
        <v>3</v>
      </c>
      <c r="AO14" s="24"/>
      <c r="AP14" s="24"/>
      <c r="AQ14" s="26"/>
      <c r="BS14" s="19" t="s">
        <v>17</v>
      </c>
    </row>
    <row r="15" spans="2:7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4</v>
      </c>
    </row>
    <row r="16" spans="2:71" ht="14.4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28</v>
      </c>
      <c r="AL16" s="24"/>
      <c r="AM16" s="24"/>
      <c r="AN16" s="29" t="s">
        <v>34</v>
      </c>
      <c r="AO16" s="24"/>
      <c r="AP16" s="24"/>
      <c r="AQ16" s="26"/>
      <c r="BS16" s="19" t="s">
        <v>4</v>
      </c>
    </row>
    <row r="17" spans="2:7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36</v>
      </c>
      <c r="AO17" s="24"/>
      <c r="AP17" s="24"/>
      <c r="AQ17" s="26"/>
      <c r="BS17" s="19" t="s">
        <v>37</v>
      </c>
    </row>
    <row r="18" spans="2:7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7</v>
      </c>
    </row>
    <row r="19" spans="2:71" ht="14.4" customHeight="1">
      <c r="B19" s="23"/>
      <c r="C19" s="24"/>
      <c r="D19" s="31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7</v>
      </c>
    </row>
    <row r="20" spans="2:71" ht="34.5" customHeight="1">
      <c r="B20" s="23"/>
      <c r="C20" s="24"/>
      <c r="D20" s="24"/>
      <c r="E20" s="414" t="s">
        <v>39</v>
      </c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24"/>
      <c r="AP20" s="24"/>
      <c r="AQ20" s="26"/>
      <c r="BS20" s="19" t="s">
        <v>4</v>
      </c>
    </row>
    <row r="21" spans="2:43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43" ht="6.9" customHeight="1">
      <c r="B22" s="23"/>
      <c r="C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/>
      <c r="AQ22" s="26"/>
    </row>
    <row r="23" spans="2:43" s="1" customFormat="1" ht="25.9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415">
        <f>ROUND(AG51,2)</f>
        <v>0</v>
      </c>
      <c r="AL23" s="416"/>
      <c r="AM23" s="416"/>
      <c r="AN23" s="416"/>
      <c r="AO23" s="416"/>
      <c r="AP23" s="34"/>
      <c r="AQ23" s="37"/>
    </row>
    <row r="24" spans="2:43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</row>
    <row r="25" spans="2:43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417" t="s">
        <v>41</v>
      </c>
      <c r="M25" s="399"/>
      <c r="N25" s="399"/>
      <c r="O25" s="399"/>
      <c r="P25" s="34"/>
      <c r="Q25" s="34"/>
      <c r="R25" s="34"/>
      <c r="S25" s="34"/>
      <c r="T25" s="34"/>
      <c r="U25" s="34"/>
      <c r="V25" s="34"/>
      <c r="W25" s="417" t="s">
        <v>42</v>
      </c>
      <c r="X25" s="399"/>
      <c r="Y25" s="399"/>
      <c r="Z25" s="399"/>
      <c r="AA25" s="399"/>
      <c r="AB25" s="399"/>
      <c r="AC25" s="399"/>
      <c r="AD25" s="399"/>
      <c r="AE25" s="399"/>
      <c r="AF25" s="34"/>
      <c r="AG25" s="34"/>
      <c r="AH25" s="34"/>
      <c r="AI25" s="34"/>
      <c r="AJ25" s="34"/>
      <c r="AK25" s="417" t="s">
        <v>43</v>
      </c>
      <c r="AL25" s="399"/>
      <c r="AM25" s="399"/>
      <c r="AN25" s="399"/>
      <c r="AO25" s="399"/>
      <c r="AP25" s="34"/>
      <c r="AQ25" s="37"/>
    </row>
    <row r="26" spans="2:43" s="2" customFormat="1" ht="14.4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404">
        <v>0.21</v>
      </c>
      <c r="M26" s="405"/>
      <c r="N26" s="405"/>
      <c r="O26" s="405"/>
      <c r="P26" s="40"/>
      <c r="Q26" s="40"/>
      <c r="R26" s="40"/>
      <c r="S26" s="40"/>
      <c r="T26" s="40"/>
      <c r="U26" s="40"/>
      <c r="V26" s="40"/>
      <c r="W26" s="406">
        <f>ROUND(AZ51,2)</f>
        <v>0</v>
      </c>
      <c r="X26" s="405"/>
      <c r="Y26" s="405"/>
      <c r="Z26" s="405"/>
      <c r="AA26" s="405"/>
      <c r="AB26" s="405"/>
      <c r="AC26" s="405"/>
      <c r="AD26" s="405"/>
      <c r="AE26" s="405"/>
      <c r="AF26" s="40"/>
      <c r="AG26" s="40"/>
      <c r="AH26" s="40"/>
      <c r="AI26" s="40"/>
      <c r="AJ26" s="40"/>
      <c r="AK26" s="406">
        <f>ROUND(AV51,2)</f>
        <v>0</v>
      </c>
      <c r="AL26" s="405"/>
      <c r="AM26" s="405"/>
      <c r="AN26" s="405"/>
      <c r="AO26" s="405"/>
      <c r="AP26" s="40"/>
      <c r="AQ26" s="42"/>
    </row>
    <row r="27" spans="2:43" s="2" customFormat="1" ht="14.4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404">
        <v>0.15</v>
      </c>
      <c r="M27" s="405"/>
      <c r="N27" s="405"/>
      <c r="O27" s="405"/>
      <c r="P27" s="40"/>
      <c r="Q27" s="40"/>
      <c r="R27" s="40"/>
      <c r="S27" s="40"/>
      <c r="T27" s="40"/>
      <c r="U27" s="40"/>
      <c r="V27" s="40"/>
      <c r="W27" s="406">
        <f>ROUND(BA51,2)</f>
        <v>0</v>
      </c>
      <c r="X27" s="405"/>
      <c r="Y27" s="405"/>
      <c r="Z27" s="405"/>
      <c r="AA27" s="405"/>
      <c r="AB27" s="405"/>
      <c r="AC27" s="405"/>
      <c r="AD27" s="405"/>
      <c r="AE27" s="405"/>
      <c r="AF27" s="40"/>
      <c r="AG27" s="40"/>
      <c r="AH27" s="40"/>
      <c r="AI27" s="40"/>
      <c r="AJ27" s="40"/>
      <c r="AK27" s="406">
        <f>ROUND(AW51,2)</f>
        <v>0</v>
      </c>
      <c r="AL27" s="405"/>
      <c r="AM27" s="405"/>
      <c r="AN27" s="405"/>
      <c r="AO27" s="405"/>
      <c r="AP27" s="40"/>
      <c r="AQ27" s="42"/>
    </row>
    <row r="28" spans="2:43" s="2" customFormat="1" ht="14.4" customHeight="1" hidden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404">
        <v>0.21</v>
      </c>
      <c r="M28" s="405"/>
      <c r="N28" s="405"/>
      <c r="O28" s="405"/>
      <c r="P28" s="40"/>
      <c r="Q28" s="40"/>
      <c r="R28" s="40"/>
      <c r="S28" s="40"/>
      <c r="T28" s="40"/>
      <c r="U28" s="40"/>
      <c r="V28" s="40"/>
      <c r="W28" s="406">
        <f>ROUND(BB51,2)</f>
        <v>0</v>
      </c>
      <c r="X28" s="405"/>
      <c r="Y28" s="405"/>
      <c r="Z28" s="405"/>
      <c r="AA28" s="405"/>
      <c r="AB28" s="405"/>
      <c r="AC28" s="405"/>
      <c r="AD28" s="405"/>
      <c r="AE28" s="405"/>
      <c r="AF28" s="40"/>
      <c r="AG28" s="40"/>
      <c r="AH28" s="40"/>
      <c r="AI28" s="40"/>
      <c r="AJ28" s="40"/>
      <c r="AK28" s="406">
        <v>0</v>
      </c>
      <c r="AL28" s="405"/>
      <c r="AM28" s="405"/>
      <c r="AN28" s="405"/>
      <c r="AO28" s="405"/>
      <c r="AP28" s="40"/>
      <c r="AQ28" s="42"/>
    </row>
    <row r="29" spans="2:43" s="2" customFormat="1" ht="14.4" customHeight="1" hidden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404">
        <v>0.15</v>
      </c>
      <c r="M29" s="405"/>
      <c r="N29" s="405"/>
      <c r="O29" s="405"/>
      <c r="P29" s="40"/>
      <c r="Q29" s="40"/>
      <c r="R29" s="40"/>
      <c r="S29" s="40"/>
      <c r="T29" s="40"/>
      <c r="U29" s="40"/>
      <c r="V29" s="40"/>
      <c r="W29" s="406">
        <f>ROUND(BC51,2)</f>
        <v>0</v>
      </c>
      <c r="X29" s="405"/>
      <c r="Y29" s="405"/>
      <c r="Z29" s="405"/>
      <c r="AA29" s="405"/>
      <c r="AB29" s="405"/>
      <c r="AC29" s="405"/>
      <c r="AD29" s="405"/>
      <c r="AE29" s="405"/>
      <c r="AF29" s="40"/>
      <c r="AG29" s="40"/>
      <c r="AH29" s="40"/>
      <c r="AI29" s="40"/>
      <c r="AJ29" s="40"/>
      <c r="AK29" s="406">
        <v>0</v>
      </c>
      <c r="AL29" s="405"/>
      <c r="AM29" s="405"/>
      <c r="AN29" s="405"/>
      <c r="AO29" s="405"/>
      <c r="AP29" s="40"/>
      <c r="AQ29" s="42"/>
    </row>
    <row r="30" spans="2:43" s="2" customFormat="1" ht="14.4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404">
        <v>0</v>
      </c>
      <c r="M30" s="405"/>
      <c r="N30" s="405"/>
      <c r="O30" s="405"/>
      <c r="P30" s="40"/>
      <c r="Q30" s="40"/>
      <c r="R30" s="40"/>
      <c r="S30" s="40"/>
      <c r="T30" s="40"/>
      <c r="U30" s="40"/>
      <c r="V30" s="40"/>
      <c r="W30" s="406">
        <f>ROUND(BD51,2)</f>
        <v>0</v>
      </c>
      <c r="X30" s="405"/>
      <c r="Y30" s="405"/>
      <c r="Z30" s="405"/>
      <c r="AA30" s="405"/>
      <c r="AB30" s="405"/>
      <c r="AC30" s="405"/>
      <c r="AD30" s="405"/>
      <c r="AE30" s="405"/>
      <c r="AF30" s="40"/>
      <c r="AG30" s="40"/>
      <c r="AH30" s="40"/>
      <c r="AI30" s="40"/>
      <c r="AJ30" s="40"/>
      <c r="AK30" s="406">
        <v>0</v>
      </c>
      <c r="AL30" s="405"/>
      <c r="AM30" s="405"/>
      <c r="AN30" s="405"/>
      <c r="AO30" s="405"/>
      <c r="AP30" s="40"/>
      <c r="AQ30" s="42"/>
    </row>
    <row r="31" spans="2:43" s="1" customFormat="1" ht="6.9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</row>
    <row r="32" spans="2:43" s="1" customFormat="1" ht="25.9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407" t="s">
        <v>52</v>
      </c>
      <c r="Y32" s="408"/>
      <c r="Z32" s="408"/>
      <c r="AA32" s="408"/>
      <c r="AB32" s="408"/>
      <c r="AC32" s="45"/>
      <c r="AD32" s="45"/>
      <c r="AE32" s="45"/>
      <c r="AF32" s="45"/>
      <c r="AG32" s="45"/>
      <c r="AH32" s="45"/>
      <c r="AI32" s="45"/>
      <c r="AJ32" s="45"/>
      <c r="AK32" s="409">
        <f>SUM(AK23:AK30)</f>
        <v>0</v>
      </c>
      <c r="AL32" s="408"/>
      <c r="AM32" s="408"/>
      <c r="AN32" s="408"/>
      <c r="AO32" s="410"/>
      <c r="AP32" s="43"/>
      <c r="AQ32" s="47"/>
    </row>
    <row r="33" spans="2:43" s="1" customFormat="1" ht="6.9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" customHeight="1">
      <c r="B39" s="33"/>
      <c r="C39" s="53" t="s">
        <v>53</v>
      </c>
      <c r="AR39" s="33"/>
    </row>
    <row r="40" spans="2:44" s="1" customFormat="1" ht="6.9" customHeight="1">
      <c r="B40" s="33"/>
      <c r="AR40" s="33"/>
    </row>
    <row r="41" spans="2:44" s="3" customFormat="1" ht="14.4" customHeight="1">
      <c r="B41" s="54"/>
      <c r="C41" s="55" t="s">
        <v>13</v>
      </c>
      <c r="L41" s="3" t="str">
        <f>K5</f>
        <v>170317</v>
      </c>
      <c r="AR41" s="54"/>
    </row>
    <row r="42" spans="2:44" s="4" customFormat="1" ht="36.9" customHeight="1">
      <c r="B42" s="56"/>
      <c r="C42" s="57" t="s">
        <v>15</v>
      </c>
      <c r="L42" s="391" t="str">
        <f>K6</f>
        <v>Nová dětská skupina v budově MŽP</v>
      </c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R42" s="56"/>
    </row>
    <row r="43" spans="2:44" s="1" customFormat="1" ht="6.9" customHeight="1">
      <c r="B43" s="33"/>
      <c r="AR43" s="33"/>
    </row>
    <row r="44" spans="2:44" s="1" customFormat="1" ht="13.2">
      <c r="B44" s="33"/>
      <c r="C44" s="55" t="s">
        <v>21</v>
      </c>
      <c r="L44" s="58" t="str">
        <f>IF(K8="","",K8)</f>
        <v>Praha</v>
      </c>
      <c r="AI44" s="55" t="s">
        <v>23</v>
      </c>
      <c r="AM44" s="393" t="str">
        <f>IF(AN8="","",AN8)</f>
        <v>17. 3. 2017</v>
      </c>
      <c r="AN44" s="394"/>
      <c r="AR44" s="33"/>
    </row>
    <row r="45" spans="2:44" s="1" customFormat="1" ht="6.9" customHeight="1">
      <c r="B45" s="33"/>
      <c r="AR45" s="33"/>
    </row>
    <row r="46" spans="2:56" s="1" customFormat="1" ht="13.2">
      <c r="B46" s="33"/>
      <c r="C46" s="55" t="s">
        <v>27</v>
      </c>
      <c r="L46" s="3" t="str">
        <f>IF(E11="","",E11)</f>
        <v>MŽP , Vršovická 1442/65 , Praha 10, 100 10</v>
      </c>
      <c r="AI46" s="55" t="s">
        <v>33</v>
      </c>
      <c r="AM46" s="395" t="str">
        <f>IF(E17="","",E17)</f>
        <v>Ing. arch. Jan Mudra</v>
      </c>
      <c r="AN46" s="394"/>
      <c r="AO46" s="394"/>
      <c r="AP46" s="394"/>
      <c r="AR46" s="33"/>
      <c r="AS46" s="396" t="s">
        <v>54</v>
      </c>
      <c r="AT46" s="397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3.2">
      <c r="B47" s="33"/>
      <c r="C47" s="55" t="s">
        <v>31</v>
      </c>
      <c r="L47" s="3" t="str">
        <f>IF(E14="","",E14)</f>
        <v xml:space="preserve"> </v>
      </c>
      <c r="AR47" s="33"/>
      <c r="AS47" s="398"/>
      <c r="AT47" s="399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95" customHeight="1">
      <c r="B48" s="33"/>
      <c r="AR48" s="33"/>
      <c r="AS48" s="398"/>
      <c r="AT48" s="399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400" t="s">
        <v>55</v>
      </c>
      <c r="D49" s="401"/>
      <c r="E49" s="401"/>
      <c r="F49" s="401"/>
      <c r="G49" s="401"/>
      <c r="H49" s="63"/>
      <c r="I49" s="402" t="s">
        <v>56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57</v>
      </c>
      <c r="AH49" s="401"/>
      <c r="AI49" s="401"/>
      <c r="AJ49" s="401"/>
      <c r="AK49" s="401"/>
      <c r="AL49" s="401"/>
      <c r="AM49" s="401"/>
      <c r="AN49" s="402" t="s">
        <v>58</v>
      </c>
      <c r="AO49" s="401"/>
      <c r="AP49" s="401"/>
      <c r="AQ49" s="64" t="s">
        <v>59</v>
      </c>
      <c r="AR49" s="33"/>
      <c r="AS49" s="65" t="s">
        <v>60</v>
      </c>
      <c r="AT49" s="66" t="s">
        <v>61</v>
      </c>
      <c r="AU49" s="66" t="s">
        <v>62</v>
      </c>
      <c r="AV49" s="66" t="s">
        <v>63</v>
      </c>
      <c r="AW49" s="66" t="s">
        <v>64</v>
      </c>
      <c r="AX49" s="66" t="s">
        <v>65</v>
      </c>
      <c r="AY49" s="66" t="s">
        <v>66</v>
      </c>
      <c r="AZ49" s="66" t="s">
        <v>67</v>
      </c>
      <c r="BA49" s="66" t="s">
        <v>68</v>
      </c>
      <c r="BB49" s="66" t="s">
        <v>69</v>
      </c>
      <c r="BC49" s="66" t="s">
        <v>70</v>
      </c>
      <c r="BD49" s="67" t="s">
        <v>71</v>
      </c>
    </row>
    <row r="50" spans="2:56" s="1" customFormat="1" ht="10.95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" customHeight="1">
      <c r="B51" s="56"/>
      <c r="C51" s="69" t="s">
        <v>72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85">
        <f>ROUND(AG52+SUM(AG53:AG61)+AG65,2)</f>
        <v>0</v>
      </c>
      <c r="AH51" s="385"/>
      <c r="AI51" s="385"/>
      <c r="AJ51" s="385"/>
      <c r="AK51" s="385"/>
      <c r="AL51" s="385"/>
      <c r="AM51" s="385"/>
      <c r="AN51" s="386">
        <f aca="true" t="shared" si="0" ref="AN51:AN66">SUM(AG51,AT51)</f>
        <v>0</v>
      </c>
      <c r="AO51" s="386"/>
      <c r="AP51" s="386"/>
      <c r="AQ51" s="71" t="s">
        <v>3</v>
      </c>
      <c r="AR51" s="56"/>
      <c r="AS51" s="72">
        <f>ROUND(AS52+SUM(AS53:AS61)+AS65,2)</f>
        <v>0</v>
      </c>
      <c r="AT51" s="73">
        <f aca="true" t="shared" si="1" ref="AT51:AT66">ROUND(SUM(AV51:AW51),2)</f>
        <v>0</v>
      </c>
      <c r="AU51" s="74" t="e">
        <f>ROUND(AU52+SUM(AU53:AU61)+AU65,5)</f>
        <v>#REF!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ROUND(AZ52+SUM(AZ53:AZ61)+AZ65,2)</f>
        <v>0</v>
      </c>
      <c r="BA51" s="73">
        <f>ROUND(BA52+SUM(BA53:BA61)+BA65,2)</f>
        <v>0</v>
      </c>
      <c r="BB51" s="73">
        <f>ROUND(BB52+SUM(BB53:BB61)+BB65,2)</f>
        <v>0</v>
      </c>
      <c r="BC51" s="73">
        <f>ROUND(BC52+SUM(BC53:BC61)+BC65,2)</f>
        <v>0</v>
      </c>
      <c r="BD51" s="75">
        <f>ROUND(BD52+SUM(BD53:BD61)+BD65,2)</f>
        <v>0</v>
      </c>
      <c r="BS51" s="57" t="s">
        <v>73</v>
      </c>
      <c r="BT51" s="57" t="s">
        <v>74</v>
      </c>
      <c r="BU51" s="76" t="s">
        <v>75</v>
      </c>
      <c r="BV51" s="57" t="s">
        <v>76</v>
      </c>
      <c r="BW51" s="57" t="s">
        <v>5</v>
      </c>
      <c r="BX51" s="57" t="s">
        <v>77</v>
      </c>
      <c r="CL51" s="57" t="s">
        <v>3</v>
      </c>
    </row>
    <row r="52" spans="1:91" s="5" customFormat="1" ht="22.5" customHeight="1">
      <c r="A52" s="220" t="s">
        <v>1745</v>
      </c>
      <c r="B52" s="77"/>
      <c r="C52" s="78"/>
      <c r="D52" s="390" t="s">
        <v>78</v>
      </c>
      <c r="E52" s="388"/>
      <c r="F52" s="388"/>
      <c r="G52" s="388"/>
      <c r="H52" s="388"/>
      <c r="I52" s="79"/>
      <c r="J52" s="390" t="s">
        <v>79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7">
        <f>'00 - Ostatní a všeobecné ...'!J27</f>
        <v>0</v>
      </c>
      <c r="AH52" s="388"/>
      <c r="AI52" s="388"/>
      <c r="AJ52" s="388"/>
      <c r="AK52" s="388"/>
      <c r="AL52" s="388"/>
      <c r="AM52" s="388"/>
      <c r="AN52" s="387">
        <f t="shared" si="0"/>
        <v>0</v>
      </c>
      <c r="AO52" s="388"/>
      <c r="AP52" s="388"/>
      <c r="AQ52" s="80" t="s">
        <v>80</v>
      </c>
      <c r="AR52" s="77"/>
      <c r="AS52" s="81">
        <v>0</v>
      </c>
      <c r="AT52" s="82">
        <f t="shared" si="1"/>
        <v>0</v>
      </c>
      <c r="AU52" s="83">
        <f>'00 - Ostatní a všeobecné ...'!P81</f>
        <v>0</v>
      </c>
      <c r="AV52" s="82">
        <f>'00 - Ostatní a všeobecné ...'!J30</f>
        <v>0</v>
      </c>
      <c r="AW52" s="82">
        <f>'00 - Ostatní a všeobecné ...'!J31</f>
        <v>0</v>
      </c>
      <c r="AX52" s="82">
        <f>'00 - Ostatní a všeobecné ...'!J32</f>
        <v>0</v>
      </c>
      <c r="AY52" s="82">
        <f>'00 - Ostatní a všeobecné ...'!J33</f>
        <v>0</v>
      </c>
      <c r="AZ52" s="82">
        <f>'00 - Ostatní a všeobecné ...'!F30</f>
        <v>0</v>
      </c>
      <c r="BA52" s="82">
        <f>'00 - Ostatní a všeobecné ...'!F31</f>
        <v>0</v>
      </c>
      <c r="BB52" s="82">
        <f>'00 - Ostatní a všeobecné ...'!F32</f>
        <v>0</v>
      </c>
      <c r="BC52" s="82">
        <f>'00 - Ostatní a všeobecné ...'!F33</f>
        <v>0</v>
      </c>
      <c r="BD52" s="84">
        <f>'00 - Ostatní a všeobecné ...'!F34</f>
        <v>0</v>
      </c>
      <c r="BT52" s="85" t="s">
        <v>20</v>
      </c>
      <c r="BV52" s="85" t="s">
        <v>76</v>
      </c>
      <c r="BW52" s="85" t="s">
        <v>81</v>
      </c>
      <c r="BX52" s="85" t="s">
        <v>5</v>
      </c>
      <c r="CL52" s="85" t="s">
        <v>3</v>
      </c>
      <c r="CM52" s="85" t="s">
        <v>82</v>
      </c>
    </row>
    <row r="53" spans="1:91" s="5" customFormat="1" ht="22.5" customHeight="1">
      <c r="A53" s="220" t="s">
        <v>1745</v>
      </c>
      <c r="B53" s="77"/>
      <c r="C53" s="78"/>
      <c r="D53" s="390" t="s">
        <v>83</v>
      </c>
      <c r="E53" s="388"/>
      <c r="F53" s="388"/>
      <c r="G53" s="388"/>
      <c r="H53" s="388"/>
      <c r="I53" s="79"/>
      <c r="J53" s="390" t="s">
        <v>84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7">
        <f>'01 - Stavební úpravy'!J27</f>
        <v>0</v>
      </c>
      <c r="AH53" s="388"/>
      <c r="AI53" s="388"/>
      <c r="AJ53" s="388"/>
      <c r="AK53" s="388"/>
      <c r="AL53" s="388"/>
      <c r="AM53" s="388"/>
      <c r="AN53" s="387">
        <f t="shared" si="0"/>
        <v>0</v>
      </c>
      <c r="AO53" s="388"/>
      <c r="AP53" s="388"/>
      <c r="AQ53" s="80" t="s">
        <v>80</v>
      </c>
      <c r="AR53" s="77"/>
      <c r="AS53" s="81">
        <v>0</v>
      </c>
      <c r="AT53" s="82">
        <f t="shared" si="1"/>
        <v>0</v>
      </c>
      <c r="AU53" s="83">
        <f>'01 - Stavební úpravy'!P98</f>
        <v>21966.211996999995</v>
      </c>
      <c r="AV53" s="82">
        <f>'01 - Stavební úpravy'!J30</f>
        <v>0</v>
      </c>
      <c r="AW53" s="82">
        <f>'01 - Stavební úpravy'!J31</f>
        <v>0</v>
      </c>
      <c r="AX53" s="82">
        <f>'01 - Stavební úpravy'!J32</f>
        <v>0</v>
      </c>
      <c r="AY53" s="82">
        <f>'01 - Stavební úpravy'!J33</f>
        <v>0</v>
      </c>
      <c r="AZ53" s="82">
        <f>'01 - Stavební úpravy'!F30</f>
        <v>0</v>
      </c>
      <c r="BA53" s="82">
        <f>'01 - Stavební úpravy'!F31</f>
        <v>0</v>
      </c>
      <c r="BB53" s="82">
        <f>'01 - Stavební úpravy'!F32</f>
        <v>0</v>
      </c>
      <c r="BC53" s="82">
        <f>'01 - Stavební úpravy'!F33</f>
        <v>0</v>
      </c>
      <c r="BD53" s="84">
        <f>'01 - Stavební úpravy'!F34</f>
        <v>0</v>
      </c>
      <c r="BT53" s="85" t="s">
        <v>20</v>
      </c>
      <c r="BV53" s="85" t="s">
        <v>76</v>
      </c>
      <c r="BW53" s="85" t="s">
        <v>85</v>
      </c>
      <c r="BX53" s="85" t="s">
        <v>5</v>
      </c>
      <c r="CL53" s="85" t="s">
        <v>3</v>
      </c>
      <c r="CM53" s="85" t="s">
        <v>82</v>
      </c>
    </row>
    <row r="54" spans="1:91" s="5" customFormat="1" ht="22.5" customHeight="1">
      <c r="A54" s="220" t="s">
        <v>1745</v>
      </c>
      <c r="B54" s="77"/>
      <c r="C54" s="78"/>
      <c r="D54" s="390" t="s">
        <v>86</v>
      </c>
      <c r="E54" s="388"/>
      <c r="F54" s="388"/>
      <c r="G54" s="388"/>
      <c r="H54" s="388"/>
      <c r="I54" s="79"/>
      <c r="J54" s="390" t="s">
        <v>87</v>
      </c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7">
        <f>'02 - Elektrická požární s...'!J27</f>
        <v>0</v>
      </c>
      <c r="AH54" s="388"/>
      <c r="AI54" s="388"/>
      <c r="AJ54" s="388"/>
      <c r="AK54" s="388"/>
      <c r="AL54" s="388"/>
      <c r="AM54" s="388"/>
      <c r="AN54" s="387">
        <f t="shared" si="0"/>
        <v>0</v>
      </c>
      <c r="AO54" s="388"/>
      <c r="AP54" s="388"/>
      <c r="AQ54" s="80" t="s">
        <v>80</v>
      </c>
      <c r="AR54" s="77"/>
      <c r="AS54" s="81">
        <v>0</v>
      </c>
      <c r="AT54" s="82">
        <f t="shared" si="1"/>
        <v>0</v>
      </c>
      <c r="AU54" s="83">
        <f>'02 - Elektrická požární s...'!P81</f>
        <v>0</v>
      </c>
      <c r="AV54" s="82">
        <f>'02 - Elektrická požární s...'!J30</f>
        <v>0</v>
      </c>
      <c r="AW54" s="82">
        <f>'02 - Elektrická požární s...'!J31</f>
        <v>0</v>
      </c>
      <c r="AX54" s="82">
        <f>'02 - Elektrická požární s...'!J32</f>
        <v>0</v>
      </c>
      <c r="AY54" s="82">
        <f>'02 - Elektrická požární s...'!J33</f>
        <v>0</v>
      </c>
      <c r="AZ54" s="82">
        <f>'02 - Elektrická požární s...'!F30</f>
        <v>0</v>
      </c>
      <c r="BA54" s="82">
        <f>'02 - Elektrická požární s...'!F31</f>
        <v>0</v>
      </c>
      <c r="BB54" s="82">
        <f>'02 - Elektrická požární s...'!F32</f>
        <v>0</v>
      </c>
      <c r="BC54" s="82">
        <f>'02 - Elektrická požární s...'!F33</f>
        <v>0</v>
      </c>
      <c r="BD54" s="84">
        <f>'02 - Elektrická požární s...'!F34</f>
        <v>0</v>
      </c>
      <c r="BT54" s="85" t="s">
        <v>20</v>
      </c>
      <c r="BV54" s="85" t="s">
        <v>76</v>
      </c>
      <c r="BW54" s="85" t="s">
        <v>88</v>
      </c>
      <c r="BX54" s="85" t="s">
        <v>5</v>
      </c>
      <c r="CL54" s="85" t="s">
        <v>3</v>
      </c>
      <c r="CM54" s="85" t="s">
        <v>82</v>
      </c>
    </row>
    <row r="55" spans="1:91" s="5" customFormat="1" ht="22.5" customHeight="1">
      <c r="A55" s="220" t="s">
        <v>1745</v>
      </c>
      <c r="B55" s="77"/>
      <c r="C55" s="78"/>
      <c r="D55" s="390" t="s">
        <v>89</v>
      </c>
      <c r="E55" s="388"/>
      <c r="F55" s="388"/>
      <c r="G55" s="388"/>
      <c r="H55" s="388"/>
      <c r="I55" s="79"/>
      <c r="J55" s="390" t="s">
        <v>90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7">
        <f>'03 - Poplachový zabezpečo...'!J27</f>
        <v>0</v>
      </c>
      <c r="AH55" s="388"/>
      <c r="AI55" s="388"/>
      <c r="AJ55" s="388"/>
      <c r="AK55" s="388"/>
      <c r="AL55" s="388"/>
      <c r="AM55" s="388"/>
      <c r="AN55" s="387">
        <f t="shared" si="0"/>
        <v>0</v>
      </c>
      <c r="AO55" s="388"/>
      <c r="AP55" s="388"/>
      <c r="AQ55" s="80" t="s">
        <v>80</v>
      </c>
      <c r="AR55" s="77"/>
      <c r="AS55" s="81">
        <v>0</v>
      </c>
      <c r="AT55" s="82">
        <f t="shared" si="1"/>
        <v>0</v>
      </c>
      <c r="AU55" s="83">
        <f>'03 - Poplachový zabezpečo...'!P80</f>
        <v>0</v>
      </c>
      <c r="AV55" s="82">
        <f>'03 - Poplachový zabezpečo...'!J30</f>
        <v>0</v>
      </c>
      <c r="AW55" s="82">
        <f>'03 - Poplachový zabezpečo...'!J31</f>
        <v>0</v>
      </c>
      <c r="AX55" s="82">
        <f>'03 - Poplachový zabezpečo...'!J32</f>
        <v>0</v>
      </c>
      <c r="AY55" s="82">
        <f>'03 - Poplachový zabezpečo...'!J33</f>
        <v>0</v>
      </c>
      <c r="AZ55" s="82">
        <f>'03 - Poplachový zabezpečo...'!F30</f>
        <v>0</v>
      </c>
      <c r="BA55" s="82">
        <f>'03 - Poplachový zabezpečo...'!F31</f>
        <v>0</v>
      </c>
      <c r="BB55" s="82">
        <f>'03 - Poplachový zabezpečo...'!F32</f>
        <v>0</v>
      </c>
      <c r="BC55" s="82">
        <f>'03 - Poplachový zabezpečo...'!F33</f>
        <v>0</v>
      </c>
      <c r="BD55" s="84">
        <f>'03 - Poplachový zabezpečo...'!F34</f>
        <v>0</v>
      </c>
      <c r="BT55" s="85" t="s">
        <v>20</v>
      </c>
      <c r="BV55" s="85" t="s">
        <v>76</v>
      </c>
      <c r="BW55" s="85" t="s">
        <v>91</v>
      </c>
      <c r="BX55" s="85" t="s">
        <v>5</v>
      </c>
      <c r="CL55" s="85" t="s">
        <v>3</v>
      </c>
      <c r="CM55" s="85" t="s">
        <v>82</v>
      </c>
    </row>
    <row r="56" spans="1:91" s="5" customFormat="1" ht="22.5" customHeight="1">
      <c r="A56" s="220" t="s">
        <v>1745</v>
      </c>
      <c r="B56" s="77"/>
      <c r="C56" s="78"/>
      <c r="D56" s="390" t="s">
        <v>92</v>
      </c>
      <c r="E56" s="388"/>
      <c r="F56" s="388"/>
      <c r="G56" s="388"/>
      <c r="H56" s="388"/>
      <c r="I56" s="79"/>
      <c r="J56" s="390" t="s">
        <v>93</v>
      </c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7">
        <f>'04 - Domovní telefon'!J27</f>
        <v>0</v>
      </c>
      <c r="AH56" s="388"/>
      <c r="AI56" s="388"/>
      <c r="AJ56" s="388"/>
      <c r="AK56" s="388"/>
      <c r="AL56" s="388"/>
      <c r="AM56" s="388"/>
      <c r="AN56" s="387">
        <f t="shared" si="0"/>
        <v>0</v>
      </c>
      <c r="AO56" s="388"/>
      <c r="AP56" s="388"/>
      <c r="AQ56" s="80" t="s">
        <v>80</v>
      </c>
      <c r="AR56" s="77"/>
      <c r="AS56" s="81">
        <v>0</v>
      </c>
      <c r="AT56" s="82">
        <f t="shared" si="1"/>
        <v>0</v>
      </c>
      <c r="AU56" s="83">
        <f>'04 - Domovní telefon'!P81</f>
        <v>0</v>
      </c>
      <c r="AV56" s="82">
        <f>'04 - Domovní telefon'!J30</f>
        <v>0</v>
      </c>
      <c r="AW56" s="82">
        <f>'04 - Domovní telefon'!J31</f>
        <v>0</v>
      </c>
      <c r="AX56" s="82">
        <f>'04 - Domovní telefon'!J32</f>
        <v>0</v>
      </c>
      <c r="AY56" s="82">
        <f>'04 - Domovní telefon'!J33</f>
        <v>0</v>
      </c>
      <c r="AZ56" s="82">
        <f>'04 - Domovní telefon'!F30</f>
        <v>0</v>
      </c>
      <c r="BA56" s="82">
        <f>'04 - Domovní telefon'!F31</f>
        <v>0</v>
      </c>
      <c r="BB56" s="82">
        <f>'04 - Domovní telefon'!F32</f>
        <v>0</v>
      </c>
      <c r="BC56" s="82">
        <f>'04 - Domovní telefon'!F33</f>
        <v>0</v>
      </c>
      <c r="BD56" s="84">
        <f>'04 - Domovní telefon'!F34</f>
        <v>0</v>
      </c>
      <c r="BT56" s="85" t="s">
        <v>20</v>
      </c>
      <c r="BV56" s="85" t="s">
        <v>76</v>
      </c>
      <c r="BW56" s="85" t="s">
        <v>94</v>
      </c>
      <c r="BX56" s="85" t="s">
        <v>5</v>
      </c>
      <c r="CL56" s="85" t="s">
        <v>3</v>
      </c>
      <c r="CM56" s="85" t="s">
        <v>82</v>
      </c>
    </row>
    <row r="57" spans="1:91" s="5" customFormat="1" ht="22.5" customHeight="1">
      <c r="A57" s="220" t="s">
        <v>1745</v>
      </c>
      <c r="B57" s="77"/>
      <c r="C57" s="78"/>
      <c r="D57" s="390" t="s">
        <v>95</v>
      </c>
      <c r="E57" s="388"/>
      <c r="F57" s="388"/>
      <c r="G57" s="388"/>
      <c r="H57" s="388"/>
      <c r="I57" s="79"/>
      <c r="J57" s="390" t="s">
        <v>96</v>
      </c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7">
        <f>'05 - Datové rozvody'!J27</f>
        <v>0</v>
      </c>
      <c r="AH57" s="388"/>
      <c r="AI57" s="388"/>
      <c r="AJ57" s="388"/>
      <c r="AK57" s="388"/>
      <c r="AL57" s="388"/>
      <c r="AM57" s="388"/>
      <c r="AN57" s="387">
        <f t="shared" si="0"/>
        <v>0</v>
      </c>
      <c r="AO57" s="388"/>
      <c r="AP57" s="388"/>
      <c r="AQ57" s="80" t="s">
        <v>80</v>
      </c>
      <c r="AR57" s="77"/>
      <c r="AS57" s="81">
        <v>0</v>
      </c>
      <c r="AT57" s="82">
        <f t="shared" si="1"/>
        <v>0</v>
      </c>
      <c r="AU57" s="83">
        <f>'05 - Datové rozvody'!P81</f>
        <v>0</v>
      </c>
      <c r="AV57" s="82">
        <f>'05 - Datové rozvody'!J30</f>
        <v>0</v>
      </c>
      <c r="AW57" s="82">
        <f>'05 - Datové rozvody'!J31</f>
        <v>0</v>
      </c>
      <c r="AX57" s="82">
        <f>'05 - Datové rozvody'!J32</f>
        <v>0</v>
      </c>
      <c r="AY57" s="82">
        <f>'05 - Datové rozvody'!J33</f>
        <v>0</v>
      </c>
      <c r="AZ57" s="82">
        <f>'05 - Datové rozvody'!F30</f>
        <v>0</v>
      </c>
      <c r="BA57" s="82">
        <f>'05 - Datové rozvody'!F31</f>
        <v>0</v>
      </c>
      <c r="BB57" s="82">
        <f>'05 - Datové rozvody'!F32</f>
        <v>0</v>
      </c>
      <c r="BC57" s="82">
        <f>'05 - Datové rozvody'!F33</f>
        <v>0</v>
      </c>
      <c r="BD57" s="84">
        <f>'05 - Datové rozvody'!F34</f>
        <v>0</v>
      </c>
      <c r="BT57" s="85" t="s">
        <v>20</v>
      </c>
      <c r="BV57" s="85" t="s">
        <v>76</v>
      </c>
      <c r="BW57" s="85" t="s">
        <v>97</v>
      </c>
      <c r="BX57" s="85" t="s">
        <v>5</v>
      </c>
      <c r="CL57" s="85" t="s">
        <v>3</v>
      </c>
      <c r="CM57" s="85" t="s">
        <v>82</v>
      </c>
    </row>
    <row r="58" spans="1:91" s="5" customFormat="1" ht="22.5" customHeight="1">
      <c r="A58" s="220" t="s">
        <v>1745</v>
      </c>
      <c r="B58" s="77"/>
      <c r="C58" s="78"/>
      <c r="D58" s="390" t="s">
        <v>98</v>
      </c>
      <c r="E58" s="388"/>
      <c r="F58" s="388"/>
      <c r="G58" s="388"/>
      <c r="H58" s="388"/>
      <c r="I58" s="79"/>
      <c r="J58" s="390" t="s">
        <v>99</v>
      </c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7">
        <f>'06 - Elektro - silnoproud'!J27</f>
        <v>0</v>
      </c>
      <c r="AH58" s="388"/>
      <c r="AI58" s="388"/>
      <c r="AJ58" s="388"/>
      <c r="AK58" s="388"/>
      <c r="AL58" s="388"/>
      <c r="AM58" s="388"/>
      <c r="AN58" s="387">
        <f t="shared" si="0"/>
        <v>0</v>
      </c>
      <c r="AO58" s="388"/>
      <c r="AP58" s="388"/>
      <c r="AQ58" s="80" t="s">
        <v>80</v>
      </c>
      <c r="AR58" s="77"/>
      <c r="AS58" s="81">
        <v>0</v>
      </c>
      <c r="AT58" s="82">
        <f t="shared" si="1"/>
        <v>0</v>
      </c>
      <c r="AU58" s="83">
        <f>'06 - Elektro - silnoproud'!P82</f>
        <v>0</v>
      </c>
      <c r="AV58" s="82">
        <f>'06 - Elektro - silnoproud'!J30</f>
        <v>0</v>
      </c>
      <c r="AW58" s="82">
        <f>'06 - Elektro - silnoproud'!J31</f>
        <v>0</v>
      </c>
      <c r="AX58" s="82">
        <f>'06 - Elektro - silnoproud'!J32</f>
        <v>0</v>
      </c>
      <c r="AY58" s="82">
        <f>'06 - Elektro - silnoproud'!J33</f>
        <v>0</v>
      </c>
      <c r="AZ58" s="82">
        <f>'06 - Elektro - silnoproud'!F30</f>
        <v>0</v>
      </c>
      <c r="BA58" s="82">
        <f>'06 - Elektro - silnoproud'!F31</f>
        <v>0</v>
      </c>
      <c r="BB58" s="82">
        <f>'06 - Elektro - silnoproud'!F32</f>
        <v>0</v>
      </c>
      <c r="BC58" s="82">
        <f>'06 - Elektro - silnoproud'!F33</f>
        <v>0</v>
      </c>
      <c r="BD58" s="84">
        <f>'06 - Elektro - silnoproud'!F34</f>
        <v>0</v>
      </c>
      <c r="BT58" s="85" t="s">
        <v>20</v>
      </c>
      <c r="BV58" s="85" t="s">
        <v>76</v>
      </c>
      <c r="BW58" s="85" t="s">
        <v>100</v>
      </c>
      <c r="BX58" s="85" t="s">
        <v>5</v>
      </c>
      <c r="CL58" s="85" t="s">
        <v>3</v>
      </c>
      <c r="CM58" s="85" t="s">
        <v>82</v>
      </c>
    </row>
    <row r="59" spans="1:91" s="5" customFormat="1" ht="22.5" customHeight="1">
      <c r="A59" s="220" t="s">
        <v>1745</v>
      </c>
      <c r="B59" s="77"/>
      <c r="C59" s="78"/>
      <c r="D59" s="390" t="s">
        <v>101</v>
      </c>
      <c r="E59" s="388"/>
      <c r="F59" s="388"/>
      <c r="G59" s="388"/>
      <c r="H59" s="388"/>
      <c r="I59" s="79"/>
      <c r="J59" s="390" t="s">
        <v>102</v>
      </c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7">
        <f>'07 - Gastrovybavení'!J27</f>
        <v>0</v>
      </c>
      <c r="AH59" s="388"/>
      <c r="AI59" s="388"/>
      <c r="AJ59" s="388"/>
      <c r="AK59" s="388"/>
      <c r="AL59" s="388"/>
      <c r="AM59" s="388"/>
      <c r="AN59" s="387">
        <f t="shared" si="0"/>
        <v>0</v>
      </c>
      <c r="AO59" s="388"/>
      <c r="AP59" s="388"/>
      <c r="AQ59" s="80" t="s">
        <v>80</v>
      </c>
      <c r="AR59" s="77"/>
      <c r="AS59" s="81">
        <v>0</v>
      </c>
      <c r="AT59" s="82">
        <f t="shared" si="1"/>
        <v>0</v>
      </c>
      <c r="AU59" s="83">
        <f>'07 - Gastrovybavení'!P77</f>
        <v>0</v>
      </c>
      <c r="AV59" s="82">
        <f>'07 - Gastrovybavení'!J30</f>
        <v>0</v>
      </c>
      <c r="AW59" s="82">
        <f>'07 - Gastrovybavení'!J31</f>
        <v>0</v>
      </c>
      <c r="AX59" s="82">
        <f>'07 - Gastrovybavení'!J32</f>
        <v>0</v>
      </c>
      <c r="AY59" s="82">
        <f>'07 - Gastrovybavení'!J33</f>
        <v>0</v>
      </c>
      <c r="AZ59" s="82">
        <f>'07 - Gastrovybavení'!F30</f>
        <v>0</v>
      </c>
      <c r="BA59" s="82">
        <f>'07 - Gastrovybavení'!F31</f>
        <v>0</v>
      </c>
      <c r="BB59" s="82">
        <f>'07 - Gastrovybavení'!F32</f>
        <v>0</v>
      </c>
      <c r="BC59" s="82">
        <f>'07 - Gastrovybavení'!F33</f>
        <v>0</v>
      </c>
      <c r="BD59" s="84">
        <f>'07 - Gastrovybavení'!F34</f>
        <v>0</v>
      </c>
      <c r="BT59" s="85" t="s">
        <v>20</v>
      </c>
      <c r="BV59" s="85" t="s">
        <v>76</v>
      </c>
      <c r="BW59" s="85" t="s">
        <v>103</v>
      </c>
      <c r="BX59" s="85" t="s">
        <v>5</v>
      </c>
      <c r="CL59" s="85" t="s">
        <v>3</v>
      </c>
      <c r="CM59" s="85" t="s">
        <v>82</v>
      </c>
    </row>
    <row r="60" spans="1:91" s="5" customFormat="1" ht="22.5" customHeight="1">
      <c r="A60" s="220" t="s">
        <v>1745</v>
      </c>
      <c r="B60" s="77"/>
      <c r="C60" s="78"/>
      <c r="D60" s="390" t="s">
        <v>104</v>
      </c>
      <c r="E60" s="388"/>
      <c r="F60" s="388"/>
      <c r="G60" s="388"/>
      <c r="H60" s="388"/>
      <c r="I60" s="79"/>
      <c r="J60" s="390" t="s">
        <v>105</v>
      </c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7">
        <f>'O8 - Vzduchotechnika'!J27</f>
        <v>0</v>
      </c>
      <c r="AH60" s="388"/>
      <c r="AI60" s="388"/>
      <c r="AJ60" s="388"/>
      <c r="AK60" s="388"/>
      <c r="AL60" s="388"/>
      <c r="AM60" s="388"/>
      <c r="AN60" s="387">
        <f t="shared" si="0"/>
        <v>0</v>
      </c>
      <c r="AO60" s="388"/>
      <c r="AP60" s="388"/>
      <c r="AQ60" s="80" t="s">
        <v>80</v>
      </c>
      <c r="AR60" s="77"/>
      <c r="AS60" s="81">
        <v>0</v>
      </c>
      <c r="AT60" s="82">
        <f t="shared" si="1"/>
        <v>0</v>
      </c>
      <c r="AU60" s="83">
        <f>'O8 - Vzduchotechnika'!P78</f>
        <v>0</v>
      </c>
      <c r="AV60" s="82">
        <f>'O8 - Vzduchotechnika'!J30</f>
        <v>0</v>
      </c>
      <c r="AW60" s="82">
        <f>'O8 - Vzduchotechnika'!J31</f>
        <v>0</v>
      </c>
      <c r="AX60" s="82">
        <f>'O8 - Vzduchotechnika'!J32</f>
        <v>0</v>
      </c>
      <c r="AY60" s="82">
        <f>'O8 - Vzduchotechnika'!J33</f>
        <v>0</v>
      </c>
      <c r="AZ60" s="82">
        <f>'O8 - Vzduchotechnika'!F30</f>
        <v>0</v>
      </c>
      <c r="BA60" s="82">
        <f>'O8 - Vzduchotechnika'!F31</f>
        <v>0</v>
      </c>
      <c r="BB60" s="82">
        <f>'O8 - Vzduchotechnika'!F32</f>
        <v>0</v>
      </c>
      <c r="BC60" s="82">
        <f>'O8 - Vzduchotechnika'!F33</f>
        <v>0</v>
      </c>
      <c r="BD60" s="84">
        <f>'O8 - Vzduchotechnika'!F34</f>
        <v>0</v>
      </c>
      <c r="BT60" s="85" t="s">
        <v>20</v>
      </c>
      <c r="BV60" s="85" t="s">
        <v>76</v>
      </c>
      <c r="BW60" s="85" t="s">
        <v>106</v>
      </c>
      <c r="BX60" s="85" t="s">
        <v>5</v>
      </c>
      <c r="CL60" s="85" t="s">
        <v>3</v>
      </c>
      <c r="CM60" s="85" t="s">
        <v>82</v>
      </c>
    </row>
    <row r="61" spans="2:91" s="5" customFormat="1" ht="22.5" customHeight="1">
      <c r="B61" s="77"/>
      <c r="C61" s="78"/>
      <c r="D61" s="390" t="s">
        <v>107</v>
      </c>
      <c r="E61" s="388"/>
      <c r="F61" s="388"/>
      <c r="G61" s="388"/>
      <c r="H61" s="388"/>
      <c r="I61" s="79"/>
      <c r="J61" s="390" t="s">
        <v>108</v>
      </c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>
        <f>ROUND(SUM(AG62:AG64),2)</f>
        <v>0</v>
      </c>
      <c r="AH61" s="388"/>
      <c r="AI61" s="388"/>
      <c r="AJ61" s="388"/>
      <c r="AK61" s="388"/>
      <c r="AL61" s="388"/>
      <c r="AM61" s="388"/>
      <c r="AN61" s="387">
        <f t="shared" si="0"/>
        <v>0</v>
      </c>
      <c r="AO61" s="388"/>
      <c r="AP61" s="388"/>
      <c r="AQ61" s="80" t="s">
        <v>80</v>
      </c>
      <c r="AR61" s="77"/>
      <c r="AS61" s="81">
        <f>ROUND(SUM(AS62:AS64),2)</f>
        <v>0</v>
      </c>
      <c r="AT61" s="82">
        <f t="shared" si="1"/>
        <v>0</v>
      </c>
      <c r="AU61" s="83" t="e">
        <f>ROUND(SUM(AU62:AU64),5)</f>
        <v>#REF!</v>
      </c>
      <c r="AV61" s="82">
        <f>ROUND(AZ61*L26,2)</f>
        <v>0</v>
      </c>
      <c r="AW61" s="82">
        <f>ROUND(BA61*L27,2)</f>
        <v>0</v>
      </c>
      <c r="AX61" s="82">
        <f>ROUND(BB61*L26,2)</f>
        <v>0</v>
      </c>
      <c r="AY61" s="82">
        <f>ROUND(BC61*L27,2)</f>
        <v>0</v>
      </c>
      <c r="AZ61" s="82">
        <f>ROUND(SUM(AZ62:AZ64),2)</f>
        <v>0</v>
      </c>
      <c r="BA61" s="82">
        <f>ROUND(SUM(BA62:BA64),2)</f>
        <v>0</v>
      </c>
      <c r="BB61" s="82">
        <f>ROUND(SUM(BB62:BB64),2)</f>
        <v>0</v>
      </c>
      <c r="BC61" s="82">
        <f>ROUND(SUM(BC62:BC64),2)</f>
        <v>0</v>
      </c>
      <c r="BD61" s="84">
        <f>ROUND(SUM(BD62:BD64),2)</f>
        <v>0</v>
      </c>
      <c r="BS61" s="85" t="s">
        <v>73</v>
      </c>
      <c r="BT61" s="85" t="s">
        <v>20</v>
      </c>
      <c r="BU61" s="85" t="s">
        <v>75</v>
      </c>
      <c r="BV61" s="85" t="s">
        <v>76</v>
      </c>
      <c r="BW61" s="85" t="s">
        <v>109</v>
      </c>
      <c r="BX61" s="85" t="s">
        <v>5</v>
      </c>
      <c r="CL61" s="85" t="s">
        <v>3</v>
      </c>
      <c r="CM61" s="85" t="s">
        <v>74</v>
      </c>
    </row>
    <row r="62" spans="1:90" s="6" customFormat="1" ht="34.5" customHeight="1">
      <c r="A62" s="220" t="s">
        <v>1745</v>
      </c>
      <c r="B62" s="86"/>
      <c r="C62" s="9"/>
      <c r="D62" s="9"/>
      <c r="E62" s="384" t="s">
        <v>110</v>
      </c>
      <c r="F62" s="383"/>
      <c r="G62" s="383"/>
      <c r="H62" s="383"/>
      <c r="I62" s="383"/>
      <c r="J62" s="9"/>
      <c r="K62" s="384" t="s">
        <v>110</v>
      </c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2">
        <f>'09 - ZTI - Kanalizace'!J29</f>
        <v>0</v>
      </c>
      <c r="AH62" s="383"/>
      <c r="AI62" s="383"/>
      <c r="AJ62" s="383"/>
      <c r="AK62" s="383"/>
      <c r="AL62" s="383"/>
      <c r="AM62" s="383"/>
      <c r="AN62" s="382">
        <f t="shared" si="0"/>
        <v>0</v>
      </c>
      <c r="AO62" s="383"/>
      <c r="AP62" s="383"/>
      <c r="AQ62" s="87" t="s">
        <v>111</v>
      </c>
      <c r="AR62" s="86"/>
      <c r="AS62" s="88">
        <v>0</v>
      </c>
      <c r="AT62" s="89">
        <f t="shared" si="1"/>
        <v>0</v>
      </c>
      <c r="AU62" s="90">
        <f>'09 - ZTI - Kanalizace'!P88</f>
        <v>0</v>
      </c>
      <c r="AV62" s="89">
        <f>'09 - ZTI - Kanalizace'!J32</f>
        <v>0</v>
      </c>
      <c r="AW62" s="89">
        <f>'09 - ZTI - Kanalizace'!J33</f>
        <v>0</v>
      </c>
      <c r="AX62" s="89">
        <f>'09 - ZTI - Kanalizace'!J34</f>
        <v>0</v>
      </c>
      <c r="AY62" s="89">
        <f>'09 - ZTI - Kanalizace'!J35</f>
        <v>0</v>
      </c>
      <c r="AZ62" s="89">
        <f>'09 - ZTI - Kanalizace'!F32</f>
        <v>0</v>
      </c>
      <c r="BA62" s="89">
        <f>'09 - ZTI - Kanalizace'!F33</f>
        <v>0</v>
      </c>
      <c r="BB62" s="89">
        <f>'09 - ZTI - Kanalizace'!F34</f>
        <v>0</v>
      </c>
      <c r="BC62" s="89">
        <f>'09 - ZTI - Kanalizace'!F35</f>
        <v>0</v>
      </c>
      <c r="BD62" s="91">
        <f>'09 - ZTI - Kanalizace'!F36</f>
        <v>0</v>
      </c>
      <c r="BT62" s="92" t="s">
        <v>82</v>
      </c>
      <c r="BV62" s="92" t="s">
        <v>76</v>
      </c>
      <c r="BW62" s="92" t="s">
        <v>112</v>
      </c>
      <c r="BX62" s="92" t="s">
        <v>109</v>
      </c>
      <c r="CL62" s="92" t="s">
        <v>3</v>
      </c>
    </row>
    <row r="63" spans="1:90" s="6" customFormat="1" ht="22.5" customHeight="1">
      <c r="A63" s="220" t="s">
        <v>1745</v>
      </c>
      <c r="B63" s="86"/>
      <c r="C63" s="9"/>
      <c r="D63" s="9"/>
      <c r="E63" s="384" t="s">
        <v>113</v>
      </c>
      <c r="F63" s="383"/>
      <c r="G63" s="383"/>
      <c r="H63" s="383"/>
      <c r="I63" s="383"/>
      <c r="J63" s="9"/>
      <c r="K63" s="384" t="s">
        <v>113</v>
      </c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2">
        <f>'09 - ZTI - Vodovod'!J29</f>
        <v>0</v>
      </c>
      <c r="AH63" s="383"/>
      <c r="AI63" s="383"/>
      <c r="AJ63" s="383"/>
      <c r="AK63" s="383"/>
      <c r="AL63" s="383"/>
      <c r="AM63" s="383"/>
      <c r="AN63" s="382">
        <f t="shared" si="0"/>
        <v>0</v>
      </c>
      <c r="AO63" s="383"/>
      <c r="AP63" s="383"/>
      <c r="AQ63" s="87" t="s">
        <v>111</v>
      </c>
      <c r="AR63" s="86"/>
      <c r="AS63" s="88">
        <v>0</v>
      </c>
      <c r="AT63" s="89">
        <f t="shared" si="1"/>
        <v>0</v>
      </c>
      <c r="AU63" s="90" t="e">
        <f>'09 - ZTI - Vodovod'!P92</f>
        <v>#REF!</v>
      </c>
      <c r="AV63" s="89">
        <f>'09 - ZTI - Vodovod'!J32</f>
        <v>0</v>
      </c>
      <c r="AW63" s="89">
        <f>'09 - ZTI - Vodovod'!J33</f>
        <v>0</v>
      </c>
      <c r="AX63" s="89">
        <f>'09 - ZTI - Vodovod'!J34</f>
        <v>0</v>
      </c>
      <c r="AY63" s="89">
        <f>'09 - ZTI - Vodovod'!J35</f>
        <v>0</v>
      </c>
      <c r="AZ63" s="89">
        <f>'09 - ZTI - Vodovod'!F32</f>
        <v>0</v>
      </c>
      <c r="BA63" s="89">
        <f>'09 - ZTI - Vodovod'!F33</f>
        <v>0</v>
      </c>
      <c r="BB63" s="89">
        <f>'09 - ZTI - Vodovod'!F34</f>
        <v>0</v>
      </c>
      <c r="BC63" s="89">
        <f>'09 - ZTI - Vodovod'!F35</f>
        <v>0</v>
      </c>
      <c r="BD63" s="91">
        <f>'09 - ZTI - Vodovod'!F36</f>
        <v>0</v>
      </c>
      <c r="BT63" s="92" t="s">
        <v>82</v>
      </c>
      <c r="BV63" s="92" t="s">
        <v>76</v>
      </c>
      <c r="BW63" s="92" t="s">
        <v>114</v>
      </c>
      <c r="BX63" s="92" t="s">
        <v>109</v>
      </c>
      <c r="CL63" s="92" t="s">
        <v>3</v>
      </c>
    </row>
    <row r="64" spans="1:90" s="6" customFormat="1" ht="48.75" customHeight="1">
      <c r="A64" s="220" t="s">
        <v>1745</v>
      </c>
      <c r="B64" s="86"/>
      <c r="C64" s="9"/>
      <c r="D64" s="9"/>
      <c r="E64" s="384" t="s">
        <v>115</v>
      </c>
      <c r="F64" s="383"/>
      <c r="G64" s="383"/>
      <c r="H64" s="383"/>
      <c r="I64" s="383"/>
      <c r="J64" s="9"/>
      <c r="K64" s="384" t="s">
        <v>115</v>
      </c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2">
        <f>'09 - ZTI - Zař...'!K29</f>
        <v>0</v>
      </c>
      <c r="AH64" s="383"/>
      <c r="AI64" s="383"/>
      <c r="AJ64" s="383"/>
      <c r="AK64" s="383"/>
      <c r="AL64" s="383"/>
      <c r="AM64" s="383"/>
      <c r="AN64" s="382">
        <f t="shared" si="0"/>
        <v>0</v>
      </c>
      <c r="AO64" s="383"/>
      <c r="AP64" s="383"/>
      <c r="AQ64" s="87" t="s">
        <v>111</v>
      </c>
      <c r="AR64" s="86"/>
      <c r="AS64" s="88">
        <v>0</v>
      </c>
      <c r="AT64" s="89">
        <f t="shared" si="1"/>
        <v>0</v>
      </c>
      <c r="AU64" s="90">
        <f>'09 - ZTI - Zař...'!Q82</f>
        <v>0</v>
      </c>
      <c r="AV64" s="89">
        <f>'09 - ZTI - Zař...'!K32</f>
        <v>0</v>
      </c>
      <c r="AW64" s="89">
        <f>'09 - ZTI - Zař...'!K33</f>
        <v>0</v>
      </c>
      <c r="AX64" s="89">
        <f>'09 - ZTI - Zař...'!K34</f>
        <v>0</v>
      </c>
      <c r="AY64" s="89">
        <f>'09 - ZTI - Zař...'!K35</f>
        <v>0</v>
      </c>
      <c r="AZ64" s="89">
        <f>'09 - ZTI - Zař...'!F32</f>
        <v>0</v>
      </c>
      <c r="BA64" s="89">
        <f>'09 - ZTI - Zař...'!F33</f>
        <v>0</v>
      </c>
      <c r="BB64" s="89">
        <f>'09 - ZTI - Zař...'!F34</f>
        <v>0</v>
      </c>
      <c r="BC64" s="89">
        <f>'09 - ZTI - Zař...'!F35</f>
        <v>0</v>
      </c>
      <c r="BD64" s="91">
        <f>'09 - ZTI - Zař...'!F36</f>
        <v>0</v>
      </c>
      <c r="BT64" s="92" t="s">
        <v>82</v>
      </c>
      <c r="BV64" s="92" t="s">
        <v>76</v>
      </c>
      <c r="BW64" s="92" t="s">
        <v>116</v>
      </c>
      <c r="BX64" s="92" t="s">
        <v>109</v>
      </c>
      <c r="CL64" s="92" t="s">
        <v>3</v>
      </c>
    </row>
    <row r="65" spans="2:91" s="5" customFormat="1" ht="22.5" customHeight="1">
      <c r="B65" s="77"/>
      <c r="C65" s="78"/>
      <c r="D65" s="390" t="s">
        <v>25</v>
      </c>
      <c r="E65" s="388"/>
      <c r="F65" s="388"/>
      <c r="G65" s="388"/>
      <c r="H65" s="388"/>
      <c r="I65" s="79"/>
      <c r="J65" s="390" t="s">
        <v>117</v>
      </c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9">
        <f>ROUND(AG66,2)</f>
        <v>0</v>
      </c>
      <c r="AH65" s="388"/>
      <c r="AI65" s="388"/>
      <c r="AJ65" s="388"/>
      <c r="AK65" s="388"/>
      <c r="AL65" s="388"/>
      <c r="AM65" s="388"/>
      <c r="AN65" s="387">
        <f t="shared" si="0"/>
        <v>0</v>
      </c>
      <c r="AO65" s="388"/>
      <c r="AP65" s="388"/>
      <c r="AQ65" s="80" t="s">
        <v>80</v>
      </c>
      <c r="AR65" s="77"/>
      <c r="AS65" s="81">
        <f>ROUND(AS66,2)</f>
        <v>0</v>
      </c>
      <c r="AT65" s="82">
        <f t="shared" si="1"/>
        <v>0</v>
      </c>
      <c r="AU65" s="83" t="e">
        <f>ROUND(AU66,5)</f>
        <v>#REF!</v>
      </c>
      <c r="AV65" s="82">
        <f>ROUND(AZ65*L26,2)</f>
        <v>0</v>
      </c>
      <c r="AW65" s="82">
        <f>ROUND(BA65*L27,2)</f>
        <v>0</v>
      </c>
      <c r="AX65" s="82">
        <f>ROUND(BB65*L26,2)</f>
        <v>0</v>
      </c>
      <c r="AY65" s="82">
        <f>ROUND(BC65*L27,2)</f>
        <v>0</v>
      </c>
      <c r="AZ65" s="82">
        <f>ROUND(AZ66,2)</f>
        <v>0</v>
      </c>
      <c r="BA65" s="82">
        <f>ROUND(BA66,2)</f>
        <v>0</v>
      </c>
      <c r="BB65" s="82">
        <f>ROUND(BB66,2)</f>
        <v>0</v>
      </c>
      <c r="BC65" s="82">
        <f>ROUND(BC66,2)</f>
        <v>0</v>
      </c>
      <c r="BD65" s="84">
        <f>ROUND(BD66,2)</f>
        <v>0</v>
      </c>
      <c r="BS65" s="85" t="s">
        <v>73</v>
      </c>
      <c r="BT65" s="85" t="s">
        <v>20</v>
      </c>
      <c r="BU65" s="85" t="s">
        <v>75</v>
      </c>
      <c r="BV65" s="85" t="s">
        <v>76</v>
      </c>
      <c r="BW65" s="85" t="s">
        <v>118</v>
      </c>
      <c r="BX65" s="85" t="s">
        <v>5</v>
      </c>
      <c r="CL65" s="85" t="s">
        <v>3</v>
      </c>
      <c r="CM65" s="85" t="s">
        <v>74</v>
      </c>
    </row>
    <row r="66" spans="1:90" s="6" customFormat="1" ht="48.75" customHeight="1">
      <c r="A66" s="220" t="s">
        <v>1745</v>
      </c>
      <c r="B66" s="86"/>
      <c r="C66" s="9"/>
      <c r="D66" s="9"/>
      <c r="E66" s="384" t="s">
        <v>119</v>
      </c>
      <c r="F66" s="383"/>
      <c r="G66" s="383"/>
      <c r="H66" s="383"/>
      <c r="I66" s="383"/>
      <c r="J66" s="9"/>
      <c r="K66" s="384" t="s">
        <v>119</v>
      </c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2">
        <f>'10 - ÚSTŘE...'!J29</f>
        <v>0</v>
      </c>
      <c r="AH66" s="383"/>
      <c r="AI66" s="383"/>
      <c r="AJ66" s="383"/>
      <c r="AK66" s="383"/>
      <c r="AL66" s="383"/>
      <c r="AM66" s="383"/>
      <c r="AN66" s="382">
        <f t="shared" si="0"/>
        <v>0</v>
      </c>
      <c r="AO66" s="383"/>
      <c r="AP66" s="383"/>
      <c r="AQ66" s="87" t="s">
        <v>111</v>
      </c>
      <c r="AR66" s="86"/>
      <c r="AS66" s="93">
        <v>0</v>
      </c>
      <c r="AT66" s="94">
        <f t="shared" si="1"/>
        <v>0</v>
      </c>
      <c r="AU66" s="95" t="e">
        <f>'10 - ÚSTŘE...'!P85</f>
        <v>#REF!</v>
      </c>
      <c r="AV66" s="94">
        <f>'10 - ÚSTŘE...'!J32</f>
        <v>0</v>
      </c>
      <c r="AW66" s="94">
        <f>'10 - ÚSTŘE...'!J33</f>
        <v>0</v>
      </c>
      <c r="AX66" s="94">
        <f>'10 - ÚSTŘE...'!J34</f>
        <v>0</v>
      </c>
      <c r="AY66" s="94">
        <f>'10 - ÚSTŘE...'!J35</f>
        <v>0</v>
      </c>
      <c r="AZ66" s="94">
        <f>'10 - ÚSTŘE...'!F32</f>
        <v>0</v>
      </c>
      <c r="BA66" s="94">
        <f>'10 - ÚSTŘE...'!F33</f>
        <v>0</v>
      </c>
      <c r="BB66" s="94">
        <f>'10 - ÚSTŘE...'!F34</f>
        <v>0</v>
      </c>
      <c r="BC66" s="94">
        <f>'10 - ÚSTŘE...'!F35</f>
        <v>0</v>
      </c>
      <c r="BD66" s="96">
        <f>'10 - ÚSTŘE...'!F36</f>
        <v>0</v>
      </c>
      <c r="BT66" s="92" t="s">
        <v>82</v>
      </c>
      <c r="BV66" s="92" t="s">
        <v>76</v>
      </c>
      <c r="BW66" s="92" t="s">
        <v>120</v>
      </c>
      <c r="BX66" s="92" t="s">
        <v>118</v>
      </c>
      <c r="CL66" s="92" t="s">
        <v>3</v>
      </c>
    </row>
    <row r="67" spans="2:44" s="1" customFormat="1" ht="30" customHeight="1">
      <c r="B67" s="33"/>
      <c r="AR67" s="33"/>
    </row>
    <row r="68" spans="2:44" s="1" customFormat="1" ht="6.9" customHeight="1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33"/>
    </row>
  </sheetData>
  <mergeCells count="95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62:AM62"/>
    <mergeCell ref="E62:I62"/>
    <mergeCell ref="K62:AF62"/>
    <mergeCell ref="AN63:AP63"/>
    <mergeCell ref="AG63:AM63"/>
    <mergeCell ref="E63:I63"/>
    <mergeCell ref="K63:AF63"/>
    <mergeCell ref="AR2:BE2"/>
    <mergeCell ref="AN66:AP66"/>
    <mergeCell ref="AG66:AM66"/>
    <mergeCell ref="E66:I66"/>
    <mergeCell ref="K66:AF66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D65:H65"/>
    <mergeCell ref="J65:AF65"/>
    <mergeCell ref="AN62:AP6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 - Ostatní a všeobecné ...'!C2" tooltip="00 - Ostatní a všeobecné ..." display="/"/>
    <hyperlink ref="A53" location="'01 - Stavební úpravy'!C2" tooltip="01 - Stavební úpravy" display="/"/>
    <hyperlink ref="A54" location="'02 - Elektrická požární s...'!C2" tooltip="02 - Elektrická požární s..." display="/"/>
    <hyperlink ref="A55" location="'03 - Poplachový zabezpečo...'!C2" tooltip="03 - Poplachový zabezpečo..." display="/"/>
    <hyperlink ref="A56" location="'04 - Domovní telefon'!C2" tooltip="04 - Domovní telefon" display="/"/>
    <hyperlink ref="A57" location="'05 - Datové rozvody'!C2" tooltip="05 - Datové rozvody" display="/"/>
    <hyperlink ref="A58" location="'06 - Elektro - silnoproud'!C2" tooltip="06 - Elektro - silnoproud" display="/"/>
    <hyperlink ref="A59" location="'07 - Gastrovybavení'!C2" tooltip="07 - Gastrovybavení" display="/"/>
    <hyperlink ref="A60" location="'O8 - Vzduchotechnika'!C2" tooltip="O8 - Vzduchotechnika" display="/"/>
    <hyperlink ref="A62" location="'Kanalizace - Kanalizace'!C2" tooltip="Kanalizace - Kanalizace" display="/"/>
    <hyperlink ref="A63" location="'Vodovod - Vodovod'!C2" tooltip="Vodovod - Vodovod" display="/"/>
    <hyperlink ref="A64" location="'Zařizovací předměty - Zař...'!C2" tooltip="Zařizovací předměty - Zař..." display="/"/>
    <hyperlink ref="A66" location="'ÚSTŘEDNÍ VYTÁPĚNÍ - ÚSTŘE...'!C2" tooltip="ÚSTŘEDNÍ VYTÁPĚNÍ - ÚSTŘE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72" activePane="bottomLeft" state="frozen"/>
      <selection pane="bottomLeft" activeCell="I119" sqref="I79:I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106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1459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ROUND(J78,2)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ROUND(SUM(BE78:BE113),2)</f>
        <v>0</v>
      </c>
      <c r="G30" s="34"/>
      <c r="H30" s="34"/>
      <c r="I30" s="105">
        <v>0.21</v>
      </c>
      <c r="J30" s="104">
        <f>ROUND(ROUND((SUM(BE78:BE113)),2)*I30,2)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ROUND(SUM(BF78:BF113),2)</f>
        <v>0</v>
      </c>
      <c r="G31" s="34"/>
      <c r="H31" s="34"/>
      <c r="I31" s="105">
        <v>0.15</v>
      </c>
      <c r="J31" s="104">
        <f>ROUND(ROUND((SUM(BF78:BF113)),2)*I31,2)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ROUND(SUM(BG78:BG113),2)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ROUND(SUM(BH78:BH113),2)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ROUND(SUM(BI78:BI113),2)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O8 - Vzduchotechnika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J78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1460</v>
      </c>
      <c r="E57" s="120"/>
      <c r="F57" s="120"/>
      <c r="G57" s="120"/>
      <c r="H57" s="120"/>
      <c r="I57" s="120"/>
      <c r="J57" s="121">
        <f>J79</f>
        <v>0</v>
      </c>
      <c r="K57" s="122"/>
    </row>
    <row r="58" spans="2:11" s="9" customFormat="1" ht="19.95" customHeight="1">
      <c r="B58" s="123"/>
      <c r="C58" s="124"/>
      <c r="D58" s="125" t="s">
        <v>216</v>
      </c>
      <c r="E58" s="126"/>
      <c r="F58" s="126"/>
      <c r="G58" s="126"/>
      <c r="H58" s="126"/>
      <c r="I58" s="126"/>
      <c r="J58" s="127">
        <f>J80</f>
        <v>0</v>
      </c>
      <c r="K58" s="128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11" s="1" customFormat="1" ht="6.9" customHeight="1">
      <c r="B60" s="48"/>
      <c r="C60" s="49"/>
      <c r="D60" s="49"/>
      <c r="E60" s="49"/>
      <c r="F60" s="49"/>
      <c r="G60" s="49"/>
      <c r="H60" s="49"/>
      <c r="I60" s="49"/>
      <c r="J60" s="49"/>
      <c r="K60" s="50"/>
    </row>
    <row r="64" spans="2:12" s="1" customFormat="1" ht="6.9" customHeight="1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33"/>
    </row>
    <row r="65" spans="2:12" s="1" customFormat="1" ht="36.9" customHeight="1">
      <c r="B65" s="33"/>
      <c r="C65" s="53" t="s">
        <v>135</v>
      </c>
      <c r="L65" s="33"/>
    </row>
    <row r="66" spans="2:12" s="1" customFormat="1" ht="6.9" customHeight="1">
      <c r="B66" s="33"/>
      <c r="L66" s="33"/>
    </row>
    <row r="67" spans="2:12" s="1" customFormat="1" ht="14.4" customHeight="1">
      <c r="B67" s="33"/>
      <c r="C67" s="55" t="s">
        <v>15</v>
      </c>
      <c r="L67" s="33"/>
    </row>
    <row r="68" spans="2:12" s="1" customFormat="1" ht="22.5" customHeight="1">
      <c r="B68" s="33"/>
      <c r="E68" s="418" t="str">
        <f>E7</f>
        <v>Nová dětská skupina v budově MŽP</v>
      </c>
      <c r="F68" s="394"/>
      <c r="G68" s="394"/>
      <c r="H68" s="394"/>
      <c r="L68" s="33"/>
    </row>
    <row r="69" spans="2:12" s="1" customFormat="1" ht="14.4" customHeight="1">
      <c r="B69" s="33"/>
      <c r="C69" s="55" t="s">
        <v>123</v>
      </c>
      <c r="L69" s="33"/>
    </row>
    <row r="70" spans="2:12" s="1" customFormat="1" ht="23.25" customHeight="1">
      <c r="B70" s="33"/>
      <c r="E70" s="391" t="str">
        <f>E9</f>
        <v>O8 - Vzduchotechnika</v>
      </c>
      <c r="F70" s="394"/>
      <c r="G70" s="394"/>
      <c r="H70" s="394"/>
      <c r="L70" s="33"/>
    </row>
    <row r="71" spans="2:12" s="1" customFormat="1" ht="6.9" customHeight="1">
      <c r="B71" s="33"/>
      <c r="L71" s="33"/>
    </row>
    <row r="72" spans="2:12" s="1" customFormat="1" ht="18" customHeight="1">
      <c r="B72" s="33"/>
      <c r="C72" s="55" t="s">
        <v>21</v>
      </c>
      <c r="F72" s="129" t="str">
        <f>F12</f>
        <v xml:space="preserve"> </v>
      </c>
      <c r="I72" s="55" t="s">
        <v>23</v>
      </c>
      <c r="J72" s="59" t="str">
        <f>IF(J12="","",J12)</f>
        <v>17. 3. 2017</v>
      </c>
      <c r="L72" s="33"/>
    </row>
    <row r="73" spans="2:12" s="1" customFormat="1" ht="6.9" customHeight="1">
      <c r="B73" s="33"/>
      <c r="L73" s="33"/>
    </row>
    <row r="74" spans="2:12" s="1" customFormat="1" ht="13.2">
      <c r="B74" s="33"/>
      <c r="C74" s="55" t="s">
        <v>27</v>
      </c>
      <c r="F74" s="129" t="str">
        <f>E15</f>
        <v>MŽP , Vršovická 1442/65 , Praha 10, 100 10</v>
      </c>
      <c r="I74" s="55" t="s">
        <v>33</v>
      </c>
      <c r="J74" s="129" t="str">
        <f>E21</f>
        <v>Ing. arch. Jan Mudra</v>
      </c>
      <c r="L74" s="33"/>
    </row>
    <row r="75" spans="2:12" s="1" customFormat="1" ht="14.4" customHeight="1">
      <c r="B75" s="33"/>
      <c r="C75" s="55" t="s">
        <v>31</v>
      </c>
      <c r="F75" s="129" t="str">
        <f>IF(E18="","",E18)</f>
        <v xml:space="preserve"> </v>
      </c>
      <c r="L75" s="33"/>
    </row>
    <row r="76" spans="2:12" s="1" customFormat="1" ht="10.35" customHeight="1">
      <c r="B76" s="33"/>
      <c r="L76" s="33"/>
    </row>
    <row r="77" spans="2:20" s="10" customFormat="1" ht="29.25" customHeight="1">
      <c r="B77" s="130"/>
      <c r="C77" s="131" t="s">
        <v>136</v>
      </c>
      <c r="D77" s="132" t="s">
        <v>59</v>
      </c>
      <c r="E77" s="132" t="s">
        <v>55</v>
      </c>
      <c r="F77" s="132" t="s">
        <v>137</v>
      </c>
      <c r="G77" s="132" t="s">
        <v>138</v>
      </c>
      <c r="H77" s="132" t="s">
        <v>139</v>
      </c>
      <c r="I77" s="133" t="s">
        <v>140</v>
      </c>
      <c r="J77" s="132" t="s">
        <v>127</v>
      </c>
      <c r="K77" s="134" t="s">
        <v>141</v>
      </c>
      <c r="L77" s="130"/>
      <c r="M77" s="65" t="s">
        <v>142</v>
      </c>
      <c r="N77" s="66" t="s">
        <v>44</v>
      </c>
      <c r="O77" s="66" t="s">
        <v>143</v>
      </c>
      <c r="P77" s="66" t="s">
        <v>144</v>
      </c>
      <c r="Q77" s="66" t="s">
        <v>145</v>
      </c>
      <c r="R77" s="66" t="s">
        <v>146</v>
      </c>
      <c r="S77" s="66" t="s">
        <v>147</v>
      </c>
      <c r="T77" s="67" t="s">
        <v>148</v>
      </c>
    </row>
    <row r="78" spans="2:63" s="1" customFormat="1" ht="29.25" customHeight="1">
      <c r="B78" s="33"/>
      <c r="C78" s="69" t="s">
        <v>128</v>
      </c>
      <c r="J78" s="135">
        <f>BK78</f>
        <v>0</v>
      </c>
      <c r="L78" s="33"/>
      <c r="M78" s="68"/>
      <c r="N78" s="60"/>
      <c r="O78" s="60"/>
      <c r="P78" s="136">
        <f>P79</f>
        <v>0</v>
      </c>
      <c r="Q78" s="60"/>
      <c r="R78" s="136">
        <f>R79</f>
        <v>0</v>
      </c>
      <c r="S78" s="60"/>
      <c r="T78" s="137">
        <f>T79</f>
        <v>0</v>
      </c>
      <c r="AT78" s="19" t="s">
        <v>73</v>
      </c>
      <c r="AU78" s="19" t="s">
        <v>129</v>
      </c>
      <c r="BK78" s="138">
        <f>BK79</f>
        <v>0</v>
      </c>
    </row>
    <row r="79" spans="2:63" s="11" customFormat="1" ht="37.35" customHeight="1">
      <c r="B79" s="139"/>
      <c r="D79" s="140" t="s">
        <v>73</v>
      </c>
      <c r="E79" s="141" t="s">
        <v>484</v>
      </c>
      <c r="F79" s="141" t="s">
        <v>1461</v>
      </c>
      <c r="J79" s="142">
        <f>BK79</f>
        <v>0</v>
      </c>
      <c r="L79" s="139"/>
      <c r="M79" s="143"/>
      <c r="N79" s="144"/>
      <c r="O79" s="144"/>
      <c r="P79" s="145">
        <f>P80</f>
        <v>0</v>
      </c>
      <c r="Q79" s="144"/>
      <c r="R79" s="145">
        <f>R80</f>
        <v>0</v>
      </c>
      <c r="S79" s="144"/>
      <c r="T79" s="146">
        <f>T80</f>
        <v>0</v>
      </c>
      <c r="AR79" s="140" t="s">
        <v>82</v>
      </c>
      <c r="AT79" s="147" t="s">
        <v>73</v>
      </c>
      <c r="AU79" s="147" t="s">
        <v>74</v>
      </c>
      <c r="AY79" s="140" t="s">
        <v>152</v>
      </c>
      <c r="BK79" s="148">
        <f>BK80</f>
        <v>0</v>
      </c>
    </row>
    <row r="80" spans="2:63" s="11" customFormat="1" ht="19.95" customHeight="1">
      <c r="B80" s="139"/>
      <c r="D80" s="149" t="s">
        <v>73</v>
      </c>
      <c r="E80" s="150" t="s">
        <v>542</v>
      </c>
      <c r="F80" s="150" t="s">
        <v>105</v>
      </c>
      <c r="J80" s="151">
        <f>SUM(J81:J113)</f>
        <v>0</v>
      </c>
      <c r="L80" s="139"/>
      <c r="M80" s="143"/>
      <c r="N80" s="144"/>
      <c r="O80" s="144"/>
      <c r="P80" s="145">
        <f>SUM(P81:P113)</f>
        <v>0</v>
      </c>
      <c r="Q80" s="144"/>
      <c r="R80" s="145">
        <f>SUM(R81:R113)</f>
        <v>0</v>
      </c>
      <c r="S80" s="144"/>
      <c r="T80" s="146">
        <f>SUM(T81:T113)</f>
        <v>0</v>
      </c>
      <c r="AR80" s="140" t="s">
        <v>82</v>
      </c>
      <c r="AT80" s="147" t="s">
        <v>73</v>
      </c>
      <c r="AU80" s="147" t="s">
        <v>20</v>
      </c>
      <c r="AY80" s="140" t="s">
        <v>152</v>
      </c>
      <c r="BK80" s="148">
        <f>SUM(BK81:BK113)</f>
        <v>0</v>
      </c>
    </row>
    <row r="81" spans="2:65" s="1" customFormat="1" ht="22.5" customHeight="1">
      <c r="B81" s="152"/>
      <c r="C81" s="153" t="s">
        <v>20</v>
      </c>
      <c r="D81" s="153" t="s">
        <v>155</v>
      </c>
      <c r="E81" s="154" t="s">
        <v>1462</v>
      </c>
      <c r="F81" s="308" t="s">
        <v>1948</v>
      </c>
      <c r="G81" s="156" t="s">
        <v>883</v>
      </c>
      <c r="H81" s="157">
        <v>1</v>
      </c>
      <c r="I81" s="158"/>
      <c r="J81" s="158">
        <f aca="true" t="shared" si="0" ref="J81:J113">ROUND(I81*H81,2)</f>
        <v>0</v>
      </c>
      <c r="K81" s="155" t="s">
        <v>3</v>
      </c>
      <c r="L81" s="33"/>
      <c r="M81" s="159" t="s">
        <v>3</v>
      </c>
      <c r="N81" s="160" t="s">
        <v>45</v>
      </c>
      <c r="O81" s="161">
        <v>0</v>
      </c>
      <c r="P81" s="161">
        <f aca="true" t="shared" si="1" ref="P81:P113">O81*H81</f>
        <v>0</v>
      </c>
      <c r="Q81" s="161">
        <v>0</v>
      </c>
      <c r="R81" s="161">
        <f aca="true" t="shared" si="2" ref="R81:R113">Q81*H81</f>
        <v>0</v>
      </c>
      <c r="S81" s="161">
        <v>0</v>
      </c>
      <c r="T81" s="162">
        <f aca="true" t="shared" si="3" ref="T81:T113">S81*H81</f>
        <v>0</v>
      </c>
      <c r="AR81" s="19" t="s">
        <v>305</v>
      </c>
      <c r="AT81" s="19" t="s">
        <v>155</v>
      </c>
      <c r="AU81" s="19" t="s">
        <v>82</v>
      </c>
      <c r="AY81" s="19" t="s">
        <v>152</v>
      </c>
      <c r="BE81" s="163">
        <f aca="true" t="shared" si="4" ref="BE81:BE113">IF(N81="základní",J81,0)</f>
        <v>0</v>
      </c>
      <c r="BF81" s="163">
        <f aca="true" t="shared" si="5" ref="BF81:BF113">IF(N81="snížená",J81,0)</f>
        <v>0</v>
      </c>
      <c r="BG81" s="163">
        <f aca="true" t="shared" si="6" ref="BG81:BG113">IF(N81="zákl. přenesená",J81,0)</f>
        <v>0</v>
      </c>
      <c r="BH81" s="163">
        <f aca="true" t="shared" si="7" ref="BH81:BH113">IF(N81="sníž. přenesená",J81,0)</f>
        <v>0</v>
      </c>
      <c r="BI81" s="163">
        <f aca="true" t="shared" si="8" ref="BI81:BI113">IF(N81="nulová",J81,0)</f>
        <v>0</v>
      </c>
      <c r="BJ81" s="19" t="s">
        <v>20</v>
      </c>
      <c r="BK81" s="163">
        <f aca="true" t="shared" si="9" ref="BK81:BK113">ROUND(I81*H81,2)</f>
        <v>0</v>
      </c>
      <c r="BL81" s="19" t="s">
        <v>305</v>
      </c>
      <c r="BM81" s="19" t="s">
        <v>1463</v>
      </c>
    </row>
    <row r="82" spans="2:65" s="1" customFormat="1" ht="22.5" customHeight="1">
      <c r="B82" s="152"/>
      <c r="C82" s="153" t="s">
        <v>82</v>
      </c>
      <c r="D82" s="153" t="s">
        <v>155</v>
      </c>
      <c r="E82" s="154" t="s">
        <v>1464</v>
      </c>
      <c r="F82" s="155" t="s">
        <v>1465</v>
      </c>
      <c r="G82" s="156" t="s">
        <v>883</v>
      </c>
      <c r="H82" s="157">
        <v>1</v>
      </c>
      <c r="I82" s="158"/>
      <c r="J82" s="158">
        <f t="shared" si="0"/>
        <v>0</v>
      </c>
      <c r="K82" s="155" t="s">
        <v>3</v>
      </c>
      <c r="L82" s="33"/>
      <c r="M82" s="159" t="s">
        <v>3</v>
      </c>
      <c r="N82" s="160" t="s">
        <v>45</v>
      </c>
      <c r="O82" s="161">
        <v>0</v>
      </c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9" t="s">
        <v>305</v>
      </c>
      <c r="AT82" s="19" t="s">
        <v>155</v>
      </c>
      <c r="AU82" s="19" t="s">
        <v>82</v>
      </c>
      <c r="AY82" s="19" t="s">
        <v>152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9" t="s">
        <v>20</v>
      </c>
      <c r="BK82" s="163">
        <f t="shared" si="9"/>
        <v>0</v>
      </c>
      <c r="BL82" s="19" t="s">
        <v>305</v>
      </c>
      <c r="BM82" s="19" t="s">
        <v>1466</v>
      </c>
    </row>
    <row r="83" spans="2:65" s="1" customFormat="1" ht="22.5" customHeight="1">
      <c r="B83" s="152"/>
      <c r="C83" s="153" t="s">
        <v>175</v>
      </c>
      <c r="D83" s="153" t="s">
        <v>155</v>
      </c>
      <c r="E83" s="154" t="s">
        <v>1467</v>
      </c>
      <c r="F83" s="155" t="s">
        <v>1468</v>
      </c>
      <c r="G83" s="156" t="s">
        <v>883</v>
      </c>
      <c r="H83" s="157">
        <v>4</v>
      </c>
      <c r="I83" s="158"/>
      <c r="J83" s="158">
        <f t="shared" si="0"/>
        <v>0</v>
      </c>
      <c r="K83" s="155" t="s">
        <v>3</v>
      </c>
      <c r="L83" s="33"/>
      <c r="M83" s="159" t="s">
        <v>3</v>
      </c>
      <c r="N83" s="160" t="s">
        <v>45</v>
      </c>
      <c r="O83" s="161">
        <v>0</v>
      </c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9" t="s">
        <v>305</v>
      </c>
      <c r="AT83" s="19" t="s">
        <v>155</v>
      </c>
      <c r="AU83" s="19" t="s">
        <v>82</v>
      </c>
      <c r="AY83" s="19" t="s">
        <v>152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9" t="s">
        <v>20</v>
      </c>
      <c r="BK83" s="163">
        <f t="shared" si="9"/>
        <v>0</v>
      </c>
      <c r="BL83" s="19" t="s">
        <v>305</v>
      </c>
      <c r="BM83" s="19" t="s">
        <v>1469</v>
      </c>
    </row>
    <row r="84" spans="2:65" s="1" customFormat="1" ht="22.5" customHeight="1">
      <c r="B84" s="152"/>
      <c r="C84" s="153" t="s">
        <v>164</v>
      </c>
      <c r="D84" s="153" t="s">
        <v>155</v>
      </c>
      <c r="E84" s="154" t="s">
        <v>1470</v>
      </c>
      <c r="F84" s="155" t="s">
        <v>1471</v>
      </c>
      <c r="G84" s="156" t="s">
        <v>883</v>
      </c>
      <c r="H84" s="157">
        <v>1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45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305</v>
      </c>
      <c r="AT84" s="19" t="s">
        <v>155</v>
      </c>
      <c r="AU84" s="19" t="s">
        <v>82</v>
      </c>
      <c r="AY84" s="19" t="s">
        <v>152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305</v>
      </c>
      <c r="BM84" s="19" t="s">
        <v>1472</v>
      </c>
    </row>
    <row r="85" spans="2:65" s="1" customFormat="1" ht="22.5" customHeight="1">
      <c r="B85" s="152"/>
      <c r="C85" s="153" t="s">
        <v>151</v>
      </c>
      <c r="D85" s="153" t="s">
        <v>155</v>
      </c>
      <c r="E85" s="154" t="s">
        <v>1473</v>
      </c>
      <c r="F85" s="155" t="s">
        <v>1474</v>
      </c>
      <c r="G85" s="156" t="s">
        <v>883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45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305</v>
      </c>
      <c r="AT85" s="19" t="s">
        <v>155</v>
      </c>
      <c r="AU85" s="19" t="s">
        <v>82</v>
      </c>
      <c r="AY85" s="19" t="s">
        <v>152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305</v>
      </c>
      <c r="BM85" s="19" t="s">
        <v>1475</v>
      </c>
    </row>
    <row r="86" spans="2:65" s="1" customFormat="1" ht="22.5" customHeight="1">
      <c r="B86" s="152"/>
      <c r="C86" s="153" t="s">
        <v>168</v>
      </c>
      <c r="D86" s="153" t="s">
        <v>155</v>
      </c>
      <c r="E86" s="154" t="s">
        <v>1476</v>
      </c>
      <c r="F86" s="155" t="s">
        <v>1477</v>
      </c>
      <c r="G86" s="156" t="s">
        <v>883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45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305</v>
      </c>
      <c r="AT86" s="19" t="s">
        <v>155</v>
      </c>
      <c r="AU86" s="19" t="s">
        <v>82</v>
      </c>
      <c r="AY86" s="19" t="s">
        <v>152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305</v>
      </c>
      <c r="BM86" s="19" t="s">
        <v>1478</v>
      </c>
    </row>
    <row r="87" spans="2:65" s="1" customFormat="1" ht="22.5" customHeight="1">
      <c r="B87" s="152"/>
      <c r="C87" s="153" t="s">
        <v>172</v>
      </c>
      <c r="D87" s="153" t="s">
        <v>155</v>
      </c>
      <c r="E87" s="154" t="s">
        <v>1479</v>
      </c>
      <c r="F87" s="155" t="s">
        <v>1480</v>
      </c>
      <c r="G87" s="156" t="s">
        <v>883</v>
      </c>
      <c r="H87" s="157">
        <v>3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45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305</v>
      </c>
      <c r="AT87" s="19" t="s">
        <v>155</v>
      </c>
      <c r="AU87" s="19" t="s">
        <v>82</v>
      </c>
      <c r="AY87" s="19" t="s">
        <v>152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305</v>
      </c>
      <c r="BM87" s="19" t="s">
        <v>1481</v>
      </c>
    </row>
    <row r="88" spans="2:65" s="1" customFormat="1" ht="22.5" customHeight="1">
      <c r="B88" s="152"/>
      <c r="C88" s="153" t="s">
        <v>180</v>
      </c>
      <c r="D88" s="153" t="s">
        <v>155</v>
      </c>
      <c r="E88" s="154" t="s">
        <v>1482</v>
      </c>
      <c r="F88" s="155" t="s">
        <v>1483</v>
      </c>
      <c r="G88" s="156" t="s">
        <v>883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45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305</v>
      </c>
      <c r="AT88" s="19" t="s">
        <v>155</v>
      </c>
      <c r="AU88" s="19" t="s">
        <v>82</v>
      </c>
      <c r="AY88" s="19" t="s">
        <v>152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305</v>
      </c>
      <c r="BM88" s="19" t="s">
        <v>1484</v>
      </c>
    </row>
    <row r="89" spans="2:65" s="1" customFormat="1" ht="22.5" customHeight="1">
      <c r="B89" s="152"/>
      <c r="C89" s="153" t="s">
        <v>185</v>
      </c>
      <c r="D89" s="153" t="s">
        <v>155</v>
      </c>
      <c r="E89" s="154" t="s">
        <v>1485</v>
      </c>
      <c r="F89" s="155" t="s">
        <v>1486</v>
      </c>
      <c r="G89" s="156" t="s">
        <v>883</v>
      </c>
      <c r="H89" s="157">
        <v>2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45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305</v>
      </c>
      <c r="AT89" s="19" t="s">
        <v>155</v>
      </c>
      <c r="AU89" s="19" t="s">
        <v>82</v>
      </c>
      <c r="AY89" s="19" t="s">
        <v>152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305</v>
      </c>
      <c r="BM89" s="19" t="s">
        <v>1487</v>
      </c>
    </row>
    <row r="90" spans="2:65" s="1" customFormat="1" ht="22.5" customHeight="1">
      <c r="B90" s="152"/>
      <c r="C90" s="153" t="s">
        <v>25</v>
      </c>
      <c r="D90" s="153" t="s">
        <v>155</v>
      </c>
      <c r="E90" s="154" t="s">
        <v>1488</v>
      </c>
      <c r="F90" s="155" t="s">
        <v>1489</v>
      </c>
      <c r="G90" s="156" t="s">
        <v>883</v>
      </c>
      <c r="H90" s="157">
        <v>2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45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305</v>
      </c>
      <c r="AT90" s="19" t="s">
        <v>155</v>
      </c>
      <c r="AU90" s="19" t="s">
        <v>82</v>
      </c>
      <c r="AY90" s="19" t="s">
        <v>152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305</v>
      </c>
      <c r="BM90" s="19" t="s">
        <v>1490</v>
      </c>
    </row>
    <row r="91" spans="2:65" s="1" customFormat="1" ht="22.5" customHeight="1">
      <c r="B91" s="152"/>
      <c r="C91" s="153" t="s">
        <v>200</v>
      </c>
      <c r="D91" s="153" t="s">
        <v>155</v>
      </c>
      <c r="E91" s="154" t="s">
        <v>1491</v>
      </c>
      <c r="F91" s="155" t="s">
        <v>1492</v>
      </c>
      <c r="G91" s="156" t="s">
        <v>883</v>
      </c>
      <c r="H91" s="157">
        <v>2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45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305</v>
      </c>
      <c r="AT91" s="19" t="s">
        <v>155</v>
      </c>
      <c r="AU91" s="19" t="s">
        <v>82</v>
      </c>
      <c r="AY91" s="19" t="s">
        <v>152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305</v>
      </c>
      <c r="BM91" s="19" t="s">
        <v>1493</v>
      </c>
    </row>
    <row r="92" spans="2:65" s="1" customFormat="1" ht="22.5" customHeight="1">
      <c r="B92" s="152"/>
      <c r="C92" s="153" t="s">
        <v>196</v>
      </c>
      <c r="D92" s="153" t="s">
        <v>155</v>
      </c>
      <c r="E92" s="154" t="s">
        <v>1494</v>
      </c>
      <c r="F92" s="155" t="s">
        <v>1495</v>
      </c>
      <c r="G92" s="156" t="s">
        <v>883</v>
      </c>
      <c r="H92" s="157">
        <v>4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45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305</v>
      </c>
      <c r="AT92" s="19" t="s">
        <v>155</v>
      </c>
      <c r="AU92" s="19" t="s">
        <v>82</v>
      </c>
      <c r="AY92" s="19" t="s">
        <v>152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305</v>
      </c>
      <c r="BM92" s="19" t="s">
        <v>1496</v>
      </c>
    </row>
    <row r="93" spans="2:65" s="1" customFormat="1" ht="31.5" customHeight="1">
      <c r="B93" s="152"/>
      <c r="C93" s="153" t="s">
        <v>192</v>
      </c>
      <c r="D93" s="153" t="s">
        <v>155</v>
      </c>
      <c r="E93" s="154" t="s">
        <v>1497</v>
      </c>
      <c r="F93" s="155" t="s">
        <v>1498</v>
      </c>
      <c r="G93" s="156" t="s">
        <v>883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45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305</v>
      </c>
      <c r="AT93" s="19" t="s">
        <v>155</v>
      </c>
      <c r="AU93" s="19" t="s">
        <v>82</v>
      </c>
      <c r="AY93" s="19" t="s">
        <v>152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305</v>
      </c>
      <c r="BM93" s="19" t="s">
        <v>1499</v>
      </c>
    </row>
    <row r="94" spans="2:65" s="1" customFormat="1" ht="31.5" customHeight="1">
      <c r="B94" s="152"/>
      <c r="C94" s="153" t="s">
        <v>295</v>
      </c>
      <c r="D94" s="153" t="s">
        <v>155</v>
      </c>
      <c r="E94" s="154" t="s">
        <v>1500</v>
      </c>
      <c r="F94" s="155" t="s">
        <v>1501</v>
      </c>
      <c r="G94" s="156" t="s">
        <v>883</v>
      </c>
      <c r="H94" s="157">
        <v>2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45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305</v>
      </c>
      <c r="AT94" s="19" t="s">
        <v>155</v>
      </c>
      <c r="AU94" s="19" t="s">
        <v>82</v>
      </c>
      <c r="AY94" s="19" t="s">
        <v>152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305</v>
      </c>
      <c r="BM94" s="19" t="s">
        <v>1502</v>
      </c>
    </row>
    <row r="95" spans="2:65" s="1" customFormat="1" ht="22.5" customHeight="1">
      <c r="B95" s="152"/>
      <c r="C95" s="153" t="s">
        <v>9</v>
      </c>
      <c r="D95" s="153" t="s">
        <v>155</v>
      </c>
      <c r="E95" s="154" t="s">
        <v>1503</v>
      </c>
      <c r="F95" s="155" t="s">
        <v>1504</v>
      </c>
      <c r="G95" s="156" t="s">
        <v>883</v>
      </c>
      <c r="H95" s="157">
        <v>1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45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305</v>
      </c>
      <c r="AT95" s="19" t="s">
        <v>155</v>
      </c>
      <c r="AU95" s="19" t="s">
        <v>82</v>
      </c>
      <c r="AY95" s="19" t="s">
        <v>152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305</v>
      </c>
      <c r="BM95" s="19" t="s">
        <v>1505</v>
      </c>
    </row>
    <row r="96" spans="2:65" s="1" customFormat="1" ht="31.5" customHeight="1">
      <c r="B96" s="152"/>
      <c r="C96" s="153" t="s">
        <v>305</v>
      </c>
      <c r="D96" s="153" t="s">
        <v>155</v>
      </c>
      <c r="E96" s="154" t="s">
        <v>1506</v>
      </c>
      <c r="F96" s="155" t="s">
        <v>1507</v>
      </c>
      <c r="G96" s="156" t="s">
        <v>883</v>
      </c>
      <c r="H96" s="157">
        <v>2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45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305</v>
      </c>
      <c r="AT96" s="19" t="s">
        <v>155</v>
      </c>
      <c r="AU96" s="19" t="s">
        <v>82</v>
      </c>
      <c r="AY96" s="19" t="s">
        <v>152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305</v>
      </c>
      <c r="BM96" s="19" t="s">
        <v>1508</v>
      </c>
    </row>
    <row r="97" spans="2:65" s="1" customFormat="1" ht="22.5" customHeight="1">
      <c r="B97" s="152"/>
      <c r="C97" s="153" t="s">
        <v>314</v>
      </c>
      <c r="D97" s="153" t="s">
        <v>155</v>
      </c>
      <c r="E97" s="154" t="s">
        <v>1509</v>
      </c>
      <c r="F97" s="155" t="s">
        <v>1510</v>
      </c>
      <c r="G97" s="156" t="s">
        <v>883</v>
      </c>
      <c r="H97" s="157">
        <v>3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45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305</v>
      </c>
      <c r="AT97" s="19" t="s">
        <v>155</v>
      </c>
      <c r="AU97" s="19" t="s">
        <v>82</v>
      </c>
      <c r="AY97" s="19" t="s">
        <v>152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305</v>
      </c>
      <c r="BM97" s="19" t="s">
        <v>1511</v>
      </c>
    </row>
    <row r="98" spans="2:65" s="1" customFormat="1" ht="22.5" customHeight="1">
      <c r="B98" s="152"/>
      <c r="C98" s="153" t="s">
        <v>320</v>
      </c>
      <c r="D98" s="153" t="s">
        <v>155</v>
      </c>
      <c r="E98" s="154" t="s">
        <v>1512</v>
      </c>
      <c r="F98" s="155" t="s">
        <v>1513</v>
      </c>
      <c r="G98" s="156" t="s">
        <v>883</v>
      </c>
      <c r="H98" s="157">
        <v>4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45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305</v>
      </c>
      <c r="AT98" s="19" t="s">
        <v>155</v>
      </c>
      <c r="AU98" s="19" t="s">
        <v>82</v>
      </c>
      <c r="AY98" s="19" t="s">
        <v>152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305</v>
      </c>
      <c r="BM98" s="19" t="s">
        <v>1514</v>
      </c>
    </row>
    <row r="99" spans="2:65" s="1" customFormat="1" ht="22.5" customHeight="1">
      <c r="B99" s="152"/>
      <c r="C99" s="153" t="s">
        <v>325</v>
      </c>
      <c r="D99" s="153" t="s">
        <v>155</v>
      </c>
      <c r="E99" s="154" t="s">
        <v>1515</v>
      </c>
      <c r="F99" s="155" t="s">
        <v>1516</v>
      </c>
      <c r="G99" s="156" t="s">
        <v>883</v>
      </c>
      <c r="H99" s="157">
        <v>9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45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305</v>
      </c>
      <c r="AT99" s="19" t="s">
        <v>155</v>
      </c>
      <c r="AU99" s="19" t="s">
        <v>82</v>
      </c>
      <c r="AY99" s="19" t="s">
        <v>152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305</v>
      </c>
      <c r="BM99" s="19" t="s">
        <v>1517</v>
      </c>
    </row>
    <row r="100" spans="2:65" s="1" customFormat="1" ht="22.5" customHeight="1">
      <c r="B100" s="152"/>
      <c r="C100" s="153" t="s">
        <v>330</v>
      </c>
      <c r="D100" s="153" t="s">
        <v>155</v>
      </c>
      <c r="E100" s="154" t="s">
        <v>1518</v>
      </c>
      <c r="F100" s="155" t="s">
        <v>1519</v>
      </c>
      <c r="G100" s="156" t="s">
        <v>883</v>
      </c>
      <c r="H100" s="157">
        <v>2</v>
      </c>
      <c r="I100" s="158"/>
      <c r="J100" s="158">
        <f t="shared" si="0"/>
        <v>0</v>
      </c>
      <c r="K100" s="155" t="s">
        <v>3</v>
      </c>
      <c r="L100" s="33"/>
      <c r="M100" s="159" t="s">
        <v>3</v>
      </c>
      <c r="N100" s="160" t="s">
        <v>45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9" t="s">
        <v>305</v>
      </c>
      <c r="AT100" s="19" t="s">
        <v>155</v>
      </c>
      <c r="AU100" s="19" t="s">
        <v>82</v>
      </c>
      <c r="AY100" s="19" t="s">
        <v>152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9" t="s">
        <v>20</v>
      </c>
      <c r="BK100" s="163">
        <f t="shared" si="9"/>
        <v>0</v>
      </c>
      <c r="BL100" s="19" t="s">
        <v>305</v>
      </c>
      <c r="BM100" s="19" t="s">
        <v>1520</v>
      </c>
    </row>
    <row r="101" spans="2:65" s="1" customFormat="1" ht="22.5" customHeight="1">
      <c r="B101" s="152"/>
      <c r="C101" s="153" t="s">
        <v>8</v>
      </c>
      <c r="D101" s="153" t="s">
        <v>155</v>
      </c>
      <c r="E101" s="154" t="s">
        <v>1521</v>
      </c>
      <c r="F101" s="155" t="s">
        <v>1522</v>
      </c>
      <c r="G101" s="156" t="s">
        <v>883</v>
      </c>
      <c r="H101" s="157">
        <v>6</v>
      </c>
      <c r="I101" s="158"/>
      <c r="J101" s="158">
        <f t="shared" si="0"/>
        <v>0</v>
      </c>
      <c r="K101" s="155" t="s">
        <v>3</v>
      </c>
      <c r="L101" s="33"/>
      <c r="M101" s="159" t="s">
        <v>3</v>
      </c>
      <c r="N101" s="160" t="s">
        <v>45</v>
      </c>
      <c r="O101" s="161">
        <v>0</v>
      </c>
      <c r="P101" s="161">
        <f t="shared" si="1"/>
        <v>0</v>
      </c>
      <c r="Q101" s="161">
        <v>0</v>
      </c>
      <c r="R101" s="161">
        <f t="shared" si="2"/>
        <v>0</v>
      </c>
      <c r="S101" s="161">
        <v>0</v>
      </c>
      <c r="T101" s="162">
        <f t="shared" si="3"/>
        <v>0</v>
      </c>
      <c r="AR101" s="19" t="s">
        <v>305</v>
      </c>
      <c r="AT101" s="19" t="s">
        <v>155</v>
      </c>
      <c r="AU101" s="19" t="s">
        <v>82</v>
      </c>
      <c r="AY101" s="19" t="s">
        <v>152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9" t="s">
        <v>20</v>
      </c>
      <c r="BK101" s="163">
        <f t="shared" si="9"/>
        <v>0</v>
      </c>
      <c r="BL101" s="19" t="s">
        <v>305</v>
      </c>
      <c r="BM101" s="19" t="s">
        <v>1523</v>
      </c>
    </row>
    <row r="102" spans="2:65" s="1" customFormat="1" ht="22.5" customHeight="1">
      <c r="B102" s="152"/>
      <c r="C102" s="153" t="s">
        <v>339</v>
      </c>
      <c r="D102" s="153" t="s">
        <v>155</v>
      </c>
      <c r="E102" s="154" t="s">
        <v>1524</v>
      </c>
      <c r="F102" s="155" t="s">
        <v>1525</v>
      </c>
      <c r="G102" s="156" t="s">
        <v>1526</v>
      </c>
      <c r="H102" s="157">
        <v>2</v>
      </c>
      <c r="I102" s="158"/>
      <c r="J102" s="158">
        <f t="shared" si="0"/>
        <v>0</v>
      </c>
      <c r="K102" s="155" t="s">
        <v>3</v>
      </c>
      <c r="L102" s="33"/>
      <c r="M102" s="159" t="s">
        <v>3</v>
      </c>
      <c r="N102" s="160" t="s">
        <v>45</v>
      </c>
      <c r="O102" s="161">
        <v>0</v>
      </c>
      <c r="P102" s="161">
        <f t="shared" si="1"/>
        <v>0</v>
      </c>
      <c r="Q102" s="161">
        <v>0</v>
      </c>
      <c r="R102" s="161">
        <f t="shared" si="2"/>
        <v>0</v>
      </c>
      <c r="S102" s="161">
        <v>0</v>
      </c>
      <c r="T102" s="162">
        <f t="shared" si="3"/>
        <v>0</v>
      </c>
      <c r="AR102" s="19" t="s">
        <v>305</v>
      </c>
      <c r="AT102" s="19" t="s">
        <v>155</v>
      </c>
      <c r="AU102" s="19" t="s">
        <v>82</v>
      </c>
      <c r="AY102" s="19" t="s">
        <v>152</v>
      </c>
      <c r="BE102" s="163">
        <f t="shared" si="4"/>
        <v>0</v>
      </c>
      <c r="BF102" s="163">
        <f t="shared" si="5"/>
        <v>0</v>
      </c>
      <c r="BG102" s="163">
        <f t="shared" si="6"/>
        <v>0</v>
      </c>
      <c r="BH102" s="163">
        <f t="shared" si="7"/>
        <v>0</v>
      </c>
      <c r="BI102" s="163">
        <f t="shared" si="8"/>
        <v>0</v>
      </c>
      <c r="BJ102" s="19" t="s">
        <v>20</v>
      </c>
      <c r="BK102" s="163">
        <f t="shared" si="9"/>
        <v>0</v>
      </c>
      <c r="BL102" s="19" t="s">
        <v>305</v>
      </c>
      <c r="BM102" s="19" t="s">
        <v>1527</v>
      </c>
    </row>
    <row r="103" spans="2:65" s="1" customFormat="1" ht="22.5" customHeight="1">
      <c r="B103" s="152"/>
      <c r="C103" s="153" t="s">
        <v>347</v>
      </c>
      <c r="D103" s="153" t="s">
        <v>155</v>
      </c>
      <c r="E103" s="154" t="s">
        <v>1528</v>
      </c>
      <c r="F103" s="155" t="s">
        <v>1529</v>
      </c>
      <c r="G103" s="156" t="s">
        <v>1526</v>
      </c>
      <c r="H103" s="157">
        <v>5</v>
      </c>
      <c r="I103" s="158"/>
      <c r="J103" s="158">
        <f t="shared" si="0"/>
        <v>0</v>
      </c>
      <c r="K103" s="155" t="s">
        <v>3</v>
      </c>
      <c r="L103" s="33"/>
      <c r="M103" s="159" t="s">
        <v>3</v>
      </c>
      <c r="N103" s="160" t="s">
        <v>45</v>
      </c>
      <c r="O103" s="161">
        <v>0</v>
      </c>
      <c r="P103" s="161">
        <f t="shared" si="1"/>
        <v>0</v>
      </c>
      <c r="Q103" s="161">
        <v>0</v>
      </c>
      <c r="R103" s="161">
        <f t="shared" si="2"/>
        <v>0</v>
      </c>
      <c r="S103" s="161">
        <v>0</v>
      </c>
      <c r="T103" s="162">
        <f t="shared" si="3"/>
        <v>0</v>
      </c>
      <c r="AR103" s="19" t="s">
        <v>305</v>
      </c>
      <c r="AT103" s="19" t="s">
        <v>155</v>
      </c>
      <c r="AU103" s="19" t="s">
        <v>82</v>
      </c>
      <c r="AY103" s="19" t="s">
        <v>152</v>
      </c>
      <c r="BE103" s="163">
        <f t="shared" si="4"/>
        <v>0</v>
      </c>
      <c r="BF103" s="163">
        <f t="shared" si="5"/>
        <v>0</v>
      </c>
      <c r="BG103" s="163">
        <f t="shared" si="6"/>
        <v>0</v>
      </c>
      <c r="BH103" s="163">
        <f t="shared" si="7"/>
        <v>0</v>
      </c>
      <c r="BI103" s="163">
        <f t="shared" si="8"/>
        <v>0</v>
      </c>
      <c r="BJ103" s="19" t="s">
        <v>20</v>
      </c>
      <c r="BK103" s="163">
        <f t="shared" si="9"/>
        <v>0</v>
      </c>
      <c r="BL103" s="19" t="s">
        <v>305</v>
      </c>
      <c r="BM103" s="19" t="s">
        <v>1530</v>
      </c>
    </row>
    <row r="104" spans="2:65" s="1" customFormat="1" ht="22.5" customHeight="1">
      <c r="B104" s="152"/>
      <c r="C104" s="153" t="s">
        <v>351</v>
      </c>
      <c r="D104" s="153" t="s">
        <v>155</v>
      </c>
      <c r="E104" s="154" t="s">
        <v>1531</v>
      </c>
      <c r="F104" s="155" t="s">
        <v>1532</v>
      </c>
      <c r="G104" s="156" t="s">
        <v>1526</v>
      </c>
      <c r="H104" s="157">
        <v>10</v>
      </c>
      <c r="I104" s="158"/>
      <c r="J104" s="158">
        <f t="shared" si="0"/>
        <v>0</v>
      </c>
      <c r="K104" s="155" t="s">
        <v>3</v>
      </c>
      <c r="L104" s="33"/>
      <c r="M104" s="159" t="s">
        <v>3</v>
      </c>
      <c r="N104" s="160" t="s">
        <v>45</v>
      </c>
      <c r="O104" s="161">
        <v>0</v>
      </c>
      <c r="P104" s="161">
        <f t="shared" si="1"/>
        <v>0</v>
      </c>
      <c r="Q104" s="161">
        <v>0</v>
      </c>
      <c r="R104" s="161">
        <f t="shared" si="2"/>
        <v>0</v>
      </c>
      <c r="S104" s="161">
        <v>0</v>
      </c>
      <c r="T104" s="162">
        <f t="shared" si="3"/>
        <v>0</v>
      </c>
      <c r="AR104" s="19" t="s">
        <v>305</v>
      </c>
      <c r="AT104" s="19" t="s">
        <v>155</v>
      </c>
      <c r="AU104" s="19" t="s">
        <v>82</v>
      </c>
      <c r="AY104" s="19" t="s">
        <v>152</v>
      </c>
      <c r="BE104" s="163">
        <f t="shared" si="4"/>
        <v>0</v>
      </c>
      <c r="BF104" s="163">
        <f t="shared" si="5"/>
        <v>0</v>
      </c>
      <c r="BG104" s="163">
        <f t="shared" si="6"/>
        <v>0</v>
      </c>
      <c r="BH104" s="163">
        <f t="shared" si="7"/>
        <v>0</v>
      </c>
      <c r="BI104" s="163">
        <f t="shared" si="8"/>
        <v>0</v>
      </c>
      <c r="BJ104" s="19" t="s">
        <v>20</v>
      </c>
      <c r="BK104" s="163">
        <f t="shared" si="9"/>
        <v>0</v>
      </c>
      <c r="BL104" s="19" t="s">
        <v>305</v>
      </c>
      <c r="BM104" s="19" t="s">
        <v>1533</v>
      </c>
    </row>
    <row r="105" spans="2:65" s="1" customFormat="1" ht="22.5" customHeight="1">
      <c r="B105" s="152"/>
      <c r="C105" s="153" t="s">
        <v>356</v>
      </c>
      <c r="D105" s="153" t="s">
        <v>155</v>
      </c>
      <c r="E105" s="154" t="s">
        <v>1534</v>
      </c>
      <c r="F105" s="155" t="s">
        <v>1535</v>
      </c>
      <c r="G105" s="156" t="s">
        <v>1526</v>
      </c>
      <c r="H105" s="157">
        <v>15</v>
      </c>
      <c r="I105" s="158"/>
      <c r="J105" s="158">
        <f t="shared" si="0"/>
        <v>0</v>
      </c>
      <c r="K105" s="155" t="s">
        <v>3</v>
      </c>
      <c r="L105" s="33"/>
      <c r="M105" s="159" t="s">
        <v>3</v>
      </c>
      <c r="N105" s="160" t="s">
        <v>45</v>
      </c>
      <c r="O105" s="161">
        <v>0</v>
      </c>
      <c r="P105" s="161">
        <f t="shared" si="1"/>
        <v>0</v>
      </c>
      <c r="Q105" s="161">
        <v>0</v>
      </c>
      <c r="R105" s="161">
        <f t="shared" si="2"/>
        <v>0</v>
      </c>
      <c r="S105" s="161">
        <v>0</v>
      </c>
      <c r="T105" s="162">
        <f t="shared" si="3"/>
        <v>0</v>
      </c>
      <c r="AR105" s="19" t="s">
        <v>305</v>
      </c>
      <c r="AT105" s="19" t="s">
        <v>155</v>
      </c>
      <c r="AU105" s="19" t="s">
        <v>82</v>
      </c>
      <c r="AY105" s="19" t="s">
        <v>152</v>
      </c>
      <c r="BE105" s="163">
        <f t="shared" si="4"/>
        <v>0</v>
      </c>
      <c r="BF105" s="163">
        <f t="shared" si="5"/>
        <v>0</v>
      </c>
      <c r="BG105" s="163">
        <f t="shared" si="6"/>
        <v>0</v>
      </c>
      <c r="BH105" s="163">
        <f t="shared" si="7"/>
        <v>0</v>
      </c>
      <c r="BI105" s="163">
        <f t="shared" si="8"/>
        <v>0</v>
      </c>
      <c r="BJ105" s="19" t="s">
        <v>20</v>
      </c>
      <c r="BK105" s="163">
        <f t="shared" si="9"/>
        <v>0</v>
      </c>
      <c r="BL105" s="19" t="s">
        <v>305</v>
      </c>
      <c r="BM105" s="19" t="s">
        <v>1536</v>
      </c>
    </row>
    <row r="106" spans="2:65" s="1" customFormat="1" ht="22.5" customHeight="1">
      <c r="B106" s="152"/>
      <c r="C106" s="153" t="s">
        <v>360</v>
      </c>
      <c r="D106" s="153" t="s">
        <v>155</v>
      </c>
      <c r="E106" s="154" t="s">
        <v>1537</v>
      </c>
      <c r="F106" s="155" t="s">
        <v>1538</v>
      </c>
      <c r="G106" s="156" t="s">
        <v>1526</v>
      </c>
      <c r="H106" s="157">
        <v>9</v>
      </c>
      <c r="I106" s="158"/>
      <c r="J106" s="158">
        <f t="shared" si="0"/>
        <v>0</v>
      </c>
      <c r="K106" s="155" t="s">
        <v>3</v>
      </c>
      <c r="L106" s="33"/>
      <c r="M106" s="159" t="s">
        <v>3</v>
      </c>
      <c r="N106" s="160" t="s">
        <v>45</v>
      </c>
      <c r="O106" s="161">
        <v>0</v>
      </c>
      <c r="P106" s="161">
        <f t="shared" si="1"/>
        <v>0</v>
      </c>
      <c r="Q106" s="161">
        <v>0</v>
      </c>
      <c r="R106" s="161">
        <f t="shared" si="2"/>
        <v>0</v>
      </c>
      <c r="S106" s="161">
        <v>0</v>
      </c>
      <c r="T106" s="162">
        <f t="shared" si="3"/>
        <v>0</v>
      </c>
      <c r="AR106" s="19" t="s">
        <v>305</v>
      </c>
      <c r="AT106" s="19" t="s">
        <v>155</v>
      </c>
      <c r="AU106" s="19" t="s">
        <v>82</v>
      </c>
      <c r="AY106" s="19" t="s">
        <v>152</v>
      </c>
      <c r="BE106" s="163">
        <f t="shared" si="4"/>
        <v>0</v>
      </c>
      <c r="BF106" s="163">
        <f t="shared" si="5"/>
        <v>0</v>
      </c>
      <c r="BG106" s="163">
        <f t="shared" si="6"/>
        <v>0</v>
      </c>
      <c r="BH106" s="163">
        <f t="shared" si="7"/>
        <v>0</v>
      </c>
      <c r="BI106" s="163">
        <f t="shared" si="8"/>
        <v>0</v>
      </c>
      <c r="BJ106" s="19" t="s">
        <v>20</v>
      </c>
      <c r="BK106" s="163">
        <f t="shared" si="9"/>
        <v>0</v>
      </c>
      <c r="BL106" s="19" t="s">
        <v>305</v>
      </c>
      <c r="BM106" s="19" t="s">
        <v>1539</v>
      </c>
    </row>
    <row r="107" spans="2:65" s="1" customFormat="1" ht="22.5" customHeight="1">
      <c r="B107" s="152"/>
      <c r="C107" s="153" t="s">
        <v>366</v>
      </c>
      <c r="D107" s="153" t="s">
        <v>155</v>
      </c>
      <c r="E107" s="154" t="s">
        <v>1540</v>
      </c>
      <c r="F107" s="155" t="s">
        <v>1541</v>
      </c>
      <c r="G107" s="156" t="s">
        <v>1526</v>
      </c>
      <c r="H107" s="157">
        <v>24</v>
      </c>
      <c r="I107" s="158"/>
      <c r="J107" s="158">
        <f t="shared" si="0"/>
        <v>0</v>
      </c>
      <c r="K107" s="155" t="s">
        <v>3</v>
      </c>
      <c r="L107" s="33"/>
      <c r="M107" s="159" t="s">
        <v>3</v>
      </c>
      <c r="N107" s="160" t="s">
        <v>45</v>
      </c>
      <c r="O107" s="161">
        <v>0</v>
      </c>
      <c r="P107" s="161">
        <f t="shared" si="1"/>
        <v>0</v>
      </c>
      <c r="Q107" s="161">
        <v>0</v>
      </c>
      <c r="R107" s="161">
        <f t="shared" si="2"/>
        <v>0</v>
      </c>
      <c r="S107" s="161">
        <v>0</v>
      </c>
      <c r="T107" s="162">
        <f t="shared" si="3"/>
        <v>0</v>
      </c>
      <c r="AR107" s="19" t="s">
        <v>305</v>
      </c>
      <c r="AT107" s="19" t="s">
        <v>155</v>
      </c>
      <c r="AU107" s="19" t="s">
        <v>82</v>
      </c>
      <c r="AY107" s="19" t="s">
        <v>152</v>
      </c>
      <c r="BE107" s="163">
        <f t="shared" si="4"/>
        <v>0</v>
      </c>
      <c r="BF107" s="163">
        <f t="shared" si="5"/>
        <v>0</v>
      </c>
      <c r="BG107" s="163">
        <f t="shared" si="6"/>
        <v>0</v>
      </c>
      <c r="BH107" s="163">
        <f t="shared" si="7"/>
        <v>0</v>
      </c>
      <c r="BI107" s="163">
        <f t="shared" si="8"/>
        <v>0</v>
      </c>
      <c r="BJ107" s="19" t="s">
        <v>20</v>
      </c>
      <c r="BK107" s="163">
        <f t="shared" si="9"/>
        <v>0</v>
      </c>
      <c r="BL107" s="19" t="s">
        <v>305</v>
      </c>
      <c r="BM107" s="19" t="s">
        <v>1542</v>
      </c>
    </row>
    <row r="108" spans="2:65" s="1" customFormat="1" ht="22.5" customHeight="1">
      <c r="B108" s="152"/>
      <c r="C108" s="153" t="s">
        <v>375</v>
      </c>
      <c r="D108" s="153" t="s">
        <v>155</v>
      </c>
      <c r="E108" s="154" t="s">
        <v>1543</v>
      </c>
      <c r="F108" s="155" t="s">
        <v>1544</v>
      </c>
      <c r="G108" s="156" t="s">
        <v>258</v>
      </c>
      <c r="H108" s="157">
        <v>38</v>
      </c>
      <c r="I108" s="158"/>
      <c r="J108" s="158">
        <f t="shared" si="0"/>
        <v>0</v>
      </c>
      <c r="K108" s="155" t="s">
        <v>3</v>
      </c>
      <c r="L108" s="33"/>
      <c r="M108" s="159" t="s">
        <v>3</v>
      </c>
      <c r="N108" s="160" t="s">
        <v>45</v>
      </c>
      <c r="O108" s="161">
        <v>0</v>
      </c>
      <c r="P108" s="161">
        <f t="shared" si="1"/>
        <v>0</v>
      </c>
      <c r="Q108" s="161">
        <v>0</v>
      </c>
      <c r="R108" s="161">
        <f t="shared" si="2"/>
        <v>0</v>
      </c>
      <c r="S108" s="161">
        <v>0</v>
      </c>
      <c r="T108" s="162">
        <f t="shared" si="3"/>
        <v>0</v>
      </c>
      <c r="AR108" s="19" t="s">
        <v>305</v>
      </c>
      <c r="AT108" s="19" t="s">
        <v>155</v>
      </c>
      <c r="AU108" s="19" t="s">
        <v>82</v>
      </c>
      <c r="AY108" s="19" t="s">
        <v>152</v>
      </c>
      <c r="BE108" s="163">
        <f t="shared" si="4"/>
        <v>0</v>
      </c>
      <c r="BF108" s="163">
        <f t="shared" si="5"/>
        <v>0</v>
      </c>
      <c r="BG108" s="163">
        <f t="shared" si="6"/>
        <v>0</v>
      </c>
      <c r="BH108" s="163">
        <f t="shared" si="7"/>
        <v>0</v>
      </c>
      <c r="BI108" s="163">
        <f t="shared" si="8"/>
        <v>0</v>
      </c>
      <c r="BJ108" s="19" t="s">
        <v>20</v>
      </c>
      <c r="BK108" s="163">
        <f t="shared" si="9"/>
        <v>0</v>
      </c>
      <c r="BL108" s="19" t="s">
        <v>305</v>
      </c>
      <c r="BM108" s="19" t="s">
        <v>1545</v>
      </c>
    </row>
    <row r="109" spans="2:65" s="1" customFormat="1" ht="22.5" customHeight="1">
      <c r="B109" s="152"/>
      <c r="C109" s="153" t="s">
        <v>939</v>
      </c>
      <c r="D109" s="153" t="s">
        <v>155</v>
      </c>
      <c r="E109" s="154" t="s">
        <v>1546</v>
      </c>
      <c r="F109" s="155" t="s">
        <v>1547</v>
      </c>
      <c r="G109" s="156" t="s">
        <v>258</v>
      </c>
      <c r="H109" s="157">
        <v>25</v>
      </c>
      <c r="I109" s="158"/>
      <c r="J109" s="158">
        <f t="shared" si="0"/>
        <v>0</v>
      </c>
      <c r="K109" s="155" t="s">
        <v>3</v>
      </c>
      <c r="L109" s="33"/>
      <c r="M109" s="159" t="s">
        <v>3</v>
      </c>
      <c r="N109" s="160" t="s">
        <v>45</v>
      </c>
      <c r="O109" s="161">
        <v>0</v>
      </c>
      <c r="P109" s="161">
        <f t="shared" si="1"/>
        <v>0</v>
      </c>
      <c r="Q109" s="161">
        <v>0</v>
      </c>
      <c r="R109" s="161">
        <f t="shared" si="2"/>
        <v>0</v>
      </c>
      <c r="S109" s="161">
        <v>0</v>
      </c>
      <c r="T109" s="162">
        <f t="shared" si="3"/>
        <v>0</v>
      </c>
      <c r="AR109" s="19" t="s">
        <v>305</v>
      </c>
      <c r="AT109" s="19" t="s">
        <v>155</v>
      </c>
      <c r="AU109" s="19" t="s">
        <v>82</v>
      </c>
      <c r="AY109" s="19" t="s">
        <v>152</v>
      </c>
      <c r="BE109" s="163">
        <f t="shared" si="4"/>
        <v>0</v>
      </c>
      <c r="BF109" s="163">
        <f t="shared" si="5"/>
        <v>0</v>
      </c>
      <c r="BG109" s="163">
        <f t="shared" si="6"/>
        <v>0</v>
      </c>
      <c r="BH109" s="163">
        <f t="shared" si="7"/>
        <v>0</v>
      </c>
      <c r="BI109" s="163">
        <f t="shared" si="8"/>
        <v>0</v>
      </c>
      <c r="BJ109" s="19" t="s">
        <v>20</v>
      </c>
      <c r="BK109" s="163">
        <f t="shared" si="9"/>
        <v>0</v>
      </c>
      <c r="BL109" s="19" t="s">
        <v>305</v>
      </c>
      <c r="BM109" s="19" t="s">
        <v>1548</v>
      </c>
    </row>
    <row r="110" spans="2:65" s="1" customFormat="1" ht="22.5" customHeight="1">
      <c r="B110" s="152"/>
      <c r="C110" s="153" t="s">
        <v>943</v>
      </c>
      <c r="D110" s="153" t="s">
        <v>155</v>
      </c>
      <c r="E110" s="154" t="s">
        <v>1549</v>
      </c>
      <c r="F110" s="155" t="s">
        <v>1550</v>
      </c>
      <c r="G110" s="156" t="s">
        <v>258</v>
      </c>
      <c r="H110" s="157">
        <v>19</v>
      </c>
      <c r="I110" s="158"/>
      <c r="J110" s="158">
        <f t="shared" si="0"/>
        <v>0</v>
      </c>
      <c r="K110" s="155" t="s">
        <v>3</v>
      </c>
      <c r="L110" s="33"/>
      <c r="M110" s="159" t="s">
        <v>3</v>
      </c>
      <c r="N110" s="160" t="s">
        <v>45</v>
      </c>
      <c r="O110" s="161">
        <v>0</v>
      </c>
      <c r="P110" s="161">
        <f t="shared" si="1"/>
        <v>0</v>
      </c>
      <c r="Q110" s="161">
        <v>0</v>
      </c>
      <c r="R110" s="161">
        <f t="shared" si="2"/>
        <v>0</v>
      </c>
      <c r="S110" s="161">
        <v>0</v>
      </c>
      <c r="T110" s="162">
        <f t="shared" si="3"/>
        <v>0</v>
      </c>
      <c r="AR110" s="19" t="s">
        <v>305</v>
      </c>
      <c r="AT110" s="19" t="s">
        <v>155</v>
      </c>
      <c r="AU110" s="19" t="s">
        <v>82</v>
      </c>
      <c r="AY110" s="19" t="s">
        <v>152</v>
      </c>
      <c r="BE110" s="163">
        <f t="shared" si="4"/>
        <v>0</v>
      </c>
      <c r="BF110" s="163">
        <f t="shared" si="5"/>
        <v>0</v>
      </c>
      <c r="BG110" s="163">
        <f t="shared" si="6"/>
        <v>0</v>
      </c>
      <c r="BH110" s="163">
        <f t="shared" si="7"/>
        <v>0</v>
      </c>
      <c r="BI110" s="163">
        <f t="shared" si="8"/>
        <v>0</v>
      </c>
      <c r="BJ110" s="19" t="s">
        <v>20</v>
      </c>
      <c r="BK110" s="163">
        <f t="shared" si="9"/>
        <v>0</v>
      </c>
      <c r="BL110" s="19" t="s">
        <v>305</v>
      </c>
      <c r="BM110" s="19" t="s">
        <v>1551</v>
      </c>
    </row>
    <row r="111" spans="2:65" s="1" customFormat="1" ht="22.5" customHeight="1">
      <c r="B111" s="152"/>
      <c r="C111" s="153" t="s">
        <v>945</v>
      </c>
      <c r="D111" s="153" t="s">
        <v>155</v>
      </c>
      <c r="E111" s="154" t="s">
        <v>1552</v>
      </c>
      <c r="F111" s="155" t="s">
        <v>1553</v>
      </c>
      <c r="G111" s="156" t="s">
        <v>258</v>
      </c>
      <c r="H111" s="157">
        <v>25</v>
      </c>
      <c r="I111" s="158"/>
      <c r="J111" s="158">
        <f t="shared" si="0"/>
        <v>0</v>
      </c>
      <c r="K111" s="155" t="s">
        <v>3</v>
      </c>
      <c r="L111" s="33"/>
      <c r="M111" s="159" t="s">
        <v>3</v>
      </c>
      <c r="N111" s="160" t="s">
        <v>45</v>
      </c>
      <c r="O111" s="161">
        <v>0</v>
      </c>
      <c r="P111" s="161">
        <f t="shared" si="1"/>
        <v>0</v>
      </c>
      <c r="Q111" s="161">
        <v>0</v>
      </c>
      <c r="R111" s="161">
        <f t="shared" si="2"/>
        <v>0</v>
      </c>
      <c r="S111" s="161">
        <v>0</v>
      </c>
      <c r="T111" s="162">
        <f t="shared" si="3"/>
        <v>0</v>
      </c>
      <c r="AR111" s="19" t="s">
        <v>305</v>
      </c>
      <c r="AT111" s="19" t="s">
        <v>155</v>
      </c>
      <c r="AU111" s="19" t="s">
        <v>82</v>
      </c>
      <c r="AY111" s="19" t="s">
        <v>152</v>
      </c>
      <c r="BE111" s="163">
        <f t="shared" si="4"/>
        <v>0</v>
      </c>
      <c r="BF111" s="163">
        <f t="shared" si="5"/>
        <v>0</v>
      </c>
      <c r="BG111" s="163">
        <f t="shared" si="6"/>
        <v>0</v>
      </c>
      <c r="BH111" s="163">
        <f t="shared" si="7"/>
        <v>0</v>
      </c>
      <c r="BI111" s="163">
        <f t="shared" si="8"/>
        <v>0</v>
      </c>
      <c r="BJ111" s="19" t="s">
        <v>20</v>
      </c>
      <c r="BK111" s="163">
        <f t="shared" si="9"/>
        <v>0</v>
      </c>
      <c r="BL111" s="19" t="s">
        <v>305</v>
      </c>
      <c r="BM111" s="19" t="s">
        <v>1554</v>
      </c>
    </row>
    <row r="112" spans="2:65" s="1" customFormat="1" ht="31.5" customHeight="1">
      <c r="B112" s="152"/>
      <c r="C112" s="153" t="s">
        <v>496</v>
      </c>
      <c r="D112" s="153" t="s">
        <v>155</v>
      </c>
      <c r="E112" s="154" t="s">
        <v>1555</v>
      </c>
      <c r="F112" s="155" t="s">
        <v>1556</v>
      </c>
      <c r="G112" s="156" t="s">
        <v>883</v>
      </c>
      <c r="H112" s="157">
        <v>2</v>
      </c>
      <c r="I112" s="158"/>
      <c r="J112" s="158">
        <f t="shared" si="0"/>
        <v>0</v>
      </c>
      <c r="K112" s="155" t="s">
        <v>3</v>
      </c>
      <c r="L112" s="33"/>
      <c r="M112" s="159" t="s">
        <v>3</v>
      </c>
      <c r="N112" s="160" t="s">
        <v>45</v>
      </c>
      <c r="O112" s="161">
        <v>0</v>
      </c>
      <c r="P112" s="161">
        <f t="shared" si="1"/>
        <v>0</v>
      </c>
      <c r="Q112" s="161">
        <v>0</v>
      </c>
      <c r="R112" s="161">
        <f t="shared" si="2"/>
        <v>0</v>
      </c>
      <c r="S112" s="161">
        <v>0</v>
      </c>
      <c r="T112" s="162">
        <f t="shared" si="3"/>
        <v>0</v>
      </c>
      <c r="AR112" s="19" t="s">
        <v>305</v>
      </c>
      <c r="AT112" s="19" t="s">
        <v>155</v>
      </c>
      <c r="AU112" s="19" t="s">
        <v>82</v>
      </c>
      <c r="AY112" s="19" t="s">
        <v>152</v>
      </c>
      <c r="BE112" s="163">
        <f t="shared" si="4"/>
        <v>0</v>
      </c>
      <c r="BF112" s="163">
        <f t="shared" si="5"/>
        <v>0</v>
      </c>
      <c r="BG112" s="163">
        <f t="shared" si="6"/>
        <v>0</v>
      </c>
      <c r="BH112" s="163">
        <f t="shared" si="7"/>
        <v>0</v>
      </c>
      <c r="BI112" s="163">
        <f t="shared" si="8"/>
        <v>0</v>
      </c>
      <c r="BJ112" s="19" t="s">
        <v>20</v>
      </c>
      <c r="BK112" s="163">
        <f t="shared" si="9"/>
        <v>0</v>
      </c>
      <c r="BL112" s="19" t="s">
        <v>305</v>
      </c>
      <c r="BM112" s="19" t="s">
        <v>1557</v>
      </c>
    </row>
    <row r="113" spans="2:65" s="1" customFormat="1" ht="22.5" customHeight="1">
      <c r="B113" s="152"/>
      <c r="C113" s="153" t="s">
        <v>1195</v>
      </c>
      <c r="D113" s="153" t="s">
        <v>155</v>
      </c>
      <c r="E113" s="154" t="s">
        <v>1558</v>
      </c>
      <c r="F113" s="155" t="s">
        <v>1559</v>
      </c>
      <c r="G113" s="156" t="s">
        <v>258</v>
      </c>
      <c r="H113" s="157">
        <v>1</v>
      </c>
      <c r="I113" s="158"/>
      <c r="J113" s="158">
        <f t="shared" si="0"/>
        <v>0</v>
      </c>
      <c r="K113" s="155" t="s">
        <v>3</v>
      </c>
      <c r="L113" s="33"/>
      <c r="M113" s="159" t="s">
        <v>3</v>
      </c>
      <c r="N113" s="160" t="s">
        <v>45</v>
      </c>
      <c r="O113" s="161">
        <v>0</v>
      </c>
      <c r="P113" s="161">
        <f t="shared" si="1"/>
        <v>0</v>
      </c>
      <c r="Q113" s="161">
        <v>0</v>
      </c>
      <c r="R113" s="161">
        <f t="shared" si="2"/>
        <v>0</v>
      </c>
      <c r="S113" s="161">
        <v>0</v>
      </c>
      <c r="T113" s="162">
        <f t="shared" si="3"/>
        <v>0</v>
      </c>
      <c r="AR113" s="19" t="s">
        <v>305</v>
      </c>
      <c r="AT113" s="19" t="s">
        <v>155</v>
      </c>
      <c r="AU113" s="19" t="s">
        <v>82</v>
      </c>
      <c r="AY113" s="19" t="s">
        <v>152</v>
      </c>
      <c r="BE113" s="163">
        <f t="shared" si="4"/>
        <v>0</v>
      </c>
      <c r="BF113" s="163">
        <f t="shared" si="5"/>
        <v>0</v>
      </c>
      <c r="BG113" s="163">
        <f t="shared" si="6"/>
        <v>0</v>
      </c>
      <c r="BH113" s="163">
        <f t="shared" si="7"/>
        <v>0</v>
      </c>
      <c r="BI113" s="163">
        <f t="shared" si="8"/>
        <v>0</v>
      </c>
      <c r="BJ113" s="19" t="s">
        <v>20</v>
      </c>
      <c r="BK113" s="163">
        <f t="shared" si="9"/>
        <v>0</v>
      </c>
      <c r="BL113" s="19" t="s">
        <v>305</v>
      </c>
      <c r="BM113" s="19" t="s">
        <v>1560</v>
      </c>
    </row>
  </sheetData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87" activePane="bottomLeft" state="frozen"/>
      <selection pane="bottomLeft" activeCell="I114" sqref="I88:I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112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ht="13.2">
      <c r="B8" s="23"/>
      <c r="C8" s="24"/>
      <c r="D8" s="31" t="s">
        <v>123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20" t="s">
        <v>1561</v>
      </c>
      <c r="F9" s="399"/>
      <c r="G9" s="399"/>
      <c r="H9" s="399"/>
      <c r="I9" s="34"/>
      <c r="J9" s="34"/>
      <c r="K9" s="37"/>
    </row>
    <row r="10" spans="2:11" s="1" customFormat="1" ht="13.2">
      <c r="B10" s="33"/>
      <c r="C10" s="34"/>
      <c r="D10" s="31" t="s">
        <v>1562</v>
      </c>
      <c r="E10" s="34"/>
      <c r="F10" s="34"/>
      <c r="G10" s="34"/>
      <c r="H10" s="34"/>
      <c r="I10" s="34"/>
      <c r="J10" s="34"/>
      <c r="K10" s="37"/>
    </row>
    <row r="11" spans="2:11" s="1" customFormat="1" ht="36.9" customHeight="1">
      <c r="B11" s="33"/>
      <c r="C11" s="34"/>
      <c r="D11" s="34"/>
      <c r="E11" s="423" t="s">
        <v>1931</v>
      </c>
      <c r="F11" s="399"/>
      <c r="G11" s="399"/>
      <c r="H11" s="399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" customHeight="1">
      <c r="B14" s="33"/>
      <c r="C14" s="34"/>
      <c r="D14" s="31" t="s">
        <v>21</v>
      </c>
      <c r="E14" s="34"/>
      <c r="F14" s="29" t="s">
        <v>32</v>
      </c>
      <c r="G14" s="34"/>
      <c r="H14" s="34"/>
      <c r="I14" s="31" t="s">
        <v>23</v>
      </c>
      <c r="J14" s="97" t="str">
        <f>'Rekapitulace stavby'!AN8</f>
        <v>17. 3. 2017</v>
      </c>
      <c r="K14" s="37"/>
    </row>
    <row r="15" spans="2:11" s="1" customFormat="1" ht="10.95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" customHeight="1">
      <c r="B16" s="33"/>
      <c r="C16" s="34"/>
      <c r="D16" s="31" t="s">
        <v>27</v>
      </c>
      <c r="E16" s="34"/>
      <c r="F16" s="34"/>
      <c r="G16" s="34"/>
      <c r="H16" s="34"/>
      <c r="I16" s="31" t="s">
        <v>28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32</v>
      </c>
      <c r="F17" s="34"/>
      <c r="G17" s="34"/>
      <c r="H17" s="34"/>
      <c r="I17" s="31" t="s">
        <v>30</v>
      </c>
      <c r="J17" s="29" t="s">
        <v>3</v>
      </c>
      <c r="K17" s="37"/>
    </row>
    <row r="18" spans="2:11" s="1" customFormat="1" ht="6.9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" customHeight="1">
      <c r="B19" s="33"/>
      <c r="C19" s="34"/>
      <c r="D19" s="31" t="s">
        <v>31</v>
      </c>
      <c r="E19" s="34"/>
      <c r="F19" s="34"/>
      <c r="G19" s="34"/>
      <c r="H19" s="34"/>
      <c r="I19" s="31" t="s">
        <v>28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32</v>
      </c>
      <c r="F20" s="34"/>
      <c r="G20" s="34"/>
      <c r="H20" s="34"/>
      <c r="I20" s="31" t="s">
        <v>30</v>
      </c>
      <c r="J20" s="29" t="s">
        <v>3</v>
      </c>
      <c r="K20" s="37"/>
    </row>
    <row r="21" spans="2:11" s="1" customFormat="1" ht="6.9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" customHeight="1">
      <c r="B22" s="33"/>
      <c r="C22" s="34"/>
      <c r="D22" s="31" t="s">
        <v>33</v>
      </c>
      <c r="E22" s="34"/>
      <c r="F22" s="34"/>
      <c r="G22" s="34"/>
      <c r="H22" s="34"/>
      <c r="I22" s="31" t="s">
        <v>28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32</v>
      </c>
      <c r="F23" s="34"/>
      <c r="G23" s="34"/>
      <c r="H23" s="34"/>
      <c r="I23" s="31" t="s">
        <v>30</v>
      </c>
      <c r="J23" s="29" t="s">
        <v>3</v>
      </c>
      <c r="K23" s="37"/>
    </row>
    <row r="24" spans="2:11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" customHeight="1">
      <c r="B25" s="33"/>
      <c r="C25" s="34"/>
      <c r="D25" s="31" t="s">
        <v>38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414" t="s">
        <v>3</v>
      </c>
      <c r="F26" s="422"/>
      <c r="G26" s="422"/>
      <c r="H26" s="422"/>
      <c r="I26" s="99"/>
      <c r="J26" s="99"/>
      <c r="K26" s="100"/>
    </row>
    <row r="27" spans="2:11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40</v>
      </c>
      <c r="E29" s="34"/>
      <c r="F29" s="34"/>
      <c r="G29" s="34"/>
      <c r="H29" s="34"/>
      <c r="I29" s="34"/>
      <c r="J29" s="103">
        <f>ROUND(J88,2)</f>
        <v>0</v>
      </c>
      <c r="K29" s="37"/>
    </row>
    <row r="30" spans="2:11" s="1" customFormat="1" ht="6.9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" customHeight="1">
      <c r="B31" s="33"/>
      <c r="C31" s="34"/>
      <c r="D31" s="34"/>
      <c r="E31" s="34"/>
      <c r="F31" s="38" t="s">
        <v>42</v>
      </c>
      <c r="G31" s="34"/>
      <c r="H31" s="34"/>
      <c r="I31" s="38" t="s">
        <v>41</v>
      </c>
      <c r="J31" s="38" t="s">
        <v>43</v>
      </c>
      <c r="K31" s="37"/>
    </row>
    <row r="32" spans="2:11" s="1" customFormat="1" ht="14.4" customHeight="1">
      <c r="B32" s="33"/>
      <c r="C32" s="34"/>
      <c r="D32" s="41" t="s">
        <v>44</v>
      </c>
      <c r="E32" s="41" t="s">
        <v>45</v>
      </c>
      <c r="F32" s="104">
        <f>ROUND(SUM(BE88:BE109),2)</f>
        <v>0</v>
      </c>
      <c r="G32" s="34"/>
      <c r="H32" s="34"/>
      <c r="I32" s="105">
        <v>0.21</v>
      </c>
      <c r="J32" s="104">
        <f>ROUND(ROUND((SUM(BE88:BE109)),2)*I32,2)</f>
        <v>0</v>
      </c>
      <c r="K32" s="37"/>
    </row>
    <row r="33" spans="2:11" s="1" customFormat="1" ht="14.4" customHeight="1">
      <c r="B33" s="33"/>
      <c r="C33" s="34"/>
      <c r="D33" s="34"/>
      <c r="E33" s="41" t="s">
        <v>46</v>
      </c>
      <c r="F33" s="104">
        <f>ROUND(SUM(BF88:BF109),2)</f>
        <v>0</v>
      </c>
      <c r="G33" s="34"/>
      <c r="H33" s="34"/>
      <c r="I33" s="105">
        <v>0.15</v>
      </c>
      <c r="J33" s="104">
        <f>ROUND(ROUND((SUM(BF88:BF109)),2)*I33,2)</f>
        <v>0</v>
      </c>
      <c r="K33" s="37"/>
    </row>
    <row r="34" spans="2:11" s="1" customFormat="1" ht="14.4" customHeight="1" hidden="1">
      <c r="B34" s="33"/>
      <c r="C34" s="34"/>
      <c r="D34" s="34"/>
      <c r="E34" s="41" t="s">
        <v>47</v>
      </c>
      <c r="F34" s="104">
        <f>ROUND(SUM(BG88:BG109),2)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" customHeight="1" hidden="1">
      <c r="B35" s="33"/>
      <c r="C35" s="34"/>
      <c r="D35" s="34"/>
      <c r="E35" s="41" t="s">
        <v>48</v>
      </c>
      <c r="F35" s="104">
        <f>ROUND(SUM(BH88:BH109),2)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" customHeight="1" hidden="1">
      <c r="B36" s="33"/>
      <c r="C36" s="34"/>
      <c r="D36" s="34"/>
      <c r="E36" s="41" t="s">
        <v>49</v>
      </c>
      <c r="F36" s="104">
        <f>ROUND(SUM(BI88:BI109),2)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50</v>
      </c>
      <c r="E38" s="63"/>
      <c r="F38" s="63"/>
      <c r="G38" s="108" t="s">
        <v>51</v>
      </c>
      <c r="H38" s="109" t="s">
        <v>52</v>
      </c>
      <c r="I38" s="63"/>
      <c r="J38" s="110">
        <f>SUM(J29:J36)</f>
        <v>0</v>
      </c>
      <c r="K38" s="111"/>
    </row>
    <row r="39" spans="2:11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" customHeight="1">
      <c r="B44" s="33"/>
      <c r="C44" s="25" t="s">
        <v>125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20" t="str">
        <f>E7</f>
        <v>Nová dětská skupina v budově MŽP</v>
      </c>
      <c r="F47" s="399"/>
      <c r="G47" s="399"/>
      <c r="H47" s="399"/>
      <c r="I47" s="34"/>
      <c r="J47" s="34"/>
      <c r="K47" s="37"/>
    </row>
    <row r="48" spans="2:11" ht="13.2">
      <c r="B48" s="23"/>
      <c r="C48" s="31" t="s">
        <v>123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20" t="s">
        <v>1561</v>
      </c>
      <c r="F49" s="399"/>
      <c r="G49" s="399"/>
      <c r="H49" s="399"/>
      <c r="I49" s="34"/>
      <c r="J49" s="34"/>
      <c r="K49" s="37"/>
    </row>
    <row r="50" spans="2:11" s="1" customFormat="1" ht="14.4" customHeight="1">
      <c r="B50" s="33"/>
      <c r="C50" s="31" t="s">
        <v>1562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21" t="str">
        <f>E11</f>
        <v>ZTI - Kanalizace</v>
      </c>
      <c r="F51" s="399"/>
      <c r="G51" s="399"/>
      <c r="H51" s="399"/>
      <c r="I51" s="34"/>
      <c r="J51" s="34"/>
      <c r="K51" s="37"/>
    </row>
    <row r="52" spans="2:11" s="1" customFormat="1" ht="6.9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 t="str">
        <f>IF(J14="","",J14)</f>
        <v>17. 3. 2017</v>
      </c>
      <c r="K53" s="37"/>
    </row>
    <row r="54" spans="2:11" s="1" customFormat="1" ht="6.9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3.2">
      <c r="B55" s="33"/>
      <c r="C55" s="31" t="s">
        <v>27</v>
      </c>
      <c r="D55" s="34"/>
      <c r="E55" s="34"/>
      <c r="F55" s="29" t="str">
        <f>E17</f>
        <v xml:space="preserve"> </v>
      </c>
      <c r="G55" s="34"/>
      <c r="H55" s="34"/>
      <c r="I55" s="31" t="s">
        <v>33</v>
      </c>
      <c r="J55" s="29" t="str">
        <f>E23</f>
        <v xml:space="preserve"> </v>
      </c>
      <c r="K55" s="37"/>
    </row>
    <row r="56" spans="2:11" s="1" customFormat="1" ht="14.4" customHeight="1">
      <c r="B56" s="33"/>
      <c r="C56" s="31" t="s">
        <v>31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126</v>
      </c>
      <c r="D58" s="106"/>
      <c r="E58" s="106"/>
      <c r="F58" s="106"/>
      <c r="G58" s="106"/>
      <c r="H58" s="106"/>
      <c r="I58" s="106"/>
      <c r="J58" s="114" t="s">
        <v>127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128</v>
      </c>
      <c r="D60" s="34"/>
      <c r="E60" s="34"/>
      <c r="F60" s="34"/>
      <c r="G60" s="34"/>
      <c r="H60" s="34"/>
      <c r="I60" s="34"/>
      <c r="J60" s="103">
        <f>J88</f>
        <v>0</v>
      </c>
      <c r="K60" s="37"/>
      <c r="AU60" s="19" t="s">
        <v>129</v>
      </c>
    </row>
    <row r="61" spans="2:11" s="8" customFormat="1" ht="24.9" customHeight="1">
      <c r="B61" s="117"/>
      <c r="C61" s="118"/>
      <c r="D61" s="119" t="s">
        <v>1563</v>
      </c>
      <c r="E61" s="120"/>
      <c r="F61" s="120"/>
      <c r="G61" s="120"/>
      <c r="H61" s="120"/>
      <c r="I61" s="120"/>
      <c r="J61" s="121">
        <f>J89</f>
        <v>0</v>
      </c>
      <c r="K61" s="122"/>
    </row>
    <row r="62" spans="2:11" s="8" customFormat="1" ht="24.9" customHeight="1">
      <c r="B62" s="117"/>
      <c r="C62" s="118"/>
      <c r="D62" s="119" t="s">
        <v>1564</v>
      </c>
      <c r="E62" s="120"/>
      <c r="F62" s="120"/>
      <c r="G62" s="120"/>
      <c r="H62" s="120"/>
      <c r="I62" s="120"/>
      <c r="J62" s="121">
        <f>J94</f>
        <v>0</v>
      </c>
      <c r="K62" s="122"/>
    </row>
    <row r="63" spans="2:11" s="8" customFormat="1" ht="24.9" customHeight="1">
      <c r="B63" s="117"/>
      <c r="C63" s="118"/>
      <c r="D63" s="119" t="s">
        <v>1565</v>
      </c>
      <c r="E63" s="120"/>
      <c r="F63" s="120"/>
      <c r="G63" s="120"/>
      <c r="H63" s="120"/>
      <c r="I63" s="120"/>
      <c r="J63" s="121">
        <f>J99</f>
        <v>0</v>
      </c>
      <c r="K63" s="122"/>
    </row>
    <row r="64" spans="2:11" s="8" customFormat="1" ht="24.9" customHeight="1">
      <c r="B64" s="117"/>
      <c r="C64" s="118"/>
      <c r="D64" s="306" t="s">
        <v>1938</v>
      </c>
      <c r="E64" s="120"/>
      <c r="F64" s="120"/>
      <c r="G64" s="120"/>
      <c r="H64" s="120"/>
      <c r="I64" s="120"/>
      <c r="J64" s="121">
        <f>J104</f>
        <v>0</v>
      </c>
      <c r="K64" s="122"/>
    </row>
    <row r="65" spans="2:11" s="8" customFormat="1" ht="24.9" customHeight="1">
      <c r="B65" s="117"/>
      <c r="C65" s="118"/>
      <c r="D65" s="306" t="s">
        <v>1939</v>
      </c>
      <c r="E65" s="120"/>
      <c r="F65" s="120"/>
      <c r="G65" s="120"/>
      <c r="H65" s="120"/>
      <c r="I65" s="120"/>
      <c r="J65" s="121">
        <f>J106</f>
        <v>0</v>
      </c>
      <c r="K65" s="122"/>
    </row>
    <row r="66" spans="2:11" s="8" customFormat="1" ht="24.9" customHeight="1">
      <c r="B66" s="117"/>
      <c r="C66" s="118"/>
      <c r="D66" s="306" t="s">
        <v>1936</v>
      </c>
      <c r="E66" s="120"/>
      <c r="F66" s="120"/>
      <c r="G66" s="120"/>
      <c r="H66" s="120"/>
      <c r="I66" s="120"/>
      <c r="J66" s="121">
        <f>J108</f>
        <v>0</v>
      </c>
      <c r="K66" s="122"/>
    </row>
    <row r="67" spans="2:11" s="1" customFormat="1" ht="21.75" customHeight="1">
      <c r="B67" s="33"/>
      <c r="C67" s="34"/>
      <c r="D67" s="34"/>
      <c r="E67" s="34"/>
      <c r="F67" s="34"/>
      <c r="G67" s="34"/>
      <c r="H67" s="34"/>
      <c r="I67" s="34"/>
      <c r="J67" s="34"/>
      <c r="K67" s="37"/>
    </row>
    <row r="68" spans="2:11" s="1" customFormat="1" ht="6.9" customHeight="1">
      <c r="B68" s="48"/>
      <c r="C68" s="49"/>
      <c r="D68" s="49"/>
      <c r="E68" s="49"/>
      <c r="F68" s="49"/>
      <c r="G68" s="49"/>
      <c r="H68" s="49"/>
      <c r="I68" s="49"/>
      <c r="J68" s="49"/>
      <c r="K68" s="50"/>
    </row>
    <row r="72" spans="2:12" s="1" customFormat="1" ht="6.9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33"/>
    </row>
    <row r="73" spans="2:12" s="1" customFormat="1" ht="36.9" customHeight="1">
      <c r="B73" s="33"/>
      <c r="C73" s="53" t="s">
        <v>135</v>
      </c>
      <c r="L73" s="33"/>
    </row>
    <row r="74" spans="2:12" s="1" customFormat="1" ht="6.9" customHeight="1">
      <c r="B74" s="33"/>
      <c r="L74" s="33"/>
    </row>
    <row r="75" spans="2:12" s="1" customFormat="1" ht="14.4" customHeight="1">
      <c r="B75" s="33"/>
      <c r="C75" s="55" t="s">
        <v>15</v>
      </c>
      <c r="L75" s="33"/>
    </row>
    <row r="76" spans="2:12" s="1" customFormat="1" ht="22.5" customHeight="1">
      <c r="B76" s="33"/>
      <c r="E76" s="418" t="str">
        <f>E7</f>
        <v>Nová dětská skupina v budově MŽP</v>
      </c>
      <c r="F76" s="394"/>
      <c r="G76" s="394"/>
      <c r="H76" s="394"/>
      <c r="L76" s="33"/>
    </row>
    <row r="77" spans="2:12" ht="13.2">
      <c r="B77" s="23"/>
      <c r="C77" s="55" t="s">
        <v>123</v>
      </c>
      <c r="L77" s="23"/>
    </row>
    <row r="78" spans="2:12" s="1" customFormat="1" ht="22.5" customHeight="1">
      <c r="B78" s="33"/>
      <c r="E78" s="418" t="s">
        <v>1561</v>
      </c>
      <c r="F78" s="394"/>
      <c r="G78" s="394"/>
      <c r="H78" s="394"/>
      <c r="L78" s="33"/>
    </row>
    <row r="79" spans="2:12" s="1" customFormat="1" ht="14.4" customHeight="1">
      <c r="B79" s="33"/>
      <c r="C79" s="55" t="s">
        <v>1562</v>
      </c>
      <c r="L79" s="33"/>
    </row>
    <row r="80" spans="2:12" s="1" customFormat="1" ht="23.25" customHeight="1">
      <c r="B80" s="33"/>
      <c r="E80" s="391" t="str">
        <f>E11</f>
        <v>ZTI - Kanalizace</v>
      </c>
      <c r="F80" s="394"/>
      <c r="G80" s="394"/>
      <c r="H80" s="394"/>
      <c r="L80" s="33"/>
    </row>
    <row r="81" spans="2:12" s="1" customFormat="1" ht="6.9" customHeight="1">
      <c r="B81" s="33"/>
      <c r="L81" s="33"/>
    </row>
    <row r="82" spans="2:12" s="1" customFormat="1" ht="18" customHeight="1">
      <c r="B82" s="33"/>
      <c r="C82" s="55" t="s">
        <v>21</v>
      </c>
      <c r="F82" s="129" t="str">
        <f>F14</f>
        <v xml:space="preserve"> </v>
      </c>
      <c r="I82" s="55" t="s">
        <v>23</v>
      </c>
      <c r="J82" s="59" t="str">
        <f>IF(J14="","",J14)</f>
        <v>17. 3. 2017</v>
      </c>
      <c r="L82" s="33"/>
    </row>
    <row r="83" spans="2:12" s="1" customFormat="1" ht="6.9" customHeight="1">
      <c r="B83" s="33"/>
      <c r="L83" s="33"/>
    </row>
    <row r="84" spans="2:12" s="1" customFormat="1" ht="13.2">
      <c r="B84" s="33"/>
      <c r="C84" s="55" t="s">
        <v>27</v>
      </c>
      <c r="F84" s="129" t="str">
        <f>E17</f>
        <v xml:space="preserve"> </v>
      </c>
      <c r="I84" s="55" t="s">
        <v>33</v>
      </c>
      <c r="J84" s="129" t="str">
        <f>E23</f>
        <v xml:space="preserve"> </v>
      </c>
      <c r="L84" s="33"/>
    </row>
    <row r="85" spans="2:12" s="1" customFormat="1" ht="14.4" customHeight="1">
      <c r="B85" s="33"/>
      <c r="C85" s="55" t="s">
        <v>31</v>
      </c>
      <c r="F85" s="129" t="str">
        <f>IF(E20="","",E20)</f>
        <v xml:space="preserve"> 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30"/>
      <c r="C87" s="131" t="s">
        <v>136</v>
      </c>
      <c r="D87" s="132" t="s">
        <v>59</v>
      </c>
      <c r="E87" s="132" t="s">
        <v>55</v>
      </c>
      <c r="F87" s="132" t="s">
        <v>137</v>
      </c>
      <c r="G87" s="132" t="s">
        <v>138</v>
      </c>
      <c r="H87" s="132" t="s">
        <v>139</v>
      </c>
      <c r="I87" s="133" t="s">
        <v>140</v>
      </c>
      <c r="J87" s="132" t="s">
        <v>127</v>
      </c>
      <c r="K87" s="134" t="s">
        <v>141</v>
      </c>
      <c r="L87" s="130"/>
      <c r="M87" s="65" t="s">
        <v>142</v>
      </c>
      <c r="N87" s="66" t="s">
        <v>44</v>
      </c>
      <c r="O87" s="66" t="s">
        <v>143</v>
      </c>
      <c r="P87" s="66" t="s">
        <v>144</v>
      </c>
      <c r="Q87" s="66" t="s">
        <v>145</v>
      </c>
      <c r="R87" s="66" t="s">
        <v>146</v>
      </c>
      <c r="S87" s="66" t="s">
        <v>147</v>
      </c>
      <c r="T87" s="67" t="s">
        <v>148</v>
      </c>
    </row>
    <row r="88" spans="2:63" s="1" customFormat="1" ht="29.25" customHeight="1">
      <c r="B88" s="33"/>
      <c r="C88" s="69" t="s">
        <v>128</v>
      </c>
      <c r="J88" s="135">
        <f>J89+J94+J99+J104+J106+J108</f>
        <v>0</v>
      </c>
      <c r="L88" s="33"/>
      <c r="M88" s="68"/>
      <c r="N88" s="60"/>
      <c r="O88" s="60"/>
      <c r="P88" s="136">
        <f>P89+P94+P99+P104+P106+P108</f>
        <v>0</v>
      </c>
      <c r="Q88" s="60"/>
      <c r="R88" s="136">
        <f>R89+R94+R99+R104+R106+R108</f>
        <v>0</v>
      </c>
      <c r="S88" s="60"/>
      <c r="T88" s="137">
        <f>T89+T94+T99+T104+T106+T108</f>
        <v>0</v>
      </c>
      <c r="AT88" s="19" t="s">
        <v>73</v>
      </c>
      <c r="AU88" s="19" t="s">
        <v>129</v>
      </c>
      <c r="BK88" s="138">
        <f>BK89+BK94+BK99+BK104+BK106+BK108</f>
        <v>0</v>
      </c>
    </row>
    <row r="89" spans="2:63" s="11" customFormat="1" ht="37.35" customHeight="1">
      <c r="B89" s="139"/>
      <c r="D89" s="149" t="s">
        <v>73</v>
      </c>
      <c r="E89" s="215" t="s">
        <v>1566</v>
      </c>
      <c r="F89" s="215" t="s">
        <v>1567</v>
      </c>
      <c r="J89" s="216">
        <f>SUM(J90:J93)</f>
        <v>0</v>
      </c>
      <c r="L89" s="139"/>
      <c r="M89" s="143"/>
      <c r="N89" s="144"/>
      <c r="O89" s="144"/>
      <c r="P89" s="145">
        <f>SUM(P90:P93)</f>
        <v>0</v>
      </c>
      <c r="Q89" s="144"/>
      <c r="R89" s="145">
        <f>SUM(R90:R93)</f>
        <v>0</v>
      </c>
      <c r="S89" s="144"/>
      <c r="T89" s="146">
        <f>SUM(T90:T93)</f>
        <v>0</v>
      </c>
      <c r="AR89" s="140" t="s">
        <v>20</v>
      </c>
      <c r="AT89" s="147" t="s">
        <v>73</v>
      </c>
      <c r="AU89" s="147" t="s">
        <v>74</v>
      </c>
      <c r="AY89" s="140" t="s">
        <v>152</v>
      </c>
      <c r="BK89" s="148">
        <f>SUM(BK90:BK93)</f>
        <v>0</v>
      </c>
    </row>
    <row r="90" spans="2:65" s="1" customFormat="1" ht="22.5" customHeight="1">
      <c r="B90" s="152"/>
      <c r="C90" s="194" t="s">
        <v>74</v>
      </c>
      <c r="D90" s="194" t="s">
        <v>241</v>
      </c>
      <c r="E90" s="195" t="s">
        <v>1568</v>
      </c>
      <c r="F90" s="196" t="s">
        <v>1569</v>
      </c>
      <c r="G90" s="197" t="s">
        <v>1526</v>
      </c>
      <c r="H90" s="198">
        <v>7</v>
      </c>
      <c r="I90" s="199"/>
      <c r="J90" s="199">
        <f>ROUND(I90*H90,2)</f>
        <v>0</v>
      </c>
      <c r="K90" s="196" t="s">
        <v>3</v>
      </c>
      <c r="L90" s="200"/>
      <c r="M90" s="201" t="s">
        <v>3</v>
      </c>
      <c r="N90" s="202" t="s">
        <v>45</v>
      </c>
      <c r="O90" s="161">
        <v>0</v>
      </c>
      <c r="P90" s="161">
        <f>O90*H90</f>
        <v>0</v>
      </c>
      <c r="Q90" s="161">
        <v>0</v>
      </c>
      <c r="R90" s="161">
        <f>Q90*H90</f>
        <v>0</v>
      </c>
      <c r="S90" s="161">
        <v>0</v>
      </c>
      <c r="T90" s="162">
        <f>S90*H90</f>
        <v>0</v>
      </c>
      <c r="AR90" s="19" t="s">
        <v>180</v>
      </c>
      <c r="AT90" s="19" t="s">
        <v>241</v>
      </c>
      <c r="AU90" s="19" t="s">
        <v>20</v>
      </c>
      <c r="AY90" s="19" t="s">
        <v>152</v>
      </c>
      <c r="BE90" s="163">
        <f>IF(N90="základní",J90,0)</f>
        <v>0</v>
      </c>
      <c r="BF90" s="163">
        <f>IF(N90="snížená",J90,0)</f>
        <v>0</v>
      </c>
      <c r="BG90" s="163">
        <f>IF(N90="zákl. přenesená",J90,0)</f>
        <v>0</v>
      </c>
      <c r="BH90" s="163">
        <f>IF(N90="sníž. přenesená",J90,0)</f>
        <v>0</v>
      </c>
      <c r="BI90" s="163">
        <f>IF(N90="nulová",J90,0)</f>
        <v>0</v>
      </c>
      <c r="BJ90" s="19" t="s">
        <v>20</v>
      </c>
      <c r="BK90" s="163">
        <f>ROUND(I90*H90,2)</f>
        <v>0</v>
      </c>
      <c r="BL90" s="19" t="s">
        <v>164</v>
      </c>
      <c r="BM90" s="19" t="s">
        <v>1570</v>
      </c>
    </row>
    <row r="91" spans="2:65" s="1" customFormat="1" ht="22.5" customHeight="1">
      <c r="B91" s="152"/>
      <c r="C91" s="194" t="s">
        <v>74</v>
      </c>
      <c r="D91" s="194" t="s">
        <v>241</v>
      </c>
      <c r="E91" s="195" t="s">
        <v>1571</v>
      </c>
      <c r="F91" s="196" t="s">
        <v>1572</v>
      </c>
      <c r="G91" s="197" t="s">
        <v>1526</v>
      </c>
      <c r="H91" s="198">
        <v>13</v>
      </c>
      <c r="I91" s="199"/>
      <c r="J91" s="199">
        <f>ROUND(I91*H91,2)</f>
        <v>0</v>
      </c>
      <c r="K91" s="196" t="s">
        <v>3</v>
      </c>
      <c r="L91" s="200"/>
      <c r="M91" s="201" t="s">
        <v>3</v>
      </c>
      <c r="N91" s="202" t="s">
        <v>45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9" t="s">
        <v>180</v>
      </c>
      <c r="AT91" s="19" t="s">
        <v>241</v>
      </c>
      <c r="AU91" s="19" t="s">
        <v>20</v>
      </c>
      <c r="AY91" s="19" t="s">
        <v>152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9" t="s">
        <v>20</v>
      </c>
      <c r="BK91" s="163">
        <f>ROUND(I91*H91,2)</f>
        <v>0</v>
      </c>
      <c r="BL91" s="19" t="s">
        <v>164</v>
      </c>
      <c r="BM91" s="19" t="s">
        <v>1573</v>
      </c>
    </row>
    <row r="92" spans="2:65" s="1" customFormat="1" ht="22.5" customHeight="1">
      <c r="B92" s="152"/>
      <c r="C92" s="194" t="s">
        <v>74</v>
      </c>
      <c r="D92" s="194" t="s">
        <v>241</v>
      </c>
      <c r="E92" s="195" t="s">
        <v>1574</v>
      </c>
      <c r="F92" s="196" t="s">
        <v>1575</v>
      </c>
      <c r="G92" s="197" t="s">
        <v>1526</v>
      </c>
      <c r="H92" s="198">
        <v>34</v>
      </c>
      <c r="I92" s="199"/>
      <c r="J92" s="199">
        <f>ROUND(I92*H92,2)</f>
        <v>0</v>
      </c>
      <c r="K92" s="196" t="s">
        <v>3</v>
      </c>
      <c r="L92" s="200"/>
      <c r="M92" s="201" t="s">
        <v>3</v>
      </c>
      <c r="N92" s="202" t="s">
        <v>45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180</v>
      </c>
      <c r="AT92" s="19" t="s">
        <v>241</v>
      </c>
      <c r="AU92" s="19" t="s">
        <v>20</v>
      </c>
      <c r="AY92" s="19" t="s">
        <v>152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164</v>
      </c>
      <c r="BM92" s="19" t="s">
        <v>1576</v>
      </c>
    </row>
    <row r="93" spans="2:65" s="1" customFormat="1" ht="22.5" customHeight="1">
      <c r="B93" s="152"/>
      <c r="C93" s="194" t="s">
        <v>74</v>
      </c>
      <c r="D93" s="194" t="s">
        <v>241</v>
      </c>
      <c r="E93" s="195" t="s">
        <v>1577</v>
      </c>
      <c r="F93" s="196" t="s">
        <v>1578</v>
      </c>
      <c r="G93" s="197" t="s">
        <v>1526</v>
      </c>
      <c r="H93" s="198">
        <v>68</v>
      </c>
      <c r="I93" s="199"/>
      <c r="J93" s="199">
        <f>ROUND(I93*H93,2)</f>
        <v>0</v>
      </c>
      <c r="K93" s="196" t="s">
        <v>3</v>
      </c>
      <c r="L93" s="200"/>
      <c r="M93" s="201" t="s">
        <v>3</v>
      </c>
      <c r="N93" s="202" t="s">
        <v>45</v>
      </c>
      <c r="O93" s="161">
        <v>0</v>
      </c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9" t="s">
        <v>180</v>
      </c>
      <c r="AT93" s="19" t="s">
        <v>241</v>
      </c>
      <c r="AU93" s="19" t="s">
        <v>20</v>
      </c>
      <c r="AY93" s="19" t="s">
        <v>152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9" t="s">
        <v>20</v>
      </c>
      <c r="BK93" s="163">
        <f>ROUND(I93*H93,2)</f>
        <v>0</v>
      </c>
      <c r="BL93" s="19" t="s">
        <v>164</v>
      </c>
      <c r="BM93" s="19" t="s">
        <v>1579</v>
      </c>
    </row>
    <row r="94" spans="2:63" s="11" customFormat="1" ht="37.35" customHeight="1">
      <c r="B94" s="139"/>
      <c r="D94" s="149" t="s">
        <v>73</v>
      </c>
      <c r="E94" s="215" t="s">
        <v>1580</v>
      </c>
      <c r="F94" s="215" t="s">
        <v>1581</v>
      </c>
      <c r="J94" s="216">
        <f>SUM(J95:J98)</f>
        <v>0</v>
      </c>
      <c r="L94" s="139"/>
      <c r="M94" s="143"/>
      <c r="N94" s="144"/>
      <c r="O94" s="144"/>
      <c r="P94" s="145">
        <f>SUM(P95:P98)</f>
        <v>0</v>
      </c>
      <c r="Q94" s="144"/>
      <c r="R94" s="145">
        <f>SUM(R95:R98)</f>
        <v>0</v>
      </c>
      <c r="S94" s="144"/>
      <c r="T94" s="146">
        <f>SUM(T95:T98)</f>
        <v>0</v>
      </c>
      <c r="AR94" s="140" t="s">
        <v>20</v>
      </c>
      <c r="AT94" s="147" t="s">
        <v>73</v>
      </c>
      <c r="AU94" s="147" t="s">
        <v>74</v>
      </c>
      <c r="AY94" s="140" t="s">
        <v>152</v>
      </c>
      <c r="BK94" s="148">
        <f>SUM(BK95:BK98)</f>
        <v>0</v>
      </c>
    </row>
    <row r="95" spans="2:65" s="1" customFormat="1" ht="22.5" customHeight="1">
      <c r="B95" s="152"/>
      <c r="C95" s="194" t="s">
        <v>74</v>
      </c>
      <c r="D95" s="194" t="s">
        <v>241</v>
      </c>
      <c r="E95" s="195" t="s">
        <v>1582</v>
      </c>
      <c r="F95" s="196" t="s">
        <v>1569</v>
      </c>
      <c r="G95" s="197" t="s">
        <v>1526</v>
      </c>
      <c r="H95" s="198">
        <v>7</v>
      </c>
      <c r="I95" s="199"/>
      <c r="J95" s="199">
        <f>ROUND(I95*H95,2)</f>
        <v>0</v>
      </c>
      <c r="K95" s="196" t="s">
        <v>3</v>
      </c>
      <c r="L95" s="200"/>
      <c r="M95" s="201" t="s">
        <v>3</v>
      </c>
      <c r="N95" s="202" t="s">
        <v>45</v>
      </c>
      <c r="O95" s="161">
        <v>0</v>
      </c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9" t="s">
        <v>180</v>
      </c>
      <c r="AT95" s="19" t="s">
        <v>241</v>
      </c>
      <c r="AU95" s="19" t="s">
        <v>20</v>
      </c>
      <c r="AY95" s="19" t="s">
        <v>152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9" t="s">
        <v>20</v>
      </c>
      <c r="BK95" s="163">
        <f>ROUND(I95*H95,2)</f>
        <v>0</v>
      </c>
      <c r="BL95" s="19" t="s">
        <v>164</v>
      </c>
      <c r="BM95" s="19" t="s">
        <v>1583</v>
      </c>
    </row>
    <row r="96" spans="2:65" s="1" customFormat="1" ht="22.5" customHeight="1">
      <c r="B96" s="152"/>
      <c r="C96" s="194" t="s">
        <v>74</v>
      </c>
      <c r="D96" s="194" t="s">
        <v>241</v>
      </c>
      <c r="E96" s="195" t="s">
        <v>1584</v>
      </c>
      <c r="F96" s="196" t="s">
        <v>1572</v>
      </c>
      <c r="G96" s="197" t="s">
        <v>1526</v>
      </c>
      <c r="H96" s="198">
        <v>13</v>
      </c>
      <c r="I96" s="199"/>
      <c r="J96" s="199">
        <f>ROUND(I96*H96,2)</f>
        <v>0</v>
      </c>
      <c r="K96" s="196" t="s">
        <v>3</v>
      </c>
      <c r="L96" s="200"/>
      <c r="M96" s="201" t="s">
        <v>3</v>
      </c>
      <c r="N96" s="202" t="s">
        <v>45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180</v>
      </c>
      <c r="AT96" s="19" t="s">
        <v>241</v>
      </c>
      <c r="AU96" s="19" t="s">
        <v>20</v>
      </c>
      <c r="AY96" s="19" t="s">
        <v>152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164</v>
      </c>
      <c r="BM96" s="19" t="s">
        <v>1585</v>
      </c>
    </row>
    <row r="97" spans="2:65" s="1" customFormat="1" ht="22.5" customHeight="1">
      <c r="B97" s="152"/>
      <c r="C97" s="194" t="s">
        <v>74</v>
      </c>
      <c r="D97" s="194" t="s">
        <v>241</v>
      </c>
      <c r="E97" s="195" t="s">
        <v>1586</v>
      </c>
      <c r="F97" s="196" t="s">
        <v>1575</v>
      </c>
      <c r="G97" s="197" t="s">
        <v>1526</v>
      </c>
      <c r="H97" s="198">
        <v>32</v>
      </c>
      <c r="I97" s="199"/>
      <c r="J97" s="199">
        <f>ROUND(I97*H97,2)</f>
        <v>0</v>
      </c>
      <c r="K97" s="196" t="s">
        <v>3</v>
      </c>
      <c r="L97" s="200"/>
      <c r="M97" s="201" t="s">
        <v>3</v>
      </c>
      <c r="N97" s="202" t="s">
        <v>45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180</v>
      </c>
      <c r="AT97" s="19" t="s">
        <v>241</v>
      </c>
      <c r="AU97" s="19" t="s">
        <v>20</v>
      </c>
      <c r="AY97" s="19" t="s">
        <v>152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164</v>
      </c>
      <c r="BM97" s="19" t="s">
        <v>1587</v>
      </c>
    </row>
    <row r="98" spans="2:65" s="1" customFormat="1" ht="22.5" customHeight="1">
      <c r="B98" s="152"/>
      <c r="C98" s="194" t="s">
        <v>74</v>
      </c>
      <c r="D98" s="194" t="s">
        <v>241</v>
      </c>
      <c r="E98" s="195" t="s">
        <v>1588</v>
      </c>
      <c r="F98" s="196" t="s">
        <v>1578</v>
      </c>
      <c r="G98" s="197" t="s">
        <v>1526</v>
      </c>
      <c r="H98" s="198">
        <v>70</v>
      </c>
      <c r="I98" s="199"/>
      <c r="J98" s="199">
        <f>ROUND(I98*H98,2)</f>
        <v>0</v>
      </c>
      <c r="K98" s="196" t="s">
        <v>3</v>
      </c>
      <c r="L98" s="200"/>
      <c r="M98" s="201" t="s">
        <v>3</v>
      </c>
      <c r="N98" s="202" t="s">
        <v>45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180</v>
      </c>
      <c r="AT98" s="19" t="s">
        <v>241</v>
      </c>
      <c r="AU98" s="19" t="s">
        <v>20</v>
      </c>
      <c r="AY98" s="19" t="s">
        <v>152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164</v>
      </c>
      <c r="BM98" s="19" t="s">
        <v>1589</v>
      </c>
    </row>
    <row r="99" spans="2:63" s="11" customFormat="1" ht="37.35" customHeight="1">
      <c r="B99" s="139"/>
      <c r="D99" s="149" t="s">
        <v>73</v>
      </c>
      <c r="E99" s="215" t="s">
        <v>1590</v>
      </c>
      <c r="F99" s="215" t="s">
        <v>1591</v>
      </c>
      <c r="J99" s="216">
        <f>SUM(J100:J103)</f>
        <v>0</v>
      </c>
      <c r="L99" s="139"/>
      <c r="M99" s="143"/>
      <c r="N99" s="144"/>
      <c r="O99" s="144"/>
      <c r="P99" s="145">
        <f>SUM(P100:P103)</f>
        <v>0</v>
      </c>
      <c r="Q99" s="144"/>
      <c r="R99" s="145">
        <f>SUM(R100:R103)</f>
        <v>0</v>
      </c>
      <c r="S99" s="144"/>
      <c r="T99" s="146">
        <f>SUM(T100:T103)</f>
        <v>0</v>
      </c>
      <c r="AR99" s="140" t="s">
        <v>20</v>
      </c>
      <c r="AT99" s="147" t="s">
        <v>73</v>
      </c>
      <c r="AU99" s="147" t="s">
        <v>74</v>
      </c>
      <c r="AY99" s="140" t="s">
        <v>152</v>
      </c>
      <c r="BK99" s="148">
        <f>SUM(BK100:BK103)</f>
        <v>0</v>
      </c>
    </row>
    <row r="100" spans="2:65" s="1" customFormat="1" ht="22.5" customHeight="1">
      <c r="B100" s="152"/>
      <c r="C100" s="194" t="s">
        <v>74</v>
      </c>
      <c r="D100" s="194" t="s">
        <v>241</v>
      </c>
      <c r="E100" s="195" t="s">
        <v>1592</v>
      </c>
      <c r="F100" s="196" t="s">
        <v>1575</v>
      </c>
      <c r="G100" s="197" t="s">
        <v>883</v>
      </c>
      <c r="H100" s="198">
        <v>3</v>
      </c>
      <c r="I100" s="199"/>
      <c r="J100" s="199">
        <f>ROUND(I100*H100,2)</f>
        <v>0</v>
      </c>
      <c r="K100" s="196" t="s">
        <v>3</v>
      </c>
      <c r="L100" s="200"/>
      <c r="M100" s="201" t="s">
        <v>3</v>
      </c>
      <c r="N100" s="202" t="s">
        <v>45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180</v>
      </c>
      <c r="AT100" s="19" t="s">
        <v>241</v>
      </c>
      <c r="AU100" s="19" t="s">
        <v>20</v>
      </c>
      <c r="AY100" s="19" t="s">
        <v>152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164</v>
      </c>
      <c r="BM100" s="19" t="s">
        <v>1593</v>
      </c>
    </row>
    <row r="101" spans="2:65" s="1" customFormat="1" ht="22.5" customHeight="1">
      <c r="B101" s="152"/>
      <c r="C101" s="194" t="s">
        <v>74</v>
      </c>
      <c r="D101" s="194" t="s">
        <v>241</v>
      </c>
      <c r="E101" s="195" t="s">
        <v>1594</v>
      </c>
      <c r="F101" s="196" t="s">
        <v>1578</v>
      </c>
      <c r="G101" s="197" t="s">
        <v>883</v>
      </c>
      <c r="H101" s="198">
        <v>5</v>
      </c>
      <c r="I101" s="199"/>
      <c r="J101" s="199">
        <f>ROUND(I101*H101,2)</f>
        <v>0</v>
      </c>
      <c r="K101" s="196" t="s">
        <v>3</v>
      </c>
      <c r="L101" s="200"/>
      <c r="M101" s="201" t="s">
        <v>3</v>
      </c>
      <c r="N101" s="202" t="s">
        <v>45</v>
      </c>
      <c r="O101" s="161">
        <v>0</v>
      </c>
      <c r="P101" s="161">
        <f>O101*H101</f>
        <v>0</v>
      </c>
      <c r="Q101" s="161">
        <v>0</v>
      </c>
      <c r="R101" s="161">
        <f>Q101*H101</f>
        <v>0</v>
      </c>
      <c r="S101" s="161">
        <v>0</v>
      </c>
      <c r="T101" s="162">
        <f>S101*H101</f>
        <v>0</v>
      </c>
      <c r="AR101" s="19" t="s">
        <v>180</v>
      </c>
      <c r="AT101" s="19" t="s">
        <v>241</v>
      </c>
      <c r="AU101" s="19" t="s">
        <v>20</v>
      </c>
      <c r="AY101" s="19" t="s">
        <v>152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9" t="s">
        <v>20</v>
      </c>
      <c r="BK101" s="163">
        <f>ROUND(I101*H101,2)</f>
        <v>0</v>
      </c>
      <c r="BL101" s="19" t="s">
        <v>164</v>
      </c>
      <c r="BM101" s="19" t="s">
        <v>1595</v>
      </c>
    </row>
    <row r="102" spans="2:65" s="1" customFormat="1" ht="22.5" customHeight="1">
      <c r="B102" s="152"/>
      <c r="C102" s="194" t="s">
        <v>74</v>
      </c>
      <c r="D102" s="194" t="s">
        <v>241</v>
      </c>
      <c r="E102" s="195" t="s">
        <v>1596</v>
      </c>
      <c r="F102" s="196" t="s">
        <v>1597</v>
      </c>
      <c r="G102" s="197" t="s">
        <v>883</v>
      </c>
      <c r="H102" s="198">
        <v>4</v>
      </c>
      <c r="I102" s="199"/>
      <c r="J102" s="199">
        <f>ROUND(I102*H102,2)</f>
        <v>0</v>
      </c>
      <c r="K102" s="196" t="s">
        <v>3</v>
      </c>
      <c r="L102" s="200"/>
      <c r="M102" s="201" t="s">
        <v>3</v>
      </c>
      <c r="N102" s="202" t="s">
        <v>45</v>
      </c>
      <c r="O102" s="161">
        <v>0</v>
      </c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9" t="s">
        <v>180</v>
      </c>
      <c r="AT102" s="19" t="s">
        <v>241</v>
      </c>
      <c r="AU102" s="19" t="s">
        <v>20</v>
      </c>
      <c r="AY102" s="19" t="s">
        <v>152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9" t="s">
        <v>20</v>
      </c>
      <c r="BK102" s="163">
        <f>ROUND(I102*H102,2)</f>
        <v>0</v>
      </c>
      <c r="BL102" s="19" t="s">
        <v>164</v>
      </c>
      <c r="BM102" s="19" t="s">
        <v>1598</v>
      </c>
    </row>
    <row r="103" spans="2:65" s="1" customFormat="1" ht="22.5" customHeight="1">
      <c r="B103" s="152"/>
      <c r="C103" s="194" t="s">
        <v>74</v>
      </c>
      <c r="D103" s="194" t="s">
        <v>241</v>
      </c>
      <c r="E103" s="195" t="s">
        <v>1599</v>
      </c>
      <c r="F103" s="196" t="s">
        <v>1600</v>
      </c>
      <c r="G103" s="197" t="s">
        <v>874</v>
      </c>
      <c r="H103" s="198">
        <v>1</v>
      </c>
      <c r="I103" s="199"/>
      <c r="J103" s="199">
        <f>ROUND(I103*H103,2)</f>
        <v>0</v>
      </c>
      <c r="K103" s="196" t="s">
        <v>3</v>
      </c>
      <c r="L103" s="200"/>
      <c r="M103" s="201" t="s">
        <v>3</v>
      </c>
      <c r="N103" s="202" t="s">
        <v>45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9" t="s">
        <v>180</v>
      </c>
      <c r="AT103" s="19" t="s">
        <v>241</v>
      </c>
      <c r="AU103" s="19" t="s">
        <v>20</v>
      </c>
      <c r="AY103" s="19" t="s">
        <v>152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9" t="s">
        <v>20</v>
      </c>
      <c r="BK103" s="163">
        <f>ROUND(I103*H103,2)</f>
        <v>0</v>
      </c>
      <c r="BL103" s="19" t="s">
        <v>164</v>
      </c>
      <c r="BM103" s="19" t="s">
        <v>1601</v>
      </c>
    </row>
    <row r="104" spans="2:63" s="11" customFormat="1" ht="37.35" customHeight="1">
      <c r="B104" s="139"/>
      <c r="D104" s="149" t="s">
        <v>73</v>
      </c>
      <c r="E104" s="215" t="s">
        <v>1602</v>
      </c>
      <c r="F104" s="215" t="s">
        <v>3</v>
      </c>
      <c r="J104" s="216">
        <f>J105</f>
        <v>0</v>
      </c>
      <c r="L104" s="139"/>
      <c r="M104" s="143"/>
      <c r="N104" s="144"/>
      <c r="O104" s="144"/>
      <c r="P104" s="145">
        <f>P105</f>
        <v>0</v>
      </c>
      <c r="Q104" s="144"/>
      <c r="R104" s="145">
        <f>R105</f>
        <v>0</v>
      </c>
      <c r="S104" s="144"/>
      <c r="T104" s="146">
        <f>T105</f>
        <v>0</v>
      </c>
      <c r="AR104" s="140" t="s">
        <v>20</v>
      </c>
      <c r="AT104" s="147" t="s">
        <v>73</v>
      </c>
      <c r="AU104" s="147" t="s">
        <v>74</v>
      </c>
      <c r="AY104" s="140" t="s">
        <v>152</v>
      </c>
      <c r="BK104" s="148">
        <f>BK105</f>
        <v>0</v>
      </c>
    </row>
    <row r="105" spans="2:65" s="1" customFormat="1" ht="22.5" customHeight="1">
      <c r="B105" s="152"/>
      <c r="C105" s="194" t="s">
        <v>74</v>
      </c>
      <c r="D105" s="194" t="s">
        <v>241</v>
      </c>
      <c r="E105" s="195" t="s">
        <v>1603</v>
      </c>
      <c r="F105" s="196" t="s">
        <v>1604</v>
      </c>
      <c r="G105" s="197" t="s">
        <v>874</v>
      </c>
      <c r="H105" s="198">
        <v>1</v>
      </c>
      <c r="I105" s="199"/>
      <c r="J105" s="199">
        <f>ROUND(I105*H105,2)</f>
        <v>0</v>
      </c>
      <c r="K105" s="196" t="s">
        <v>3</v>
      </c>
      <c r="L105" s="200"/>
      <c r="M105" s="201" t="s">
        <v>3</v>
      </c>
      <c r="N105" s="202" t="s">
        <v>45</v>
      </c>
      <c r="O105" s="161">
        <v>0</v>
      </c>
      <c r="P105" s="161">
        <f>O105*H105</f>
        <v>0</v>
      </c>
      <c r="Q105" s="161">
        <v>0</v>
      </c>
      <c r="R105" s="161">
        <f>Q105*H105</f>
        <v>0</v>
      </c>
      <c r="S105" s="161">
        <v>0</v>
      </c>
      <c r="T105" s="162">
        <f>S105*H105</f>
        <v>0</v>
      </c>
      <c r="AR105" s="19" t="s">
        <v>180</v>
      </c>
      <c r="AT105" s="19" t="s">
        <v>241</v>
      </c>
      <c r="AU105" s="19" t="s">
        <v>20</v>
      </c>
      <c r="AY105" s="19" t="s">
        <v>152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19" t="s">
        <v>20</v>
      </c>
      <c r="BK105" s="163">
        <f>ROUND(I105*H105,2)</f>
        <v>0</v>
      </c>
      <c r="BL105" s="19" t="s">
        <v>164</v>
      </c>
      <c r="BM105" s="19" t="s">
        <v>1605</v>
      </c>
    </row>
    <row r="106" spans="2:63" s="11" customFormat="1" ht="37.35" customHeight="1">
      <c r="B106" s="139"/>
      <c r="D106" s="149" t="s">
        <v>73</v>
      </c>
      <c r="E106" s="215" t="s">
        <v>1602</v>
      </c>
      <c r="F106" s="215" t="s">
        <v>3</v>
      </c>
      <c r="J106" s="216">
        <f>J107</f>
        <v>0</v>
      </c>
      <c r="L106" s="139"/>
      <c r="M106" s="143"/>
      <c r="N106" s="144"/>
      <c r="O106" s="144"/>
      <c r="P106" s="145">
        <f>P107</f>
        <v>0</v>
      </c>
      <c r="Q106" s="144"/>
      <c r="R106" s="145">
        <f>R107</f>
        <v>0</v>
      </c>
      <c r="S106" s="144"/>
      <c r="T106" s="146">
        <f>T107</f>
        <v>0</v>
      </c>
      <c r="AR106" s="140" t="s">
        <v>20</v>
      </c>
      <c r="AT106" s="147" t="s">
        <v>73</v>
      </c>
      <c r="AU106" s="147" t="s">
        <v>74</v>
      </c>
      <c r="AY106" s="140" t="s">
        <v>152</v>
      </c>
      <c r="BK106" s="148">
        <f>BK107</f>
        <v>0</v>
      </c>
    </row>
    <row r="107" spans="2:65" s="1" customFormat="1" ht="22.5" customHeight="1">
      <c r="B107" s="152"/>
      <c r="C107" s="153" t="s">
        <v>74</v>
      </c>
      <c r="D107" s="153" t="s">
        <v>155</v>
      </c>
      <c r="E107" s="154" t="s">
        <v>1606</v>
      </c>
      <c r="F107" s="155" t="s">
        <v>1607</v>
      </c>
      <c r="G107" s="156" t="s">
        <v>874</v>
      </c>
      <c r="H107" s="157">
        <v>1</v>
      </c>
      <c r="I107" s="158"/>
      <c r="J107" s="158">
        <f>ROUND(I107*H107,2)</f>
        <v>0</v>
      </c>
      <c r="K107" s="155" t="s">
        <v>3</v>
      </c>
      <c r="L107" s="33"/>
      <c r="M107" s="159" t="s">
        <v>3</v>
      </c>
      <c r="N107" s="160" t="s">
        <v>45</v>
      </c>
      <c r="O107" s="161">
        <v>0</v>
      </c>
      <c r="P107" s="161">
        <f>O107*H107</f>
        <v>0</v>
      </c>
      <c r="Q107" s="161">
        <v>0</v>
      </c>
      <c r="R107" s="161">
        <f>Q107*H107</f>
        <v>0</v>
      </c>
      <c r="S107" s="161">
        <v>0</v>
      </c>
      <c r="T107" s="162">
        <f>S107*H107</f>
        <v>0</v>
      </c>
      <c r="AR107" s="19" t="s">
        <v>164</v>
      </c>
      <c r="AT107" s="19" t="s">
        <v>155</v>
      </c>
      <c r="AU107" s="19" t="s">
        <v>20</v>
      </c>
      <c r="AY107" s="19" t="s">
        <v>152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9" t="s">
        <v>20</v>
      </c>
      <c r="BK107" s="163">
        <f>ROUND(I107*H107,2)</f>
        <v>0</v>
      </c>
      <c r="BL107" s="19" t="s">
        <v>164</v>
      </c>
      <c r="BM107" s="19" t="s">
        <v>1608</v>
      </c>
    </row>
    <row r="108" spans="2:63" s="11" customFormat="1" ht="37.35" customHeight="1">
      <c r="B108" s="139"/>
      <c r="D108" s="149" t="s">
        <v>73</v>
      </c>
      <c r="E108" s="215" t="s">
        <v>1602</v>
      </c>
      <c r="F108" s="215" t="s">
        <v>3</v>
      </c>
      <c r="J108" s="216">
        <f>J109</f>
        <v>0</v>
      </c>
      <c r="L108" s="139"/>
      <c r="M108" s="143"/>
      <c r="N108" s="144"/>
      <c r="O108" s="144"/>
      <c r="P108" s="145">
        <f>P109</f>
        <v>0</v>
      </c>
      <c r="Q108" s="144"/>
      <c r="R108" s="145">
        <f>R109</f>
        <v>0</v>
      </c>
      <c r="S108" s="144"/>
      <c r="T108" s="146">
        <f>T109</f>
        <v>0</v>
      </c>
      <c r="AR108" s="140" t="s">
        <v>20</v>
      </c>
      <c r="AT108" s="147" t="s">
        <v>73</v>
      </c>
      <c r="AU108" s="147" t="s">
        <v>74</v>
      </c>
      <c r="AY108" s="140" t="s">
        <v>152</v>
      </c>
      <c r="BK108" s="148">
        <f>BK109</f>
        <v>0</v>
      </c>
    </row>
    <row r="109" spans="2:65" s="1" customFormat="1" ht="22.5" customHeight="1">
      <c r="B109" s="152"/>
      <c r="C109" s="153" t="s">
        <v>74</v>
      </c>
      <c r="D109" s="153" t="s">
        <v>155</v>
      </c>
      <c r="E109" s="154" t="s">
        <v>1609</v>
      </c>
      <c r="F109" s="155" t="s">
        <v>1610</v>
      </c>
      <c r="G109" s="156" t="s">
        <v>874</v>
      </c>
      <c r="H109" s="157">
        <v>1</v>
      </c>
      <c r="I109" s="158"/>
      <c r="J109" s="158">
        <f>ROUND(I109*H109,2)</f>
        <v>0</v>
      </c>
      <c r="K109" s="155" t="s">
        <v>3</v>
      </c>
      <c r="L109" s="33"/>
      <c r="M109" s="159" t="s">
        <v>3</v>
      </c>
      <c r="N109" s="191" t="s">
        <v>45</v>
      </c>
      <c r="O109" s="192">
        <v>0</v>
      </c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9" t="s">
        <v>164</v>
      </c>
      <c r="AT109" s="19" t="s">
        <v>155</v>
      </c>
      <c r="AU109" s="19" t="s">
        <v>20</v>
      </c>
      <c r="AY109" s="19" t="s">
        <v>152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9" t="s">
        <v>20</v>
      </c>
      <c r="BK109" s="163">
        <f>ROUND(I109*H109,2)</f>
        <v>0</v>
      </c>
      <c r="BL109" s="19" t="s">
        <v>164</v>
      </c>
      <c r="BM109" s="19" t="s">
        <v>1611</v>
      </c>
    </row>
    <row r="110" spans="2:12" s="1" customFormat="1" ht="6.9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3"/>
    </row>
  </sheetData>
  <autoFilter ref="C87:K87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76" activePane="bottomLeft" state="frozen"/>
      <selection pane="bottomLeft" activeCell="J116" sqref="J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114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ht="13.2">
      <c r="B8" s="23"/>
      <c r="C8" s="24"/>
      <c r="D8" s="31" t="s">
        <v>123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20" t="s">
        <v>1561</v>
      </c>
      <c r="F9" s="399"/>
      <c r="G9" s="399"/>
      <c r="H9" s="399"/>
      <c r="I9" s="34"/>
      <c r="J9" s="34"/>
      <c r="K9" s="37"/>
    </row>
    <row r="10" spans="2:11" s="1" customFormat="1" ht="13.2">
      <c r="B10" s="33"/>
      <c r="C10" s="34"/>
      <c r="D10" s="31" t="s">
        <v>1562</v>
      </c>
      <c r="E10" s="34"/>
      <c r="F10" s="34"/>
      <c r="G10" s="34"/>
      <c r="H10" s="34"/>
      <c r="I10" s="34"/>
      <c r="J10" s="34"/>
      <c r="K10" s="37"/>
    </row>
    <row r="11" spans="2:11" s="1" customFormat="1" ht="36.9" customHeight="1">
      <c r="B11" s="33"/>
      <c r="C11" s="34"/>
      <c r="D11" s="34"/>
      <c r="E11" s="423" t="s">
        <v>1930</v>
      </c>
      <c r="F11" s="399"/>
      <c r="G11" s="399"/>
      <c r="H11" s="399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" customHeight="1">
      <c r="B14" s="33"/>
      <c r="C14" s="34"/>
      <c r="D14" s="31" t="s">
        <v>21</v>
      </c>
      <c r="E14" s="34"/>
      <c r="F14" s="29" t="s">
        <v>32</v>
      </c>
      <c r="G14" s="34"/>
      <c r="H14" s="34"/>
      <c r="I14" s="31" t="s">
        <v>23</v>
      </c>
      <c r="J14" s="97" t="str">
        <f>'Rekapitulace stavby'!AN8</f>
        <v>17. 3. 2017</v>
      </c>
      <c r="K14" s="37"/>
    </row>
    <row r="15" spans="2:11" s="1" customFormat="1" ht="10.95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" customHeight="1">
      <c r="B16" s="33"/>
      <c r="C16" s="34"/>
      <c r="D16" s="31" t="s">
        <v>27</v>
      </c>
      <c r="E16" s="34"/>
      <c r="F16" s="34"/>
      <c r="G16" s="34"/>
      <c r="H16" s="34"/>
      <c r="I16" s="31" t="s">
        <v>28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32</v>
      </c>
      <c r="F17" s="34"/>
      <c r="G17" s="34"/>
      <c r="H17" s="34"/>
      <c r="I17" s="31" t="s">
        <v>30</v>
      </c>
      <c r="J17" s="29" t="s">
        <v>3</v>
      </c>
      <c r="K17" s="37"/>
    </row>
    <row r="18" spans="2:11" s="1" customFormat="1" ht="6.9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" customHeight="1">
      <c r="B19" s="33"/>
      <c r="C19" s="34"/>
      <c r="D19" s="31" t="s">
        <v>31</v>
      </c>
      <c r="E19" s="34"/>
      <c r="F19" s="34"/>
      <c r="G19" s="34"/>
      <c r="H19" s="34"/>
      <c r="I19" s="31" t="s">
        <v>28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32</v>
      </c>
      <c r="F20" s="34"/>
      <c r="G20" s="34"/>
      <c r="H20" s="34"/>
      <c r="I20" s="31" t="s">
        <v>30</v>
      </c>
      <c r="J20" s="29" t="s">
        <v>3</v>
      </c>
      <c r="K20" s="37"/>
    </row>
    <row r="21" spans="2:11" s="1" customFormat="1" ht="6.9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" customHeight="1">
      <c r="B22" s="33"/>
      <c r="C22" s="34"/>
      <c r="D22" s="31" t="s">
        <v>33</v>
      </c>
      <c r="E22" s="34"/>
      <c r="F22" s="34"/>
      <c r="G22" s="34"/>
      <c r="H22" s="34"/>
      <c r="I22" s="31" t="s">
        <v>28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32</v>
      </c>
      <c r="F23" s="34"/>
      <c r="G23" s="34"/>
      <c r="H23" s="34"/>
      <c r="I23" s="31" t="s">
        <v>30</v>
      </c>
      <c r="J23" s="29" t="s">
        <v>3</v>
      </c>
      <c r="K23" s="37"/>
    </row>
    <row r="24" spans="2:11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" customHeight="1">
      <c r="B25" s="33"/>
      <c r="C25" s="34"/>
      <c r="D25" s="31" t="s">
        <v>38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414" t="s">
        <v>3</v>
      </c>
      <c r="F26" s="422"/>
      <c r="G26" s="422"/>
      <c r="H26" s="422"/>
      <c r="I26" s="99"/>
      <c r="J26" s="99"/>
      <c r="K26" s="100"/>
    </row>
    <row r="27" spans="2:11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40</v>
      </c>
      <c r="E29" s="34"/>
      <c r="F29" s="34"/>
      <c r="G29" s="34"/>
      <c r="H29" s="34"/>
      <c r="I29" s="34"/>
      <c r="J29" s="103">
        <f>ROUND(J92,2)</f>
        <v>0</v>
      </c>
      <c r="K29" s="37"/>
    </row>
    <row r="30" spans="2:11" s="1" customFormat="1" ht="6.9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" customHeight="1">
      <c r="B31" s="33"/>
      <c r="C31" s="34"/>
      <c r="D31" s="34"/>
      <c r="E31" s="34"/>
      <c r="F31" s="38" t="s">
        <v>42</v>
      </c>
      <c r="G31" s="34"/>
      <c r="H31" s="34"/>
      <c r="I31" s="38" t="s">
        <v>41</v>
      </c>
      <c r="J31" s="38" t="s">
        <v>43</v>
      </c>
      <c r="K31" s="37"/>
    </row>
    <row r="32" spans="2:11" s="1" customFormat="1" ht="14.4" customHeight="1">
      <c r="B32" s="33"/>
      <c r="C32" s="34"/>
      <c r="D32" s="41" t="s">
        <v>44</v>
      </c>
      <c r="E32" s="41" t="s">
        <v>45</v>
      </c>
      <c r="F32" s="104">
        <f>ROUND(SUM(BE92:BE121),2)</f>
        <v>0</v>
      </c>
      <c r="G32" s="34"/>
      <c r="H32" s="34"/>
      <c r="I32" s="105">
        <v>0.21</v>
      </c>
      <c r="J32" s="104">
        <f>ROUND(ROUND((SUM(BE92:BE121)),2)*I32,2)</f>
        <v>0</v>
      </c>
      <c r="K32" s="37"/>
    </row>
    <row r="33" spans="2:11" s="1" customFormat="1" ht="14.4" customHeight="1">
      <c r="B33" s="33"/>
      <c r="C33" s="34"/>
      <c r="D33" s="34"/>
      <c r="E33" s="41" t="s">
        <v>46</v>
      </c>
      <c r="F33" s="104">
        <f>ROUND(SUM(BF92:BF121),2)</f>
        <v>0</v>
      </c>
      <c r="G33" s="34"/>
      <c r="H33" s="34"/>
      <c r="I33" s="105">
        <v>0.15</v>
      </c>
      <c r="J33" s="104">
        <f>ROUND(ROUND((SUM(BF92:BF121)),2)*I33,2)</f>
        <v>0</v>
      </c>
      <c r="K33" s="37"/>
    </row>
    <row r="34" spans="2:11" s="1" customFormat="1" ht="14.4" customHeight="1" hidden="1">
      <c r="B34" s="33"/>
      <c r="C34" s="34"/>
      <c r="D34" s="34"/>
      <c r="E34" s="41" t="s">
        <v>47</v>
      </c>
      <c r="F34" s="104">
        <f>ROUND(SUM(BG92:BG121),2)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" customHeight="1" hidden="1">
      <c r="B35" s="33"/>
      <c r="C35" s="34"/>
      <c r="D35" s="34"/>
      <c r="E35" s="41" t="s">
        <v>48</v>
      </c>
      <c r="F35" s="104">
        <f>ROUND(SUM(BH92:BH121),2)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" customHeight="1" hidden="1">
      <c r="B36" s="33"/>
      <c r="C36" s="34"/>
      <c r="D36" s="34"/>
      <c r="E36" s="41" t="s">
        <v>49</v>
      </c>
      <c r="F36" s="104">
        <f>ROUND(SUM(BI92:BI121),2)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50</v>
      </c>
      <c r="E38" s="63"/>
      <c r="F38" s="63"/>
      <c r="G38" s="108" t="s">
        <v>51</v>
      </c>
      <c r="H38" s="109" t="s">
        <v>52</v>
      </c>
      <c r="I38" s="63"/>
      <c r="J38" s="110">
        <f>SUM(J29:J36)</f>
        <v>0</v>
      </c>
      <c r="K38" s="111"/>
    </row>
    <row r="39" spans="2:11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" customHeight="1">
      <c r="B44" s="33"/>
      <c r="C44" s="25" t="s">
        <v>125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20" t="str">
        <f>E7</f>
        <v>Nová dětská skupina v budově MŽP</v>
      </c>
      <c r="F47" s="399"/>
      <c r="G47" s="399"/>
      <c r="H47" s="399"/>
      <c r="I47" s="34"/>
      <c r="J47" s="34"/>
      <c r="K47" s="37"/>
    </row>
    <row r="48" spans="2:11" ht="13.2">
      <c r="B48" s="23"/>
      <c r="C48" s="31" t="s">
        <v>123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20" t="s">
        <v>1561</v>
      </c>
      <c r="F49" s="399"/>
      <c r="G49" s="399"/>
      <c r="H49" s="399"/>
      <c r="I49" s="34"/>
      <c r="J49" s="34"/>
      <c r="K49" s="37"/>
    </row>
    <row r="50" spans="2:11" s="1" customFormat="1" ht="14.4" customHeight="1">
      <c r="B50" s="33"/>
      <c r="C50" s="31" t="s">
        <v>1562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21" t="str">
        <f>E11</f>
        <v>ZTI - Vodovod</v>
      </c>
      <c r="F51" s="399"/>
      <c r="G51" s="399"/>
      <c r="H51" s="399"/>
      <c r="I51" s="34"/>
      <c r="J51" s="34"/>
      <c r="K51" s="37"/>
    </row>
    <row r="52" spans="2:11" s="1" customFormat="1" ht="6.9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 t="str">
        <f>IF(J14="","",J14)</f>
        <v>17. 3. 2017</v>
      </c>
      <c r="K53" s="37"/>
    </row>
    <row r="54" spans="2:11" s="1" customFormat="1" ht="6.9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3.2">
      <c r="B55" s="33"/>
      <c r="C55" s="31" t="s">
        <v>27</v>
      </c>
      <c r="D55" s="34"/>
      <c r="E55" s="34"/>
      <c r="F55" s="29" t="str">
        <f>E17</f>
        <v xml:space="preserve"> </v>
      </c>
      <c r="G55" s="34"/>
      <c r="H55" s="34"/>
      <c r="I55" s="31" t="s">
        <v>33</v>
      </c>
      <c r="J55" s="29" t="str">
        <f>E23</f>
        <v xml:space="preserve"> </v>
      </c>
      <c r="K55" s="37"/>
    </row>
    <row r="56" spans="2:11" s="1" customFormat="1" ht="14.4" customHeight="1">
      <c r="B56" s="33"/>
      <c r="C56" s="31" t="s">
        <v>31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126</v>
      </c>
      <c r="D58" s="106"/>
      <c r="E58" s="106"/>
      <c r="F58" s="106"/>
      <c r="G58" s="106"/>
      <c r="H58" s="106"/>
      <c r="I58" s="106"/>
      <c r="J58" s="114" t="s">
        <v>127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128</v>
      </c>
      <c r="D60" s="34"/>
      <c r="E60" s="34"/>
      <c r="F60" s="34"/>
      <c r="G60" s="34"/>
      <c r="H60" s="34"/>
      <c r="I60" s="34"/>
      <c r="J60" s="103">
        <f>J92</f>
        <v>0</v>
      </c>
      <c r="K60" s="37"/>
      <c r="AU60" s="19" t="s">
        <v>129</v>
      </c>
    </row>
    <row r="61" spans="2:11" s="8" customFormat="1" ht="24.9" customHeight="1">
      <c r="B61" s="117"/>
      <c r="C61" s="118"/>
      <c r="D61" s="119" t="s">
        <v>1612</v>
      </c>
      <c r="E61" s="120"/>
      <c r="F61" s="120"/>
      <c r="G61" s="120"/>
      <c r="H61" s="120"/>
      <c r="I61" s="120"/>
      <c r="J61" s="121">
        <f>J93</f>
        <v>0</v>
      </c>
      <c r="K61" s="122"/>
    </row>
    <row r="62" spans="2:11" s="8" customFormat="1" ht="24.9" customHeight="1">
      <c r="B62" s="117"/>
      <c r="C62" s="118"/>
      <c r="D62" s="119" t="s">
        <v>1613</v>
      </c>
      <c r="E62" s="120"/>
      <c r="F62" s="120"/>
      <c r="G62" s="120"/>
      <c r="H62" s="120"/>
      <c r="I62" s="120"/>
      <c r="J62" s="121">
        <f>J97</f>
        <v>0</v>
      </c>
      <c r="K62" s="122"/>
    </row>
    <row r="63" spans="2:11" s="8" customFormat="1" ht="24.9" customHeight="1">
      <c r="B63" s="117"/>
      <c r="C63" s="118"/>
      <c r="D63" s="119" t="s">
        <v>1614</v>
      </c>
      <c r="E63" s="120"/>
      <c r="F63" s="120"/>
      <c r="G63" s="120"/>
      <c r="H63" s="120"/>
      <c r="I63" s="120"/>
      <c r="J63" s="121">
        <f>J101</f>
        <v>0</v>
      </c>
      <c r="K63" s="122"/>
    </row>
    <row r="64" spans="2:11" s="8" customFormat="1" ht="24.9" customHeight="1">
      <c r="B64" s="117"/>
      <c r="C64" s="118"/>
      <c r="D64" s="119" t="s">
        <v>1615</v>
      </c>
      <c r="E64" s="120"/>
      <c r="F64" s="120"/>
      <c r="G64" s="120"/>
      <c r="H64" s="120"/>
      <c r="I64" s="120"/>
      <c r="J64" s="121">
        <f>J105</f>
        <v>0</v>
      </c>
      <c r="K64" s="122"/>
    </row>
    <row r="65" spans="2:11" s="8" customFormat="1" ht="24.9" customHeight="1">
      <c r="B65" s="117"/>
      <c r="C65" s="118"/>
      <c r="D65" s="119" t="s">
        <v>1616</v>
      </c>
      <c r="E65" s="120"/>
      <c r="F65" s="120"/>
      <c r="G65" s="120"/>
      <c r="H65" s="120"/>
      <c r="I65" s="120"/>
      <c r="J65" s="121">
        <f>J107</f>
        <v>0</v>
      </c>
      <c r="K65" s="122"/>
    </row>
    <row r="66" spans="2:11" s="8" customFormat="1" ht="24.9" customHeight="1">
      <c r="B66" s="117"/>
      <c r="C66" s="118"/>
      <c r="D66" s="119" t="s">
        <v>1934</v>
      </c>
      <c r="E66" s="120"/>
      <c r="F66" s="120"/>
      <c r="G66" s="120"/>
      <c r="H66" s="120"/>
      <c r="I66" s="120"/>
      <c r="J66" s="121">
        <f>J110</f>
        <v>0</v>
      </c>
      <c r="K66" s="122"/>
    </row>
    <row r="67" spans="2:11" s="8" customFormat="1" ht="24.9" customHeight="1">
      <c r="B67" s="117"/>
      <c r="C67" s="118"/>
      <c r="D67" s="119" t="s">
        <v>1617</v>
      </c>
      <c r="E67" s="120"/>
      <c r="F67" s="120"/>
      <c r="G67" s="120"/>
      <c r="H67" s="120"/>
      <c r="I67" s="120"/>
      <c r="J67" s="121">
        <f>J112</f>
        <v>0</v>
      </c>
      <c r="K67" s="122"/>
    </row>
    <row r="68" spans="2:11" s="8" customFormat="1" ht="24.9" customHeight="1">
      <c r="B68" s="117"/>
      <c r="C68" s="118"/>
      <c r="D68" s="119" t="s">
        <v>1618</v>
      </c>
      <c r="E68" s="120"/>
      <c r="F68" s="120"/>
      <c r="G68" s="120"/>
      <c r="H68" s="120"/>
      <c r="I68" s="120"/>
      <c r="J68" s="121">
        <f>J116</f>
        <v>0</v>
      </c>
      <c r="K68" s="122"/>
    </row>
    <row r="69" spans="2:11" s="8" customFormat="1" ht="24.9" customHeight="1">
      <c r="B69" s="117"/>
      <c r="C69" s="118"/>
      <c r="D69" s="119" t="s">
        <v>1935</v>
      </c>
      <c r="E69" s="120"/>
      <c r="F69" s="120"/>
      <c r="G69" s="120"/>
      <c r="H69" s="120"/>
      <c r="I69" s="120"/>
      <c r="J69" s="121">
        <f>J118</f>
        <v>0</v>
      </c>
      <c r="K69" s="122"/>
    </row>
    <row r="70" spans="2:11" s="8" customFormat="1" ht="24.9" customHeight="1">
      <c r="B70" s="117"/>
      <c r="C70" s="118"/>
      <c r="D70" s="119" t="s">
        <v>1936</v>
      </c>
      <c r="E70" s="120"/>
      <c r="F70" s="120"/>
      <c r="G70" s="120"/>
      <c r="H70" s="120"/>
      <c r="I70" s="120"/>
      <c r="J70" s="121">
        <f>J120</f>
        <v>0</v>
      </c>
      <c r="K70" s="122"/>
    </row>
    <row r="71" spans="2:11" s="1" customFormat="1" ht="21.75" customHeight="1">
      <c r="B71" s="33"/>
      <c r="C71" s="34"/>
      <c r="D71" s="34"/>
      <c r="E71" s="34"/>
      <c r="F71" s="34"/>
      <c r="G71" s="34"/>
      <c r="H71" s="34"/>
      <c r="I71" s="34"/>
      <c r="J71" s="34"/>
      <c r="K71" s="37"/>
    </row>
    <row r="72" spans="2:11" s="1" customFormat="1" ht="6.9" customHeight="1">
      <c r="B72" s="48"/>
      <c r="C72" s="49"/>
      <c r="D72" s="49"/>
      <c r="E72" s="49"/>
      <c r="F72" s="49"/>
      <c r="G72" s="49"/>
      <c r="H72" s="49"/>
      <c r="I72" s="49"/>
      <c r="J72" s="49"/>
      <c r="K72" s="50"/>
    </row>
    <row r="76" spans="2:12" s="1" customFormat="1" ht="6.9" customHeight="1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33"/>
    </row>
    <row r="77" spans="2:12" s="1" customFormat="1" ht="36.9" customHeight="1">
      <c r="B77" s="33"/>
      <c r="C77" s="53" t="s">
        <v>135</v>
      </c>
      <c r="L77" s="33"/>
    </row>
    <row r="78" spans="2:12" s="1" customFormat="1" ht="6.9" customHeight="1">
      <c r="B78" s="33"/>
      <c r="L78" s="33"/>
    </row>
    <row r="79" spans="2:12" s="1" customFormat="1" ht="14.4" customHeight="1">
      <c r="B79" s="33"/>
      <c r="C79" s="55" t="s">
        <v>15</v>
      </c>
      <c r="L79" s="33"/>
    </row>
    <row r="80" spans="2:12" s="1" customFormat="1" ht="22.5" customHeight="1">
      <c r="B80" s="33"/>
      <c r="E80" s="418" t="str">
        <f>E7</f>
        <v>Nová dětská skupina v budově MŽP</v>
      </c>
      <c r="F80" s="394"/>
      <c r="G80" s="394"/>
      <c r="H80" s="394"/>
      <c r="L80" s="33"/>
    </row>
    <row r="81" spans="2:12" ht="13.2">
      <c r="B81" s="23"/>
      <c r="C81" s="55" t="s">
        <v>123</v>
      </c>
      <c r="L81" s="23"/>
    </row>
    <row r="82" spans="2:12" s="1" customFormat="1" ht="22.5" customHeight="1">
      <c r="B82" s="33"/>
      <c r="E82" s="418" t="s">
        <v>1561</v>
      </c>
      <c r="F82" s="394"/>
      <c r="G82" s="394"/>
      <c r="H82" s="394"/>
      <c r="L82" s="33"/>
    </row>
    <row r="83" spans="2:12" s="1" customFormat="1" ht="14.4" customHeight="1">
      <c r="B83" s="33"/>
      <c r="C83" s="55" t="s">
        <v>1562</v>
      </c>
      <c r="L83" s="33"/>
    </row>
    <row r="84" spans="2:12" s="1" customFormat="1" ht="23.25" customHeight="1">
      <c r="B84" s="33"/>
      <c r="E84" s="391" t="str">
        <f>E11</f>
        <v>ZTI - Vodovod</v>
      </c>
      <c r="F84" s="394"/>
      <c r="G84" s="394"/>
      <c r="H84" s="394"/>
      <c r="L84" s="33"/>
    </row>
    <row r="85" spans="2:12" s="1" customFormat="1" ht="6.9" customHeight="1">
      <c r="B85" s="33"/>
      <c r="L85" s="33"/>
    </row>
    <row r="86" spans="2:12" s="1" customFormat="1" ht="18" customHeight="1">
      <c r="B86" s="33"/>
      <c r="C86" s="55" t="s">
        <v>21</v>
      </c>
      <c r="F86" s="129" t="str">
        <f>F14</f>
        <v xml:space="preserve"> </v>
      </c>
      <c r="I86" s="55" t="s">
        <v>23</v>
      </c>
      <c r="J86" s="59" t="str">
        <f>IF(J14="","",J14)</f>
        <v>17. 3. 2017</v>
      </c>
      <c r="L86" s="33"/>
    </row>
    <row r="87" spans="2:12" s="1" customFormat="1" ht="6.9" customHeight="1">
      <c r="B87" s="33"/>
      <c r="L87" s="33"/>
    </row>
    <row r="88" spans="2:12" s="1" customFormat="1" ht="13.2">
      <c r="B88" s="33"/>
      <c r="C88" s="55" t="s">
        <v>27</v>
      </c>
      <c r="F88" s="129" t="str">
        <f>E17</f>
        <v xml:space="preserve"> </v>
      </c>
      <c r="I88" s="55" t="s">
        <v>33</v>
      </c>
      <c r="J88" s="129" t="str">
        <f>E23</f>
        <v xml:space="preserve"> </v>
      </c>
      <c r="L88" s="33"/>
    </row>
    <row r="89" spans="2:12" s="1" customFormat="1" ht="14.4" customHeight="1">
      <c r="B89" s="33"/>
      <c r="C89" s="55" t="s">
        <v>31</v>
      </c>
      <c r="F89" s="129" t="str">
        <f>IF(E20="","",E20)</f>
        <v xml:space="preserve"> 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30"/>
      <c r="C91" s="131" t="s">
        <v>136</v>
      </c>
      <c r="D91" s="132" t="s">
        <v>59</v>
      </c>
      <c r="E91" s="132" t="s">
        <v>55</v>
      </c>
      <c r="F91" s="132" t="s">
        <v>137</v>
      </c>
      <c r="G91" s="132" t="s">
        <v>138</v>
      </c>
      <c r="H91" s="132" t="s">
        <v>139</v>
      </c>
      <c r="I91" s="133" t="s">
        <v>140</v>
      </c>
      <c r="J91" s="132" t="s">
        <v>127</v>
      </c>
      <c r="K91" s="134" t="s">
        <v>141</v>
      </c>
      <c r="L91" s="130"/>
      <c r="M91" s="65" t="s">
        <v>142</v>
      </c>
      <c r="N91" s="66" t="s">
        <v>44</v>
      </c>
      <c r="O91" s="66" t="s">
        <v>143</v>
      </c>
      <c r="P91" s="66" t="s">
        <v>144</v>
      </c>
      <c r="Q91" s="66" t="s">
        <v>145</v>
      </c>
      <c r="R91" s="66" t="s">
        <v>146</v>
      </c>
      <c r="S91" s="66" t="s">
        <v>147</v>
      </c>
      <c r="T91" s="67" t="s">
        <v>148</v>
      </c>
    </row>
    <row r="92" spans="2:63" s="1" customFormat="1" ht="29.25" customHeight="1">
      <c r="B92" s="33"/>
      <c r="C92" s="69" t="s">
        <v>128</v>
      </c>
      <c r="J92" s="135">
        <f>J93+J97+J101+J105+J107+J110+J112+J116+J118++J120</f>
        <v>0</v>
      </c>
      <c r="L92" s="33"/>
      <c r="M92" s="68"/>
      <c r="N92" s="60"/>
      <c r="O92" s="60"/>
      <c r="P92" s="136" t="e">
        <f>#REF!+P93+#REF!+P97+#REF!+P101+#REF!+P105+#REF!+P107+P110+#REF!+P112+#REF!+#REF!+P116+P118+#REF!+#REF!+P120+#REF!</f>
        <v>#REF!</v>
      </c>
      <c r="Q92" s="60"/>
      <c r="R92" s="136" t="e">
        <f>#REF!+R93+#REF!+R97+#REF!+R101+#REF!+R105+#REF!+R107+R110+#REF!+R112+#REF!+#REF!+R116+R118+#REF!+#REF!+R120+#REF!</f>
        <v>#REF!</v>
      </c>
      <c r="S92" s="60"/>
      <c r="T92" s="137" t="e">
        <f>#REF!+T93+#REF!+T97+#REF!+T101+#REF!+T105+#REF!+T107+T110+#REF!+T112+#REF!+#REF!+T116+T118+#REF!+#REF!+T120+#REF!</f>
        <v>#REF!</v>
      </c>
      <c r="AT92" s="19" t="s">
        <v>73</v>
      </c>
      <c r="AU92" s="19" t="s">
        <v>129</v>
      </c>
      <c r="BK92" s="138" t="e">
        <f>#REF!+BK93+#REF!+BK97+#REF!+BK101+#REF!+BK105+#REF!+BK107+BK110+#REF!+BK112+#REF!+#REF!+BK116+BK118+#REF!+#REF!+BK120+#REF!</f>
        <v>#REF!</v>
      </c>
    </row>
    <row r="93" spans="2:63" s="11" customFormat="1" ht="24.9" customHeight="1">
      <c r="B93" s="139"/>
      <c r="D93" s="149" t="s">
        <v>73</v>
      </c>
      <c r="E93" s="215"/>
      <c r="F93" s="215" t="s">
        <v>1620</v>
      </c>
      <c r="J93" s="216">
        <f>SUM(J94:J96)</f>
        <v>0</v>
      </c>
      <c r="L93" s="139"/>
      <c r="M93" s="143"/>
      <c r="N93" s="144"/>
      <c r="O93" s="144"/>
      <c r="P93" s="145">
        <f>SUM(P94:P96)</f>
        <v>0</v>
      </c>
      <c r="Q93" s="144"/>
      <c r="R93" s="145">
        <f>SUM(R94:R96)</f>
        <v>0</v>
      </c>
      <c r="S93" s="144"/>
      <c r="T93" s="146">
        <f>SUM(T94:T96)</f>
        <v>0</v>
      </c>
      <c r="AR93" s="140" t="s">
        <v>20</v>
      </c>
      <c r="AT93" s="147" t="s">
        <v>73</v>
      </c>
      <c r="AU93" s="147" t="s">
        <v>74</v>
      </c>
      <c r="AY93" s="140" t="s">
        <v>152</v>
      </c>
      <c r="BK93" s="148">
        <f>SUM(BK94:BK96)</f>
        <v>0</v>
      </c>
    </row>
    <row r="94" spans="2:65" s="1" customFormat="1" ht="22.5" customHeight="1">
      <c r="B94" s="152"/>
      <c r="C94" s="194" t="s">
        <v>74</v>
      </c>
      <c r="D94" s="194" t="s">
        <v>241</v>
      </c>
      <c r="E94" s="195" t="s">
        <v>1621</v>
      </c>
      <c r="F94" s="196" t="s">
        <v>1622</v>
      </c>
      <c r="G94" s="197" t="s">
        <v>1526</v>
      </c>
      <c r="H94" s="198">
        <v>9</v>
      </c>
      <c r="I94" s="199"/>
      <c r="J94" s="199">
        <f>ROUND(I94*H94,2)</f>
        <v>0</v>
      </c>
      <c r="K94" s="196" t="s">
        <v>3</v>
      </c>
      <c r="L94" s="200"/>
      <c r="M94" s="201" t="s">
        <v>3</v>
      </c>
      <c r="N94" s="202" t="s">
        <v>45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9" t="s">
        <v>180</v>
      </c>
      <c r="AT94" s="19" t="s">
        <v>241</v>
      </c>
      <c r="AU94" s="19" t="s">
        <v>20</v>
      </c>
      <c r="AY94" s="19" t="s">
        <v>152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9" t="s">
        <v>20</v>
      </c>
      <c r="BK94" s="163">
        <f>ROUND(I94*H94,2)</f>
        <v>0</v>
      </c>
      <c r="BL94" s="19" t="s">
        <v>164</v>
      </c>
      <c r="BM94" s="19" t="s">
        <v>1623</v>
      </c>
    </row>
    <row r="95" spans="2:65" s="1" customFormat="1" ht="22.5" customHeight="1">
      <c r="B95" s="152"/>
      <c r="C95" s="194" t="s">
        <v>74</v>
      </c>
      <c r="D95" s="194" t="s">
        <v>241</v>
      </c>
      <c r="E95" s="195" t="s">
        <v>1624</v>
      </c>
      <c r="F95" s="196" t="s">
        <v>1625</v>
      </c>
      <c r="G95" s="197" t="s">
        <v>1526</v>
      </c>
      <c r="H95" s="198">
        <v>54</v>
      </c>
      <c r="I95" s="199"/>
      <c r="J95" s="199">
        <f>ROUND(I95*H95,2)</f>
        <v>0</v>
      </c>
      <c r="K95" s="196" t="s">
        <v>3</v>
      </c>
      <c r="L95" s="200"/>
      <c r="M95" s="201" t="s">
        <v>3</v>
      </c>
      <c r="N95" s="202" t="s">
        <v>45</v>
      </c>
      <c r="O95" s="161">
        <v>0</v>
      </c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9" t="s">
        <v>180</v>
      </c>
      <c r="AT95" s="19" t="s">
        <v>241</v>
      </c>
      <c r="AU95" s="19" t="s">
        <v>20</v>
      </c>
      <c r="AY95" s="19" t="s">
        <v>152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9" t="s">
        <v>20</v>
      </c>
      <c r="BK95" s="163">
        <f>ROUND(I95*H95,2)</f>
        <v>0</v>
      </c>
      <c r="BL95" s="19" t="s">
        <v>164</v>
      </c>
      <c r="BM95" s="19" t="s">
        <v>1626</v>
      </c>
    </row>
    <row r="96" spans="2:65" s="1" customFormat="1" ht="22.5" customHeight="1">
      <c r="B96" s="152"/>
      <c r="C96" s="194" t="s">
        <v>74</v>
      </c>
      <c r="D96" s="194" t="s">
        <v>241</v>
      </c>
      <c r="E96" s="195" t="s">
        <v>1627</v>
      </c>
      <c r="F96" s="196" t="s">
        <v>1628</v>
      </c>
      <c r="G96" s="197" t="s">
        <v>1526</v>
      </c>
      <c r="H96" s="198">
        <v>21</v>
      </c>
      <c r="I96" s="199"/>
      <c r="J96" s="199">
        <f>ROUND(I96*H96,2)</f>
        <v>0</v>
      </c>
      <c r="K96" s="196" t="s">
        <v>3</v>
      </c>
      <c r="L96" s="200"/>
      <c r="M96" s="201" t="s">
        <v>3</v>
      </c>
      <c r="N96" s="202" t="s">
        <v>45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180</v>
      </c>
      <c r="AT96" s="19" t="s">
        <v>241</v>
      </c>
      <c r="AU96" s="19" t="s">
        <v>20</v>
      </c>
      <c r="AY96" s="19" t="s">
        <v>152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164</v>
      </c>
      <c r="BM96" s="19" t="s">
        <v>1629</v>
      </c>
    </row>
    <row r="97" spans="2:63" s="11" customFormat="1" ht="24.9" customHeight="1">
      <c r="B97" s="139"/>
      <c r="D97" s="149" t="s">
        <v>73</v>
      </c>
      <c r="E97" s="215"/>
      <c r="F97" s="215" t="s">
        <v>1630</v>
      </c>
      <c r="J97" s="216">
        <f>SUM(J98:J100)</f>
        <v>0</v>
      </c>
      <c r="L97" s="139"/>
      <c r="M97" s="143"/>
      <c r="N97" s="144"/>
      <c r="O97" s="144"/>
      <c r="P97" s="145">
        <f>SUM(P98:P100)</f>
        <v>0</v>
      </c>
      <c r="Q97" s="144"/>
      <c r="R97" s="145">
        <f>SUM(R98:R100)</f>
        <v>0</v>
      </c>
      <c r="S97" s="144"/>
      <c r="T97" s="146">
        <f>SUM(T98:T100)</f>
        <v>0</v>
      </c>
      <c r="AR97" s="140" t="s">
        <v>20</v>
      </c>
      <c r="AT97" s="147" t="s">
        <v>73</v>
      </c>
      <c r="AU97" s="147" t="s">
        <v>74</v>
      </c>
      <c r="AY97" s="140" t="s">
        <v>152</v>
      </c>
      <c r="BK97" s="148">
        <f>SUM(BK98:BK100)</f>
        <v>0</v>
      </c>
    </row>
    <row r="98" spans="2:65" s="1" customFormat="1" ht="22.5" customHeight="1">
      <c r="B98" s="152"/>
      <c r="C98" s="194" t="s">
        <v>74</v>
      </c>
      <c r="D98" s="194" t="s">
        <v>241</v>
      </c>
      <c r="E98" s="195" t="s">
        <v>1631</v>
      </c>
      <c r="F98" s="196" t="s">
        <v>1622</v>
      </c>
      <c r="G98" s="197" t="s">
        <v>1526</v>
      </c>
      <c r="H98" s="198">
        <v>25</v>
      </c>
      <c r="I98" s="199"/>
      <c r="J98" s="199">
        <f>ROUND(I98*H98,2)</f>
        <v>0</v>
      </c>
      <c r="K98" s="196" t="s">
        <v>3</v>
      </c>
      <c r="L98" s="200"/>
      <c r="M98" s="201" t="s">
        <v>3</v>
      </c>
      <c r="N98" s="202" t="s">
        <v>45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180</v>
      </c>
      <c r="AT98" s="19" t="s">
        <v>241</v>
      </c>
      <c r="AU98" s="19" t="s">
        <v>20</v>
      </c>
      <c r="AY98" s="19" t="s">
        <v>152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164</v>
      </c>
      <c r="BM98" s="19" t="s">
        <v>1632</v>
      </c>
    </row>
    <row r="99" spans="2:65" s="1" customFormat="1" ht="22.5" customHeight="1">
      <c r="B99" s="152"/>
      <c r="C99" s="194" t="s">
        <v>74</v>
      </c>
      <c r="D99" s="194" t="s">
        <v>241</v>
      </c>
      <c r="E99" s="195" t="s">
        <v>1633</v>
      </c>
      <c r="F99" s="196" t="s">
        <v>1625</v>
      </c>
      <c r="G99" s="197" t="s">
        <v>1526</v>
      </c>
      <c r="H99" s="198">
        <v>56</v>
      </c>
      <c r="I99" s="199"/>
      <c r="J99" s="199">
        <f>ROUND(I99*H99,2)</f>
        <v>0</v>
      </c>
      <c r="K99" s="196" t="s">
        <v>3</v>
      </c>
      <c r="L99" s="200"/>
      <c r="M99" s="201" t="s">
        <v>3</v>
      </c>
      <c r="N99" s="202" t="s">
        <v>45</v>
      </c>
      <c r="O99" s="161">
        <v>0</v>
      </c>
      <c r="P99" s="161">
        <f>O99*H99</f>
        <v>0</v>
      </c>
      <c r="Q99" s="161">
        <v>0</v>
      </c>
      <c r="R99" s="161">
        <f>Q99*H99</f>
        <v>0</v>
      </c>
      <c r="S99" s="161">
        <v>0</v>
      </c>
      <c r="T99" s="162">
        <f>S99*H99</f>
        <v>0</v>
      </c>
      <c r="AR99" s="19" t="s">
        <v>180</v>
      </c>
      <c r="AT99" s="19" t="s">
        <v>241</v>
      </c>
      <c r="AU99" s="19" t="s">
        <v>20</v>
      </c>
      <c r="AY99" s="19" t="s">
        <v>152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19" t="s">
        <v>20</v>
      </c>
      <c r="BK99" s="163">
        <f>ROUND(I99*H99,2)</f>
        <v>0</v>
      </c>
      <c r="BL99" s="19" t="s">
        <v>164</v>
      </c>
      <c r="BM99" s="19" t="s">
        <v>1634</v>
      </c>
    </row>
    <row r="100" spans="2:65" s="1" customFormat="1" ht="22.5" customHeight="1">
      <c r="B100" s="152"/>
      <c r="C100" s="194" t="s">
        <v>74</v>
      </c>
      <c r="D100" s="194" t="s">
        <v>241</v>
      </c>
      <c r="E100" s="195" t="s">
        <v>1635</v>
      </c>
      <c r="F100" s="196" t="s">
        <v>1628</v>
      </c>
      <c r="G100" s="197" t="s">
        <v>1526</v>
      </c>
      <c r="H100" s="198">
        <v>21</v>
      </c>
      <c r="I100" s="199"/>
      <c r="J100" s="199">
        <f>ROUND(I100*H100,2)</f>
        <v>0</v>
      </c>
      <c r="K100" s="196" t="s">
        <v>3</v>
      </c>
      <c r="L100" s="200"/>
      <c r="M100" s="201" t="s">
        <v>3</v>
      </c>
      <c r="N100" s="202" t="s">
        <v>45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180</v>
      </c>
      <c r="AT100" s="19" t="s">
        <v>241</v>
      </c>
      <c r="AU100" s="19" t="s">
        <v>20</v>
      </c>
      <c r="AY100" s="19" t="s">
        <v>152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164</v>
      </c>
      <c r="BM100" s="19" t="s">
        <v>1636</v>
      </c>
    </row>
    <row r="101" spans="2:63" s="11" customFormat="1" ht="24.9" customHeight="1">
      <c r="B101" s="139"/>
      <c r="D101" s="149" t="s">
        <v>73</v>
      </c>
      <c r="E101" s="215"/>
      <c r="F101" s="215" t="s">
        <v>1637</v>
      </c>
      <c r="J101" s="216">
        <f>SUM(J102:J104)</f>
        <v>0</v>
      </c>
      <c r="L101" s="139"/>
      <c r="M101" s="143"/>
      <c r="N101" s="144"/>
      <c r="O101" s="144"/>
      <c r="P101" s="145">
        <f>SUM(P102:P104)</f>
        <v>0</v>
      </c>
      <c r="Q101" s="144"/>
      <c r="R101" s="145">
        <f>SUM(R102:R104)</f>
        <v>0</v>
      </c>
      <c r="S101" s="144"/>
      <c r="T101" s="146">
        <f>SUM(T102:T104)</f>
        <v>0</v>
      </c>
      <c r="AR101" s="140" t="s">
        <v>20</v>
      </c>
      <c r="AT101" s="147" t="s">
        <v>73</v>
      </c>
      <c r="AU101" s="147" t="s">
        <v>74</v>
      </c>
      <c r="AY101" s="140" t="s">
        <v>152</v>
      </c>
      <c r="BK101" s="148">
        <f>SUM(BK102:BK104)</f>
        <v>0</v>
      </c>
    </row>
    <row r="102" spans="2:65" s="1" customFormat="1" ht="22.5" customHeight="1">
      <c r="B102" s="152"/>
      <c r="C102" s="194" t="s">
        <v>74</v>
      </c>
      <c r="D102" s="194" t="s">
        <v>241</v>
      </c>
      <c r="E102" s="195" t="s">
        <v>1638</v>
      </c>
      <c r="F102" s="196" t="s">
        <v>1639</v>
      </c>
      <c r="G102" s="197" t="s">
        <v>1526</v>
      </c>
      <c r="H102" s="198">
        <v>9</v>
      </c>
      <c r="I102" s="199"/>
      <c r="J102" s="199">
        <f>ROUND(I102*H102,2)</f>
        <v>0</v>
      </c>
      <c r="K102" s="196" t="s">
        <v>3</v>
      </c>
      <c r="L102" s="200"/>
      <c r="M102" s="201" t="s">
        <v>3</v>
      </c>
      <c r="N102" s="202" t="s">
        <v>45</v>
      </c>
      <c r="O102" s="161">
        <v>0</v>
      </c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9" t="s">
        <v>180</v>
      </c>
      <c r="AT102" s="19" t="s">
        <v>241</v>
      </c>
      <c r="AU102" s="19" t="s">
        <v>20</v>
      </c>
      <c r="AY102" s="19" t="s">
        <v>152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9" t="s">
        <v>20</v>
      </c>
      <c r="BK102" s="163">
        <f>ROUND(I102*H102,2)</f>
        <v>0</v>
      </c>
      <c r="BL102" s="19" t="s">
        <v>164</v>
      </c>
      <c r="BM102" s="19" t="s">
        <v>1640</v>
      </c>
    </row>
    <row r="103" spans="2:65" s="1" customFormat="1" ht="22.5" customHeight="1">
      <c r="B103" s="152"/>
      <c r="C103" s="194" t="s">
        <v>74</v>
      </c>
      <c r="D103" s="194" t="s">
        <v>241</v>
      </c>
      <c r="E103" s="195" t="s">
        <v>1641</v>
      </c>
      <c r="F103" s="196" t="s">
        <v>1642</v>
      </c>
      <c r="G103" s="197" t="s">
        <v>1526</v>
      </c>
      <c r="H103" s="198">
        <v>54</v>
      </c>
      <c r="I103" s="199"/>
      <c r="J103" s="199">
        <f>ROUND(I103*H103,2)</f>
        <v>0</v>
      </c>
      <c r="K103" s="196" t="s">
        <v>3</v>
      </c>
      <c r="L103" s="200"/>
      <c r="M103" s="201" t="s">
        <v>3</v>
      </c>
      <c r="N103" s="202" t="s">
        <v>45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9" t="s">
        <v>180</v>
      </c>
      <c r="AT103" s="19" t="s">
        <v>241</v>
      </c>
      <c r="AU103" s="19" t="s">
        <v>20</v>
      </c>
      <c r="AY103" s="19" t="s">
        <v>152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9" t="s">
        <v>20</v>
      </c>
      <c r="BK103" s="163">
        <f>ROUND(I103*H103,2)</f>
        <v>0</v>
      </c>
      <c r="BL103" s="19" t="s">
        <v>164</v>
      </c>
      <c r="BM103" s="19" t="s">
        <v>1643</v>
      </c>
    </row>
    <row r="104" spans="2:65" s="1" customFormat="1" ht="22.5" customHeight="1">
      <c r="B104" s="152"/>
      <c r="C104" s="194" t="s">
        <v>74</v>
      </c>
      <c r="D104" s="194" t="s">
        <v>241</v>
      </c>
      <c r="E104" s="195" t="s">
        <v>1644</v>
      </c>
      <c r="F104" s="196" t="s">
        <v>1645</v>
      </c>
      <c r="G104" s="197" t="s">
        <v>1526</v>
      </c>
      <c r="H104" s="198">
        <v>13</v>
      </c>
      <c r="I104" s="199"/>
      <c r="J104" s="199">
        <f>ROUND(I104*H104,2)</f>
        <v>0</v>
      </c>
      <c r="K104" s="196" t="s">
        <v>3</v>
      </c>
      <c r="L104" s="200"/>
      <c r="M104" s="201" t="s">
        <v>3</v>
      </c>
      <c r="N104" s="202" t="s">
        <v>45</v>
      </c>
      <c r="O104" s="161">
        <v>0</v>
      </c>
      <c r="P104" s="161">
        <f>O104*H104</f>
        <v>0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9" t="s">
        <v>180</v>
      </c>
      <c r="AT104" s="19" t="s">
        <v>241</v>
      </c>
      <c r="AU104" s="19" t="s">
        <v>20</v>
      </c>
      <c r="AY104" s="19" t="s">
        <v>152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9" t="s">
        <v>20</v>
      </c>
      <c r="BK104" s="163">
        <f>ROUND(I104*H104,2)</f>
        <v>0</v>
      </c>
      <c r="BL104" s="19" t="s">
        <v>164</v>
      </c>
      <c r="BM104" s="19" t="s">
        <v>1646</v>
      </c>
    </row>
    <row r="105" spans="2:63" s="11" customFormat="1" ht="24.9" customHeight="1">
      <c r="B105" s="139"/>
      <c r="D105" s="149" t="s">
        <v>73</v>
      </c>
      <c r="E105" s="215"/>
      <c r="F105" s="215" t="s">
        <v>1647</v>
      </c>
      <c r="J105" s="216">
        <f>J106</f>
        <v>0</v>
      </c>
      <c r="L105" s="139"/>
      <c r="M105" s="143"/>
      <c r="N105" s="144"/>
      <c r="O105" s="144"/>
      <c r="P105" s="145">
        <f>P106</f>
        <v>0</v>
      </c>
      <c r="Q105" s="144"/>
      <c r="R105" s="145">
        <f>R106</f>
        <v>0</v>
      </c>
      <c r="S105" s="144"/>
      <c r="T105" s="146">
        <f>T106</f>
        <v>0</v>
      </c>
      <c r="AR105" s="140" t="s">
        <v>20</v>
      </c>
      <c r="AT105" s="147" t="s">
        <v>73</v>
      </c>
      <c r="AU105" s="147" t="s">
        <v>74</v>
      </c>
      <c r="AY105" s="140" t="s">
        <v>152</v>
      </c>
      <c r="BK105" s="148">
        <f>BK106</f>
        <v>0</v>
      </c>
    </row>
    <row r="106" spans="2:65" s="1" customFormat="1" ht="22.5" customHeight="1">
      <c r="B106" s="152"/>
      <c r="C106" s="194" t="s">
        <v>74</v>
      </c>
      <c r="D106" s="194" t="s">
        <v>241</v>
      </c>
      <c r="E106" s="195" t="s">
        <v>1648</v>
      </c>
      <c r="F106" s="196" t="s">
        <v>1649</v>
      </c>
      <c r="G106" s="197" t="s">
        <v>1526</v>
      </c>
      <c r="H106" s="198">
        <v>25</v>
      </c>
      <c r="I106" s="199"/>
      <c r="J106" s="199">
        <f>ROUND(I106*H106,2)</f>
        <v>0</v>
      </c>
      <c r="K106" s="196" t="s">
        <v>3</v>
      </c>
      <c r="L106" s="200"/>
      <c r="M106" s="201" t="s">
        <v>3</v>
      </c>
      <c r="N106" s="202" t="s">
        <v>45</v>
      </c>
      <c r="O106" s="161">
        <v>0</v>
      </c>
      <c r="P106" s="161">
        <f>O106*H106</f>
        <v>0</v>
      </c>
      <c r="Q106" s="161">
        <v>0</v>
      </c>
      <c r="R106" s="161">
        <f>Q106*H106</f>
        <v>0</v>
      </c>
      <c r="S106" s="161">
        <v>0</v>
      </c>
      <c r="T106" s="162">
        <f>S106*H106</f>
        <v>0</v>
      </c>
      <c r="AR106" s="19" t="s">
        <v>180</v>
      </c>
      <c r="AT106" s="19" t="s">
        <v>241</v>
      </c>
      <c r="AU106" s="19" t="s">
        <v>20</v>
      </c>
      <c r="AY106" s="19" t="s">
        <v>152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9" t="s">
        <v>20</v>
      </c>
      <c r="BK106" s="163">
        <f>ROUND(I106*H106,2)</f>
        <v>0</v>
      </c>
      <c r="BL106" s="19" t="s">
        <v>164</v>
      </c>
      <c r="BM106" s="19" t="s">
        <v>1650</v>
      </c>
    </row>
    <row r="107" spans="2:63" s="11" customFormat="1" ht="24.9" customHeight="1">
      <c r="B107" s="139"/>
      <c r="D107" s="149" t="s">
        <v>73</v>
      </c>
      <c r="E107" s="215"/>
      <c r="F107" s="215" t="s">
        <v>1651</v>
      </c>
      <c r="J107" s="216">
        <f>SUM(J108:J109)</f>
        <v>0</v>
      </c>
      <c r="L107" s="139"/>
      <c r="M107" s="143"/>
      <c r="N107" s="144"/>
      <c r="O107" s="144"/>
      <c r="P107" s="145">
        <f>SUM(P108:P109)</f>
        <v>0</v>
      </c>
      <c r="Q107" s="144"/>
      <c r="R107" s="145">
        <f>SUM(R108:R109)</f>
        <v>0</v>
      </c>
      <c r="S107" s="144"/>
      <c r="T107" s="146">
        <f>SUM(T108:T109)</f>
        <v>0</v>
      </c>
      <c r="AR107" s="140" t="s">
        <v>20</v>
      </c>
      <c r="AT107" s="147" t="s">
        <v>73</v>
      </c>
      <c r="AU107" s="147" t="s">
        <v>74</v>
      </c>
      <c r="AY107" s="140" t="s">
        <v>152</v>
      </c>
      <c r="BK107" s="148">
        <f>SUM(BK108:BK109)</f>
        <v>0</v>
      </c>
    </row>
    <row r="108" spans="2:65" s="1" customFormat="1" ht="22.5" customHeight="1">
      <c r="B108" s="152"/>
      <c r="C108" s="194" t="s">
        <v>74</v>
      </c>
      <c r="D108" s="194" t="s">
        <v>241</v>
      </c>
      <c r="E108" s="195" t="s">
        <v>1652</v>
      </c>
      <c r="F108" s="196" t="s">
        <v>1653</v>
      </c>
      <c r="G108" s="197" t="s">
        <v>1526</v>
      </c>
      <c r="H108" s="198">
        <v>56</v>
      </c>
      <c r="I108" s="199"/>
      <c r="J108" s="199">
        <f>ROUND(I108*H108,2)</f>
        <v>0</v>
      </c>
      <c r="K108" s="196" t="s">
        <v>3</v>
      </c>
      <c r="L108" s="200"/>
      <c r="M108" s="201" t="s">
        <v>3</v>
      </c>
      <c r="N108" s="202" t="s">
        <v>45</v>
      </c>
      <c r="O108" s="161">
        <v>0</v>
      </c>
      <c r="P108" s="161">
        <f>O108*H108</f>
        <v>0</v>
      </c>
      <c r="Q108" s="161">
        <v>0</v>
      </c>
      <c r="R108" s="161">
        <f>Q108*H108</f>
        <v>0</v>
      </c>
      <c r="S108" s="161">
        <v>0</v>
      </c>
      <c r="T108" s="162">
        <f>S108*H108</f>
        <v>0</v>
      </c>
      <c r="AR108" s="19" t="s">
        <v>180</v>
      </c>
      <c r="AT108" s="19" t="s">
        <v>241</v>
      </c>
      <c r="AU108" s="19" t="s">
        <v>20</v>
      </c>
      <c r="AY108" s="19" t="s">
        <v>152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9" t="s">
        <v>20</v>
      </c>
      <c r="BK108" s="163">
        <f>ROUND(I108*H108,2)</f>
        <v>0</v>
      </c>
      <c r="BL108" s="19" t="s">
        <v>164</v>
      </c>
      <c r="BM108" s="19" t="s">
        <v>1654</v>
      </c>
    </row>
    <row r="109" spans="2:65" s="1" customFormat="1" ht="22.5" customHeight="1">
      <c r="B109" s="152"/>
      <c r="C109" s="194" t="s">
        <v>74</v>
      </c>
      <c r="D109" s="194" t="s">
        <v>241</v>
      </c>
      <c r="E109" s="195" t="s">
        <v>1655</v>
      </c>
      <c r="F109" s="196" t="s">
        <v>1656</v>
      </c>
      <c r="G109" s="197" t="s">
        <v>1526</v>
      </c>
      <c r="H109" s="198">
        <v>21</v>
      </c>
      <c r="I109" s="199"/>
      <c r="J109" s="199">
        <f>ROUND(I109*H109,2)</f>
        <v>0</v>
      </c>
      <c r="K109" s="196" t="s">
        <v>3</v>
      </c>
      <c r="L109" s="200"/>
      <c r="M109" s="201" t="s">
        <v>3</v>
      </c>
      <c r="N109" s="202" t="s">
        <v>45</v>
      </c>
      <c r="O109" s="161">
        <v>0</v>
      </c>
      <c r="P109" s="161">
        <f>O109*H109</f>
        <v>0</v>
      </c>
      <c r="Q109" s="161">
        <v>0</v>
      </c>
      <c r="R109" s="161">
        <f>Q109*H109</f>
        <v>0</v>
      </c>
      <c r="S109" s="161">
        <v>0</v>
      </c>
      <c r="T109" s="162">
        <f>S109*H109</f>
        <v>0</v>
      </c>
      <c r="AR109" s="19" t="s">
        <v>180</v>
      </c>
      <c r="AT109" s="19" t="s">
        <v>241</v>
      </c>
      <c r="AU109" s="19" t="s">
        <v>20</v>
      </c>
      <c r="AY109" s="19" t="s">
        <v>152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9" t="s">
        <v>20</v>
      </c>
      <c r="BK109" s="163">
        <f>ROUND(I109*H109,2)</f>
        <v>0</v>
      </c>
      <c r="BL109" s="19" t="s">
        <v>164</v>
      </c>
      <c r="BM109" s="19" t="s">
        <v>1657</v>
      </c>
    </row>
    <row r="110" spans="2:63" s="11" customFormat="1" ht="37.35" customHeight="1">
      <c r="B110" s="139"/>
      <c r="D110" s="149" t="s">
        <v>73</v>
      </c>
      <c r="E110" s="215"/>
      <c r="F110" s="215" t="s">
        <v>3</v>
      </c>
      <c r="J110" s="216">
        <f>BK110</f>
        <v>0</v>
      </c>
      <c r="L110" s="139"/>
      <c r="M110" s="143"/>
      <c r="N110" s="144"/>
      <c r="O110" s="144"/>
      <c r="P110" s="145">
        <f>P111</f>
        <v>0</v>
      </c>
      <c r="Q110" s="144"/>
      <c r="R110" s="145">
        <f>R111</f>
        <v>0</v>
      </c>
      <c r="S110" s="144"/>
      <c r="T110" s="146">
        <f>T111</f>
        <v>0</v>
      </c>
      <c r="AR110" s="140" t="s">
        <v>20</v>
      </c>
      <c r="AT110" s="147" t="s">
        <v>73</v>
      </c>
      <c r="AU110" s="147" t="s">
        <v>74</v>
      </c>
      <c r="AY110" s="140" t="s">
        <v>152</v>
      </c>
      <c r="BK110" s="148">
        <f>BK111</f>
        <v>0</v>
      </c>
    </row>
    <row r="111" spans="2:65" s="1" customFormat="1" ht="22.5" customHeight="1">
      <c r="B111" s="152"/>
      <c r="C111" s="194" t="s">
        <v>74</v>
      </c>
      <c r="D111" s="194" t="s">
        <v>241</v>
      </c>
      <c r="E111" s="195" t="s">
        <v>1658</v>
      </c>
      <c r="F111" s="196" t="s">
        <v>1659</v>
      </c>
      <c r="G111" s="197" t="s">
        <v>883</v>
      </c>
      <c r="H111" s="198">
        <v>1</v>
      </c>
      <c r="I111" s="199"/>
      <c r="J111" s="199">
        <f>ROUND(I111*H111,2)</f>
        <v>0</v>
      </c>
      <c r="K111" s="196" t="s">
        <v>3</v>
      </c>
      <c r="L111" s="200"/>
      <c r="M111" s="201" t="s">
        <v>3</v>
      </c>
      <c r="N111" s="202" t="s">
        <v>45</v>
      </c>
      <c r="O111" s="161">
        <v>0</v>
      </c>
      <c r="P111" s="161">
        <f>O111*H111</f>
        <v>0</v>
      </c>
      <c r="Q111" s="161">
        <v>0</v>
      </c>
      <c r="R111" s="161">
        <f>Q111*H111</f>
        <v>0</v>
      </c>
      <c r="S111" s="161">
        <v>0</v>
      </c>
      <c r="T111" s="162">
        <f>S111*H111</f>
        <v>0</v>
      </c>
      <c r="AR111" s="19" t="s">
        <v>180</v>
      </c>
      <c r="AT111" s="19" t="s">
        <v>241</v>
      </c>
      <c r="AU111" s="19" t="s">
        <v>20</v>
      </c>
      <c r="AY111" s="19" t="s">
        <v>152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19" t="s">
        <v>20</v>
      </c>
      <c r="BK111" s="163">
        <f>ROUND(I111*H111,2)</f>
        <v>0</v>
      </c>
      <c r="BL111" s="19" t="s">
        <v>164</v>
      </c>
      <c r="BM111" s="19" t="s">
        <v>1660</v>
      </c>
    </row>
    <row r="112" spans="2:63" s="11" customFormat="1" ht="24.9" customHeight="1">
      <c r="B112" s="139"/>
      <c r="D112" s="149" t="s">
        <v>73</v>
      </c>
      <c r="E112" s="215"/>
      <c r="F112" s="215" t="s">
        <v>1661</v>
      </c>
      <c r="J112" s="216">
        <f>SUM(J113:J115)</f>
        <v>0</v>
      </c>
      <c r="L112" s="139"/>
      <c r="M112" s="143"/>
      <c r="N112" s="144"/>
      <c r="O112" s="144"/>
      <c r="P112" s="145">
        <f>SUM(P113:P114)</f>
        <v>0</v>
      </c>
      <c r="Q112" s="144"/>
      <c r="R112" s="145">
        <f>SUM(R113:R114)</f>
        <v>0</v>
      </c>
      <c r="S112" s="144"/>
      <c r="T112" s="146">
        <f>SUM(T113:T114)</f>
        <v>0</v>
      </c>
      <c r="AR112" s="140" t="s">
        <v>20</v>
      </c>
      <c r="AT112" s="147" t="s">
        <v>73</v>
      </c>
      <c r="AU112" s="147" t="s">
        <v>74</v>
      </c>
      <c r="AY112" s="140" t="s">
        <v>152</v>
      </c>
      <c r="BK112" s="148">
        <f>SUM(BK113:BK114)</f>
        <v>0</v>
      </c>
    </row>
    <row r="113" spans="2:65" s="1" customFormat="1" ht="22.5" customHeight="1">
      <c r="B113" s="152"/>
      <c r="C113" s="194" t="s">
        <v>74</v>
      </c>
      <c r="D113" s="194" t="s">
        <v>241</v>
      </c>
      <c r="E113" s="195" t="s">
        <v>1662</v>
      </c>
      <c r="F113" s="196" t="s">
        <v>1663</v>
      </c>
      <c r="G113" s="197" t="s">
        <v>883</v>
      </c>
      <c r="H113" s="198">
        <v>2</v>
      </c>
      <c r="I113" s="199"/>
      <c r="J113" s="199">
        <f>ROUND(I113*H113,2)</f>
        <v>0</v>
      </c>
      <c r="K113" s="196" t="s">
        <v>3</v>
      </c>
      <c r="L113" s="200"/>
      <c r="M113" s="201" t="s">
        <v>3</v>
      </c>
      <c r="N113" s="202" t="s">
        <v>45</v>
      </c>
      <c r="O113" s="161">
        <v>0</v>
      </c>
      <c r="P113" s="161">
        <f>O113*H113</f>
        <v>0</v>
      </c>
      <c r="Q113" s="161">
        <v>0</v>
      </c>
      <c r="R113" s="161">
        <f>Q113*H113</f>
        <v>0</v>
      </c>
      <c r="S113" s="161">
        <v>0</v>
      </c>
      <c r="T113" s="162">
        <f>S113*H113</f>
        <v>0</v>
      </c>
      <c r="AR113" s="19" t="s">
        <v>180</v>
      </c>
      <c r="AT113" s="19" t="s">
        <v>241</v>
      </c>
      <c r="AU113" s="19" t="s">
        <v>20</v>
      </c>
      <c r="AY113" s="19" t="s">
        <v>152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9" t="s">
        <v>20</v>
      </c>
      <c r="BK113" s="163">
        <f>ROUND(I113*H113,2)</f>
        <v>0</v>
      </c>
      <c r="BL113" s="19" t="s">
        <v>164</v>
      </c>
      <c r="BM113" s="19" t="s">
        <v>1664</v>
      </c>
    </row>
    <row r="114" spans="2:65" s="1" customFormat="1" ht="22.5" customHeight="1">
      <c r="B114" s="152"/>
      <c r="C114" s="194" t="s">
        <v>74</v>
      </c>
      <c r="D114" s="194" t="s">
        <v>241</v>
      </c>
      <c r="E114" s="195" t="s">
        <v>1665</v>
      </c>
      <c r="F114" s="196" t="s">
        <v>1666</v>
      </c>
      <c r="G114" s="197" t="s">
        <v>883</v>
      </c>
      <c r="H114" s="198">
        <v>2</v>
      </c>
      <c r="I114" s="199"/>
      <c r="J114" s="199">
        <f>ROUND(I114*H114,2)</f>
        <v>0</v>
      </c>
      <c r="K114" s="196" t="s">
        <v>3</v>
      </c>
      <c r="L114" s="200"/>
      <c r="M114" s="201" t="s">
        <v>3</v>
      </c>
      <c r="N114" s="202" t="s">
        <v>45</v>
      </c>
      <c r="O114" s="161">
        <v>0</v>
      </c>
      <c r="P114" s="161">
        <f>O114*H114</f>
        <v>0</v>
      </c>
      <c r="Q114" s="161">
        <v>0</v>
      </c>
      <c r="R114" s="161">
        <f>Q114*H114</f>
        <v>0</v>
      </c>
      <c r="S114" s="161">
        <v>0</v>
      </c>
      <c r="T114" s="162">
        <f>S114*H114</f>
        <v>0</v>
      </c>
      <c r="AR114" s="19" t="s">
        <v>180</v>
      </c>
      <c r="AT114" s="19" t="s">
        <v>241</v>
      </c>
      <c r="AU114" s="19" t="s">
        <v>20</v>
      </c>
      <c r="AY114" s="19" t="s">
        <v>152</v>
      </c>
      <c r="BE114" s="163">
        <f>IF(N114="základní",J114,0)</f>
        <v>0</v>
      </c>
      <c r="BF114" s="163">
        <f>IF(N114="snížená",J114,0)</f>
        <v>0</v>
      </c>
      <c r="BG114" s="163">
        <f>IF(N114="zákl. přenesená",J114,0)</f>
        <v>0</v>
      </c>
      <c r="BH114" s="163">
        <f>IF(N114="sníž. přenesená",J114,0)</f>
        <v>0</v>
      </c>
      <c r="BI114" s="163">
        <f>IF(N114="nulová",J114,0)</f>
        <v>0</v>
      </c>
      <c r="BJ114" s="19" t="s">
        <v>20</v>
      </c>
      <c r="BK114" s="163">
        <f>ROUND(I114*H114,2)</f>
        <v>0</v>
      </c>
      <c r="BL114" s="19" t="s">
        <v>164</v>
      </c>
      <c r="BM114" s="19" t="s">
        <v>1667</v>
      </c>
    </row>
    <row r="115" spans="2:65" s="1" customFormat="1" ht="22.5" customHeight="1">
      <c r="B115" s="152"/>
      <c r="C115" s="194" t="s">
        <v>74</v>
      </c>
      <c r="D115" s="194" t="s">
        <v>241</v>
      </c>
      <c r="E115" s="195" t="s">
        <v>1668</v>
      </c>
      <c r="F115" s="196" t="s">
        <v>1669</v>
      </c>
      <c r="G115" s="197" t="s">
        <v>883</v>
      </c>
      <c r="H115" s="198">
        <v>1</v>
      </c>
      <c r="I115" s="199"/>
      <c r="J115" s="199">
        <f>ROUND(I115*H115,2)</f>
        <v>0</v>
      </c>
      <c r="K115" s="196" t="s">
        <v>3</v>
      </c>
      <c r="L115" s="200"/>
      <c r="M115" s="201" t="s">
        <v>3</v>
      </c>
      <c r="N115" s="202" t="s">
        <v>45</v>
      </c>
      <c r="O115" s="161">
        <v>0</v>
      </c>
      <c r="P115" s="161">
        <f>O115*H115</f>
        <v>0</v>
      </c>
      <c r="Q115" s="161">
        <v>0</v>
      </c>
      <c r="R115" s="161">
        <f>Q115*H115</f>
        <v>0</v>
      </c>
      <c r="S115" s="161">
        <v>0</v>
      </c>
      <c r="T115" s="162">
        <f>S115*H115</f>
        <v>0</v>
      </c>
      <c r="AR115" s="19" t="s">
        <v>180</v>
      </c>
      <c r="AT115" s="19" t="s">
        <v>241</v>
      </c>
      <c r="AU115" s="19" t="s">
        <v>20</v>
      </c>
      <c r="AY115" s="19" t="s">
        <v>152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9" t="s">
        <v>20</v>
      </c>
      <c r="BK115" s="163">
        <f>ROUND(I115*H115,2)</f>
        <v>0</v>
      </c>
      <c r="BL115" s="19" t="s">
        <v>164</v>
      </c>
      <c r="BM115" s="19" t="s">
        <v>1670</v>
      </c>
    </row>
    <row r="116" spans="2:63" s="11" customFormat="1" ht="24.9" customHeight="1">
      <c r="B116" s="139"/>
      <c r="D116" s="149" t="s">
        <v>73</v>
      </c>
      <c r="E116" s="215"/>
      <c r="F116" s="215" t="s">
        <v>1671</v>
      </c>
      <c r="J116" s="216">
        <f>J117</f>
        <v>0</v>
      </c>
      <c r="L116" s="139"/>
      <c r="M116" s="143"/>
      <c r="N116" s="144"/>
      <c r="O116" s="144"/>
      <c r="P116" s="145">
        <f>P117</f>
        <v>0</v>
      </c>
      <c r="Q116" s="144"/>
      <c r="R116" s="145">
        <f>R117</f>
        <v>0</v>
      </c>
      <c r="S116" s="144"/>
      <c r="T116" s="146">
        <f>T117</f>
        <v>0</v>
      </c>
      <c r="AR116" s="140" t="s">
        <v>20</v>
      </c>
      <c r="AT116" s="147" t="s">
        <v>73</v>
      </c>
      <c r="AU116" s="147" t="s">
        <v>74</v>
      </c>
      <c r="AY116" s="140" t="s">
        <v>152</v>
      </c>
      <c r="BK116" s="148">
        <f>BK117</f>
        <v>0</v>
      </c>
    </row>
    <row r="117" spans="2:65" s="1" customFormat="1" ht="22.5" customHeight="1">
      <c r="B117" s="152"/>
      <c r="C117" s="194" t="s">
        <v>74</v>
      </c>
      <c r="D117" s="194" t="s">
        <v>241</v>
      </c>
      <c r="E117" s="195" t="s">
        <v>1672</v>
      </c>
      <c r="F117" s="196" t="s">
        <v>1663</v>
      </c>
      <c r="G117" s="197" t="s">
        <v>883</v>
      </c>
      <c r="H117" s="198">
        <v>2</v>
      </c>
      <c r="I117" s="199"/>
      <c r="J117" s="199">
        <f>ROUND(I117*H117,2)</f>
        <v>0</v>
      </c>
      <c r="K117" s="196" t="s">
        <v>3</v>
      </c>
      <c r="L117" s="200"/>
      <c r="M117" s="201" t="s">
        <v>3</v>
      </c>
      <c r="N117" s="202" t="s">
        <v>45</v>
      </c>
      <c r="O117" s="161">
        <v>0</v>
      </c>
      <c r="P117" s="161">
        <f>O117*H117</f>
        <v>0</v>
      </c>
      <c r="Q117" s="161">
        <v>0</v>
      </c>
      <c r="R117" s="161">
        <f>Q117*H117</f>
        <v>0</v>
      </c>
      <c r="S117" s="161">
        <v>0</v>
      </c>
      <c r="T117" s="162">
        <f>S117*H117</f>
        <v>0</v>
      </c>
      <c r="AR117" s="19" t="s">
        <v>180</v>
      </c>
      <c r="AT117" s="19" t="s">
        <v>241</v>
      </c>
      <c r="AU117" s="19" t="s">
        <v>20</v>
      </c>
      <c r="AY117" s="19" t="s">
        <v>152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164</v>
      </c>
      <c r="BM117" s="19" t="s">
        <v>1673</v>
      </c>
    </row>
    <row r="118" spans="2:63" s="11" customFormat="1" ht="37.35" customHeight="1">
      <c r="B118" s="139"/>
      <c r="D118" s="149" t="s">
        <v>73</v>
      </c>
      <c r="E118" s="215"/>
      <c r="F118" s="215" t="s">
        <v>3</v>
      </c>
      <c r="J118" s="216">
        <f>J119</f>
        <v>0</v>
      </c>
      <c r="L118" s="139"/>
      <c r="M118" s="143"/>
      <c r="N118" s="144"/>
      <c r="O118" s="144"/>
      <c r="P118" s="145">
        <f>P119</f>
        <v>0</v>
      </c>
      <c r="Q118" s="144"/>
      <c r="R118" s="145">
        <f>R119</f>
        <v>0</v>
      </c>
      <c r="S118" s="144"/>
      <c r="T118" s="146">
        <f>T119</f>
        <v>0</v>
      </c>
      <c r="AR118" s="140" t="s">
        <v>20</v>
      </c>
      <c r="AT118" s="147" t="s">
        <v>73</v>
      </c>
      <c r="AU118" s="147" t="s">
        <v>74</v>
      </c>
      <c r="AY118" s="140" t="s">
        <v>152</v>
      </c>
      <c r="BK118" s="148">
        <f>BK119</f>
        <v>0</v>
      </c>
    </row>
    <row r="119" spans="2:65" s="1" customFormat="1" ht="22.5" customHeight="1">
      <c r="B119" s="152"/>
      <c r="C119" s="194" t="s">
        <v>74</v>
      </c>
      <c r="D119" s="194" t="s">
        <v>241</v>
      </c>
      <c r="E119" s="195" t="s">
        <v>1674</v>
      </c>
      <c r="F119" s="196" t="s">
        <v>1675</v>
      </c>
      <c r="G119" s="197" t="s">
        <v>874</v>
      </c>
      <c r="H119" s="198">
        <v>1</v>
      </c>
      <c r="I119" s="199"/>
      <c r="J119" s="199">
        <f>ROUND(I119*H119,2)</f>
        <v>0</v>
      </c>
      <c r="K119" s="196" t="s">
        <v>3</v>
      </c>
      <c r="L119" s="200"/>
      <c r="M119" s="201" t="s">
        <v>3</v>
      </c>
      <c r="N119" s="202" t="s">
        <v>45</v>
      </c>
      <c r="O119" s="161">
        <v>0</v>
      </c>
      <c r="P119" s="161">
        <f>O119*H119</f>
        <v>0</v>
      </c>
      <c r="Q119" s="161">
        <v>0</v>
      </c>
      <c r="R119" s="161">
        <f>Q119*H119</f>
        <v>0</v>
      </c>
      <c r="S119" s="161">
        <v>0</v>
      </c>
      <c r="T119" s="162">
        <f>S119*H119</f>
        <v>0</v>
      </c>
      <c r="AR119" s="19" t="s">
        <v>180</v>
      </c>
      <c r="AT119" s="19" t="s">
        <v>241</v>
      </c>
      <c r="AU119" s="19" t="s">
        <v>20</v>
      </c>
      <c r="AY119" s="19" t="s">
        <v>152</v>
      </c>
      <c r="BE119" s="163">
        <f>IF(N119="základní",J119,0)</f>
        <v>0</v>
      </c>
      <c r="BF119" s="163">
        <f>IF(N119="snížená",J119,0)</f>
        <v>0</v>
      </c>
      <c r="BG119" s="163">
        <f>IF(N119="zákl. přenesená",J119,0)</f>
        <v>0</v>
      </c>
      <c r="BH119" s="163">
        <f>IF(N119="sníž. přenesená",J119,0)</f>
        <v>0</v>
      </c>
      <c r="BI119" s="163">
        <f>IF(N119="nulová",J119,0)</f>
        <v>0</v>
      </c>
      <c r="BJ119" s="19" t="s">
        <v>20</v>
      </c>
      <c r="BK119" s="163">
        <f>ROUND(I119*H119,2)</f>
        <v>0</v>
      </c>
      <c r="BL119" s="19" t="s">
        <v>164</v>
      </c>
      <c r="BM119" s="19" t="s">
        <v>1676</v>
      </c>
    </row>
    <row r="120" spans="2:63" s="11" customFormat="1" ht="37.35" customHeight="1">
      <c r="B120" s="139"/>
      <c r="D120" s="149" t="s">
        <v>73</v>
      </c>
      <c r="E120" s="215"/>
      <c r="F120" s="215" t="s">
        <v>3</v>
      </c>
      <c r="J120" s="216">
        <f>J121</f>
        <v>0</v>
      </c>
      <c r="L120" s="139"/>
      <c r="M120" s="143"/>
      <c r="N120" s="144"/>
      <c r="O120" s="144"/>
      <c r="P120" s="145">
        <f>P121</f>
        <v>0</v>
      </c>
      <c r="Q120" s="144"/>
      <c r="R120" s="145">
        <f>R121</f>
        <v>0</v>
      </c>
      <c r="S120" s="144"/>
      <c r="T120" s="146">
        <f>T121</f>
        <v>0</v>
      </c>
      <c r="AR120" s="140" t="s">
        <v>20</v>
      </c>
      <c r="AT120" s="147" t="s">
        <v>73</v>
      </c>
      <c r="AU120" s="147" t="s">
        <v>74</v>
      </c>
      <c r="AY120" s="140" t="s">
        <v>152</v>
      </c>
      <c r="BK120" s="148">
        <f>BK121</f>
        <v>0</v>
      </c>
    </row>
    <row r="121" spans="2:65" s="1" customFormat="1" ht="22.5" customHeight="1">
      <c r="B121" s="152"/>
      <c r="C121" s="153" t="s">
        <v>74</v>
      </c>
      <c r="D121" s="153" t="s">
        <v>155</v>
      </c>
      <c r="E121" s="154" t="s">
        <v>1677</v>
      </c>
      <c r="F121" s="155" t="s">
        <v>1610</v>
      </c>
      <c r="G121" s="156" t="s">
        <v>874</v>
      </c>
      <c r="H121" s="157">
        <v>1</v>
      </c>
      <c r="I121" s="158"/>
      <c r="J121" s="158">
        <f>ROUND(I121*H121,2)</f>
        <v>0</v>
      </c>
      <c r="K121" s="155" t="s">
        <v>3</v>
      </c>
      <c r="L121" s="33"/>
      <c r="M121" s="159" t="s">
        <v>3</v>
      </c>
      <c r="N121" s="160" t="s">
        <v>45</v>
      </c>
      <c r="O121" s="161">
        <v>0</v>
      </c>
      <c r="P121" s="161">
        <f>O121*H121</f>
        <v>0</v>
      </c>
      <c r="Q121" s="161">
        <v>0</v>
      </c>
      <c r="R121" s="161">
        <f>Q121*H121</f>
        <v>0</v>
      </c>
      <c r="S121" s="161">
        <v>0</v>
      </c>
      <c r="T121" s="162">
        <f>S121*H121</f>
        <v>0</v>
      </c>
      <c r="AR121" s="19" t="s">
        <v>164</v>
      </c>
      <c r="AT121" s="19" t="s">
        <v>155</v>
      </c>
      <c r="AU121" s="19" t="s">
        <v>20</v>
      </c>
      <c r="AY121" s="19" t="s">
        <v>152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19" t="s">
        <v>20</v>
      </c>
      <c r="BK121" s="163">
        <f>ROUND(I121*H121,2)</f>
        <v>0</v>
      </c>
      <c r="BL121" s="19" t="s">
        <v>164</v>
      </c>
      <c r="BM121" s="19" t="s">
        <v>1678</v>
      </c>
    </row>
    <row r="122" spans="2:12" s="1" customFormat="1" ht="6.9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3"/>
    </row>
  </sheetData>
  <autoFilter ref="C91:K91"/>
  <mergeCells count="12">
    <mergeCell ref="E82:H82"/>
    <mergeCell ref="E84:H8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0:H80"/>
  </mergeCells>
  <hyperlinks>
    <hyperlink ref="F1:G1" location="C2" tooltip="Krycí list soupisu" display="1) Krycí list soupisu"/>
    <hyperlink ref="G1:H1" location="C58" tooltip="Rekapitulace" display="2) Rekapitulace"/>
    <hyperlink ref="J1" location="C10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6"/>
  <sheetViews>
    <sheetView showGridLines="0" workbookViewId="0" topLeftCell="A1">
      <pane ySplit="1" topLeftCell="A76" activePane="bottomLeft" state="frozen"/>
      <selection pane="bottomLeft" activeCell="F88" sqref="F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8" style="363" customWidth="1"/>
    <col min="10" max="10" width="12.66015625" style="0" customWidth="1"/>
    <col min="11" max="11" width="23.5" style="0" customWidth="1"/>
    <col min="12" max="12" width="15.5" style="0" customWidth="1"/>
    <col min="14" max="19" width="9.33203125" style="0" hidden="1" customWidth="1"/>
    <col min="20" max="20" width="8.16015625" style="0" hidden="1" customWidth="1"/>
    <col min="21" max="21" width="29.66015625" style="0" hidden="1" customWidth="1"/>
    <col min="22" max="22" width="16.33203125" style="0" hidden="1" customWidth="1"/>
    <col min="23" max="23" width="12.33203125" style="0" customWidth="1"/>
    <col min="24" max="24" width="16.33203125" style="0" customWidth="1"/>
    <col min="25" max="25" width="12.33203125" style="0" customWidth="1"/>
    <col min="26" max="26" width="15" style="0" customWidth="1"/>
    <col min="27" max="27" width="11" style="0" customWidth="1"/>
    <col min="28" max="28" width="15" style="0" customWidth="1"/>
    <col min="29" max="29" width="16.33203125" style="0" customWidth="1"/>
    <col min="30" max="30" width="11" style="0" customWidth="1"/>
    <col min="31" max="31" width="15" style="0" customWidth="1"/>
    <col min="32" max="32" width="16.33203125" style="0" customWidth="1"/>
    <col min="45" max="66" width="9.33203125" style="0" hidden="1" customWidth="1"/>
  </cols>
  <sheetData>
    <row r="1" spans="1:71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364"/>
      <c r="J1" s="223"/>
      <c r="K1" s="221" t="s">
        <v>1748</v>
      </c>
      <c r="L1" s="224" t="s">
        <v>121</v>
      </c>
      <c r="M1" s="221" t="s">
        <v>1749</v>
      </c>
      <c r="N1" s="221"/>
      <c r="O1" s="221"/>
      <c r="P1" s="221"/>
      <c r="Q1" s="221"/>
      <c r="R1" s="221"/>
      <c r="S1" s="221"/>
      <c r="T1" s="221"/>
      <c r="U1" s="221"/>
      <c r="V1" s="219"/>
      <c r="W1" s="219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3:47" ht="36.9" customHeight="1">
      <c r="M2" s="380" t="s">
        <v>6</v>
      </c>
      <c r="N2" s="381"/>
      <c r="O2" s="381"/>
      <c r="P2" s="381"/>
      <c r="Q2" s="381"/>
      <c r="R2" s="381"/>
      <c r="S2" s="381"/>
      <c r="T2" s="381"/>
      <c r="U2" s="381"/>
      <c r="V2" s="381"/>
      <c r="W2" s="381"/>
      <c r="AU2" s="19" t="s">
        <v>116</v>
      </c>
    </row>
    <row r="3" spans="2:47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U3" s="19" t="s">
        <v>82</v>
      </c>
    </row>
    <row r="4" spans="2:47" ht="36.9" customHeight="1">
      <c r="B4" s="23"/>
      <c r="C4" s="24"/>
      <c r="D4" s="25" t="s">
        <v>122</v>
      </c>
      <c r="E4" s="24"/>
      <c r="F4" s="24"/>
      <c r="G4" s="24"/>
      <c r="H4" s="24"/>
      <c r="I4" s="359"/>
      <c r="J4" s="24"/>
      <c r="K4" s="24"/>
      <c r="L4" s="26"/>
      <c r="N4" s="27" t="s">
        <v>11</v>
      </c>
      <c r="AU4" s="19" t="s">
        <v>4</v>
      </c>
    </row>
    <row r="5" spans="2:12" ht="6.9" customHeight="1">
      <c r="B5" s="23"/>
      <c r="C5" s="24"/>
      <c r="D5" s="24"/>
      <c r="E5" s="24"/>
      <c r="F5" s="24"/>
      <c r="G5" s="24"/>
      <c r="H5" s="24"/>
      <c r="I5" s="359"/>
      <c r="J5" s="24"/>
      <c r="K5" s="24"/>
      <c r="L5" s="26"/>
    </row>
    <row r="6" spans="2:12" ht="13.2">
      <c r="B6" s="23"/>
      <c r="C6" s="24"/>
      <c r="D6" s="31" t="s">
        <v>15</v>
      </c>
      <c r="E6" s="24"/>
      <c r="F6" s="24"/>
      <c r="G6" s="24"/>
      <c r="H6" s="24"/>
      <c r="I6" s="359"/>
      <c r="J6" s="24"/>
      <c r="K6" s="24"/>
      <c r="L6" s="26"/>
    </row>
    <row r="7" spans="2:12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359"/>
      <c r="J7" s="24"/>
      <c r="K7" s="24"/>
      <c r="L7" s="26"/>
    </row>
    <row r="8" spans="2:12" ht="13.2">
      <c r="B8" s="23"/>
      <c r="C8" s="24"/>
      <c r="D8" s="31" t="s">
        <v>123</v>
      </c>
      <c r="E8" s="24"/>
      <c r="F8" s="24"/>
      <c r="G8" s="24"/>
      <c r="H8" s="24"/>
      <c r="I8" s="359"/>
      <c r="J8" s="24"/>
      <c r="K8" s="24"/>
      <c r="L8" s="26"/>
    </row>
    <row r="9" spans="2:12" s="1" customFormat="1" ht="22.5" customHeight="1">
      <c r="B9" s="33"/>
      <c r="C9" s="34"/>
      <c r="D9" s="34"/>
      <c r="E9" s="420" t="s">
        <v>1561</v>
      </c>
      <c r="F9" s="399"/>
      <c r="G9" s="399"/>
      <c r="H9" s="399"/>
      <c r="I9" s="360"/>
      <c r="J9" s="34"/>
      <c r="K9" s="34"/>
      <c r="L9" s="37"/>
    </row>
    <row r="10" spans="2:12" s="1" customFormat="1" ht="13.2">
      <c r="B10" s="33"/>
      <c r="C10" s="34"/>
      <c r="D10" s="31" t="s">
        <v>1562</v>
      </c>
      <c r="E10" s="34"/>
      <c r="F10" s="34"/>
      <c r="G10" s="34"/>
      <c r="H10" s="34"/>
      <c r="I10" s="360"/>
      <c r="J10" s="34"/>
      <c r="K10" s="34"/>
      <c r="L10" s="37"/>
    </row>
    <row r="11" spans="2:12" s="1" customFormat="1" ht="36.9" customHeight="1">
      <c r="B11" s="33"/>
      <c r="C11" s="34"/>
      <c r="D11" s="34"/>
      <c r="E11" s="423" t="s">
        <v>1932</v>
      </c>
      <c r="F11" s="399"/>
      <c r="G11" s="399"/>
      <c r="H11" s="399"/>
      <c r="I11" s="360"/>
      <c r="J11" s="34"/>
      <c r="K11" s="34"/>
      <c r="L11" s="37"/>
    </row>
    <row r="12" spans="2:12" s="1" customFormat="1" ht="13.5" customHeight="1">
      <c r="B12" s="33"/>
      <c r="C12" s="34"/>
      <c r="D12" s="34"/>
      <c r="E12" s="34"/>
      <c r="F12" s="34"/>
      <c r="G12" s="34"/>
      <c r="H12" s="34"/>
      <c r="I12" s="360"/>
      <c r="J12" s="34"/>
      <c r="K12" s="34"/>
      <c r="L12" s="37"/>
    </row>
    <row r="13" spans="2:12" s="1" customFormat="1" ht="14.4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60"/>
      <c r="J13" s="31" t="s">
        <v>19</v>
      </c>
      <c r="K13" s="29" t="s">
        <v>3</v>
      </c>
      <c r="L13" s="37"/>
    </row>
    <row r="14" spans="2:12" s="1" customFormat="1" ht="14.4" customHeight="1">
      <c r="B14" s="33"/>
      <c r="C14" s="34"/>
      <c r="D14" s="31" t="s">
        <v>21</v>
      </c>
      <c r="E14" s="34"/>
      <c r="F14" s="29" t="s">
        <v>32</v>
      </c>
      <c r="G14" s="34"/>
      <c r="H14" s="34"/>
      <c r="I14" s="360"/>
      <c r="J14" s="31" t="s">
        <v>23</v>
      </c>
      <c r="K14" s="97" t="str">
        <f>'Rekapitulace stavby'!AN8</f>
        <v>17. 3. 2017</v>
      </c>
      <c r="L14" s="37"/>
    </row>
    <row r="15" spans="2:12" s="1" customFormat="1" ht="10.95" customHeight="1">
      <c r="B15" s="33"/>
      <c r="C15" s="34"/>
      <c r="D15" s="34"/>
      <c r="E15" s="34"/>
      <c r="F15" s="34"/>
      <c r="G15" s="34"/>
      <c r="H15" s="34"/>
      <c r="I15" s="360"/>
      <c r="J15" s="34"/>
      <c r="K15" s="34"/>
      <c r="L15" s="37"/>
    </row>
    <row r="16" spans="2:12" s="1" customFormat="1" ht="14.4" customHeight="1">
      <c r="B16" s="33"/>
      <c r="C16" s="34"/>
      <c r="D16" s="31" t="s">
        <v>27</v>
      </c>
      <c r="E16" s="34"/>
      <c r="F16" s="34"/>
      <c r="G16" s="34"/>
      <c r="H16" s="34"/>
      <c r="I16" s="360"/>
      <c r="J16" s="31" t="s">
        <v>28</v>
      </c>
      <c r="K16" s="29" t="s">
        <v>3</v>
      </c>
      <c r="L16" s="37"/>
    </row>
    <row r="17" spans="2:12" s="1" customFormat="1" ht="18" customHeight="1">
      <c r="B17" s="33"/>
      <c r="C17" s="34"/>
      <c r="D17" s="34"/>
      <c r="E17" s="29" t="s">
        <v>32</v>
      </c>
      <c r="F17" s="34"/>
      <c r="G17" s="34"/>
      <c r="H17" s="34"/>
      <c r="I17" s="360"/>
      <c r="J17" s="31" t="s">
        <v>30</v>
      </c>
      <c r="K17" s="29" t="s">
        <v>3</v>
      </c>
      <c r="L17" s="37"/>
    </row>
    <row r="18" spans="2:12" s="1" customFormat="1" ht="6.9" customHeight="1">
      <c r="B18" s="33"/>
      <c r="C18" s="34"/>
      <c r="D18" s="34"/>
      <c r="E18" s="34"/>
      <c r="F18" s="34"/>
      <c r="G18" s="34"/>
      <c r="H18" s="34"/>
      <c r="I18" s="360"/>
      <c r="J18" s="34"/>
      <c r="K18" s="34"/>
      <c r="L18" s="37"/>
    </row>
    <row r="19" spans="2:12" s="1" customFormat="1" ht="14.4" customHeight="1">
      <c r="B19" s="33"/>
      <c r="C19" s="34"/>
      <c r="D19" s="31" t="s">
        <v>31</v>
      </c>
      <c r="E19" s="34"/>
      <c r="F19" s="34"/>
      <c r="G19" s="34"/>
      <c r="H19" s="34"/>
      <c r="I19" s="360"/>
      <c r="J19" s="31" t="s">
        <v>28</v>
      </c>
      <c r="K19" s="29" t="s">
        <v>3</v>
      </c>
      <c r="L19" s="37"/>
    </row>
    <row r="20" spans="2:12" s="1" customFormat="1" ht="18" customHeight="1">
      <c r="B20" s="33"/>
      <c r="C20" s="34"/>
      <c r="D20" s="34"/>
      <c r="E20" s="29" t="s">
        <v>32</v>
      </c>
      <c r="F20" s="34"/>
      <c r="G20" s="34"/>
      <c r="H20" s="34"/>
      <c r="I20" s="360"/>
      <c r="J20" s="31" t="s">
        <v>30</v>
      </c>
      <c r="K20" s="29" t="s">
        <v>3</v>
      </c>
      <c r="L20" s="37"/>
    </row>
    <row r="21" spans="2:12" s="1" customFormat="1" ht="6.9" customHeight="1">
      <c r="B21" s="33"/>
      <c r="C21" s="34"/>
      <c r="D21" s="34"/>
      <c r="E21" s="34"/>
      <c r="F21" s="34"/>
      <c r="G21" s="34"/>
      <c r="H21" s="34"/>
      <c r="I21" s="360"/>
      <c r="J21" s="34"/>
      <c r="K21" s="34"/>
      <c r="L21" s="37"/>
    </row>
    <row r="22" spans="2:12" s="1" customFormat="1" ht="14.4" customHeight="1">
      <c r="B22" s="33"/>
      <c r="C22" s="34"/>
      <c r="D22" s="31" t="s">
        <v>33</v>
      </c>
      <c r="E22" s="34"/>
      <c r="F22" s="34"/>
      <c r="G22" s="34"/>
      <c r="H22" s="34"/>
      <c r="I22" s="360"/>
      <c r="J22" s="31" t="s">
        <v>28</v>
      </c>
      <c r="K22" s="29" t="s">
        <v>3</v>
      </c>
      <c r="L22" s="37"/>
    </row>
    <row r="23" spans="2:12" s="1" customFormat="1" ht="18" customHeight="1">
      <c r="B23" s="33"/>
      <c r="C23" s="34"/>
      <c r="D23" s="34"/>
      <c r="E23" s="29" t="s">
        <v>32</v>
      </c>
      <c r="F23" s="34"/>
      <c r="G23" s="34"/>
      <c r="H23" s="34"/>
      <c r="I23" s="360"/>
      <c r="J23" s="31" t="s">
        <v>30</v>
      </c>
      <c r="K23" s="29" t="s">
        <v>3</v>
      </c>
      <c r="L23" s="37"/>
    </row>
    <row r="24" spans="2:12" s="1" customFormat="1" ht="6.9" customHeight="1">
      <c r="B24" s="33"/>
      <c r="C24" s="34"/>
      <c r="D24" s="34"/>
      <c r="E24" s="34"/>
      <c r="F24" s="34"/>
      <c r="G24" s="34"/>
      <c r="H24" s="34"/>
      <c r="I24" s="360"/>
      <c r="J24" s="34"/>
      <c r="K24" s="34"/>
      <c r="L24" s="37"/>
    </row>
    <row r="25" spans="2:12" s="1" customFormat="1" ht="14.4" customHeight="1">
      <c r="B25" s="33"/>
      <c r="C25" s="34"/>
      <c r="D25" s="31" t="s">
        <v>38</v>
      </c>
      <c r="E25" s="34"/>
      <c r="F25" s="34"/>
      <c r="G25" s="34"/>
      <c r="H25" s="34"/>
      <c r="I25" s="360"/>
      <c r="J25" s="34"/>
      <c r="K25" s="34"/>
      <c r="L25" s="37"/>
    </row>
    <row r="26" spans="2:12" s="7" customFormat="1" ht="22.5" customHeight="1">
      <c r="B26" s="98"/>
      <c r="C26" s="99"/>
      <c r="D26" s="99"/>
      <c r="E26" s="414" t="s">
        <v>3</v>
      </c>
      <c r="F26" s="422"/>
      <c r="G26" s="422"/>
      <c r="H26" s="422"/>
      <c r="I26" s="365"/>
      <c r="J26" s="99"/>
      <c r="K26" s="99"/>
      <c r="L26" s="100"/>
    </row>
    <row r="27" spans="2:12" s="1" customFormat="1" ht="6.9" customHeight="1">
      <c r="B27" s="33"/>
      <c r="C27" s="34"/>
      <c r="D27" s="34"/>
      <c r="E27" s="34"/>
      <c r="F27" s="34"/>
      <c r="G27" s="34"/>
      <c r="H27" s="34"/>
      <c r="I27" s="360"/>
      <c r="J27" s="34"/>
      <c r="K27" s="34"/>
      <c r="L27" s="37"/>
    </row>
    <row r="28" spans="2:12" s="1" customFormat="1" ht="6.9" customHeight="1">
      <c r="B28" s="33"/>
      <c r="C28" s="34"/>
      <c r="D28" s="60"/>
      <c r="E28" s="60"/>
      <c r="F28" s="60"/>
      <c r="G28" s="60"/>
      <c r="H28" s="60"/>
      <c r="I28" s="362"/>
      <c r="J28" s="60"/>
      <c r="K28" s="60"/>
      <c r="L28" s="101"/>
    </row>
    <row r="29" spans="2:12" s="1" customFormat="1" ht="25.35" customHeight="1">
      <c r="B29" s="33"/>
      <c r="C29" s="34"/>
      <c r="D29" s="102" t="s">
        <v>40</v>
      </c>
      <c r="E29" s="34"/>
      <c r="F29" s="34"/>
      <c r="G29" s="34"/>
      <c r="H29" s="34"/>
      <c r="I29" s="360"/>
      <c r="J29" s="34"/>
      <c r="K29" s="103">
        <f>ROUND(K82,2)</f>
        <v>0</v>
      </c>
      <c r="L29" s="37"/>
    </row>
    <row r="30" spans="2:12" s="1" customFormat="1" ht="6.9" customHeight="1">
      <c r="B30" s="33"/>
      <c r="C30" s="34"/>
      <c r="D30" s="60"/>
      <c r="E30" s="60"/>
      <c r="F30" s="60"/>
      <c r="G30" s="60"/>
      <c r="H30" s="60"/>
      <c r="I30" s="362"/>
      <c r="J30" s="60"/>
      <c r="K30" s="60"/>
      <c r="L30" s="101"/>
    </row>
    <row r="31" spans="2:12" s="1" customFormat="1" ht="14.4" customHeight="1">
      <c r="B31" s="33"/>
      <c r="C31" s="34"/>
      <c r="D31" s="34"/>
      <c r="E31" s="34"/>
      <c r="F31" s="38" t="s">
        <v>42</v>
      </c>
      <c r="G31" s="34"/>
      <c r="H31" s="34"/>
      <c r="I31" s="360"/>
      <c r="J31" s="38" t="s">
        <v>41</v>
      </c>
      <c r="K31" s="38" t="s">
        <v>43</v>
      </c>
      <c r="L31" s="37"/>
    </row>
    <row r="32" spans="2:12" s="1" customFormat="1" ht="14.4" customHeight="1">
      <c r="B32" s="33"/>
      <c r="C32" s="34"/>
      <c r="D32" s="41" t="s">
        <v>44</v>
      </c>
      <c r="E32" s="41" t="s">
        <v>45</v>
      </c>
      <c r="F32" s="104">
        <f>ROUND(SUM(BF82:BF91),2)</f>
        <v>0</v>
      </c>
      <c r="G32" s="34"/>
      <c r="H32" s="34"/>
      <c r="I32" s="360"/>
      <c r="J32" s="105">
        <v>0.21</v>
      </c>
      <c r="K32" s="104">
        <f>ROUND(ROUND((SUM(BF82:BF91)),2)*J32,2)</f>
        <v>0</v>
      </c>
      <c r="L32" s="37"/>
    </row>
    <row r="33" spans="2:12" s="1" customFormat="1" ht="14.4" customHeight="1">
      <c r="B33" s="33"/>
      <c r="C33" s="34"/>
      <c r="D33" s="34"/>
      <c r="E33" s="41" t="s">
        <v>46</v>
      </c>
      <c r="F33" s="104">
        <f>ROUND(SUM(BG82:BG91),2)</f>
        <v>0</v>
      </c>
      <c r="G33" s="34"/>
      <c r="H33" s="34"/>
      <c r="I33" s="360"/>
      <c r="J33" s="105">
        <v>0.15</v>
      </c>
      <c r="K33" s="104">
        <f>ROUND(ROUND((SUM(BG82:BG91)),2)*J33,2)</f>
        <v>0</v>
      </c>
      <c r="L33" s="37"/>
    </row>
    <row r="34" spans="2:12" s="1" customFormat="1" ht="14.4" customHeight="1" hidden="1">
      <c r="B34" s="33"/>
      <c r="C34" s="34"/>
      <c r="D34" s="34"/>
      <c r="E34" s="41" t="s">
        <v>47</v>
      </c>
      <c r="F34" s="104">
        <f>ROUND(SUM(BH82:BH91),2)</f>
        <v>0</v>
      </c>
      <c r="G34" s="34"/>
      <c r="H34" s="34"/>
      <c r="I34" s="360"/>
      <c r="J34" s="105">
        <v>0.21</v>
      </c>
      <c r="K34" s="104">
        <v>0</v>
      </c>
      <c r="L34" s="37"/>
    </row>
    <row r="35" spans="2:12" s="1" customFormat="1" ht="14.4" customHeight="1" hidden="1">
      <c r="B35" s="33"/>
      <c r="C35" s="34"/>
      <c r="D35" s="34"/>
      <c r="E35" s="41" t="s">
        <v>48</v>
      </c>
      <c r="F35" s="104">
        <f>ROUND(SUM(BI82:BI91),2)</f>
        <v>0</v>
      </c>
      <c r="G35" s="34"/>
      <c r="H35" s="34"/>
      <c r="I35" s="360"/>
      <c r="J35" s="105">
        <v>0.15</v>
      </c>
      <c r="K35" s="104">
        <v>0</v>
      </c>
      <c r="L35" s="37"/>
    </row>
    <row r="36" spans="2:12" s="1" customFormat="1" ht="14.4" customHeight="1" hidden="1">
      <c r="B36" s="33"/>
      <c r="C36" s="34"/>
      <c r="D36" s="34"/>
      <c r="E36" s="41" t="s">
        <v>49</v>
      </c>
      <c r="F36" s="104">
        <f>ROUND(SUM(BJ82:BJ91),2)</f>
        <v>0</v>
      </c>
      <c r="G36" s="34"/>
      <c r="H36" s="34"/>
      <c r="I36" s="360"/>
      <c r="J36" s="105">
        <v>0</v>
      </c>
      <c r="K36" s="104">
        <v>0</v>
      </c>
      <c r="L36" s="37"/>
    </row>
    <row r="37" spans="2:12" s="1" customFormat="1" ht="6.9" customHeight="1">
      <c r="B37" s="33"/>
      <c r="C37" s="34"/>
      <c r="D37" s="34"/>
      <c r="E37" s="34"/>
      <c r="F37" s="34"/>
      <c r="G37" s="34"/>
      <c r="H37" s="34"/>
      <c r="I37" s="360"/>
      <c r="J37" s="34"/>
      <c r="K37" s="34"/>
      <c r="L37" s="37"/>
    </row>
    <row r="38" spans="2:12" s="1" customFormat="1" ht="25.35" customHeight="1">
      <c r="B38" s="33"/>
      <c r="C38" s="106"/>
      <c r="D38" s="107" t="s">
        <v>50</v>
      </c>
      <c r="E38" s="63"/>
      <c r="F38" s="63"/>
      <c r="G38" s="108" t="s">
        <v>51</v>
      </c>
      <c r="H38" s="109" t="s">
        <v>52</v>
      </c>
      <c r="I38" s="109"/>
      <c r="J38" s="63"/>
      <c r="K38" s="110">
        <f>SUM(K29:K36)</f>
        <v>0</v>
      </c>
      <c r="L38" s="111"/>
    </row>
    <row r="39" spans="2:12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50"/>
    </row>
    <row r="43" spans="2:12" s="1" customFormat="1" ht="6.9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112"/>
    </row>
    <row r="44" spans="2:12" s="1" customFormat="1" ht="36.9" customHeight="1">
      <c r="B44" s="33"/>
      <c r="C44" s="25" t="s">
        <v>125</v>
      </c>
      <c r="D44" s="34"/>
      <c r="E44" s="34"/>
      <c r="F44" s="34"/>
      <c r="G44" s="34"/>
      <c r="H44" s="34"/>
      <c r="I44" s="360"/>
      <c r="J44" s="34"/>
      <c r="K44" s="34"/>
      <c r="L44" s="37"/>
    </row>
    <row r="45" spans="2:12" s="1" customFormat="1" ht="6.9" customHeight="1">
      <c r="B45" s="33"/>
      <c r="C45" s="34"/>
      <c r="D45" s="34"/>
      <c r="E45" s="34"/>
      <c r="F45" s="34"/>
      <c r="G45" s="34"/>
      <c r="H45" s="34"/>
      <c r="I45" s="360"/>
      <c r="J45" s="34"/>
      <c r="K45" s="34"/>
      <c r="L45" s="37"/>
    </row>
    <row r="46" spans="2:12" s="1" customFormat="1" ht="14.4" customHeight="1">
      <c r="B46" s="33"/>
      <c r="C46" s="31" t="s">
        <v>15</v>
      </c>
      <c r="D46" s="34"/>
      <c r="E46" s="34"/>
      <c r="F46" s="34"/>
      <c r="G46" s="34"/>
      <c r="H46" s="34"/>
      <c r="I46" s="360"/>
      <c r="J46" s="34"/>
      <c r="K46" s="34"/>
      <c r="L46" s="37"/>
    </row>
    <row r="47" spans="2:12" s="1" customFormat="1" ht="22.5" customHeight="1">
      <c r="B47" s="33"/>
      <c r="C47" s="34"/>
      <c r="D47" s="34"/>
      <c r="E47" s="420" t="str">
        <f>E7</f>
        <v>Nová dětská skupina v budově MŽP</v>
      </c>
      <c r="F47" s="399"/>
      <c r="G47" s="399"/>
      <c r="H47" s="399"/>
      <c r="I47" s="360"/>
      <c r="J47" s="34"/>
      <c r="K47" s="34"/>
      <c r="L47" s="37"/>
    </row>
    <row r="48" spans="2:12" ht="13.2">
      <c r="B48" s="23"/>
      <c r="C48" s="31" t="s">
        <v>123</v>
      </c>
      <c r="D48" s="24"/>
      <c r="E48" s="24"/>
      <c r="F48" s="24"/>
      <c r="G48" s="24"/>
      <c r="H48" s="24"/>
      <c r="I48" s="359"/>
      <c r="J48" s="24"/>
      <c r="K48" s="24"/>
      <c r="L48" s="26"/>
    </row>
    <row r="49" spans="2:12" s="1" customFormat="1" ht="22.5" customHeight="1">
      <c r="B49" s="33"/>
      <c r="C49" s="34"/>
      <c r="D49" s="34"/>
      <c r="E49" s="420" t="s">
        <v>1561</v>
      </c>
      <c r="F49" s="399"/>
      <c r="G49" s="399"/>
      <c r="H49" s="399"/>
      <c r="I49" s="360"/>
      <c r="J49" s="34"/>
      <c r="K49" s="34"/>
      <c r="L49" s="37"/>
    </row>
    <row r="50" spans="2:12" s="1" customFormat="1" ht="14.4" customHeight="1">
      <c r="B50" s="33"/>
      <c r="C50" s="31" t="s">
        <v>1562</v>
      </c>
      <c r="D50" s="34"/>
      <c r="E50" s="34"/>
      <c r="F50" s="34"/>
      <c r="G50" s="34"/>
      <c r="H50" s="34"/>
      <c r="I50" s="360"/>
      <c r="J50" s="34"/>
      <c r="K50" s="34"/>
      <c r="L50" s="37"/>
    </row>
    <row r="51" spans="2:12" s="1" customFormat="1" ht="23.25" customHeight="1">
      <c r="B51" s="33"/>
      <c r="C51" s="34"/>
      <c r="D51" s="34"/>
      <c r="E51" s="421" t="str">
        <f>E11</f>
        <v>ZTI - Zařizovací předměty</v>
      </c>
      <c r="F51" s="399"/>
      <c r="G51" s="399"/>
      <c r="H51" s="399"/>
      <c r="I51" s="360"/>
      <c r="J51" s="34"/>
      <c r="K51" s="34"/>
      <c r="L51" s="37"/>
    </row>
    <row r="52" spans="2:12" s="1" customFormat="1" ht="6.9" customHeight="1">
      <c r="B52" s="33"/>
      <c r="C52" s="34"/>
      <c r="D52" s="34"/>
      <c r="E52" s="34"/>
      <c r="F52" s="34"/>
      <c r="G52" s="34"/>
      <c r="H52" s="34"/>
      <c r="I52" s="360"/>
      <c r="J52" s="34"/>
      <c r="K52" s="34"/>
      <c r="L52" s="37"/>
    </row>
    <row r="53" spans="2:12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60"/>
      <c r="J53" s="31" t="s">
        <v>23</v>
      </c>
      <c r="K53" s="97" t="str">
        <f>IF(K14="","",K14)</f>
        <v>17. 3. 2017</v>
      </c>
      <c r="L53" s="37"/>
    </row>
    <row r="54" spans="2:12" s="1" customFormat="1" ht="6.9" customHeight="1">
      <c r="B54" s="33"/>
      <c r="C54" s="34"/>
      <c r="D54" s="34"/>
      <c r="E54" s="34"/>
      <c r="F54" s="34"/>
      <c r="G54" s="34"/>
      <c r="H54" s="34"/>
      <c r="I54" s="360"/>
      <c r="J54" s="34"/>
      <c r="K54" s="34"/>
      <c r="L54" s="37"/>
    </row>
    <row r="55" spans="2:12" s="1" customFormat="1" ht="13.2">
      <c r="B55" s="33"/>
      <c r="C55" s="31" t="s">
        <v>27</v>
      </c>
      <c r="D55" s="34"/>
      <c r="E55" s="34"/>
      <c r="F55" s="29" t="str">
        <f>E17</f>
        <v xml:space="preserve"> </v>
      </c>
      <c r="G55" s="34"/>
      <c r="H55" s="34"/>
      <c r="I55" s="360"/>
      <c r="J55" s="31" t="s">
        <v>33</v>
      </c>
      <c r="K55" s="29" t="str">
        <f>E23</f>
        <v xml:space="preserve"> </v>
      </c>
      <c r="L55" s="37"/>
    </row>
    <row r="56" spans="2:12" s="1" customFormat="1" ht="14.4" customHeight="1">
      <c r="B56" s="33"/>
      <c r="C56" s="31" t="s">
        <v>31</v>
      </c>
      <c r="D56" s="34"/>
      <c r="E56" s="34"/>
      <c r="F56" s="29" t="str">
        <f>IF(E20="","",E20)</f>
        <v xml:space="preserve"> </v>
      </c>
      <c r="G56" s="34"/>
      <c r="H56" s="34"/>
      <c r="I56" s="360"/>
      <c r="J56" s="34"/>
      <c r="K56" s="34"/>
      <c r="L56" s="37"/>
    </row>
    <row r="57" spans="2:12" s="1" customFormat="1" ht="10.35" customHeight="1">
      <c r="B57" s="33"/>
      <c r="C57" s="34"/>
      <c r="D57" s="34"/>
      <c r="E57" s="34"/>
      <c r="F57" s="34"/>
      <c r="G57" s="34"/>
      <c r="H57" s="34"/>
      <c r="I57" s="360"/>
      <c r="J57" s="34"/>
      <c r="K57" s="34"/>
      <c r="L57" s="37"/>
    </row>
    <row r="58" spans="2:12" s="1" customFormat="1" ht="29.25" customHeight="1">
      <c r="B58" s="33"/>
      <c r="C58" s="113" t="s">
        <v>126</v>
      </c>
      <c r="D58" s="106"/>
      <c r="E58" s="106"/>
      <c r="F58" s="106"/>
      <c r="G58" s="106"/>
      <c r="H58" s="106"/>
      <c r="I58" s="106"/>
      <c r="J58" s="106"/>
      <c r="K58" s="114" t="s">
        <v>127</v>
      </c>
      <c r="L58" s="115"/>
    </row>
    <row r="59" spans="2:12" s="1" customFormat="1" ht="10.35" customHeight="1">
      <c r="B59" s="33"/>
      <c r="C59" s="34"/>
      <c r="D59" s="34"/>
      <c r="E59" s="34"/>
      <c r="F59" s="34"/>
      <c r="G59" s="34"/>
      <c r="H59" s="34"/>
      <c r="I59" s="360"/>
      <c r="J59" s="34"/>
      <c r="K59" s="34"/>
      <c r="L59" s="37"/>
    </row>
    <row r="60" spans="2:48" s="1" customFormat="1" ht="29.25" customHeight="1">
      <c r="B60" s="33"/>
      <c r="C60" s="116" t="s">
        <v>128</v>
      </c>
      <c r="D60" s="34"/>
      <c r="E60" s="34"/>
      <c r="F60" s="34"/>
      <c r="G60" s="34"/>
      <c r="H60" s="34"/>
      <c r="I60" s="360"/>
      <c r="J60" s="34"/>
      <c r="K60" s="103">
        <f>K82</f>
        <v>0</v>
      </c>
      <c r="L60" s="37"/>
      <c r="AV60" s="19" t="s">
        <v>129</v>
      </c>
    </row>
    <row r="61" spans="2:12" s="1" customFormat="1" ht="21.75" customHeight="1">
      <c r="B61" s="33"/>
      <c r="C61" s="34"/>
      <c r="D61" s="34"/>
      <c r="E61" s="34"/>
      <c r="F61" s="34"/>
      <c r="G61" s="34"/>
      <c r="H61" s="34"/>
      <c r="I61" s="360"/>
      <c r="J61" s="34"/>
      <c r="K61" s="34"/>
      <c r="L61" s="37"/>
    </row>
    <row r="62" spans="2:12" s="1" customFormat="1" ht="6.9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50"/>
    </row>
    <row r="66" spans="2:13" s="1" customFormat="1" ht="6.9" customHeight="1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33"/>
    </row>
    <row r="67" spans="2:13" s="1" customFormat="1" ht="36.9" customHeight="1">
      <c r="B67" s="33"/>
      <c r="C67" s="53" t="s">
        <v>135</v>
      </c>
      <c r="I67" s="361"/>
      <c r="M67" s="33"/>
    </row>
    <row r="68" spans="2:13" s="1" customFormat="1" ht="6.9" customHeight="1">
      <c r="B68" s="33"/>
      <c r="I68" s="361"/>
      <c r="M68" s="33"/>
    </row>
    <row r="69" spans="2:13" s="1" customFormat="1" ht="14.4" customHeight="1">
      <c r="B69" s="33"/>
      <c r="C69" s="55" t="s">
        <v>15</v>
      </c>
      <c r="I69" s="361"/>
      <c r="M69" s="33"/>
    </row>
    <row r="70" spans="2:13" s="1" customFormat="1" ht="22.5" customHeight="1">
      <c r="B70" s="33"/>
      <c r="E70" s="418" t="str">
        <f>E7</f>
        <v>Nová dětská skupina v budově MŽP</v>
      </c>
      <c r="F70" s="394"/>
      <c r="G70" s="394"/>
      <c r="H70" s="394"/>
      <c r="I70" s="361"/>
      <c r="M70" s="33"/>
    </row>
    <row r="71" spans="2:13" ht="13.2">
      <c r="B71" s="23"/>
      <c r="C71" s="55" t="s">
        <v>123</v>
      </c>
      <c r="M71" s="23"/>
    </row>
    <row r="72" spans="2:13" s="1" customFormat="1" ht="22.5" customHeight="1">
      <c r="B72" s="33"/>
      <c r="E72" s="418" t="s">
        <v>1561</v>
      </c>
      <c r="F72" s="394"/>
      <c r="G72" s="394"/>
      <c r="H72" s="394"/>
      <c r="I72" s="361"/>
      <c r="M72" s="33"/>
    </row>
    <row r="73" spans="2:13" s="1" customFormat="1" ht="14.4" customHeight="1">
      <c r="B73" s="33"/>
      <c r="C73" s="55" t="s">
        <v>1562</v>
      </c>
      <c r="I73" s="361"/>
      <c r="M73" s="33"/>
    </row>
    <row r="74" spans="2:13" s="1" customFormat="1" ht="23.25" customHeight="1">
      <c r="B74" s="33"/>
      <c r="E74" s="391" t="str">
        <f>E11</f>
        <v>ZTI - Zařizovací předměty</v>
      </c>
      <c r="F74" s="394"/>
      <c r="G74" s="394"/>
      <c r="H74" s="394"/>
      <c r="I74" s="361"/>
      <c r="M74" s="33"/>
    </row>
    <row r="75" spans="2:13" s="1" customFormat="1" ht="6.9" customHeight="1">
      <c r="B75" s="33"/>
      <c r="I75" s="361"/>
      <c r="M75" s="33"/>
    </row>
    <row r="76" spans="2:13" s="1" customFormat="1" ht="18" customHeight="1">
      <c r="B76" s="33"/>
      <c r="C76" s="55" t="s">
        <v>21</v>
      </c>
      <c r="F76" s="129" t="str">
        <f>F14</f>
        <v xml:space="preserve"> </v>
      </c>
      <c r="I76" s="361"/>
      <c r="J76" s="55" t="s">
        <v>23</v>
      </c>
      <c r="K76" s="59" t="str">
        <f>IF(K14="","",K14)</f>
        <v>17. 3. 2017</v>
      </c>
      <c r="M76" s="33"/>
    </row>
    <row r="77" spans="2:13" s="1" customFormat="1" ht="6.9" customHeight="1">
      <c r="B77" s="33"/>
      <c r="I77" s="361"/>
      <c r="M77" s="33"/>
    </row>
    <row r="78" spans="2:13" s="1" customFormat="1" ht="13.2">
      <c r="B78" s="33"/>
      <c r="C78" s="55" t="s">
        <v>27</v>
      </c>
      <c r="F78" s="129" t="str">
        <f>E17</f>
        <v xml:space="preserve"> </v>
      </c>
      <c r="I78" s="361"/>
      <c r="J78" s="55" t="s">
        <v>33</v>
      </c>
      <c r="K78" s="129" t="str">
        <f>E23</f>
        <v xml:space="preserve"> </v>
      </c>
      <c r="M78" s="33"/>
    </row>
    <row r="79" spans="2:13" s="1" customFormat="1" ht="14.4" customHeight="1">
      <c r="B79" s="33"/>
      <c r="C79" s="55" t="s">
        <v>31</v>
      </c>
      <c r="F79" s="129" t="str">
        <f>IF(E20="","",E20)</f>
        <v xml:space="preserve"> </v>
      </c>
      <c r="I79" s="361"/>
      <c r="M79" s="33"/>
    </row>
    <row r="80" spans="2:13" s="1" customFormat="1" ht="10.35" customHeight="1">
      <c r="B80" s="33"/>
      <c r="I80" s="361"/>
      <c r="M80" s="33"/>
    </row>
    <row r="81" spans="2:21" s="10" customFormat="1" ht="29.25" customHeight="1">
      <c r="B81" s="130"/>
      <c r="C81" s="131" t="s">
        <v>136</v>
      </c>
      <c r="D81" s="132" t="s">
        <v>59</v>
      </c>
      <c r="E81" s="132" t="s">
        <v>55</v>
      </c>
      <c r="F81" s="132" t="s">
        <v>137</v>
      </c>
      <c r="G81" s="132" t="s">
        <v>138</v>
      </c>
      <c r="H81" s="132" t="s">
        <v>139</v>
      </c>
      <c r="I81" s="132"/>
      <c r="J81" s="133" t="s">
        <v>140</v>
      </c>
      <c r="K81" s="132" t="s">
        <v>127</v>
      </c>
      <c r="L81" s="134" t="s">
        <v>141</v>
      </c>
      <c r="M81" s="130"/>
      <c r="N81" s="65" t="s">
        <v>142</v>
      </c>
      <c r="O81" s="66" t="s">
        <v>44</v>
      </c>
      <c r="P81" s="66" t="s">
        <v>143</v>
      </c>
      <c r="Q81" s="66" t="s">
        <v>144</v>
      </c>
      <c r="R81" s="66" t="s">
        <v>145</v>
      </c>
      <c r="S81" s="66" t="s">
        <v>146</v>
      </c>
      <c r="T81" s="66" t="s">
        <v>147</v>
      </c>
      <c r="U81" s="67" t="s">
        <v>148</v>
      </c>
    </row>
    <row r="82" spans="2:64" s="1" customFormat="1" ht="29.25" customHeight="1">
      <c r="B82" s="33"/>
      <c r="C82" s="217" t="s">
        <v>128</v>
      </c>
      <c r="I82" s="361"/>
      <c r="K82" s="135">
        <f>BL82</f>
        <v>0</v>
      </c>
      <c r="M82" s="33"/>
      <c r="N82" s="68"/>
      <c r="O82" s="60"/>
      <c r="P82" s="60"/>
      <c r="Q82" s="136">
        <f>SUM(Q83:Q91)</f>
        <v>0</v>
      </c>
      <c r="R82" s="60"/>
      <c r="S82" s="136">
        <f>SUM(S83:S91)</f>
        <v>0</v>
      </c>
      <c r="T82" s="60"/>
      <c r="U82" s="137">
        <f>SUM(U83:U91)</f>
        <v>0</v>
      </c>
      <c r="AU82" s="19" t="s">
        <v>73</v>
      </c>
      <c r="AV82" s="19" t="s">
        <v>129</v>
      </c>
      <c r="BL82" s="138">
        <f>SUM(BL83:BL91)</f>
        <v>0</v>
      </c>
    </row>
    <row r="83" spans="2:66" s="1" customFormat="1" ht="78" customHeight="1">
      <c r="B83" s="152"/>
      <c r="C83" s="194" t="s">
        <v>74</v>
      </c>
      <c r="D83" s="194" t="s">
        <v>241</v>
      </c>
      <c r="E83" s="195" t="s">
        <v>1679</v>
      </c>
      <c r="F83" s="305" t="s">
        <v>2000</v>
      </c>
      <c r="G83" s="197" t="s">
        <v>874</v>
      </c>
      <c r="H83" s="198">
        <v>9</v>
      </c>
      <c r="I83" s="198"/>
      <c r="J83" s="199"/>
      <c r="K83" s="199">
        <f aca="true" t="shared" si="0" ref="K83:K92">ROUND(J83*H83,2)</f>
        <v>0</v>
      </c>
      <c r="L83" s="196" t="s">
        <v>3</v>
      </c>
      <c r="M83" s="200"/>
      <c r="N83" s="201" t="s">
        <v>3</v>
      </c>
      <c r="O83" s="202" t="s">
        <v>45</v>
      </c>
      <c r="P83" s="161">
        <v>0</v>
      </c>
      <c r="Q83" s="161">
        <f aca="true" t="shared" si="1" ref="Q83">P83*H83</f>
        <v>0</v>
      </c>
      <c r="R83" s="161">
        <v>0</v>
      </c>
      <c r="S83" s="161">
        <f aca="true" t="shared" si="2" ref="S83">R83*H83</f>
        <v>0</v>
      </c>
      <c r="T83" s="161">
        <v>0</v>
      </c>
      <c r="U83" s="162">
        <f aca="true" t="shared" si="3" ref="U83">T83*H83</f>
        <v>0</v>
      </c>
      <c r="AS83" s="19" t="s">
        <v>180</v>
      </c>
      <c r="AU83" s="19" t="s">
        <v>241</v>
      </c>
      <c r="AV83" s="19" t="s">
        <v>74</v>
      </c>
      <c r="AZ83" s="19" t="s">
        <v>152</v>
      </c>
      <c r="BF83" s="163">
        <f aca="true" t="shared" si="4" ref="BF83">IF(O83="základní",K83,0)</f>
        <v>0</v>
      </c>
      <c r="BG83" s="163">
        <f aca="true" t="shared" si="5" ref="BG83">IF(O83="snížená",K83,0)</f>
        <v>0</v>
      </c>
      <c r="BH83" s="163">
        <f aca="true" t="shared" si="6" ref="BH83">IF(O83="zákl. přenesená",K83,0)</f>
        <v>0</v>
      </c>
      <c r="BI83" s="163">
        <f aca="true" t="shared" si="7" ref="BI83">IF(O83="sníž. přenesená",K83,0)</f>
        <v>0</v>
      </c>
      <c r="BJ83" s="163">
        <f aca="true" t="shared" si="8" ref="BJ83">IF(O83="nulová",K83,0)</f>
        <v>0</v>
      </c>
      <c r="BK83" s="19" t="s">
        <v>20</v>
      </c>
      <c r="BL83" s="163">
        <f aca="true" t="shared" si="9" ref="BL83">ROUND(J83*H83,2)</f>
        <v>0</v>
      </c>
      <c r="BM83" s="19" t="s">
        <v>164</v>
      </c>
      <c r="BN83" s="19" t="s">
        <v>1680</v>
      </c>
    </row>
    <row r="84" spans="2:66" s="1" customFormat="1" ht="42.75" customHeight="1">
      <c r="B84" s="152"/>
      <c r="C84" s="194"/>
      <c r="D84" s="194"/>
      <c r="E84" s="195"/>
      <c r="F84" s="305" t="s">
        <v>1999</v>
      </c>
      <c r="G84" s="197" t="s">
        <v>874</v>
      </c>
      <c r="H84" s="198">
        <v>9</v>
      </c>
      <c r="I84" s="198"/>
      <c r="J84" s="199"/>
      <c r="K84" s="199">
        <f t="shared" si="0"/>
        <v>0</v>
      </c>
      <c r="L84" s="196"/>
      <c r="M84" s="200"/>
      <c r="N84" s="201" t="s">
        <v>3</v>
      </c>
      <c r="O84" s="202" t="s">
        <v>45</v>
      </c>
      <c r="P84" s="161">
        <v>0</v>
      </c>
      <c r="Q84" s="161">
        <f aca="true" t="shared" si="10" ref="Q84:Q91">P84*H85</f>
        <v>0</v>
      </c>
      <c r="R84" s="161">
        <v>0</v>
      </c>
      <c r="S84" s="161">
        <f aca="true" t="shared" si="11" ref="S84:S91">R84*H85</f>
        <v>0</v>
      </c>
      <c r="T84" s="161">
        <v>0</v>
      </c>
      <c r="U84" s="162">
        <f aca="true" t="shared" si="12" ref="U84:U91">T84*H85</f>
        <v>0</v>
      </c>
      <c r="AS84" s="19" t="s">
        <v>180</v>
      </c>
      <c r="AU84" s="19" t="s">
        <v>241</v>
      </c>
      <c r="AV84" s="19" t="s">
        <v>74</v>
      </c>
      <c r="AZ84" s="19" t="s">
        <v>152</v>
      </c>
      <c r="BF84" s="163">
        <f aca="true" t="shared" si="13" ref="BF84:BF91">IF(O84="základní",K85,0)</f>
        <v>0</v>
      </c>
      <c r="BG84" s="163">
        <f aca="true" t="shared" si="14" ref="BG84:BG91">IF(O84="snížená",K85,0)</f>
        <v>0</v>
      </c>
      <c r="BH84" s="163">
        <f aca="true" t="shared" si="15" ref="BH84:BH91">IF(O84="zákl. přenesená",K85,0)</f>
        <v>0</v>
      </c>
      <c r="BI84" s="163">
        <f aca="true" t="shared" si="16" ref="BI84:BI91">IF(O84="sníž. přenesená",K85,0)</f>
        <v>0</v>
      </c>
      <c r="BJ84" s="163">
        <f aca="true" t="shared" si="17" ref="BJ84:BJ91">IF(O84="nulová",K85,0)</f>
        <v>0</v>
      </c>
      <c r="BK84" s="19" t="s">
        <v>20</v>
      </c>
      <c r="BL84" s="163">
        <f aca="true" t="shared" si="18" ref="BL84:BL91">ROUND(J85*H85,2)</f>
        <v>0</v>
      </c>
      <c r="BM84" s="19" t="s">
        <v>164</v>
      </c>
      <c r="BN84" s="19" t="s">
        <v>1681</v>
      </c>
    </row>
    <row r="85" spans="2:66" s="1" customFormat="1" ht="60" customHeight="1">
      <c r="B85" s="152"/>
      <c r="C85" s="194" t="s">
        <v>74</v>
      </c>
      <c r="D85" s="194" t="s">
        <v>241</v>
      </c>
      <c r="E85" s="195" t="s">
        <v>1679</v>
      </c>
      <c r="F85" s="196" t="s">
        <v>2004</v>
      </c>
      <c r="G85" s="197" t="s">
        <v>874</v>
      </c>
      <c r="H85" s="198">
        <v>9</v>
      </c>
      <c r="I85" s="198"/>
      <c r="J85" s="199"/>
      <c r="K85" s="199">
        <f t="shared" si="0"/>
        <v>0</v>
      </c>
      <c r="L85" s="196" t="s">
        <v>3</v>
      </c>
      <c r="M85" s="200"/>
      <c r="N85" s="201" t="s">
        <v>3</v>
      </c>
      <c r="O85" s="202" t="s">
        <v>45</v>
      </c>
      <c r="P85" s="161">
        <v>0</v>
      </c>
      <c r="Q85" s="161">
        <f t="shared" si="10"/>
        <v>0</v>
      </c>
      <c r="R85" s="161">
        <v>0</v>
      </c>
      <c r="S85" s="161">
        <f t="shared" si="11"/>
        <v>0</v>
      </c>
      <c r="T85" s="161">
        <v>0</v>
      </c>
      <c r="U85" s="162">
        <f t="shared" si="12"/>
        <v>0</v>
      </c>
      <c r="AS85" s="19" t="s">
        <v>180</v>
      </c>
      <c r="AU85" s="19" t="s">
        <v>241</v>
      </c>
      <c r="AV85" s="19" t="s">
        <v>74</v>
      </c>
      <c r="AZ85" s="19" t="s">
        <v>152</v>
      </c>
      <c r="BF85" s="163">
        <f t="shared" si="13"/>
        <v>0</v>
      </c>
      <c r="BG85" s="163">
        <f t="shared" si="14"/>
        <v>0</v>
      </c>
      <c r="BH85" s="163">
        <f t="shared" si="15"/>
        <v>0</v>
      </c>
      <c r="BI85" s="163">
        <f t="shared" si="16"/>
        <v>0</v>
      </c>
      <c r="BJ85" s="163">
        <f t="shared" si="17"/>
        <v>0</v>
      </c>
      <c r="BK85" s="19" t="s">
        <v>20</v>
      </c>
      <c r="BL85" s="163">
        <f t="shared" si="18"/>
        <v>0</v>
      </c>
      <c r="BM85" s="19" t="s">
        <v>164</v>
      </c>
      <c r="BN85" s="19" t="s">
        <v>1683</v>
      </c>
    </row>
    <row r="86" spans="2:66" s="1" customFormat="1" ht="61.5" customHeight="1">
      <c r="B86" s="152"/>
      <c r="C86" s="194" t="s">
        <v>74</v>
      </c>
      <c r="D86" s="194" t="s">
        <v>241</v>
      </c>
      <c r="E86" s="195" t="s">
        <v>1682</v>
      </c>
      <c r="F86" s="305" t="s">
        <v>2001</v>
      </c>
      <c r="G86" s="197" t="s">
        <v>874</v>
      </c>
      <c r="H86" s="198">
        <v>1</v>
      </c>
      <c r="I86" s="198"/>
      <c r="J86" s="199"/>
      <c r="K86" s="199">
        <f t="shared" si="0"/>
        <v>0</v>
      </c>
      <c r="L86" s="196" t="s">
        <v>3</v>
      </c>
      <c r="M86" s="200"/>
      <c r="N86" s="201" t="s">
        <v>3</v>
      </c>
      <c r="O86" s="202" t="s">
        <v>45</v>
      </c>
      <c r="P86" s="161">
        <v>0</v>
      </c>
      <c r="Q86" s="161">
        <f t="shared" si="10"/>
        <v>0</v>
      </c>
      <c r="R86" s="161">
        <v>0</v>
      </c>
      <c r="S86" s="161">
        <f t="shared" si="11"/>
        <v>0</v>
      </c>
      <c r="T86" s="161">
        <v>0</v>
      </c>
      <c r="U86" s="162">
        <f t="shared" si="12"/>
        <v>0</v>
      </c>
      <c r="AS86" s="19" t="s">
        <v>180</v>
      </c>
      <c r="AU86" s="19" t="s">
        <v>241</v>
      </c>
      <c r="AV86" s="19" t="s">
        <v>74</v>
      </c>
      <c r="AZ86" s="19" t="s">
        <v>152</v>
      </c>
      <c r="BF86" s="163">
        <f t="shared" si="13"/>
        <v>0</v>
      </c>
      <c r="BG86" s="163">
        <f t="shared" si="14"/>
        <v>0</v>
      </c>
      <c r="BH86" s="163">
        <f t="shared" si="15"/>
        <v>0</v>
      </c>
      <c r="BI86" s="163">
        <f t="shared" si="16"/>
        <v>0</v>
      </c>
      <c r="BJ86" s="163">
        <f t="shared" si="17"/>
        <v>0</v>
      </c>
      <c r="BK86" s="19" t="s">
        <v>20</v>
      </c>
      <c r="BL86" s="163">
        <f t="shared" si="18"/>
        <v>0</v>
      </c>
      <c r="BM86" s="19" t="s">
        <v>164</v>
      </c>
      <c r="BN86" s="19" t="s">
        <v>1685</v>
      </c>
    </row>
    <row r="87" spans="2:66" s="1" customFormat="1" ht="54" customHeight="1">
      <c r="B87" s="152"/>
      <c r="C87" s="194" t="s">
        <v>74</v>
      </c>
      <c r="D87" s="194" t="s">
        <v>241</v>
      </c>
      <c r="E87" s="195" t="s">
        <v>1684</v>
      </c>
      <c r="F87" s="196" t="s">
        <v>2003</v>
      </c>
      <c r="G87" s="197" t="s">
        <v>874</v>
      </c>
      <c r="H87" s="198">
        <v>5</v>
      </c>
      <c r="I87" s="198"/>
      <c r="J87" s="199"/>
      <c r="K87" s="199">
        <f t="shared" si="0"/>
        <v>0</v>
      </c>
      <c r="L87" s="196" t="s">
        <v>3</v>
      </c>
      <c r="M87" s="200"/>
      <c r="N87" s="201" t="s">
        <v>3</v>
      </c>
      <c r="O87" s="202" t="s">
        <v>45</v>
      </c>
      <c r="P87" s="161">
        <v>0</v>
      </c>
      <c r="Q87" s="161">
        <f t="shared" si="10"/>
        <v>0</v>
      </c>
      <c r="R87" s="161">
        <v>0</v>
      </c>
      <c r="S87" s="161">
        <f t="shared" si="11"/>
        <v>0</v>
      </c>
      <c r="T87" s="161">
        <v>0</v>
      </c>
      <c r="U87" s="162">
        <f t="shared" si="12"/>
        <v>0</v>
      </c>
      <c r="AS87" s="19" t="s">
        <v>180</v>
      </c>
      <c r="AU87" s="19" t="s">
        <v>241</v>
      </c>
      <c r="AV87" s="19" t="s">
        <v>74</v>
      </c>
      <c r="AZ87" s="19" t="s">
        <v>152</v>
      </c>
      <c r="BF87" s="163">
        <f t="shared" si="13"/>
        <v>0</v>
      </c>
      <c r="BG87" s="163">
        <f t="shared" si="14"/>
        <v>0</v>
      </c>
      <c r="BH87" s="163">
        <f t="shared" si="15"/>
        <v>0</v>
      </c>
      <c r="BI87" s="163">
        <f t="shared" si="16"/>
        <v>0</v>
      </c>
      <c r="BJ87" s="163">
        <f t="shared" si="17"/>
        <v>0</v>
      </c>
      <c r="BK87" s="19" t="s">
        <v>20</v>
      </c>
      <c r="BL87" s="163">
        <f t="shared" si="18"/>
        <v>0</v>
      </c>
      <c r="BM87" s="19" t="s">
        <v>164</v>
      </c>
      <c r="BN87" s="19" t="s">
        <v>1687</v>
      </c>
    </row>
    <row r="88" spans="2:66" s="1" customFormat="1" ht="79.5" customHeight="1">
      <c r="B88" s="152"/>
      <c r="C88" s="194" t="s">
        <v>74</v>
      </c>
      <c r="D88" s="194" t="s">
        <v>241</v>
      </c>
      <c r="E88" s="195" t="s">
        <v>1686</v>
      </c>
      <c r="F88" s="305" t="s">
        <v>2002</v>
      </c>
      <c r="G88" s="197" t="s">
        <v>3</v>
      </c>
      <c r="H88" s="198"/>
      <c r="I88" s="198"/>
      <c r="J88" s="199"/>
      <c r="K88" s="199"/>
      <c r="L88" s="196" t="s">
        <v>3</v>
      </c>
      <c r="M88" s="200"/>
      <c r="N88" s="201" t="s">
        <v>3</v>
      </c>
      <c r="O88" s="202" t="s">
        <v>45</v>
      </c>
      <c r="P88" s="161">
        <v>0</v>
      </c>
      <c r="Q88" s="161">
        <f t="shared" si="10"/>
        <v>0</v>
      </c>
      <c r="R88" s="161">
        <v>0</v>
      </c>
      <c r="S88" s="161">
        <f t="shared" si="11"/>
        <v>0</v>
      </c>
      <c r="T88" s="161">
        <v>0</v>
      </c>
      <c r="U88" s="162">
        <f t="shared" si="12"/>
        <v>0</v>
      </c>
      <c r="AS88" s="19" t="s">
        <v>180</v>
      </c>
      <c r="AU88" s="19" t="s">
        <v>241</v>
      </c>
      <c r="AV88" s="19" t="s">
        <v>74</v>
      </c>
      <c r="AZ88" s="19" t="s">
        <v>152</v>
      </c>
      <c r="BF88" s="163">
        <f t="shared" si="13"/>
        <v>0</v>
      </c>
      <c r="BG88" s="163">
        <f t="shared" si="14"/>
        <v>0</v>
      </c>
      <c r="BH88" s="163">
        <f t="shared" si="15"/>
        <v>0</v>
      </c>
      <c r="BI88" s="163">
        <f t="shared" si="16"/>
        <v>0</v>
      </c>
      <c r="BJ88" s="163">
        <f t="shared" si="17"/>
        <v>0</v>
      </c>
      <c r="BK88" s="19" t="s">
        <v>20</v>
      </c>
      <c r="BL88" s="163">
        <f t="shared" si="18"/>
        <v>0</v>
      </c>
      <c r="BM88" s="19" t="s">
        <v>164</v>
      </c>
      <c r="BN88" s="19" t="s">
        <v>1689</v>
      </c>
    </row>
    <row r="89" spans="2:66" s="1" customFormat="1" ht="22.5" customHeight="1">
      <c r="B89" s="152"/>
      <c r="C89" s="194" t="s">
        <v>74</v>
      </c>
      <c r="D89" s="194" t="s">
        <v>241</v>
      </c>
      <c r="E89" s="195" t="s">
        <v>1686</v>
      </c>
      <c r="F89" s="196" t="s">
        <v>1688</v>
      </c>
      <c r="G89" s="197" t="s">
        <v>874</v>
      </c>
      <c r="H89" s="198">
        <v>1</v>
      </c>
      <c r="I89" s="198"/>
      <c r="J89" s="199"/>
      <c r="K89" s="199">
        <f t="shared" si="0"/>
        <v>0</v>
      </c>
      <c r="L89" s="196" t="s">
        <v>3</v>
      </c>
      <c r="M89" s="200"/>
      <c r="N89" s="201" t="s">
        <v>3</v>
      </c>
      <c r="O89" s="202" t="s">
        <v>45</v>
      </c>
      <c r="P89" s="161">
        <v>0</v>
      </c>
      <c r="Q89" s="161">
        <f t="shared" si="10"/>
        <v>0</v>
      </c>
      <c r="R89" s="161">
        <v>0</v>
      </c>
      <c r="S89" s="161">
        <f t="shared" si="11"/>
        <v>0</v>
      </c>
      <c r="T89" s="161">
        <v>0</v>
      </c>
      <c r="U89" s="162">
        <f t="shared" si="12"/>
        <v>0</v>
      </c>
      <c r="AS89" s="19" t="s">
        <v>180</v>
      </c>
      <c r="AU89" s="19" t="s">
        <v>241</v>
      </c>
      <c r="AV89" s="19" t="s">
        <v>74</v>
      </c>
      <c r="AZ89" s="19" t="s">
        <v>152</v>
      </c>
      <c r="BF89" s="163">
        <f t="shared" si="13"/>
        <v>0</v>
      </c>
      <c r="BG89" s="163">
        <f t="shared" si="14"/>
        <v>0</v>
      </c>
      <c r="BH89" s="163">
        <f t="shared" si="15"/>
        <v>0</v>
      </c>
      <c r="BI89" s="163">
        <f t="shared" si="16"/>
        <v>0</v>
      </c>
      <c r="BJ89" s="163">
        <f t="shared" si="17"/>
        <v>0</v>
      </c>
      <c r="BK89" s="19" t="s">
        <v>20</v>
      </c>
      <c r="BL89" s="163">
        <f t="shared" si="18"/>
        <v>0</v>
      </c>
      <c r="BM89" s="19" t="s">
        <v>164</v>
      </c>
      <c r="BN89" s="19" t="s">
        <v>1691</v>
      </c>
    </row>
    <row r="90" spans="2:66" s="1" customFormat="1" ht="53.25" customHeight="1">
      <c r="B90" s="152"/>
      <c r="C90" s="194" t="s">
        <v>74</v>
      </c>
      <c r="D90" s="194" t="s">
        <v>241</v>
      </c>
      <c r="E90" s="195" t="s">
        <v>1690</v>
      </c>
      <c r="F90" s="305" t="s">
        <v>1937</v>
      </c>
      <c r="G90" s="197" t="s">
        <v>3</v>
      </c>
      <c r="H90" s="198"/>
      <c r="I90" s="198"/>
      <c r="J90" s="199"/>
      <c r="K90" s="199"/>
      <c r="L90" s="196" t="s">
        <v>3</v>
      </c>
      <c r="M90" s="200"/>
      <c r="N90" s="201" t="s">
        <v>3</v>
      </c>
      <c r="O90" s="202" t="s">
        <v>45</v>
      </c>
      <c r="P90" s="161">
        <v>0</v>
      </c>
      <c r="Q90" s="161">
        <f t="shared" si="10"/>
        <v>0</v>
      </c>
      <c r="R90" s="161">
        <v>0</v>
      </c>
      <c r="S90" s="161">
        <f t="shared" si="11"/>
        <v>0</v>
      </c>
      <c r="T90" s="161">
        <v>0</v>
      </c>
      <c r="U90" s="162">
        <f t="shared" si="12"/>
        <v>0</v>
      </c>
      <c r="AS90" s="19" t="s">
        <v>180</v>
      </c>
      <c r="AU90" s="19" t="s">
        <v>241</v>
      </c>
      <c r="AV90" s="19" t="s">
        <v>74</v>
      </c>
      <c r="AZ90" s="19" t="s">
        <v>152</v>
      </c>
      <c r="BF90" s="163">
        <f t="shared" si="13"/>
        <v>0</v>
      </c>
      <c r="BG90" s="163">
        <f t="shared" si="14"/>
        <v>0</v>
      </c>
      <c r="BH90" s="163">
        <f t="shared" si="15"/>
        <v>0</v>
      </c>
      <c r="BI90" s="163">
        <f t="shared" si="16"/>
        <v>0</v>
      </c>
      <c r="BJ90" s="163">
        <f t="shared" si="17"/>
        <v>0</v>
      </c>
      <c r="BK90" s="19" t="s">
        <v>20</v>
      </c>
      <c r="BL90" s="163">
        <f t="shared" si="18"/>
        <v>0</v>
      </c>
      <c r="BM90" s="19" t="s">
        <v>164</v>
      </c>
      <c r="BN90" s="19" t="s">
        <v>1693</v>
      </c>
    </row>
    <row r="91" spans="2:66" s="1" customFormat="1" ht="22.5" customHeight="1">
      <c r="B91" s="152"/>
      <c r="C91" s="194" t="s">
        <v>74</v>
      </c>
      <c r="D91" s="194" t="s">
        <v>241</v>
      </c>
      <c r="E91" s="195" t="s">
        <v>1690</v>
      </c>
      <c r="F91" s="196" t="s">
        <v>1692</v>
      </c>
      <c r="G91" s="197" t="s">
        <v>874</v>
      </c>
      <c r="H91" s="198">
        <v>1</v>
      </c>
      <c r="I91" s="198"/>
      <c r="J91" s="199"/>
      <c r="K91" s="199">
        <f t="shared" si="0"/>
        <v>0</v>
      </c>
      <c r="L91" s="196" t="s">
        <v>3</v>
      </c>
      <c r="M91" s="200"/>
      <c r="N91" s="201" t="s">
        <v>3</v>
      </c>
      <c r="O91" s="218" t="s">
        <v>45</v>
      </c>
      <c r="P91" s="192">
        <v>0</v>
      </c>
      <c r="Q91" s="192">
        <f t="shared" si="10"/>
        <v>0</v>
      </c>
      <c r="R91" s="192">
        <v>0</v>
      </c>
      <c r="S91" s="192">
        <f t="shared" si="11"/>
        <v>0</v>
      </c>
      <c r="T91" s="192">
        <v>0</v>
      </c>
      <c r="U91" s="193">
        <f t="shared" si="12"/>
        <v>0</v>
      </c>
      <c r="AS91" s="19" t="s">
        <v>180</v>
      </c>
      <c r="AU91" s="19" t="s">
        <v>241</v>
      </c>
      <c r="AV91" s="19" t="s">
        <v>74</v>
      </c>
      <c r="AZ91" s="19" t="s">
        <v>152</v>
      </c>
      <c r="BF91" s="163">
        <f t="shared" si="13"/>
        <v>0</v>
      </c>
      <c r="BG91" s="163">
        <f t="shared" si="14"/>
        <v>0</v>
      </c>
      <c r="BH91" s="163">
        <f t="shared" si="15"/>
        <v>0</v>
      </c>
      <c r="BI91" s="163">
        <f t="shared" si="16"/>
        <v>0</v>
      </c>
      <c r="BJ91" s="163">
        <f t="shared" si="17"/>
        <v>0</v>
      </c>
      <c r="BK91" s="19" t="s">
        <v>20</v>
      </c>
      <c r="BL91" s="163">
        <f t="shared" si="18"/>
        <v>0</v>
      </c>
      <c r="BM91" s="19" t="s">
        <v>164</v>
      </c>
      <c r="BN91" s="19" t="s">
        <v>1695</v>
      </c>
    </row>
    <row r="92" spans="2:13" s="1" customFormat="1" ht="23.25" customHeight="1">
      <c r="B92" s="48"/>
      <c r="C92" s="373" t="s">
        <v>20</v>
      </c>
      <c r="D92" s="373" t="s">
        <v>241</v>
      </c>
      <c r="E92" s="374" t="s">
        <v>1694</v>
      </c>
      <c r="F92" s="375" t="s">
        <v>1610</v>
      </c>
      <c r="G92" s="376" t="s">
        <v>874</v>
      </c>
      <c r="H92" s="377">
        <v>1</v>
      </c>
      <c r="I92" s="377"/>
      <c r="J92" s="378"/>
      <c r="K92" s="378">
        <f t="shared" si="0"/>
        <v>0</v>
      </c>
      <c r="L92" s="379" t="s">
        <v>3</v>
      </c>
      <c r="M92" s="33"/>
    </row>
    <row r="96" ht="14.4">
      <c r="D96" s="372"/>
    </row>
  </sheetData>
  <autoFilter ref="C81:L81"/>
  <mergeCells count="12">
    <mergeCell ref="E72:H72"/>
    <mergeCell ref="E74:H74"/>
    <mergeCell ref="E7:H7"/>
    <mergeCell ref="E9:H9"/>
    <mergeCell ref="E11:H11"/>
    <mergeCell ref="E26:H26"/>
    <mergeCell ref="E47:H47"/>
    <mergeCell ref="G1:H1"/>
    <mergeCell ref="M2:W2"/>
    <mergeCell ref="E49:H49"/>
    <mergeCell ref="E51:H51"/>
    <mergeCell ref="E70:H70"/>
  </mergeCells>
  <hyperlinks>
    <hyperlink ref="F1:G1" location="C2" tooltip="Krycí list soupisu" display="1) Krycí list soupisu"/>
    <hyperlink ref="G1:H1" location="C58" tooltip="Rekapitulace" display="2) Rekapitulace"/>
    <hyperlink ref="K1" location="C81" tooltip="Soupis prací" display="3) Soupis prací"/>
    <hyperlink ref="M1:W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77" activePane="bottomLeft" state="frozen"/>
      <selection pane="bottomLeft" activeCell="I86" sqref="I86:I10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120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ht="13.2">
      <c r="B8" s="23"/>
      <c r="C8" s="24"/>
      <c r="D8" s="31" t="s">
        <v>123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20" t="s">
        <v>1696</v>
      </c>
      <c r="F9" s="399"/>
      <c r="G9" s="399"/>
      <c r="H9" s="399"/>
      <c r="I9" s="34"/>
      <c r="J9" s="34"/>
      <c r="K9" s="37"/>
    </row>
    <row r="10" spans="2:11" s="1" customFormat="1" ht="13.2">
      <c r="B10" s="33"/>
      <c r="C10" s="34"/>
      <c r="D10" s="31" t="s">
        <v>1562</v>
      </c>
      <c r="E10" s="34"/>
      <c r="F10" s="34"/>
      <c r="G10" s="34"/>
      <c r="H10" s="34"/>
      <c r="I10" s="34"/>
      <c r="J10" s="34"/>
      <c r="K10" s="37"/>
    </row>
    <row r="11" spans="2:11" s="1" customFormat="1" ht="36.9" customHeight="1">
      <c r="B11" s="33"/>
      <c r="C11" s="34"/>
      <c r="D11" s="34"/>
      <c r="E11" s="423" t="s">
        <v>1933</v>
      </c>
      <c r="F11" s="399"/>
      <c r="G11" s="399"/>
      <c r="H11" s="399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" customHeight="1">
      <c r="B14" s="33"/>
      <c r="C14" s="34"/>
      <c r="D14" s="31" t="s">
        <v>21</v>
      </c>
      <c r="E14" s="34"/>
      <c r="F14" s="29" t="s">
        <v>32</v>
      </c>
      <c r="G14" s="34"/>
      <c r="H14" s="34"/>
      <c r="I14" s="31" t="s">
        <v>23</v>
      </c>
      <c r="J14" s="97" t="str">
        <f>'Rekapitulace stavby'!AN8</f>
        <v>17. 3. 2017</v>
      </c>
      <c r="K14" s="37"/>
    </row>
    <row r="15" spans="2:11" s="1" customFormat="1" ht="10.95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" customHeight="1">
      <c r="B16" s="33"/>
      <c r="C16" s="34"/>
      <c r="D16" s="31" t="s">
        <v>27</v>
      </c>
      <c r="E16" s="34"/>
      <c r="F16" s="34"/>
      <c r="G16" s="34"/>
      <c r="H16" s="34"/>
      <c r="I16" s="31" t="s">
        <v>28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32</v>
      </c>
      <c r="F17" s="34"/>
      <c r="G17" s="34"/>
      <c r="H17" s="34"/>
      <c r="I17" s="31" t="s">
        <v>30</v>
      </c>
      <c r="J17" s="29" t="s">
        <v>3</v>
      </c>
      <c r="K17" s="37"/>
    </row>
    <row r="18" spans="2:11" s="1" customFormat="1" ht="6.9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" customHeight="1">
      <c r="B19" s="33"/>
      <c r="C19" s="34"/>
      <c r="D19" s="31" t="s">
        <v>31</v>
      </c>
      <c r="E19" s="34"/>
      <c r="F19" s="34"/>
      <c r="G19" s="34"/>
      <c r="H19" s="34"/>
      <c r="I19" s="31" t="s">
        <v>28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32</v>
      </c>
      <c r="F20" s="34"/>
      <c r="G20" s="34"/>
      <c r="H20" s="34"/>
      <c r="I20" s="31" t="s">
        <v>30</v>
      </c>
      <c r="J20" s="29" t="s">
        <v>3</v>
      </c>
      <c r="K20" s="37"/>
    </row>
    <row r="21" spans="2:11" s="1" customFormat="1" ht="6.9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" customHeight="1">
      <c r="B22" s="33"/>
      <c r="C22" s="34"/>
      <c r="D22" s="31" t="s">
        <v>33</v>
      </c>
      <c r="E22" s="34"/>
      <c r="F22" s="34"/>
      <c r="G22" s="34"/>
      <c r="H22" s="34"/>
      <c r="I22" s="31" t="s">
        <v>28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32</v>
      </c>
      <c r="F23" s="34"/>
      <c r="G23" s="34"/>
      <c r="H23" s="34"/>
      <c r="I23" s="31" t="s">
        <v>30</v>
      </c>
      <c r="J23" s="29" t="s">
        <v>3</v>
      </c>
      <c r="K23" s="37"/>
    </row>
    <row r="24" spans="2:11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" customHeight="1">
      <c r="B25" s="33"/>
      <c r="C25" s="34"/>
      <c r="D25" s="31" t="s">
        <v>38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414" t="s">
        <v>3</v>
      </c>
      <c r="F26" s="422"/>
      <c r="G26" s="422"/>
      <c r="H26" s="422"/>
      <c r="I26" s="99"/>
      <c r="J26" s="99"/>
      <c r="K26" s="100"/>
    </row>
    <row r="27" spans="2:11" s="1" customFormat="1" ht="6.9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40</v>
      </c>
      <c r="E29" s="34"/>
      <c r="F29" s="34"/>
      <c r="G29" s="34"/>
      <c r="H29" s="34"/>
      <c r="I29" s="34"/>
      <c r="J29" s="103">
        <f>ROUND(J85,2)</f>
        <v>0</v>
      </c>
      <c r="K29" s="37"/>
    </row>
    <row r="30" spans="2:11" s="1" customFormat="1" ht="6.9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" customHeight="1">
      <c r="B31" s="33"/>
      <c r="C31" s="34"/>
      <c r="D31" s="34"/>
      <c r="E31" s="34"/>
      <c r="F31" s="38" t="s">
        <v>42</v>
      </c>
      <c r="G31" s="34"/>
      <c r="H31" s="34"/>
      <c r="I31" s="38" t="s">
        <v>41</v>
      </c>
      <c r="J31" s="38" t="s">
        <v>43</v>
      </c>
      <c r="K31" s="37"/>
    </row>
    <row r="32" spans="2:11" s="1" customFormat="1" ht="14.4" customHeight="1">
      <c r="B32" s="33"/>
      <c r="C32" s="34"/>
      <c r="D32" s="41" t="s">
        <v>44</v>
      </c>
      <c r="E32" s="41" t="s">
        <v>45</v>
      </c>
      <c r="F32" s="104">
        <f>ROUND(SUM(BE85:BE102),2)</f>
        <v>0</v>
      </c>
      <c r="G32" s="34"/>
      <c r="H32" s="34"/>
      <c r="I32" s="105">
        <v>0.21</v>
      </c>
      <c r="J32" s="104">
        <f>ROUND(ROUND((SUM(BE85:BE102)),2)*I32,2)</f>
        <v>0</v>
      </c>
      <c r="K32" s="37"/>
    </row>
    <row r="33" spans="2:11" s="1" customFormat="1" ht="14.4" customHeight="1">
      <c r="B33" s="33"/>
      <c r="C33" s="34"/>
      <c r="D33" s="34"/>
      <c r="E33" s="41" t="s">
        <v>46</v>
      </c>
      <c r="F33" s="104">
        <f>ROUND(SUM(BF85:BF102),2)</f>
        <v>0</v>
      </c>
      <c r="G33" s="34"/>
      <c r="H33" s="34"/>
      <c r="I33" s="105">
        <v>0.15</v>
      </c>
      <c r="J33" s="104">
        <f>ROUND(ROUND((SUM(BF85:BF102)),2)*I33,2)</f>
        <v>0</v>
      </c>
      <c r="K33" s="37"/>
    </row>
    <row r="34" spans="2:11" s="1" customFormat="1" ht="14.4" customHeight="1" hidden="1">
      <c r="B34" s="33"/>
      <c r="C34" s="34"/>
      <c r="D34" s="34"/>
      <c r="E34" s="41" t="s">
        <v>47</v>
      </c>
      <c r="F34" s="104">
        <f>ROUND(SUM(BG85:BG102),2)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" customHeight="1" hidden="1">
      <c r="B35" s="33"/>
      <c r="C35" s="34"/>
      <c r="D35" s="34"/>
      <c r="E35" s="41" t="s">
        <v>48</v>
      </c>
      <c r="F35" s="104">
        <f>ROUND(SUM(BH85:BH102),2)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" customHeight="1" hidden="1">
      <c r="B36" s="33"/>
      <c r="C36" s="34"/>
      <c r="D36" s="34"/>
      <c r="E36" s="41" t="s">
        <v>49</v>
      </c>
      <c r="F36" s="104">
        <f>ROUND(SUM(BI85:BI102),2)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50</v>
      </c>
      <c r="E38" s="63"/>
      <c r="F38" s="63"/>
      <c r="G38" s="108" t="s">
        <v>51</v>
      </c>
      <c r="H38" s="109" t="s">
        <v>52</v>
      </c>
      <c r="I38" s="63"/>
      <c r="J38" s="110">
        <f>SUM(J29:J36)</f>
        <v>0</v>
      </c>
      <c r="K38" s="111"/>
    </row>
    <row r="39" spans="2:11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" customHeight="1">
      <c r="B44" s="33"/>
      <c r="C44" s="25" t="s">
        <v>125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20" t="str">
        <f>E7</f>
        <v>Nová dětská skupina v budově MŽP</v>
      </c>
      <c r="F47" s="399"/>
      <c r="G47" s="399"/>
      <c r="H47" s="399"/>
      <c r="I47" s="34"/>
      <c r="J47" s="34"/>
      <c r="K47" s="37"/>
    </row>
    <row r="48" spans="2:11" ht="13.2">
      <c r="B48" s="23"/>
      <c r="C48" s="31" t="s">
        <v>123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20" t="s">
        <v>1696</v>
      </c>
      <c r="F49" s="399"/>
      <c r="G49" s="399"/>
      <c r="H49" s="399"/>
      <c r="I49" s="34"/>
      <c r="J49" s="34"/>
      <c r="K49" s="37"/>
    </row>
    <row r="50" spans="2:11" s="1" customFormat="1" ht="14.4" customHeight="1">
      <c r="B50" s="33"/>
      <c r="C50" s="31" t="s">
        <v>1562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21" t="str">
        <f>E11</f>
        <v xml:space="preserve"> ÚSTŘEDNÍ VYTÁPĚNÍ</v>
      </c>
      <c r="F51" s="399"/>
      <c r="G51" s="399"/>
      <c r="H51" s="399"/>
      <c r="I51" s="34"/>
      <c r="J51" s="34"/>
      <c r="K51" s="37"/>
    </row>
    <row r="52" spans="2:11" s="1" customFormat="1" ht="6.9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 t="str">
        <f>IF(J14="","",J14)</f>
        <v>17. 3. 2017</v>
      </c>
      <c r="K53" s="37"/>
    </row>
    <row r="54" spans="2:11" s="1" customFormat="1" ht="6.9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3.2">
      <c r="B55" s="33"/>
      <c r="C55" s="31" t="s">
        <v>27</v>
      </c>
      <c r="D55" s="34"/>
      <c r="E55" s="34"/>
      <c r="F55" s="29" t="str">
        <f>E17</f>
        <v xml:space="preserve"> </v>
      </c>
      <c r="G55" s="34"/>
      <c r="H55" s="34"/>
      <c r="I55" s="31" t="s">
        <v>33</v>
      </c>
      <c r="J55" s="29" t="str">
        <f>E23</f>
        <v xml:space="preserve"> </v>
      </c>
      <c r="K55" s="37"/>
    </row>
    <row r="56" spans="2:11" s="1" customFormat="1" ht="14.4" customHeight="1">
      <c r="B56" s="33"/>
      <c r="C56" s="31" t="s">
        <v>31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126</v>
      </c>
      <c r="D58" s="106"/>
      <c r="E58" s="106"/>
      <c r="F58" s="106"/>
      <c r="G58" s="106"/>
      <c r="H58" s="106"/>
      <c r="I58" s="106"/>
      <c r="J58" s="114" t="s">
        <v>127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128</v>
      </c>
      <c r="D60" s="34"/>
      <c r="E60" s="34"/>
      <c r="F60" s="34"/>
      <c r="G60" s="34"/>
      <c r="H60" s="34"/>
      <c r="I60" s="34"/>
      <c r="J60" s="103">
        <f>J85</f>
        <v>0</v>
      </c>
      <c r="K60" s="37"/>
      <c r="AU60" s="19" t="s">
        <v>129</v>
      </c>
    </row>
    <row r="61" spans="2:11" s="8" customFormat="1" ht="24.9" customHeight="1">
      <c r="B61" s="117"/>
      <c r="C61" s="118"/>
      <c r="D61" s="119" t="s">
        <v>1697</v>
      </c>
      <c r="E61" s="120"/>
      <c r="F61" s="120"/>
      <c r="G61" s="120"/>
      <c r="H61" s="120"/>
      <c r="I61" s="120"/>
      <c r="J61" s="121">
        <f>J86</f>
        <v>0</v>
      </c>
      <c r="K61" s="122"/>
    </row>
    <row r="62" spans="2:11" s="8" customFormat="1" ht="24.9" customHeight="1">
      <c r="B62" s="117"/>
      <c r="C62" s="118"/>
      <c r="D62" s="119" t="s">
        <v>1698</v>
      </c>
      <c r="E62" s="120"/>
      <c r="F62" s="120"/>
      <c r="G62" s="120"/>
      <c r="H62" s="120"/>
      <c r="I62" s="120"/>
      <c r="J62" s="121">
        <f>J89</f>
        <v>0</v>
      </c>
      <c r="K62" s="122"/>
    </row>
    <row r="63" spans="2:11" s="8" customFormat="1" ht="24.9" customHeight="1">
      <c r="B63" s="117"/>
      <c r="C63" s="118"/>
      <c r="D63" s="119" t="s">
        <v>1699</v>
      </c>
      <c r="E63" s="120"/>
      <c r="F63" s="120"/>
      <c r="G63" s="120"/>
      <c r="H63" s="120"/>
      <c r="I63" s="120"/>
      <c r="J63" s="121">
        <f>J96</f>
        <v>0</v>
      </c>
      <c r="K63" s="122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34"/>
      <c r="J64" s="34"/>
      <c r="K64" s="37"/>
    </row>
    <row r="65" spans="2:11" s="1" customFormat="1" ht="6.9" customHeight="1">
      <c r="B65" s="48"/>
      <c r="C65" s="49"/>
      <c r="D65" s="49"/>
      <c r="E65" s="49"/>
      <c r="F65" s="49"/>
      <c r="G65" s="49"/>
      <c r="H65" s="49"/>
      <c r="I65" s="49"/>
      <c r="J65" s="49"/>
      <c r="K65" s="50"/>
    </row>
    <row r="69" spans="2:12" s="1" customFormat="1" ht="6.9" customHeight="1"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33"/>
    </row>
    <row r="70" spans="2:12" s="1" customFormat="1" ht="36.9" customHeight="1">
      <c r="B70" s="33"/>
      <c r="C70" s="53" t="s">
        <v>135</v>
      </c>
      <c r="L70" s="33"/>
    </row>
    <row r="71" spans="2:12" s="1" customFormat="1" ht="6.9" customHeight="1">
      <c r="B71" s="33"/>
      <c r="L71" s="33"/>
    </row>
    <row r="72" spans="2:12" s="1" customFormat="1" ht="14.4" customHeight="1">
      <c r="B72" s="33"/>
      <c r="C72" s="55" t="s">
        <v>15</v>
      </c>
      <c r="L72" s="33"/>
    </row>
    <row r="73" spans="2:12" s="1" customFormat="1" ht="22.5" customHeight="1">
      <c r="B73" s="33"/>
      <c r="E73" s="418" t="str">
        <f>E7</f>
        <v>Nová dětská skupina v budově MŽP</v>
      </c>
      <c r="F73" s="394"/>
      <c r="G73" s="394"/>
      <c r="H73" s="394"/>
      <c r="L73" s="33"/>
    </row>
    <row r="74" spans="2:12" ht="13.2">
      <c r="B74" s="23"/>
      <c r="C74" s="55" t="s">
        <v>123</v>
      </c>
      <c r="L74" s="23"/>
    </row>
    <row r="75" spans="2:12" s="1" customFormat="1" ht="22.5" customHeight="1">
      <c r="B75" s="33"/>
      <c r="E75" s="418" t="s">
        <v>1696</v>
      </c>
      <c r="F75" s="394"/>
      <c r="G75" s="394"/>
      <c r="H75" s="394"/>
      <c r="L75" s="33"/>
    </row>
    <row r="76" spans="2:12" s="1" customFormat="1" ht="14.4" customHeight="1">
      <c r="B76" s="33"/>
      <c r="C76" s="55" t="s">
        <v>1562</v>
      </c>
      <c r="L76" s="33"/>
    </row>
    <row r="77" spans="2:12" s="1" customFormat="1" ht="23.25" customHeight="1">
      <c r="B77" s="33"/>
      <c r="E77" s="391" t="str">
        <f>E11</f>
        <v xml:space="preserve"> ÚSTŘEDNÍ VYTÁPĚNÍ</v>
      </c>
      <c r="F77" s="394"/>
      <c r="G77" s="394"/>
      <c r="H77" s="394"/>
      <c r="L77" s="33"/>
    </row>
    <row r="78" spans="2:12" s="1" customFormat="1" ht="6.9" customHeight="1">
      <c r="B78" s="33"/>
      <c r="L78" s="33"/>
    </row>
    <row r="79" spans="2:12" s="1" customFormat="1" ht="18" customHeight="1">
      <c r="B79" s="33"/>
      <c r="C79" s="55" t="s">
        <v>21</v>
      </c>
      <c r="F79" s="129" t="str">
        <f>F14</f>
        <v xml:space="preserve"> </v>
      </c>
      <c r="I79" s="55" t="s">
        <v>23</v>
      </c>
      <c r="J79" s="59" t="str">
        <f>IF(J14="","",J14)</f>
        <v>17. 3. 2017</v>
      </c>
      <c r="L79" s="33"/>
    </row>
    <row r="80" spans="2:12" s="1" customFormat="1" ht="6.9" customHeight="1">
      <c r="B80" s="33"/>
      <c r="L80" s="33"/>
    </row>
    <row r="81" spans="2:12" s="1" customFormat="1" ht="13.2">
      <c r="B81" s="33"/>
      <c r="C81" s="55" t="s">
        <v>27</v>
      </c>
      <c r="F81" s="129" t="str">
        <f>E17</f>
        <v xml:space="preserve"> </v>
      </c>
      <c r="I81" s="55" t="s">
        <v>33</v>
      </c>
      <c r="J81" s="129" t="str">
        <f>E23</f>
        <v xml:space="preserve"> </v>
      </c>
      <c r="L81" s="33"/>
    </row>
    <row r="82" spans="2:12" s="1" customFormat="1" ht="14.4" customHeight="1">
      <c r="B82" s="33"/>
      <c r="C82" s="55" t="s">
        <v>31</v>
      </c>
      <c r="F82" s="129" t="str">
        <f>IF(E20="","",E20)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30"/>
      <c r="C84" s="131" t="s">
        <v>136</v>
      </c>
      <c r="D84" s="132" t="s">
        <v>59</v>
      </c>
      <c r="E84" s="132" t="s">
        <v>55</v>
      </c>
      <c r="F84" s="132" t="s">
        <v>137</v>
      </c>
      <c r="G84" s="132" t="s">
        <v>138</v>
      </c>
      <c r="H84" s="132" t="s">
        <v>139</v>
      </c>
      <c r="I84" s="133" t="s">
        <v>140</v>
      </c>
      <c r="J84" s="132" t="s">
        <v>127</v>
      </c>
      <c r="K84" s="134" t="s">
        <v>141</v>
      </c>
      <c r="L84" s="130"/>
      <c r="M84" s="65" t="s">
        <v>142</v>
      </c>
      <c r="N84" s="66" t="s">
        <v>44</v>
      </c>
      <c r="O84" s="66" t="s">
        <v>143</v>
      </c>
      <c r="P84" s="66" t="s">
        <v>144</v>
      </c>
      <c r="Q84" s="66" t="s">
        <v>145</v>
      </c>
      <c r="R84" s="66" t="s">
        <v>146</v>
      </c>
      <c r="S84" s="66" t="s">
        <v>147</v>
      </c>
      <c r="T84" s="67" t="s">
        <v>148</v>
      </c>
    </row>
    <row r="85" spans="2:63" s="1" customFormat="1" ht="29.25" customHeight="1">
      <c r="B85" s="33"/>
      <c r="C85" s="69" t="s">
        <v>128</v>
      </c>
      <c r="J85" s="135">
        <f>J86+J89+J96</f>
        <v>0</v>
      </c>
      <c r="L85" s="33"/>
      <c r="M85" s="68"/>
      <c r="N85" s="60"/>
      <c r="O85" s="60"/>
      <c r="P85" s="136" t="e">
        <f>P86+P89+#REF!+P96</f>
        <v>#REF!</v>
      </c>
      <c r="Q85" s="60"/>
      <c r="R85" s="136" t="e">
        <f>R86+R89+#REF!+R96</f>
        <v>#REF!</v>
      </c>
      <c r="S85" s="60"/>
      <c r="T85" s="137" t="e">
        <f>T86+T89+#REF!+T96</f>
        <v>#REF!</v>
      </c>
      <c r="AT85" s="19" t="s">
        <v>73</v>
      </c>
      <c r="AU85" s="19" t="s">
        <v>129</v>
      </c>
      <c r="BK85" s="138" t="e">
        <f>BK86+BK89+#REF!+BK96</f>
        <v>#REF!</v>
      </c>
    </row>
    <row r="86" spans="2:63" s="11" customFormat="1" ht="37.35" customHeight="1">
      <c r="B86" s="139"/>
      <c r="D86" s="149" t="s">
        <v>73</v>
      </c>
      <c r="E86" s="215" t="s">
        <v>1619</v>
      </c>
      <c r="F86" s="215" t="s">
        <v>1700</v>
      </c>
      <c r="J86" s="216">
        <f>SUM(J87:J88)</f>
        <v>0</v>
      </c>
      <c r="L86" s="139"/>
      <c r="M86" s="143"/>
      <c r="N86" s="144"/>
      <c r="O86" s="144"/>
      <c r="P86" s="145">
        <f>SUM(P87:P88)</f>
        <v>0</v>
      </c>
      <c r="Q86" s="144"/>
      <c r="R86" s="145">
        <f>SUM(R87:R88)</f>
        <v>0</v>
      </c>
      <c r="S86" s="144"/>
      <c r="T86" s="146">
        <f>SUM(T87:T88)</f>
        <v>0</v>
      </c>
      <c r="AR86" s="140" t="s">
        <v>20</v>
      </c>
      <c r="AT86" s="147" t="s">
        <v>73</v>
      </c>
      <c r="AU86" s="147" t="s">
        <v>74</v>
      </c>
      <c r="AY86" s="140" t="s">
        <v>152</v>
      </c>
      <c r="BK86" s="148">
        <f>SUM(BK87:BK88)</f>
        <v>0</v>
      </c>
    </row>
    <row r="87" spans="2:65" s="1" customFormat="1" ht="22.5" customHeight="1">
      <c r="B87" s="152"/>
      <c r="C87" s="194" t="s">
        <v>74</v>
      </c>
      <c r="D87" s="194" t="s">
        <v>241</v>
      </c>
      <c r="E87" s="195" t="s">
        <v>1701</v>
      </c>
      <c r="F87" s="196" t="s">
        <v>1702</v>
      </c>
      <c r="G87" s="197" t="s">
        <v>1526</v>
      </c>
      <c r="H87" s="198">
        <v>30</v>
      </c>
      <c r="I87" s="199"/>
      <c r="J87" s="199">
        <f>ROUND(I87*H87,2)</f>
        <v>0</v>
      </c>
      <c r="K87" s="196" t="s">
        <v>3</v>
      </c>
      <c r="L87" s="200"/>
      <c r="M87" s="201" t="s">
        <v>3</v>
      </c>
      <c r="N87" s="202" t="s">
        <v>45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180</v>
      </c>
      <c r="AT87" s="19" t="s">
        <v>241</v>
      </c>
      <c r="AU87" s="19" t="s">
        <v>20</v>
      </c>
      <c r="AY87" s="19" t="s">
        <v>152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164</v>
      </c>
      <c r="BM87" s="19" t="s">
        <v>1703</v>
      </c>
    </row>
    <row r="88" spans="2:65" s="1" customFormat="1" ht="22.5" customHeight="1">
      <c r="B88" s="152"/>
      <c r="C88" s="194" t="s">
        <v>74</v>
      </c>
      <c r="D88" s="194" t="s">
        <v>241</v>
      </c>
      <c r="E88" s="195" t="s">
        <v>1704</v>
      </c>
      <c r="F88" s="196" t="s">
        <v>1705</v>
      </c>
      <c r="G88" s="197" t="s">
        <v>1526</v>
      </c>
      <c r="H88" s="198">
        <v>19</v>
      </c>
      <c r="I88" s="199"/>
      <c r="J88" s="199">
        <f>ROUND(I88*H88,2)</f>
        <v>0</v>
      </c>
      <c r="K88" s="196" t="s">
        <v>3</v>
      </c>
      <c r="L88" s="200"/>
      <c r="M88" s="201" t="s">
        <v>3</v>
      </c>
      <c r="N88" s="202" t="s">
        <v>45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180</v>
      </c>
      <c r="AT88" s="19" t="s">
        <v>241</v>
      </c>
      <c r="AU88" s="19" t="s">
        <v>20</v>
      </c>
      <c r="AY88" s="19" t="s">
        <v>152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164</v>
      </c>
      <c r="BM88" s="19" t="s">
        <v>1706</v>
      </c>
    </row>
    <row r="89" spans="2:63" s="11" customFormat="1" ht="37.35" customHeight="1">
      <c r="B89" s="139"/>
      <c r="D89" s="149" t="s">
        <v>73</v>
      </c>
      <c r="E89" s="215" t="s">
        <v>1566</v>
      </c>
      <c r="F89" s="215" t="s">
        <v>1707</v>
      </c>
      <c r="J89" s="216">
        <f>SUM(J90:J95)</f>
        <v>0</v>
      </c>
      <c r="L89" s="139"/>
      <c r="M89" s="143"/>
      <c r="N89" s="144"/>
      <c r="O89" s="144"/>
      <c r="P89" s="145">
        <f>SUM(P90:P95)</f>
        <v>0</v>
      </c>
      <c r="Q89" s="144"/>
      <c r="R89" s="145">
        <f>SUM(R90:R95)</f>
        <v>0</v>
      </c>
      <c r="S89" s="144"/>
      <c r="T89" s="146">
        <f>SUM(T90:T95)</f>
        <v>0</v>
      </c>
      <c r="AR89" s="140" t="s">
        <v>20</v>
      </c>
      <c r="AT89" s="147" t="s">
        <v>73</v>
      </c>
      <c r="AU89" s="147" t="s">
        <v>74</v>
      </c>
      <c r="AY89" s="140" t="s">
        <v>152</v>
      </c>
      <c r="BK89" s="148">
        <f>SUM(BK90:BK95)</f>
        <v>0</v>
      </c>
    </row>
    <row r="90" spans="2:65" s="1" customFormat="1" ht="22.5" customHeight="1">
      <c r="B90" s="152"/>
      <c r="C90" s="194" t="s">
        <v>74</v>
      </c>
      <c r="D90" s="194" t="s">
        <v>241</v>
      </c>
      <c r="E90" s="195" t="s">
        <v>1708</v>
      </c>
      <c r="F90" s="196" t="s">
        <v>1709</v>
      </c>
      <c r="G90" s="197" t="s">
        <v>1526</v>
      </c>
      <c r="H90" s="198">
        <v>4</v>
      </c>
      <c r="I90" s="199"/>
      <c r="J90" s="199">
        <f aca="true" t="shared" si="0" ref="J90:J95">ROUND(I90*H90,2)</f>
        <v>0</v>
      </c>
      <c r="K90" s="196" t="s">
        <v>3</v>
      </c>
      <c r="L90" s="200"/>
      <c r="M90" s="201" t="s">
        <v>3</v>
      </c>
      <c r="N90" s="202" t="s">
        <v>45</v>
      </c>
      <c r="O90" s="161">
        <v>0</v>
      </c>
      <c r="P90" s="161">
        <f aca="true" t="shared" si="1" ref="P90:P95">O90*H90</f>
        <v>0</v>
      </c>
      <c r="Q90" s="161">
        <v>0</v>
      </c>
      <c r="R90" s="161">
        <f aca="true" t="shared" si="2" ref="R90:R95">Q90*H90</f>
        <v>0</v>
      </c>
      <c r="S90" s="161">
        <v>0</v>
      </c>
      <c r="T90" s="162">
        <f aca="true" t="shared" si="3" ref="T90:T95">S90*H90</f>
        <v>0</v>
      </c>
      <c r="AR90" s="19" t="s">
        <v>180</v>
      </c>
      <c r="AT90" s="19" t="s">
        <v>241</v>
      </c>
      <c r="AU90" s="19" t="s">
        <v>20</v>
      </c>
      <c r="AY90" s="19" t="s">
        <v>152</v>
      </c>
      <c r="BE90" s="163">
        <f aca="true" t="shared" si="4" ref="BE90:BE95">IF(N90="základní",J90,0)</f>
        <v>0</v>
      </c>
      <c r="BF90" s="163">
        <f aca="true" t="shared" si="5" ref="BF90:BF95">IF(N90="snížená",J90,0)</f>
        <v>0</v>
      </c>
      <c r="BG90" s="163">
        <f aca="true" t="shared" si="6" ref="BG90:BG95">IF(N90="zákl. přenesená",J90,0)</f>
        <v>0</v>
      </c>
      <c r="BH90" s="163">
        <f aca="true" t="shared" si="7" ref="BH90:BH95">IF(N90="sníž. přenesená",J90,0)</f>
        <v>0</v>
      </c>
      <c r="BI90" s="163">
        <f aca="true" t="shared" si="8" ref="BI90:BI95">IF(N90="nulová",J90,0)</f>
        <v>0</v>
      </c>
      <c r="BJ90" s="19" t="s">
        <v>20</v>
      </c>
      <c r="BK90" s="163">
        <f aca="true" t="shared" si="9" ref="BK90:BK95">ROUND(I90*H90,2)</f>
        <v>0</v>
      </c>
      <c r="BL90" s="19" t="s">
        <v>164</v>
      </c>
      <c r="BM90" s="19" t="s">
        <v>1710</v>
      </c>
    </row>
    <row r="91" spans="2:65" s="1" customFormat="1" ht="22.5" customHeight="1">
      <c r="B91" s="152"/>
      <c r="C91" s="194" t="s">
        <v>74</v>
      </c>
      <c r="D91" s="194" t="s">
        <v>241</v>
      </c>
      <c r="E91" s="195" t="s">
        <v>1711</v>
      </c>
      <c r="F91" s="196" t="s">
        <v>1712</v>
      </c>
      <c r="G91" s="197" t="s">
        <v>1526</v>
      </c>
      <c r="H91" s="198">
        <v>5</v>
      </c>
      <c r="I91" s="199"/>
      <c r="J91" s="199">
        <f t="shared" si="0"/>
        <v>0</v>
      </c>
      <c r="K91" s="196" t="s">
        <v>3</v>
      </c>
      <c r="L91" s="200"/>
      <c r="M91" s="201" t="s">
        <v>3</v>
      </c>
      <c r="N91" s="202" t="s">
        <v>45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180</v>
      </c>
      <c r="AT91" s="19" t="s">
        <v>241</v>
      </c>
      <c r="AU91" s="19" t="s">
        <v>20</v>
      </c>
      <c r="AY91" s="19" t="s">
        <v>152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164</v>
      </c>
      <c r="BM91" s="19" t="s">
        <v>1713</v>
      </c>
    </row>
    <row r="92" spans="2:65" s="1" customFormat="1" ht="22.5" customHeight="1">
      <c r="B92" s="152"/>
      <c r="C92" s="194" t="s">
        <v>74</v>
      </c>
      <c r="D92" s="194" t="s">
        <v>241</v>
      </c>
      <c r="E92" s="195" t="s">
        <v>1714</v>
      </c>
      <c r="F92" s="196" t="s">
        <v>1715</v>
      </c>
      <c r="G92" s="197" t="s">
        <v>883</v>
      </c>
      <c r="H92" s="198">
        <v>3</v>
      </c>
      <c r="I92" s="199"/>
      <c r="J92" s="199">
        <f t="shared" si="0"/>
        <v>0</v>
      </c>
      <c r="K92" s="196" t="s">
        <v>3</v>
      </c>
      <c r="L92" s="200"/>
      <c r="M92" s="201" t="s">
        <v>3</v>
      </c>
      <c r="N92" s="202" t="s">
        <v>45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180</v>
      </c>
      <c r="AT92" s="19" t="s">
        <v>241</v>
      </c>
      <c r="AU92" s="19" t="s">
        <v>20</v>
      </c>
      <c r="AY92" s="19" t="s">
        <v>152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164</v>
      </c>
      <c r="BM92" s="19" t="s">
        <v>1716</v>
      </c>
    </row>
    <row r="93" spans="2:65" s="1" customFormat="1" ht="22.5" customHeight="1">
      <c r="B93" s="152"/>
      <c r="C93" s="194" t="s">
        <v>74</v>
      </c>
      <c r="D93" s="194" t="s">
        <v>241</v>
      </c>
      <c r="E93" s="195" t="s">
        <v>1717</v>
      </c>
      <c r="F93" s="196" t="s">
        <v>1718</v>
      </c>
      <c r="G93" s="197" t="s">
        <v>883</v>
      </c>
      <c r="H93" s="198">
        <v>6</v>
      </c>
      <c r="I93" s="199"/>
      <c r="J93" s="199">
        <f t="shared" si="0"/>
        <v>0</v>
      </c>
      <c r="K93" s="196" t="s">
        <v>3</v>
      </c>
      <c r="L93" s="200"/>
      <c r="M93" s="201" t="s">
        <v>3</v>
      </c>
      <c r="N93" s="202" t="s">
        <v>45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180</v>
      </c>
      <c r="AT93" s="19" t="s">
        <v>241</v>
      </c>
      <c r="AU93" s="19" t="s">
        <v>20</v>
      </c>
      <c r="AY93" s="19" t="s">
        <v>152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164</v>
      </c>
      <c r="BM93" s="19" t="s">
        <v>1719</v>
      </c>
    </row>
    <row r="94" spans="2:65" s="1" customFormat="1" ht="22.5" customHeight="1">
      <c r="B94" s="152"/>
      <c r="C94" s="194" t="s">
        <v>74</v>
      </c>
      <c r="D94" s="194" t="s">
        <v>241</v>
      </c>
      <c r="E94" s="195" t="s">
        <v>1720</v>
      </c>
      <c r="F94" s="196" t="s">
        <v>1721</v>
      </c>
      <c r="G94" s="197" t="s">
        <v>883</v>
      </c>
      <c r="H94" s="198">
        <v>1</v>
      </c>
      <c r="I94" s="199"/>
      <c r="J94" s="199">
        <f t="shared" si="0"/>
        <v>0</v>
      </c>
      <c r="K94" s="196" t="s">
        <v>3</v>
      </c>
      <c r="L94" s="200"/>
      <c r="M94" s="201" t="s">
        <v>3</v>
      </c>
      <c r="N94" s="202" t="s">
        <v>45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180</v>
      </c>
      <c r="AT94" s="19" t="s">
        <v>241</v>
      </c>
      <c r="AU94" s="19" t="s">
        <v>20</v>
      </c>
      <c r="AY94" s="19" t="s">
        <v>152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164</v>
      </c>
      <c r="BM94" s="19" t="s">
        <v>1722</v>
      </c>
    </row>
    <row r="95" spans="2:65" s="1" customFormat="1" ht="22.5" customHeight="1">
      <c r="B95" s="152"/>
      <c r="C95" s="194" t="s">
        <v>74</v>
      </c>
      <c r="D95" s="194" t="s">
        <v>241</v>
      </c>
      <c r="E95" s="195" t="s">
        <v>1723</v>
      </c>
      <c r="F95" s="196" t="s">
        <v>1724</v>
      </c>
      <c r="G95" s="197" t="s">
        <v>883</v>
      </c>
      <c r="H95" s="198">
        <v>8</v>
      </c>
      <c r="I95" s="199"/>
      <c r="J95" s="199">
        <f t="shared" si="0"/>
        <v>0</v>
      </c>
      <c r="K95" s="196" t="s">
        <v>3</v>
      </c>
      <c r="L95" s="200"/>
      <c r="M95" s="201" t="s">
        <v>3</v>
      </c>
      <c r="N95" s="202" t="s">
        <v>45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180</v>
      </c>
      <c r="AT95" s="19" t="s">
        <v>241</v>
      </c>
      <c r="AU95" s="19" t="s">
        <v>20</v>
      </c>
      <c r="AY95" s="19" t="s">
        <v>152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164</v>
      </c>
      <c r="BM95" s="19" t="s">
        <v>1725</v>
      </c>
    </row>
    <row r="96" spans="2:63" s="11" customFormat="1" ht="24.9" customHeight="1">
      <c r="B96" s="139"/>
      <c r="D96" s="149" t="s">
        <v>73</v>
      </c>
      <c r="E96" s="215" t="s">
        <v>1580</v>
      </c>
      <c r="F96" s="215" t="s">
        <v>1726</v>
      </c>
      <c r="J96" s="216">
        <f>SUM(J97:J102)</f>
        <v>0</v>
      </c>
      <c r="L96" s="139"/>
      <c r="M96" s="143"/>
      <c r="N96" s="144"/>
      <c r="O96" s="144"/>
      <c r="P96" s="145">
        <f>SUM(P97:P102)</f>
        <v>0</v>
      </c>
      <c r="Q96" s="144"/>
      <c r="R96" s="145">
        <f>SUM(R97:R102)</f>
        <v>0</v>
      </c>
      <c r="S96" s="144"/>
      <c r="T96" s="146">
        <f>SUM(T97:T102)</f>
        <v>0</v>
      </c>
      <c r="AR96" s="140" t="s">
        <v>20</v>
      </c>
      <c r="AT96" s="147" t="s">
        <v>73</v>
      </c>
      <c r="AU96" s="147" t="s">
        <v>74</v>
      </c>
      <c r="AY96" s="140" t="s">
        <v>152</v>
      </c>
      <c r="BK96" s="148">
        <f>SUM(BK97:BK102)</f>
        <v>0</v>
      </c>
    </row>
    <row r="97" spans="2:65" s="1" customFormat="1" ht="22.5" customHeight="1">
      <c r="B97" s="152"/>
      <c r="C97" s="194" t="s">
        <v>74</v>
      </c>
      <c r="D97" s="194" t="s">
        <v>241</v>
      </c>
      <c r="E97" s="195" t="s">
        <v>1727</v>
      </c>
      <c r="F97" s="196" t="s">
        <v>1728</v>
      </c>
      <c r="G97" s="197" t="s">
        <v>883</v>
      </c>
      <c r="H97" s="198">
        <v>1</v>
      </c>
      <c r="I97" s="199"/>
      <c r="J97" s="199">
        <f aca="true" t="shared" si="10" ref="J97:J102">ROUND(I97*H97,2)</f>
        <v>0</v>
      </c>
      <c r="K97" s="196" t="s">
        <v>3</v>
      </c>
      <c r="L97" s="200"/>
      <c r="M97" s="201" t="s">
        <v>3</v>
      </c>
      <c r="N97" s="202" t="s">
        <v>45</v>
      </c>
      <c r="O97" s="161">
        <v>0</v>
      </c>
      <c r="P97" s="161">
        <f aca="true" t="shared" si="11" ref="P97:P102">O97*H97</f>
        <v>0</v>
      </c>
      <c r="Q97" s="161">
        <v>0</v>
      </c>
      <c r="R97" s="161">
        <f aca="true" t="shared" si="12" ref="R97:R102">Q97*H97</f>
        <v>0</v>
      </c>
      <c r="S97" s="161">
        <v>0</v>
      </c>
      <c r="T97" s="162">
        <f aca="true" t="shared" si="13" ref="T97:T102">S97*H97</f>
        <v>0</v>
      </c>
      <c r="AR97" s="19" t="s">
        <v>180</v>
      </c>
      <c r="AT97" s="19" t="s">
        <v>241</v>
      </c>
      <c r="AU97" s="19" t="s">
        <v>20</v>
      </c>
      <c r="AY97" s="19" t="s">
        <v>152</v>
      </c>
      <c r="BE97" s="163">
        <f aca="true" t="shared" si="14" ref="BE97:BE102">IF(N97="základní",J97,0)</f>
        <v>0</v>
      </c>
      <c r="BF97" s="163">
        <f aca="true" t="shared" si="15" ref="BF97:BF102">IF(N97="snížená",J97,0)</f>
        <v>0</v>
      </c>
      <c r="BG97" s="163">
        <f aca="true" t="shared" si="16" ref="BG97:BG102">IF(N97="zákl. přenesená",J97,0)</f>
        <v>0</v>
      </c>
      <c r="BH97" s="163">
        <f aca="true" t="shared" si="17" ref="BH97:BH102">IF(N97="sníž. přenesená",J97,0)</f>
        <v>0</v>
      </c>
      <c r="BI97" s="163">
        <f aca="true" t="shared" si="18" ref="BI97:BI102">IF(N97="nulová",J97,0)</f>
        <v>0</v>
      </c>
      <c r="BJ97" s="19" t="s">
        <v>20</v>
      </c>
      <c r="BK97" s="163">
        <f aca="true" t="shared" si="19" ref="BK97:BK102">ROUND(I97*H97,2)</f>
        <v>0</v>
      </c>
      <c r="BL97" s="19" t="s">
        <v>164</v>
      </c>
      <c r="BM97" s="19" t="s">
        <v>1729</v>
      </c>
    </row>
    <row r="98" spans="2:65" s="1" customFormat="1" ht="22.5" customHeight="1">
      <c r="B98" s="152"/>
      <c r="C98" s="194" t="s">
        <v>74</v>
      </c>
      <c r="D98" s="194" t="s">
        <v>241</v>
      </c>
      <c r="E98" s="195" t="s">
        <v>1730</v>
      </c>
      <c r="F98" s="196" t="s">
        <v>1731</v>
      </c>
      <c r="G98" s="197" t="s">
        <v>883</v>
      </c>
      <c r="H98" s="198">
        <v>2</v>
      </c>
      <c r="I98" s="199"/>
      <c r="J98" s="199">
        <f t="shared" si="10"/>
        <v>0</v>
      </c>
      <c r="K98" s="196" t="s">
        <v>3</v>
      </c>
      <c r="L98" s="200"/>
      <c r="M98" s="201" t="s">
        <v>3</v>
      </c>
      <c r="N98" s="202" t="s">
        <v>45</v>
      </c>
      <c r="O98" s="161">
        <v>0</v>
      </c>
      <c r="P98" s="161">
        <f t="shared" si="11"/>
        <v>0</v>
      </c>
      <c r="Q98" s="161">
        <v>0</v>
      </c>
      <c r="R98" s="161">
        <f t="shared" si="12"/>
        <v>0</v>
      </c>
      <c r="S98" s="161">
        <v>0</v>
      </c>
      <c r="T98" s="162">
        <f t="shared" si="13"/>
        <v>0</v>
      </c>
      <c r="AR98" s="19" t="s">
        <v>180</v>
      </c>
      <c r="AT98" s="19" t="s">
        <v>241</v>
      </c>
      <c r="AU98" s="19" t="s">
        <v>20</v>
      </c>
      <c r="AY98" s="19" t="s">
        <v>152</v>
      </c>
      <c r="BE98" s="163">
        <f t="shared" si="14"/>
        <v>0</v>
      </c>
      <c r="BF98" s="163">
        <f t="shared" si="15"/>
        <v>0</v>
      </c>
      <c r="BG98" s="163">
        <f t="shared" si="16"/>
        <v>0</v>
      </c>
      <c r="BH98" s="163">
        <f t="shared" si="17"/>
        <v>0</v>
      </c>
      <c r="BI98" s="163">
        <f t="shared" si="18"/>
        <v>0</v>
      </c>
      <c r="BJ98" s="19" t="s">
        <v>20</v>
      </c>
      <c r="BK98" s="163">
        <f t="shared" si="19"/>
        <v>0</v>
      </c>
      <c r="BL98" s="19" t="s">
        <v>164</v>
      </c>
      <c r="BM98" s="19" t="s">
        <v>1732</v>
      </c>
    </row>
    <row r="99" spans="2:65" s="1" customFormat="1" ht="22.5" customHeight="1">
      <c r="B99" s="152"/>
      <c r="C99" s="194" t="s">
        <v>74</v>
      </c>
      <c r="D99" s="194" t="s">
        <v>241</v>
      </c>
      <c r="E99" s="195" t="s">
        <v>1733</v>
      </c>
      <c r="F99" s="196" t="s">
        <v>1734</v>
      </c>
      <c r="G99" s="197" t="s">
        <v>883</v>
      </c>
      <c r="H99" s="198">
        <v>4</v>
      </c>
      <c r="I99" s="199"/>
      <c r="J99" s="199">
        <f t="shared" si="10"/>
        <v>0</v>
      </c>
      <c r="K99" s="196" t="s">
        <v>3</v>
      </c>
      <c r="L99" s="200"/>
      <c r="M99" s="201" t="s">
        <v>3</v>
      </c>
      <c r="N99" s="202" t="s">
        <v>45</v>
      </c>
      <c r="O99" s="161">
        <v>0</v>
      </c>
      <c r="P99" s="161">
        <f t="shared" si="11"/>
        <v>0</v>
      </c>
      <c r="Q99" s="161">
        <v>0</v>
      </c>
      <c r="R99" s="161">
        <f t="shared" si="12"/>
        <v>0</v>
      </c>
      <c r="S99" s="161">
        <v>0</v>
      </c>
      <c r="T99" s="162">
        <f t="shared" si="13"/>
        <v>0</v>
      </c>
      <c r="AR99" s="19" t="s">
        <v>180</v>
      </c>
      <c r="AT99" s="19" t="s">
        <v>241</v>
      </c>
      <c r="AU99" s="19" t="s">
        <v>20</v>
      </c>
      <c r="AY99" s="19" t="s">
        <v>152</v>
      </c>
      <c r="BE99" s="163">
        <f t="shared" si="14"/>
        <v>0</v>
      </c>
      <c r="BF99" s="163">
        <f t="shared" si="15"/>
        <v>0</v>
      </c>
      <c r="BG99" s="163">
        <f t="shared" si="16"/>
        <v>0</v>
      </c>
      <c r="BH99" s="163">
        <f t="shared" si="17"/>
        <v>0</v>
      </c>
      <c r="BI99" s="163">
        <f t="shared" si="18"/>
        <v>0</v>
      </c>
      <c r="BJ99" s="19" t="s">
        <v>20</v>
      </c>
      <c r="BK99" s="163">
        <f t="shared" si="19"/>
        <v>0</v>
      </c>
      <c r="BL99" s="19" t="s">
        <v>164</v>
      </c>
      <c r="BM99" s="19" t="s">
        <v>1735</v>
      </c>
    </row>
    <row r="100" spans="2:65" s="1" customFormat="1" ht="22.5" customHeight="1">
      <c r="B100" s="152"/>
      <c r="C100" s="194" t="s">
        <v>74</v>
      </c>
      <c r="D100" s="194" t="s">
        <v>241</v>
      </c>
      <c r="E100" s="195" t="s">
        <v>1736</v>
      </c>
      <c r="F100" s="196" t="s">
        <v>1737</v>
      </c>
      <c r="G100" s="197" t="s">
        <v>883</v>
      </c>
      <c r="H100" s="198">
        <v>2</v>
      </c>
      <c r="I100" s="199"/>
      <c r="J100" s="199">
        <f t="shared" si="10"/>
        <v>0</v>
      </c>
      <c r="K100" s="196" t="s">
        <v>3</v>
      </c>
      <c r="L100" s="200"/>
      <c r="M100" s="201" t="s">
        <v>3</v>
      </c>
      <c r="N100" s="202" t="s">
        <v>45</v>
      </c>
      <c r="O100" s="161">
        <v>0</v>
      </c>
      <c r="P100" s="161">
        <f t="shared" si="11"/>
        <v>0</v>
      </c>
      <c r="Q100" s="161">
        <v>0</v>
      </c>
      <c r="R100" s="161">
        <f t="shared" si="12"/>
        <v>0</v>
      </c>
      <c r="S100" s="161">
        <v>0</v>
      </c>
      <c r="T100" s="162">
        <f t="shared" si="13"/>
        <v>0</v>
      </c>
      <c r="AR100" s="19" t="s">
        <v>180</v>
      </c>
      <c r="AT100" s="19" t="s">
        <v>241</v>
      </c>
      <c r="AU100" s="19" t="s">
        <v>20</v>
      </c>
      <c r="AY100" s="19" t="s">
        <v>152</v>
      </c>
      <c r="BE100" s="163">
        <f t="shared" si="14"/>
        <v>0</v>
      </c>
      <c r="BF100" s="163">
        <f t="shared" si="15"/>
        <v>0</v>
      </c>
      <c r="BG100" s="163">
        <f t="shared" si="16"/>
        <v>0</v>
      </c>
      <c r="BH100" s="163">
        <f t="shared" si="17"/>
        <v>0</v>
      </c>
      <c r="BI100" s="163">
        <f t="shared" si="18"/>
        <v>0</v>
      </c>
      <c r="BJ100" s="19" t="s">
        <v>20</v>
      </c>
      <c r="BK100" s="163">
        <f t="shared" si="19"/>
        <v>0</v>
      </c>
      <c r="BL100" s="19" t="s">
        <v>164</v>
      </c>
      <c r="BM100" s="19" t="s">
        <v>1738</v>
      </c>
    </row>
    <row r="101" spans="2:65" s="1" customFormat="1" ht="22.5" customHeight="1">
      <c r="B101" s="152"/>
      <c r="C101" s="194" t="s">
        <v>74</v>
      </c>
      <c r="D101" s="194" t="s">
        <v>241</v>
      </c>
      <c r="E101" s="195" t="s">
        <v>1739</v>
      </c>
      <c r="F101" s="196" t="s">
        <v>1675</v>
      </c>
      <c r="G101" s="197" t="s">
        <v>874</v>
      </c>
      <c r="H101" s="198">
        <v>1</v>
      </c>
      <c r="I101" s="199"/>
      <c r="J101" s="199">
        <f t="shared" si="10"/>
        <v>0</v>
      </c>
      <c r="K101" s="196" t="s">
        <v>3</v>
      </c>
      <c r="L101" s="200"/>
      <c r="M101" s="201" t="s">
        <v>3</v>
      </c>
      <c r="N101" s="202" t="s">
        <v>45</v>
      </c>
      <c r="O101" s="161">
        <v>0</v>
      </c>
      <c r="P101" s="161">
        <f t="shared" si="11"/>
        <v>0</v>
      </c>
      <c r="Q101" s="161">
        <v>0</v>
      </c>
      <c r="R101" s="161">
        <f t="shared" si="12"/>
        <v>0</v>
      </c>
      <c r="S101" s="161">
        <v>0</v>
      </c>
      <c r="T101" s="162">
        <f t="shared" si="13"/>
        <v>0</v>
      </c>
      <c r="AR101" s="19" t="s">
        <v>180</v>
      </c>
      <c r="AT101" s="19" t="s">
        <v>241</v>
      </c>
      <c r="AU101" s="19" t="s">
        <v>20</v>
      </c>
      <c r="AY101" s="19" t="s">
        <v>152</v>
      </c>
      <c r="BE101" s="163">
        <f t="shared" si="14"/>
        <v>0</v>
      </c>
      <c r="BF101" s="163">
        <f t="shared" si="15"/>
        <v>0</v>
      </c>
      <c r="BG101" s="163">
        <f t="shared" si="16"/>
        <v>0</v>
      </c>
      <c r="BH101" s="163">
        <f t="shared" si="17"/>
        <v>0</v>
      </c>
      <c r="BI101" s="163">
        <f t="shared" si="18"/>
        <v>0</v>
      </c>
      <c r="BJ101" s="19" t="s">
        <v>20</v>
      </c>
      <c r="BK101" s="163">
        <f t="shared" si="19"/>
        <v>0</v>
      </c>
      <c r="BL101" s="19" t="s">
        <v>164</v>
      </c>
      <c r="BM101" s="19" t="s">
        <v>1740</v>
      </c>
    </row>
    <row r="102" spans="2:65" s="1" customFormat="1" ht="22.5" customHeight="1">
      <c r="B102" s="152"/>
      <c r="C102" s="153" t="s">
        <v>20</v>
      </c>
      <c r="D102" s="153" t="s">
        <v>155</v>
      </c>
      <c r="E102" s="154" t="s">
        <v>1741</v>
      </c>
      <c r="F102" s="155" t="s">
        <v>1610</v>
      </c>
      <c r="G102" s="156" t="s">
        <v>874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91" t="s">
        <v>45</v>
      </c>
      <c r="O102" s="192">
        <v>0</v>
      </c>
      <c r="P102" s="192">
        <f t="shared" si="11"/>
        <v>0</v>
      </c>
      <c r="Q102" s="192">
        <v>0</v>
      </c>
      <c r="R102" s="192">
        <f t="shared" si="12"/>
        <v>0</v>
      </c>
      <c r="S102" s="192">
        <v>0</v>
      </c>
      <c r="T102" s="193">
        <f t="shared" si="13"/>
        <v>0</v>
      </c>
      <c r="AR102" s="19" t="s">
        <v>164</v>
      </c>
      <c r="AT102" s="19" t="s">
        <v>155</v>
      </c>
      <c r="AU102" s="19" t="s">
        <v>20</v>
      </c>
      <c r="AY102" s="19" t="s">
        <v>152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164</v>
      </c>
      <c r="BM102" s="19" t="s">
        <v>1742</v>
      </c>
    </row>
    <row r="103" spans="2:12" s="1" customFormat="1" ht="6.9" customHeight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33"/>
    </row>
  </sheetData>
  <autoFilter ref="C84:K84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6" customWidth="1"/>
    <col min="2" max="2" width="1.66796875" style="226" customWidth="1"/>
    <col min="3" max="4" width="5" style="226" customWidth="1"/>
    <col min="5" max="5" width="11.66015625" style="226" customWidth="1"/>
    <col min="6" max="6" width="9.16015625" style="226" customWidth="1"/>
    <col min="7" max="7" width="5" style="226" customWidth="1"/>
    <col min="8" max="8" width="77.83203125" style="226" customWidth="1"/>
    <col min="9" max="10" width="20" style="226" customWidth="1"/>
    <col min="11" max="11" width="1.66796875" style="226" customWidth="1"/>
    <col min="12" max="256" width="9.33203125" style="226" customWidth="1"/>
    <col min="257" max="257" width="8.33203125" style="226" customWidth="1"/>
    <col min="258" max="258" width="1.66796875" style="226" customWidth="1"/>
    <col min="259" max="260" width="5" style="226" customWidth="1"/>
    <col min="261" max="261" width="11.66015625" style="226" customWidth="1"/>
    <col min="262" max="262" width="9.16015625" style="226" customWidth="1"/>
    <col min="263" max="263" width="5" style="226" customWidth="1"/>
    <col min="264" max="264" width="77.83203125" style="226" customWidth="1"/>
    <col min="265" max="266" width="20" style="226" customWidth="1"/>
    <col min="267" max="267" width="1.66796875" style="226" customWidth="1"/>
    <col min="268" max="512" width="9.33203125" style="226" customWidth="1"/>
    <col min="513" max="513" width="8.33203125" style="226" customWidth="1"/>
    <col min="514" max="514" width="1.66796875" style="226" customWidth="1"/>
    <col min="515" max="516" width="5" style="226" customWidth="1"/>
    <col min="517" max="517" width="11.66015625" style="226" customWidth="1"/>
    <col min="518" max="518" width="9.16015625" style="226" customWidth="1"/>
    <col min="519" max="519" width="5" style="226" customWidth="1"/>
    <col min="520" max="520" width="77.83203125" style="226" customWidth="1"/>
    <col min="521" max="522" width="20" style="226" customWidth="1"/>
    <col min="523" max="523" width="1.66796875" style="226" customWidth="1"/>
    <col min="524" max="768" width="9.33203125" style="226" customWidth="1"/>
    <col min="769" max="769" width="8.33203125" style="226" customWidth="1"/>
    <col min="770" max="770" width="1.66796875" style="226" customWidth="1"/>
    <col min="771" max="772" width="5" style="226" customWidth="1"/>
    <col min="773" max="773" width="11.66015625" style="226" customWidth="1"/>
    <col min="774" max="774" width="9.16015625" style="226" customWidth="1"/>
    <col min="775" max="775" width="5" style="226" customWidth="1"/>
    <col min="776" max="776" width="77.83203125" style="226" customWidth="1"/>
    <col min="777" max="778" width="20" style="226" customWidth="1"/>
    <col min="779" max="779" width="1.66796875" style="226" customWidth="1"/>
    <col min="780" max="1024" width="9.33203125" style="226" customWidth="1"/>
    <col min="1025" max="1025" width="8.33203125" style="226" customWidth="1"/>
    <col min="1026" max="1026" width="1.66796875" style="226" customWidth="1"/>
    <col min="1027" max="1028" width="5" style="226" customWidth="1"/>
    <col min="1029" max="1029" width="11.66015625" style="226" customWidth="1"/>
    <col min="1030" max="1030" width="9.16015625" style="226" customWidth="1"/>
    <col min="1031" max="1031" width="5" style="226" customWidth="1"/>
    <col min="1032" max="1032" width="77.83203125" style="226" customWidth="1"/>
    <col min="1033" max="1034" width="20" style="226" customWidth="1"/>
    <col min="1035" max="1035" width="1.66796875" style="226" customWidth="1"/>
    <col min="1036" max="1280" width="9.33203125" style="226" customWidth="1"/>
    <col min="1281" max="1281" width="8.33203125" style="226" customWidth="1"/>
    <col min="1282" max="1282" width="1.66796875" style="226" customWidth="1"/>
    <col min="1283" max="1284" width="5" style="226" customWidth="1"/>
    <col min="1285" max="1285" width="11.66015625" style="226" customWidth="1"/>
    <col min="1286" max="1286" width="9.16015625" style="226" customWidth="1"/>
    <col min="1287" max="1287" width="5" style="226" customWidth="1"/>
    <col min="1288" max="1288" width="77.83203125" style="226" customWidth="1"/>
    <col min="1289" max="1290" width="20" style="226" customWidth="1"/>
    <col min="1291" max="1291" width="1.66796875" style="226" customWidth="1"/>
    <col min="1292" max="1536" width="9.33203125" style="226" customWidth="1"/>
    <col min="1537" max="1537" width="8.33203125" style="226" customWidth="1"/>
    <col min="1538" max="1538" width="1.66796875" style="226" customWidth="1"/>
    <col min="1539" max="1540" width="5" style="226" customWidth="1"/>
    <col min="1541" max="1541" width="11.66015625" style="226" customWidth="1"/>
    <col min="1542" max="1542" width="9.16015625" style="226" customWidth="1"/>
    <col min="1543" max="1543" width="5" style="226" customWidth="1"/>
    <col min="1544" max="1544" width="77.83203125" style="226" customWidth="1"/>
    <col min="1545" max="1546" width="20" style="226" customWidth="1"/>
    <col min="1547" max="1547" width="1.66796875" style="226" customWidth="1"/>
    <col min="1548" max="1792" width="9.33203125" style="226" customWidth="1"/>
    <col min="1793" max="1793" width="8.33203125" style="226" customWidth="1"/>
    <col min="1794" max="1794" width="1.66796875" style="226" customWidth="1"/>
    <col min="1795" max="1796" width="5" style="226" customWidth="1"/>
    <col min="1797" max="1797" width="11.66015625" style="226" customWidth="1"/>
    <col min="1798" max="1798" width="9.16015625" style="226" customWidth="1"/>
    <col min="1799" max="1799" width="5" style="226" customWidth="1"/>
    <col min="1800" max="1800" width="77.83203125" style="226" customWidth="1"/>
    <col min="1801" max="1802" width="20" style="226" customWidth="1"/>
    <col min="1803" max="1803" width="1.66796875" style="226" customWidth="1"/>
    <col min="1804" max="2048" width="9.33203125" style="226" customWidth="1"/>
    <col min="2049" max="2049" width="8.33203125" style="226" customWidth="1"/>
    <col min="2050" max="2050" width="1.66796875" style="226" customWidth="1"/>
    <col min="2051" max="2052" width="5" style="226" customWidth="1"/>
    <col min="2053" max="2053" width="11.66015625" style="226" customWidth="1"/>
    <col min="2054" max="2054" width="9.16015625" style="226" customWidth="1"/>
    <col min="2055" max="2055" width="5" style="226" customWidth="1"/>
    <col min="2056" max="2056" width="77.83203125" style="226" customWidth="1"/>
    <col min="2057" max="2058" width="20" style="226" customWidth="1"/>
    <col min="2059" max="2059" width="1.66796875" style="226" customWidth="1"/>
    <col min="2060" max="2304" width="9.33203125" style="226" customWidth="1"/>
    <col min="2305" max="2305" width="8.33203125" style="226" customWidth="1"/>
    <col min="2306" max="2306" width="1.66796875" style="226" customWidth="1"/>
    <col min="2307" max="2308" width="5" style="226" customWidth="1"/>
    <col min="2309" max="2309" width="11.66015625" style="226" customWidth="1"/>
    <col min="2310" max="2310" width="9.16015625" style="226" customWidth="1"/>
    <col min="2311" max="2311" width="5" style="226" customWidth="1"/>
    <col min="2312" max="2312" width="77.83203125" style="226" customWidth="1"/>
    <col min="2313" max="2314" width="20" style="226" customWidth="1"/>
    <col min="2315" max="2315" width="1.66796875" style="226" customWidth="1"/>
    <col min="2316" max="2560" width="9.33203125" style="226" customWidth="1"/>
    <col min="2561" max="2561" width="8.33203125" style="226" customWidth="1"/>
    <col min="2562" max="2562" width="1.66796875" style="226" customWidth="1"/>
    <col min="2563" max="2564" width="5" style="226" customWidth="1"/>
    <col min="2565" max="2565" width="11.66015625" style="226" customWidth="1"/>
    <col min="2566" max="2566" width="9.16015625" style="226" customWidth="1"/>
    <col min="2567" max="2567" width="5" style="226" customWidth="1"/>
    <col min="2568" max="2568" width="77.83203125" style="226" customWidth="1"/>
    <col min="2569" max="2570" width="20" style="226" customWidth="1"/>
    <col min="2571" max="2571" width="1.66796875" style="226" customWidth="1"/>
    <col min="2572" max="2816" width="9.33203125" style="226" customWidth="1"/>
    <col min="2817" max="2817" width="8.33203125" style="226" customWidth="1"/>
    <col min="2818" max="2818" width="1.66796875" style="226" customWidth="1"/>
    <col min="2819" max="2820" width="5" style="226" customWidth="1"/>
    <col min="2821" max="2821" width="11.66015625" style="226" customWidth="1"/>
    <col min="2822" max="2822" width="9.16015625" style="226" customWidth="1"/>
    <col min="2823" max="2823" width="5" style="226" customWidth="1"/>
    <col min="2824" max="2824" width="77.83203125" style="226" customWidth="1"/>
    <col min="2825" max="2826" width="20" style="226" customWidth="1"/>
    <col min="2827" max="2827" width="1.66796875" style="226" customWidth="1"/>
    <col min="2828" max="3072" width="9.33203125" style="226" customWidth="1"/>
    <col min="3073" max="3073" width="8.33203125" style="226" customWidth="1"/>
    <col min="3074" max="3074" width="1.66796875" style="226" customWidth="1"/>
    <col min="3075" max="3076" width="5" style="226" customWidth="1"/>
    <col min="3077" max="3077" width="11.66015625" style="226" customWidth="1"/>
    <col min="3078" max="3078" width="9.16015625" style="226" customWidth="1"/>
    <col min="3079" max="3079" width="5" style="226" customWidth="1"/>
    <col min="3080" max="3080" width="77.83203125" style="226" customWidth="1"/>
    <col min="3081" max="3082" width="20" style="226" customWidth="1"/>
    <col min="3083" max="3083" width="1.66796875" style="226" customWidth="1"/>
    <col min="3084" max="3328" width="9.33203125" style="226" customWidth="1"/>
    <col min="3329" max="3329" width="8.33203125" style="226" customWidth="1"/>
    <col min="3330" max="3330" width="1.66796875" style="226" customWidth="1"/>
    <col min="3331" max="3332" width="5" style="226" customWidth="1"/>
    <col min="3333" max="3333" width="11.66015625" style="226" customWidth="1"/>
    <col min="3334" max="3334" width="9.16015625" style="226" customWidth="1"/>
    <col min="3335" max="3335" width="5" style="226" customWidth="1"/>
    <col min="3336" max="3336" width="77.83203125" style="226" customWidth="1"/>
    <col min="3337" max="3338" width="20" style="226" customWidth="1"/>
    <col min="3339" max="3339" width="1.66796875" style="226" customWidth="1"/>
    <col min="3340" max="3584" width="9.33203125" style="226" customWidth="1"/>
    <col min="3585" max="3585" width="8.33203125" style="226" customWidth="1"/>
    <col min="3586" max="3586" width="1.66796875" style="226" customWidth="1"/>
    <col min="3587" max="3588" width="5" style="226" customWidth="1"/>
    <col min="3589" max="3589" width="11.66015625" style="226" customWidth="1"/>
    <col min="3590" max="3590" width="9.16015625" style="226" customWidth="1"/>
    <col min="3591" max="3591" width="5" style="226" customWidth="1"/>
    <col min="3592" max="3592" width="77.83203125" style="226" customWidth="1"/>
    <col min="3593" max="3594" width="20" style="226" customWidth="1"/>
    <col min="3595" max="3595" width="1.66796875" style="226" customWidth="1"/>
    <col min="3596" max="3840" width="9.33203125" style="226" customWidth="1"/>
    <col min="3841" max="3841" width="8.33203125" style="226" customWidth="1"/>
    <col min="3842" max="3842" width="1.66796875" style="226" customWidth="1"/>
    <col min="3843" max="3844" width="5" style="226" customWidth="1"/>
    <col min="3845" max="3845" width="11.66015625" style="226" customWidth="1"/>
    <col min="3846" max="3846" width="9.16015625" style="226" customWidth="1"/>
    <col min="3847" max="3847" width="5" style="226" customWidth="1"/>
    <col min="3848" max="3848" width="77.83203125" style="226" customWidth="1"/>
    <col min="3849" max="3850" width="20" style="226" customWidth="1"/>
    <col min="3851" max="3851" width="1.66796875" style="226" customWidth="1"/>
    <col min="3852" max="4096" width="9.33203125" style="226" customWidth="1"/>
    <col min="4097" max="4097" width="8.33203125" style="226" customWidth="1"/>
    <col min="4098" max="4098" width="1.66796875" style="226" customWidth="1"/>
    <col min="4099" max="4100" width="5" style="226" customWidth="1"/>
    <col min="4101" max="4101" width="11.66015625" style="226" customWidth="1"/>
    <col min="4102" max="4102" width="9.16015625" style="226" customWidth="1"/>
    <col min="4103" max="4103" width="5" style="226" customWidth="1"/>
    <col min="4104" max="4104" width="77.83203125" style="226" customWidth="1"/>
    <col min="4105" max="4106" width="20" style="226" customWidth="1"/>
    <col min="4107" max="4107" width="1.66796875" style="226" customWidth="1"/>
    <col min="4108" max="4352" width="9.33203125" style="226" customWidth="1"/>
    <col min="4353" max="4353" width="8.33203125" style="226" customWidth="1"/>
    <col min="4354" max="4354" width="1.66796875" style="226" customWidth="1"/>
    <col min="4355" max="4356" width="5" style="226" customWidth="1"/>
    <col min="4357" max="4357" width="11.66015625" style="226" customWidth="1"/>
    <col min="4358" max="4358" width="9.16015625" style="226" customWidth="1"/>
    <col min="4359" max="4359" width="5" style="226" customWidth="1"/>
    <col min="4360" max="4360" width="77.83203125" style="226" customWidth="1"/>
    <col min="4361" max="4362" width="20" style="226" customWidth="1"/>
    <col min="4363" max="4363" width="1.66796875" style="226" customWidth="1"/>
    <col min="4364" max="4608" width="9.33203125" style="226" customWidth="1"/>
    <col min="4609" max="4609" width="8.33203125" style="226" customWidth="1"/>
    <col min="4610" max="4610" width="1.66796875" style="226" customWidth="1"/>
    <col min="4611" max="4612" width="5" style="226" customWidth="1"/>
    <col min="4613" max="4613" width="11.66015625" style="226" customWidth="1"/>
    <col min="4614" max="4614" width="9.16015625" style="226" customWidth="1"/>
    <col min="4615" max="4615" width="5" style="226" customWidth="1"/>
    <col min="4616" max="4616" width="77.83203125" style="226" customWidth="1"/>
    <col min="4617" max="4618" width="20" style="226" customWidth="1"/>
    <col min="4619" max="4619" width="1.66796875" style="226" customWidth="1"/>
    <col min="4620" max="4864" width="9.33203125" style="226" customWidth="1"/>
    <col min="4865" max="4865" width="8.33203125" style="226" customWidth="1"/>
    <col min="4866" max="4866" width="1.66796875" style="226" customWidth="1"/>
    <col min="4867" max="4868" width="5" style="226" customWidth="1"/>
    <col min="4869" max="4869" width="11.66015625" style="226" customWidth="1"/>
    <col min="4870" max="4870" width="9.16015625" style="226" customWidth="1"/>
    <col min="4871" max="4871" width="5" style="226" customWidth="1"/>
    <col min="4872" max="4872" width="77.83203125" style="226" customWidth="1"/>
    <col min="4873" max="4874" width="20" style="226" customWidth="1"/>
    <col min="4875" max="4875" width="1.66796875" style="226" customWidth="1"/>
    <col min="4876" max="5120" width="9.33203125" style="226" customWidth="1"/>
    <col min="5121" max="5121" width="8.33203125" style="226" customWidth="1"/>
    <col min="5122" max="5122" width="1.66796875" style="226" customWidth="1"/>
    <col min="5123" max="5124" width="5" style="226" customWidth="1"/>
    <col min="5125" max="5125" width="11.66015625" style="226" customWidth="1"/>
    <col min="5126" max="5126" width="9.16015625" style="226" customWidth="1"/>
    <col min="5127" max="5127" width="5" style="226" customWidth="1"/>
    <col min="5128" max="5128" width="77.83203125" style="226" customWidth="1"/>
    <col min="5129" max="5130" width="20" style="226" customWidth="1"/>
    <col min="5131" max="5131" width="1.66796875" style="226" customWidth="1"/>
    <col min="5132" max="5376" width="9.33203125" style="226" customWidth="1"/>
    <col min="5377" max="5377" width="8.33203125" style="226" customWidth="1"/>
    <col min="5378" max="5378" width="1.66796875" style="226" customWidth="1"/>
    <col min="5379" max="5380" width="5" style="226" customWidth="1"/>
    <col min="5381" max="5381" width="11.66015625" style="226" customWidth="1"/>
    <col min="5382" max="5382" width="9.16015625" style="226" customWidth="1"/>
    <col min="5383" max="5383" width="5" style="226" customWidth="1"/>
    <col min="5384" max="5384" width="77.83203125" style="226" customWidth="1"/>
    <col min="5385" max="5386" width="20" style="226" customWidth="1"/>
    <col min="5387" max="5387" width="1.66796875" style="226" customWidth="1"/>
    <col min="5388" max="5632" width="9.33203125" style="226" customWidth="1"/>
    <col min="5633" max="5633" width="8.33203125" style="226" customWidth="1"/>
    <col min="5634" max="5634" width="1.66796875" style="226" customWidth="1"/>
    <col min="5635" max="5636" width="5" style="226" customWidth="1"/>
    <col min="5637" max="5637" width="11.66015625" style="226" customWidth="1"/>
    <col min="5638" max="5638" width="9.16015625" style="226" customWidth="1"/>
    <col min="5639" max="5639" width="5" style="226" customWidth="1"/>
    <col min="5640" max="5640" width="77.83203125" style="226" customWidth="1"/>
    <col min="5641" max="5642" width="20" style="226" customWidth="1"/>
    <col min="5643" max="5643" width="1.66796875" style="226" customWidth="1"/>
    <col min="5644" max="5888" width="9.33203125" style="226" customWidth="1"/>
    <col min="5889" max="5889" width="8.33203125" style="226" customWidth="1"/>
    <col min="5890" max="5890" width="1.66796875" style="226" customWidth="1"/>
    <col min="5891" max="5892" width="5" style="226" customWidth="1"/>
    <col min="5893" max="5893" width="11.66015625" style="226" customWidth="1"/>
    <col min="5894" max="5894" width="9.16015625" style="226" customWidth="1"/>
    <col min="5895" max="5895" width="5" style="226" customWidth="1"/>
    <col min="5896" max="5896" width="77.83203125" style="226" customWidth="1"/>
    <col min="5897" max="5898" width="20" style="226" customWidth="1"/>
    <col min="5899" max="5899" width="1.66796875" style="226" customWidth="1"/>
    <col min="5900" max="6144" width="9.33203125" style="226" customWidth="1"/>
    <col min="6145" max="6145" width="8.33203125" style="226" customWidth="1"/>
    <col min="6146" max="6146" width="1.66796875" style="226" customWidth="1"/>
    <col min="6147" max="6148" width="5" style="226" customWidth="1"/>
    <col min="6149" max="6149" width="11.66015625" style="226" customWidth="1"/>
    <col min="6150" max="6150" width="9.16015625" style="226" customWidth="1"/>
    <col min="6151" max="6151" width="5" style="226" customWidth="1"/>
    <col min="6152" max="6152" width="77.83203125" style="226" customWidth="1"/>
    <col min="6153" max="6154" width="20" style="226" customWidth="1"/>
    <col min="6155" max="6155" width="1.66796875" style="226" customWidth="1"/>
    <col min="6156" max="6400" width="9.33203125" style="226" customWidth="1"/>
    <col min="6401" max="6401" width="8.33203125" style="226" customWidth="1"/>
    <col min="6402" max="6402" width="1.66796875" style="226" customWidth="1"/>
    <col min="6403" max="6404" width="5" style="226" customWidth="1"/>
    <col min="6405" max="6405" width="11.66015625" style="226" customWidth="1"/>
    <col min="6406" max="6406" width="9.16015625" style="226" customWidth="1"/>
    <col min="6407" max="6407" width="5" style="226" customWidth="1"/>
    <col min="6408" max="6408" width="77.83203125" style="226" customWidth="1"/>
    <col min="6409" max="6410" width="20" style="226" customWidth="1"/>
    <col min="6411" max="6411" width="1.66796875" style="226" customWidth="1"/>
    <col min="6412" max="6656" width="9.33203125" style="226" customWidth="1"/>
    <col min="6657" max="6657" width="8.33203125" style="226" customWidth="1"/>
    <col min="6658" max="6658" width="1.66796875" style="226" customWidth="1"/>
    <col min="6659" max="6660" width="5" style="226" customWidth="1"/>
    <col min="6661" max="6661" width="11.66015625" style="226" customWidth="1"/>
    <col min="6662" max="6662" width="9.16015625" style="226" customWidth="1"/>
    <col min="6663" max="6663" width="5" style="226" customWidth="1"/>
    <col min="6664" max="6664" width="77.83203125" style="226" customWidth="1"/>
    <col min="6665" max="6666" width="20" style="226" customWidth="1"/>
    <col min="6667" max="6667" width="1.66796875" style="226" customWidth="1"/>
    <col min="6668" max="6912" width="9.33203125" style="226" customWidth="1"/>
    <col min="6913" max="6913" width="8.33203125" style="226" customWidth="1"/>
    <col min="6914" max="6914" width="1.66796875" style="226" customWidth="1"/>
    <col min="6915" max="6916" width="5" style="226" customWidth="1"/>
    <col min="6917" max="6917" width="11.66015625" style="226" customWidth="1"/>
    <col min="6918" max="6918" width="9.16015625" style="226" customWidth="1"/>
    <col min="6919" max="6919" width="5" style="226" customWidth="1"/>
    <col min="6920" max="6920" width="77.83203125" style="226" customWidth="1"/>
    <col min="6921" max="6922" width="20" style="226" customWidth="1"/>
    <col min="6923" max="6923" width="1.66796875" style="226" customWidth="1"/>
    <col min="6924" max="7168" width="9.33203125" style="226" customWidth="1"/>
    <col min="7169" max="7169" width="8.33203125" style="226" customWidth="1"/>
    <col min="7170" max="7170" width="1.66796875" style="226" customWidth="1"/>
    <col min="7171" max="7172" width="5" style="226" customWidth="1"/>
    <col min="7173" max="7173" width="11.66015625" style="226" customWidth="1"/>
    <col min="7174" max="7174" width="9.16015625" style="226" customWidth="1"/>
    <col min="7175" max="7175" width="5" style="226" customWidth="1"/>
    <col min="7176" max="7176" width="77.83203125" style="226" customWidth="1"/>
    <col min="7177" max="7178" width="20" style="226" customWidth="1"/>
    <col min="7179" max="7179" width="1.66796875" style="226" customWidth="1"/>
    <col min="7180" max="7424" width="9.33203125" style="226" customWidth="1"/>
    <col min="7425" max="7425" width="8.33203125" style="226" customWidth="1"/>
    <col min="7426" max="7426" width="1.66796875" style="226" customWidth="1"/>
    <col min="7427" max="7428" width="5" style="226" customWidth="1"/>
    <col min="7429" max="7429" width="11.66015625" style="226" customWidth="1"/>
    <col min="7430" max="7430" width="9.16015625" style="226" customWidth="1"/>
    <col min="7431" max="7431" width="5" style="226" customWidth="1"/>
    <col min="7432" max="7432" width="77.83203125" style="226" customWidth="1"/>
    <col min="7433" max="7434" width="20" style="226" customWidth="1"/>
    <col min="7435" max="7435" width="1.66796875" style="226" customWidth="1"/>
    <col min="7436" max="7680" width="9.33203125" style="226" customWidth="1"/>
    <col min="7681" max="7681" width="8.33203125" style="226" customWidth="1"/>
    <col min="7682" max="7682" width="1.66796875" style="226" customWidth="1"/>
    <col min="7683" max="7684" width="5" style="226" customWidth="1"/>
    <col min="7685" max="7685" width="11.66015625" style="226" customWidth="1"/>
    <col min="7686" max="7686" width="9.16015625" style="226" customWidth="1"/>
    <col min="7687" max="7687" width="5" style="226" customWidth="1"/>
    <col min="7688" max="7688" width="77.83203125" style="226" customWidth="1"/>
    <col min="7689" max="7690" width="20" style="226" customWidth="1"/>
    <col min="7691" max="7691" width="1.66796875" style="226" customWidth="1"/>
    <col min="7692" max="7936" width="9.33203125" style="226" customWidth="1"/>
    <col min="7937" max="7937" width="8.33203125" style="226" customWidth="1"/>
    <col min="7938" max="7938" width="1.66796875" style="226" customWidth="1"/>
    <col min="7939" max="7940" width="5" style="226" customWidth="1"/>
    <col min="7941" max="7941" width="11.66015625" style="226" customWidth="1"/>
    <col min="7942" max="7942" width="9.16015625" style="226" customWidth="1"/>
    <col min="7943" max="7943" width="5" style="226" customWidth="1"/>
    <col min="7944" max="7944" width="77.83203125" style="226" customWidth="1"/>
    <col min="7945" max="7946" width="20" style="226" customWidth="1"/>
    <col min="7947" max="7947" width="1.66796875" style="226" customWidth="1"/>
    <col min="7948" max="8192" width="9.33203125" style="226" customWidth="1"/>
    <col min="8193" max="8193" width="8.33203125" style="226" customWidth="1"/>
    <col min="8194" max="8194" width="1.66796875" style="226" customWidth="1"/>
    <col min="8195" max="8196" width="5" style="226" customWidth="1"/>
    <col min="8197" max="8197" width="11.66015625" style="226" customWidth="1"/>
    <col min="8198" max="8198" width="9.16015625" style="226" customWidth="1"/>
    <col min="8199" max="8199" width="5" style="226" customWidth="1"/>
    <col min="8200" max="8200" width="77.83203125" style="226" customWidth="1"/>
    <col min="8201" max="8202" width="20" style="226" customWidth="1"/>
    <col min="8203" max="8203" width="1.66796875" style="226" customWidth="1"/>
    <col min="8204" max="8448" width="9.33203125" style="226" customWidth="1"/>
    <col min="8449" max="8449" width="8.33203125" style="226" customWidth="1"/>
    <col min="8450" max="8450" width="1.66796875" style="226" customWidth="1"/>
    <col min="8451" max="8452" width="5" style="226" customWidth="1"/>
    <col min="8453" max="8453" width="11.66015625" style="226" customWidth="1"/>
    <col min="8454" max="8454" width="9.16015625" style="226" customWidth="1"/>
    <col min="8455" max="8455" width="5" style="226" customWidth="1"/>
    <col min="8456" max="8456" width="77.83203125" style="226" customWidth="1"/>
    <col min="8457" max="8458" width="20" style="226" customWidth="1"/>
    <col min="8459" max="8459" width="1.66796875" style="226" customWidth="1"/>
    <col min="8460" max="8704" width="9.33203125" style="226" customWidth="1"/>
    <col min="8705" max="8705" width="8.33203125" style="226" customWidth="1"/>
    <col min="8706" max="8706" width="1.66796875" style="226" customWidth="1"/>
    <col min="8707" max="8708" width="5" style="226" customWidth="1"/>
    <col min="8709" max="8709" width="11.66015625" style="226" customWidth="1"/>
    <col min="8710" max="8710" width="9.16015625" style="226" customWidth="1"/>
    <col min="8711" max="8711" width="5" style="226" customWidth="1"/>
    <col min="8712" max="8712" width="77.83203125" style="226" customWidth="1"/>
    <col min="8713" max="8714" width="20" style="226" customWidth="1"/>
    <col min="8715" max="8715" width="1.66796875" style="226" customWidth="1"/>
    <col min="8716" max="8960" width="9.33203125" style="226" customWidth="1"/>
    <col min="8961" max="8961" width="8.33203125" style="226" customWidth="1"/>
    <col min="8962" max="8962" width="1.66796875" style="226" customWidth="1"/>
    <col min="8963" max="8964" width="5" style="226" customWidth="1"/>
    <col min="8965" max="8965" width="11.66015625" style="226" customWidth="1"/>
    <col min="8966" max="8966" width="9.16015625" style="226" customWidth="1"/>
    <col min="8967" max="8967" width="5" style="226" customWidth="1"/>
    <col min="8968" max="8968" width="77.83203125" style="226" customWidth="1"/>
    <col min="8969" max="8970" width="20" style="226" customWidth="1"/>
    <col min="8971" max="8971" width="1.66796875" style="226" customWidth="1"/>
    <col min="8972" max="9216" width="9.33203125" style="226" customWidth="1"/>
    <col min="9217" max="9217" width="8.33203125" style="226" customWidth="1"/>
    <col min="9218" max="9218" width="1.66796875" style="226" customWidth="1"/>
    <col min="9219" max="9220" width="5" style="226" customWidth="1"/>
    <col min="9221" max="9221" width="11.66015625" style="226" customWidth="1"/>
    <col min="9222" max="9222" width="9.16015625" style="226" customWidth="1"/>
    <col min="9223" max="9223" width="5" style="226" customWidth="1"/>
    <col min="9224" max="9224" width="77.83203125" style="226" customWidth="1"/>
    <col min="9225" max="9226" width="20" style="226" customWidth="1"/>
    <col min="9227" max="9227" width="1.66796875" style="226" customWidth="1"/>
    <col min="9228" max="9472" width="9.33203125" style="226" customWidth="1"/>
    <col min="9473" max="9473" width="8.33203125" style="226" customWidth="1"/>
    <col min="9474" max="9474" width="1.66796875" style="226" customWidth="1"/>
    <col min="9475" max="9476" width="5" style="226" customWidth="1"/>
    <col min="9477" max="9477" width="11.66015625" style="226" customWidth="1"/>
    <col min="9478" max="9478" width="9.16015625" style="226" customWidth="1"/>
    <col min="9479" max="9479" width="5" style="226" customWidth="1"/>
    <col min="9480" max="9480" width="77.83203125" style="226" customWidth="1"/>
    <col min="9481" max="9482" width="20" style="226" customWidth="1"/>
    <col min="9483" max="9483" width="1.66796875" style="226" customWidth="1"/>
    <col min="9484" max="9728" width="9.33203125" style="226" customWidth="1"/>
    <col min="9729" max="9729" width="8.33203125" style="226" customWidth="1"/>
    <col min="9730" max="9730" width="1.66796875" style="226" customWidth="1"/>
    <col min="9731" max="9732" width="5" style="226" customWidth="1"/>
    <col min="9733" max="9733" width="11.66015625" style="226" customWidth="1"/>
    <col min="9734" max="9734" width="9.16015625" style="226" customWidth="1"/>
    <col min="9735" max="9735" width="5" style="226" customWidth="1"/>
    <col min="9736" max="9736" width="77.83203125" style="226" customWidth="1"/>
    <col min="9737" max="9738" width="20" style="226" customWidth="1"/>
    <col min="9739" max="9739" width="1.66796875" style="226" customWidth="1"/>
    <col min="9740" max="9984" width="9.33203125" style="226" customWidth="1"/>
    <col min="9985" max="9985" width="8.33203125" style="226" customWidth="1"/>
    <col min="9986" max="9986" width="1.66796875" style="226" customWidth="1"/>
    <col min="9987" max="9988" width="5" style="226" customWidth="1"/>
    <col min="9989" max="9989" width="11.66015625" style="226" customWidth="1"/>
    <col min="9990" max="9990" width="9.16015625" style="226" customWidth="1"/>
    <col min="9991" max="9991" width="5" style="226" customWidth="1"/>
    <col min="9992" max="9992" width="77.83203125" style="226" customWidth="1"/>
    <col min="9993" max="9994" width="20" style="226" customWidth="1"/>
    <col min="9995" max="9995" width="1.66796875" style="226" customWidth="1"/>
    <col min="9996" max="10240" width="9.33203125" style="226" customWidth="1"/>
    <col min="10241" max="10241" width="8.33203125" style="226" customWidth="1"/>
    <col min="10242" max="10242" width="1.66796875" style="226" customWidth="1"/>
    <col min="10243" max="10244" width="5" style="226" customWidth="1"/>
    <col min="10245" max="10245" width="11.66015625" style="226" customWidth="1"/>
    <col min="10246" max="10246" width="9.16015625" style="226" customWidth="1"/>
    <col min="10247" max="10247" width="5" style="226" customWidth="1"/>
    <col min="10248" max="10248" width="77.83203125" style="226" customWidth="1"/>
    <col min="10249" max="10250" width="20" style="226" customWidth="1"/>
    <col min="10251" max="10251" width="1.66796875" style="226" customWidth="1"/>
    <col min="10252" max="10496" width="9.33203125" style="226" customWidth="1"/>
    <col min="10497" max="10497" width="8.33203125" style="226" customWidth="1"/>
    <col min="10498" max="10498" width="1.66796875" style="226" customWidth="1"/>
    <col min="10499" max="10500" width="5" style="226" customWidth="1"/>
    <col min="10501" max="10501" width="11.66015625" style="226" customWidth="1"/>
    <col min="10502" max="10502" width="9.16015625" style="226" customWidth="1"/>
    <col min="10503" max="10503" width="5" style="226" customWidth="1"/>
    <col min="10504" max="10504" width="77.83203125" style="226" customWidth="1"/>
    <col min="10505" max="10506" width="20" style="226" customWidth="1"/>
    <col min="10507" max="10507" width="1.66796875" style="226" customWidth="1"/>
    <col min="10508" max="10752" width="9.33203125" style="226" customWidth="1"/>
    <col min="10753" max="10753" width="8.33203125" style="226" customWidth="1"/>
    <col min="10754" max="10754" width="1.66796875" style="226" customWidth="1"/>
    <col min="10755" max="10756" width="5" style="226" customWidth="1"/>
    <col min="10757" max="10757" width="11.66015625" style="226" customWidth="1"/>
    <col min="10758" max="10758" width="9.16015625" style="226" customWidth="1"/>
    <col min="10759" max="10759" width="5" style="226" customWidth="1"/>
    <col min="10760" max="10760" width="77.83203125" style="226" customWidth="1"/>
    <col min="10761" max="10762" width="20" style="226" customWidth="1"/>
    <col min="10763" max="10763" width="1.66796875" style="226" customWidth="1"/>
    <col min="10764" max="11008" width="9.33203125" style="226" customWidth="1"/>
    <col min="11009" max="11009" width="8.33203125" style="226" customWidth="1"/>
    <col min="11010" max="11010" width="1.66796875" style="226" customWidth="1"/>
    <col min="11011" max="11012" width="5" style="226" customWidth="1"/>
    <col min="11013" max="11013" width="11.66015625" style="226" customWidth="1"/>
    <col min="11014" max="11014" width="9.16015625" style="226" customWidth="1"/>
    <col min="11015" max="11015" width="5" style="226" customWidth="1"/>
    <col min="11016" max="11016" width="77.83203125" style="226" customWidth="1"/>
    <col min="11017" max="11018" width="20" style="226" customWidth="1"/>
    <col min="11019" max="11019" width="1.66796875" style="226" customWidth="1"/>
    <col min="11020" max="11264" width="9.33203125" style="226" customWidth="1"/>
    <col min="11265" max="11265" width="8.33203125" style="226" customWidth="1"/>
    <col min="11266" max="11266" width="1.66796875" style="226" customWidth="1"/>
    <col min="11267" max="11268" width="5" style="226" customWidth="1"/>
    <col min="11269" max="11269" width="11.66015625" style="226" customWidth="1"/>
    <col min="11270" max="11270" width="9.16015625" style="226" customWidth="1"/>
    <col min="11271" max="11271" width="5" style="226" customWidth="1"/>
    <col min="11272" max="11272" width="77.83203125" style="226" customWidth="1"/>
    <col min="11273" max="11274" width="20" style="226" customWidth="1"/>
    <col min="11275" max="11275" width="1.66796875" style="226" customWidth="1"/>
    <col min="11276" max="11520" width="9.33203125" style="226" customWidth="1"/>
    <col min="11521" max="11521" width="8.33203125" style="226" customWidth="1"/>
    <col min="11522" max="11522" width="1.66796875" style="226" customWidth="1"/>
    <col min="11523" max="11524" width="5" style="226" customWidth="1"/>
    <col min="11525" max="11525" width="11.66015625" style="226" customWidth="1"/>
    <col min="11526" max="11526" width="9.16015625" style="226" customWidth="1"/>
    <col min="11527" max="11527" width="5" style="226" customWidth="1"/>
    <col min="11528" max="11528" width="77.83203125" style="226" customWidth="1"/>
    <col min="11529" max="11530" width="20" style="226" customWidth="1"/>
    <col min="11531" max="11531" width="1.66796875" style="226" customWidth="1"/>
    <col min="11532" max="11776" width="9.33203125" style="226" customWidth="1"/>
    <col min="11777" max="11777" width="8.33203125" style="226" customWidth="1"/>
    <col min="11778" max="11778" width="1.66796875" style="226" customWidth="1"/>
    <col min="11779" max="11780" width="5" style="226" customWidth="1"/>
    <col min="11781" max="11781" width="11.66015625" style="226" customWidth="1"/>
    <col min="11782" max="11782" width="9.16015625" style="226" customWidth="1"/>
    <col min="11783" max="11783" width="5" style="226" customWidth="1"/>
    <col min="11784" max="11784" width="77.83203125" style="226" customWidth="1"/>
    <col min="11785" max="11786" width="20" style="226" customWidth="1"/>
    <col min="11787" max="11787" width="1.66796875" style="226" customWidth="1"/>
    <col min="11788" max="12032" width="9.33203125" style="226" customWidth="1"/>
    <col min="12033" max="12033" width="8.33203125" style="226" customWidth="1"/>
    <col min="12034" max="12034" width="1.66796875" style="226" customWidth="1"/>
    <col min="12035" max="12036" width="5" style="226" customWidth="1"/>
    <col min="12037" max="12037" width="11.66015625" style="226" customWidth="1"/>
    <col min="12038" max="12038" width="9.16015625" style="226" customWidth="1"/>
    <col min="12039" max="12039" width="5" style="226" customWidth="1"/>
    <col min="12040" max="12040" width="77.83203125" style="226" customWidth="1"/>
    <col min="12041" max="12042" width="20" style="226" customWidth="1"/>
    <col min="12043" max="12043" width="1.66796875" style="226" customWidth="1"/>
    <col min="12044" max="12288" width="9.33203125" style="226" customWidth="1"/>
    <col min="12289" max="12289" width="8.33203125" style="226" customWidth="1"/>
    <col min="12290" max="12290" width="1.66796875" style="226" customWidth="1"/>
    <col min="12291" max="12292" width="5" style="226" customWidth="1"/>
    <col min="12293" max="12293" width="11.66015625" style="226" customWidth="1"/>
    <col min="12294" max="12294" width="9.16015625" style="226" customWidth="1"/>
    <col min="12295" max="12295" width="5" style="226" customWidth="1"/>
    <col min="12296" max="12296" width="77.83203125" style="226" customWidth="1"/>
    <col min="12297" max="12298" width="20" style="226" customWidth="1"/>
    <col min="12299" max="12299" width="1.66796875" style="226" customWidth="1"/>
    <col min="12300" max="12544" width="9.33203125" style="226" customWidth="1"/>
    <col min="12545" max="12545" width="8.33203125" style="226" customWidth="1"/>
    <col min="12546" max="12546" width="1.66796875" style="226" customWidth="1"/>
    <col min="12547" max="12548" width="5" style="226" customWidth="1"/>
    <col min="12549" max="12549" width="11.66015625" style="226" customWidth="1"/>
    <col min="12550" max="12550" width="9.16015625" style="226" customWidth="1"/>
    <col min="12551" max="12551" width="5" style="226" customWidth="1"/>
    <col min="12552" max="12552" width="77.83203125" style="226" customWidth="1"/>
    <col min="12553" max="12554" width="20" style="226" customWidth="1"/>
    <col min="12555" max="12555" width="1.66796875" style="226" customWidth="1"/>
    <col min="12556" max="12800" width="9.33203125" style="226" customWidth="1"/>
    <col min="12801" max="12801" width="8.33203125" style="226" customWidth="1"/>
    <col min="12802" max="12802" width="1.66796875" style="226" customWidth="1"/>
    <col min="12803" max="12804" width="5" style="226" customWidth="1"/>
    <col min="12805" max="12805" width="11.66015625" style="226" customWidth="1"/>
    <col min="12806" max="12806" width="9.16015625" style="226" customWidth="1"/>
    <col min="12807" max="12807" width="5" style="226" customWidth="1"/>
    <col min="12808" max="12808" width="77.83203125" style="226" customWidth="1"/>
    <col min="12809" max="12810" width="20" style="226" customWidth="1"/>
    <col min="12811" max="12811" width="1.66796875" style="226" customWidth="1"/>
    <col min="12812" max="13056" width="9.33203125" style="226" customWidth="1"/>
    <col min="13057" max="13057" width="8.33203125" style="226" customWidth="1"/>
    <col min="13058" max="13058" width="1.66796875" style="226" customWidth="1"/>
    <col min="13059" max="13060" width="5" style="226" customWidth="1"/>
    <col min="13061" max="13061" width="11.66015625" style="226" customWidth="1"/>
    <col min="13062" max="13062" width="9.16015625" style="226" customWidth="1"/>
    <col min="13063" max="13063" width="5" style="226" customWidth="1"/>
    <col min="13064" max="13064" width="77.83203125" style="226" customWidth="1"/>
    <col min="13065" max="13066" width="20" style="226" customWidth="1"/>
    <col min="13067" max="13067" width="1.66796875" style="226" customWidth="1"/>
    <col min="13068" max="13312" width="9.33203125" style="226" customWidth="1"/>
    <col min="13313" max="13313" width="8.33203125" style="226" customWidth="1"/>
    <col min="13314" max="13314" width="1.66796875" style="226" customWidth="1"/>
    <col min="13315" max="13316" width="5" style="226" customWidth="1"/>
    <col min="13317" max="13317" width="11.66015625" style="226" customWidth="1"/>
    <col min="13318" max="13318" width="9.16015625" style="226" customWidth="1"/>
    <col min="13319" max="13319" width="5" style="226" customWidth="1"/>
    <col min="13320" max="13320" width="77.83203125" style="226" customWidth="1"/>
    <col min="13321" max="13322" width="20" style="226" customWidth="1"/>
    <col min="13323" max="13323" width="1.66796875" style="226" customWidth="1"/>
    <col min="13324" max="13568" width="9.33203125" style="226" customWidth="1"/>
    <col min="13569" max="13569" width="8.33203125" style="226" customWidth="1"/>
    <col min="13570" max="13570" width="1.66796875" style="226" customWidth="1"/>
    <col min="13571" max="13572" width="5" style="226" customWidth="1"/>
    <col min="13573" max="13573" width="11.66015625" style="226" customWidth="1"/>
    <col min="13574" max="13574" width="9.16015625" style="226" customWidth="1"/>
    <col min="13575" max="13575" width="5" style="226" customWidth="1"/>
    <col min="13576" max="13576" width="77.83203125" style="226" customWidth="1"/>
    <col min="13577" max="13578" width="20" style="226" customWidth="1"/>
    <col min="13579" max="13579" width="1.66796875" style="226" customWidth="1"/>
    <col min="13580" max="13824" width="9.33203125" style="226" customWidth="1"/>
    <col min="13825" max="13825" width="8.33203125" style="226" customWidth="1"/>
    <col min="13826" max="13826" width="1.66796875" style="226" customWidth="1"/>
    <col min="13827" max="13828" width="5" style="226" customWidth="1"/>
    <col min="13829" max="13829" width="11.66015625" style="226" customWidth="1"/>
    <col min="13830" max="13830" width="9.16015625" style="226" customWidth="1"/>
    <col min="13831" max="13831" width="5" style="226" customWidth="1"/>
    <col min="13832" max="13832" width="77.83203125" style="226" customWidth="1"/>
    <col min="13833" max="13834" width="20" style="226" customWidth="1"/>
    <col min="13835" max="13835" width="1.66796875" style="226" customWidth="1"/>
    <col min="13836" max="14080" width="9.33203125" style="226" customWidth="1"/>
    <col min="14081" max="14081" width="8.33203125" style="226" customWidth="1"/>
    <col min="14082" max="14082" width="1.66796875" style="226" customWidth="1"/>
    <col min="14083" max="14084" width="5" style="226" customWidth="1"/>
    <col min="14085" max="14085" width="11.66015625" style="226" customWidth="1"/>
    <col min="14086" max="14086" width="9.16015625" style="226" customWidth="1"/>
    <col min="14087" max="14087" width="5" style="226" customWidth="1"/>
    <col min="14088" max="14088" width="77.83203125" style="226" customWidth="1"/>
    <col min="14089" max="14090" width="20" style="226" customWidth="1"/>
    <col min="14091" max="14091" width="1.66796875" style="226" customWidth="1"/>
    <col min="14092" max="14336" width="9.33203125" style="226" customWidth="1"/>
    <col min="14337" max="14337" width="8.33203125" style="226" customWidth="1"/>
    <col min="14338" max="14338" width="1.66796875" style="226" customWidth="1"/>
    <col min="14339" max="14340" width="5" style="226" customWidth="1"/>
    <col min="14341" max="14341" width="11.66015625" style="226" customWidth="1"/>
    <col min="14342" max="14342" width="9.16015625" style="226" customWidth="1"/>
    <col min="14343" max="14343" width="5" style="226" customWidth="1"/>
    <col min="14344" max="14344" width="77.83203125" style="226" customWidth="1"/>
    <col min="14345" max="14346" width="20" style="226" customWidth="1"/>
    <col min="14347" max="14347" width="1.66796875" style="226" customWidth="1"/>
    <col min="14348" max="14592" width="9.33203125" style="226" customWidth="1"/>
    <col min="14593" max="14593" width="8.33203125" style="226" customWidth="1"/>
    <col min="14594" max="14594" width="1.66796875" style="226" customWidth="1"/>
    <col min="14595" max="14596" width="5" style="226" customWidth="1"/>
    <col min="14597" max="14597" width="11.66015625" style="226" customWidth="1"/>
    <col min="14598" max="14598" width="9.16015625" style="226" customWidth="1"/>
    <col min="14599" max="14599" width="5" style="226" customWidth="1"/>
    <col min="14600" max="14600" width="77.83203125" style="226" customWidth="1"/>
    <col min="14601" max="14602" width="20" style="226" customWidth="1"/>
    <col min="14603" max="14603" width="1.66796875" style="226" customWidth="1"/>
    <col min="14604" max="14848" width="9.33203125" style="226" customWidth="1"/>
    <col min="14849" max="14849" width="8.33203125" style="226" customWidth="1"/>
    <col min="14850" max="14850" width="1.66796875" style="226" customWidth="1"/>
    <col min="14851" max="14852" width="5" style="226" customWidth="1"/>
    <col min="14853" max="14853" width="11.66015625" style="226" customWidth="1"/>
    <col min="14854" max="14854" width="9.16015625" style="226" customWidth="1"/>
    <col min="14855" max="14855" width="5" style="226" customWidth="1"/>
    <col min="14856" max="14856" width="77.83203125" style="226" customWidth="1"/>
    <col min="14857" max="14858" width="20" style="226" customWidth="1"/>
    <col min="14859" max="14859" width="1.66796875" style="226" customWidth="1"/>
    <col min="14860" max="15104" width="9.33203125" style="226" customWidth="1"/>
    <col min="15105" max="15105" width="8.33203125" style="226" customWidth="1"/>
    <col min="15106" max="15106" width="1.66796875" style="226" customWidth="1"/>
    <col min="15107" max="15108" width="5" style="226" customWidth="1"/>
    <col min="15109" max="15109" width="11.66015625" style="226" customWidth="1"/>
    <col min="15110" max="15110" width="9.16015625" style="226" customWidth="1"/>
    <col min="15111" max="15111" width="5" style="226" customWidth="1"/>
    <col min="15112" max="15112" width="77.83203125" style="226" customWidth="1"/>
    <col min="15113" max="15114" width="20" style="226" customWidth="1"/>
    <col min="15115" max="15115" width="1.66796875" style="226" customWidth="1"/>
    <col min="15116" max="15360" width="9.33203125" style="226" customWidth="1"/>
    <col min="15361" max="15361" width="8.33203125" style="226" customWidth="1"/>
    <col min="15362" max="15362" width="1.66796875" style="226" customWidth="1"/>
    <col min="15363" max="15364" width="5" style="226" customWidth="1"/>
    <col min="15365" max="15365" width="11.66015625" style="226" customWidth="1"/>
    <col min="15366" max="15366" width="9.16015625" style="226" customWidth="1"/>
    <col min="15367" max="15367" width="5" style="226" customWidth="1"/>
    <col min="15368" max="15368" width="77.83203125" style="226" customWidth="1"/>
    <col min="15369" max="15370" width="20" style="226" customWidth="1"/>
    <col min="15371" max="15371" width="1.66796875" style="226" customWidth="1"/>
    <col min="15372" max="15616" width="9.33203125" style="226" customWidth="1"/>
    <col min="15617" max="15617" width="8.33203125" style="226" customWidth="1"/>
    <col min="15618" max="15618" width="1.66796875" style="226" customWidth="1"/>
    <col min="15619" max="15620" width="5" style="226" customWidth="1"/>
    <col min="15621" max="15621" width="11.66015625" style="226" customWidth="1"/>
    <col min="15622" max="15622" width="9.16015625" style="226" customWidth="1"/>
    <col min="15623" max="15623" width="5" style="226" customWidth="1"/>
    <col min="15624" max="15624" width="77.83203125" style="226" customWidth="1"/>
    <col min="15625" max="15626" width="20" style="226" customWidth="1"/>
    <col min="15627" max="15627" width="1.66796875" style="226" customWidth="1"/>
    <col min="15628" max="15872" width="9.33203125" style="226" customWidth="1"/>
    <col min="15873" max="15873" width="8.33203125" style="226" customWidth="1"/>
    <col min="15874" max="15874" width="1.66796875" style="226" customWidth="1"/>
    <col min="15875" max="15876" width="5" style="226" customWidth="1"/>
    <col min="15877" max="15877" width="11.66015625" style="226" customWidth="1"/>
    <col min="15878" max="15878" width="9.16015625" style="226" customWidth="1"/>
    <col min="15879" max="15879" width="5" style="226" customWidth="1"/>
    <col min="15880" max="15880" width="77.83203125" style="226" customWidth="1"/>
    <col min="15881" max="15882" width="20" style="226" customWidth="1"/>
    <col min="15883" max="15883" width="1.66796875" style="226" customWidth="1"/>
    <col min="15884" max="16128" width="9.33203125" style="226" customWidth="1"/>
    <col min="16129" max="16129" width="8.33203125" style="226" customWidth="1"/>
    <col min="16130" max="16130" width="1.66796875" style="226" customWidth="1"/>
    <col min="16131" max="16132" width="5" style="226" customWidth="1"/>
    <col min="16133" max="16133" width="11.66015625" style="226" customWidth="1"/>
    <col min="16134" max="16134" width="9.16015625" style="226" customWidth="1"/>
    <col min="16135" max="16135" width="5" style="226" customWidth="1"/>
    <col min="16136" max="16136" width="77.83203125" style="226" customWidth="1"/>
    <col min="16137" max="16138" width="20" style="226" customWidth="1"/>
    <col min="16139" max="16139" width="1.66796875" style="226" customWidth="1"/>
    <col min="16140" max="16384" width="9.33203125" style="226" customWidth="1"/>
  </cols>
  <sheetData>
    <row r="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232" customFormat="1" ht="45" customHeight="1">
      <c r="B3" s="230"/>
      <c r="C3" s="425" t="s">
        <v>1750</v>
      </c>
      <c r="D3" s="425"/>
      <c r="E3" s="425"/>
      <c r="F3" s="425"/>
      <c r="G3" s="425"/>
      <c r="H3" s="425"/>
      <c r="I3" s="425"/>
      <c r="J3" s="425"/>
      <c r="K3" s="231"/>
    </row>
    <row r="4" spans="2:11" ht="25.5" customHeight="1">
      <c r="B4" s="233"/>
      <c r="C4" s="431" t="s">
        <v>1751</v>
      </c>
      <c r="D4" s="431"/>
      <c r="E4" s="431"/>
      <c r="F4" s="431"/>
      <c r="G4" s="431"/>
      <c r="H4" s="431"/>
      <c r="I4" s="431"/>
      <c r="J4" s="431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430" t="s">
        <v>1752</v>
      </c>
      <c r="D6" s="430"/>
      <c r="E6" s="430"/>
      <c r="F6" s="430"/>
      <c r="G6" s="430"/>
      <c r="H6" s="430"/>
      <c r="I6" s="430"/>
      <c r="J6" s="430"/>
      <c r="K6" s="234"/>
    </row>
    <row r="7" spans="2:11" ht="15" customHeight="1">
      <c r="B7" s="236"/>
      <c r="C7" s="430" t="s">
        <v>1753</v>
      </c>
      <c r="D7" s="430"/>
      <c r="E7" s="430"/>
      <c r="F7" s="430"/>
      <c r="G7" s="430"/>
      <c r="H7" s="430"/>
      <c r="I7" s="430"/>
      <c r="J7" s="430"/>
      <c r="K7" s="234"/>
    </row>
    <row r="8" spans="2:11" ht="12.75" customHeight="1">
      <c r="B8" s="236"/>
      <c r="C8" s="237"/>
      <c r="D8" s="237"/>
      <c r="E8" s="237"/>
      <c r="F8" s="237"/>
      <c r="G8" s="237"/>
      <c r="H8" s="237"/>
      <c r="I8" s="237"/>
      <c r="J8" s="237"/>
      <c r="K8" s="234"/>
    </row>
    <row r="9" spans="2:11" ht="15" customHeight="1">
      <c r="B9" s="236"/>
      <c r="C9" s="430" t="s">
        <v>1754</v>
      </c>
      <c r="D9" s="430"/>
      <c r="E9" s="430"/>
      <c r="F9" s="430"/>
      <c r="G9" s="430"/>
      <c r="H9" s="430"/>
      <c r="I9" s="430"/>
      <c r="J9" s="430"/>
      <c r="K9" s="234"/>
    </row>
    <row r="10" spans="2:11" ht="15" customHeight="1">
      <c r="B10" s="236"/>
      <c r="C10" s="237"/>
      <c r="D10" s="430" t="s">
        <v>1755</v>
      </c>
      <c r="E10" s="430"/>
      <c r="F10" s="430"/>
      <c r="G10" s="430"/>
      <c r="H10" s="430"/>
      <c r="I10" s="430"/>
      <c r="J10" s="430"/>
      <c r="K10" s="234"/>
    </row>
    <row r="11" spans="2:11" ht="15" customHeight="1">
      <c r="B11" s="236"/>
      <c r="C11" s="238"/>
      <c r="D11" s="430" t="s">
        <v>1756</v>
      </c>
      <c r="E11" s="430"/>
      <c r="F11" s="430"/>
      <c r="G11" s="430"/>
      <c r="H11" s="430"/>
      <c r="I11" s="430"/>
      <c r="J11" s="430"/>
      <c r="K11" s="234"/>
    </row>
    <row r="12" spans="2:11" ht="12.75" customHeight="1">
      <c r="B12" s="236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6"/>
      <c r="C13" s="238"/>
      <c r="D13" s="430" t="s">
        <v>1757</v>
      </c>
      <c r="E13" s="430"/>
      <c r="F13" s="430"/>
      <c r="G13" s="430"/>
      <c r="H13" s="430"/>
      <c r="I13" s="430"/>
      <c r="J13" s="430"/>
      <c r="K13" s="234"/>
    </row>
    <row r="14" spans="2:11" ht="15" customHeight="1">
      <c r="B14" s="236"/>
      <c r="C14" s="238"/>
      <c r="D14" s="430" t="s">
        <v>1758</v>
      </c>
      <c r="E14" s="430"/>
      <c r="F14" s="430"/>
      <c r="G14" s="430"/>
      <c r="H14" s="430"/>
      <c r="I14" s="430"/>
      <c r="J14" s="430"/>
      <c r="K14" s="234"/>
    </row>
    <row r="15" spans="2:11" ht="15" customHeight="1">
      <c r="B15" s="236"/>
      <c r="C15" s="238"/>
      <c r="D15" s="430" t="s">
        <v>1759</v>
      </c>
      <c r="E15" s="430"/>
      <c r="F15" s="430"/>
      <c r="G15" s="430"/>
      <c r="H15" s="430"/>
      <c r="I15" s="430"/>
      <c r="J15" s="430"/>
      <c r="K15" s="234"/>
    </row>
    <row r="16" spans="2:11" ht="15" customHeight="1">
      <c r="B16" s="236"/>
      <c r="C16" s="238"/>
      <c r="D16" s="238"/>
      <c r="E16" s="239" t="s">
        <v>80</v>
      </c>
      <c r="F16" s="430" t="s">
        <v>1760</v>
      </c>
      <c r="G16" s="430"/>
      <c r="H16" s="430"/>
      <c r="I16" s="430"/>
      <c r="J16" s="430"/>
      <c r="K16" s="234"/>
    </row>
    <row r="17" spans="2:11" ht="15" customHeight="1">
      <c r="B17" s="236"/>
      <c r="C17" s="238"/>
      <c r="D17" s="238"/>
      <c r="E17" s="239" t="s">
        <v>1761</v>
      </c>
      <c r="F17" s="430" t="s">
        <v>1762</v>
      </c>
      <c r="G17" s="430"/>
      <c r="H17" s="430"/>
      <c r="I17" s="430"/>
      <c r="J17" s="430"/>
      <c r="K17" s="234"/>
    </row>
    <row r="18" spans="2:11" ht="15" customHeight="1">
      <c r="B18" s="236"/>
      <c r="C18" s="238"/>
      <c r="D18" s="238"/>
      <c r="E18" s="239" t="s">
        <v>1763</v>
      </c>
      <c r="F18" s="430" t="s">
        <v>1764</v>
      </c>
      <c r="G18" s="430"/>
      <c r="H18" s="430"/>
      <c r="I18" s="430"/>
      <c r="J18" s="430"/>
      <c r="K18" s="234"/>
    </row>
    <row r="19" spans="2:11" ht="15" customHeight="1">
      <c r="B19" s="236"/>
      <c r="C19" s="238"/>
      <c r="D19" s="238"/>
      <c r="E19" s="239" t="s">
        <v>1765</v>
      </c>
      <c r="F19" s="430" t="s">
        <v>1766</v>
      </c>
      <c r="G19" s="430"/>
      <c r="H19" s="430"/>
      <c r="I19" s="430"/>
      <c r="J19" s="430"/>
      <c r="K19" s="234"/>
    </row>
    <row r="20" spans="2:11" ht="15" customHeight="1">
      <c r="B20" s="236"/>
      <c r="C20" s="238"/>
      <c r="D20" s="238"/>
      <c r="E20" s="239" t="s">
        <v>1767</v>
      </c>
      <c r="F20" s="430" t="s">
        <v>922</v>
      </c>
      <c r="G20" s="430"/>
      <c r="H20" s="430"/>
      <c r="I20" s="430"/>
      <c r="J20" s="430"/>
      <c r="K20" s="234"/>
    </row>
    <row r="21" spans="2:11" ht="15" customHeight="1">
      <c r="B21" s="236"/>
      <c r="C21" s="238"/>
      <c r="D21" s="238"/>
      <c r="E21" s="239" t="s">
        <v>111</v>
      </c>
      <c r="F21" s="430" t="s">
        <v>1768</v>
      </c>
      <c r="G21" s="430"/>
      <c r="H21" s="430"/>
      <c r="I21" s="430"/>
      <c r="J21" s="430"/>
      <c r="K21" s="234"/>
    </row>
    <row r="22" spans="2:11" ht="12.75" customHeight="1">
      <c r="B22" s="236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6"/>
      <c r="C23" s="430" t="s">
        <v>1769</v>
      </c>
      <c r="D23" s="430"/>
      <c r="E23" s="430"/>
      <c r="F23" s="430"/>
      <c r="G23" s="430"/>
      <c r="H23" s="430"/>
      <c r="I23" s="430"/>
      <c r="J23" s="430"/>
      <c r="K23" s="234"/>
    </row>
    <row r="24" spans="2:11" ht="15" customHeight="1">
      <c r="B24" s="236"/>
      <c r="C24" s="430" t="s">
        <v>1770</v>
      </c>
      <c r="D24" s="430"/>
      <c r="E24" s="430"/>
      <c r="F24" s="430"/>
      <c r="G24" s="430"/>
      <c r="H24" s="430"/>
      <c r="I24" s="430"/>
      <c r="J24" s="430"/>
      <c r="K24" s="234"/>
    </row>
    <row r="25" spans="2:11" ht="15" customHeight="1">
      <c r="B25" s="236"/>
      <c r="C25" s="237"/>
      <c r="D25" s="430" t="s">
        <v>1771</v>
      </c>
      <c r="E25" s="430"/>
      <c r="F25" s="430"/>
      <c r="G25" s="430"/>
      <c r="H25" s="430"/>
      <c r="I25" s="430"/>
      <c r="J25" s="430"/>
      <c r="K25" s="234"/>
    </row>
    <row r="26" spans="2:11" ht="15" customHeight="1">
      <c r="B26" s="236"/>
      <c r="C26" s="238"/>
      <c r="D26" s="430" t="s">
        <v>1772</v>
      </c>
      <c r="E26" s="430"/>
      <c r="F26" s="430"/>
      <c r="G26" s="430"/>
      <c r="H26" s="430"/>
      <c r="I26" s="430"/>
      <c r="J26" s="430"/>
      <c r="K26" s="234"/>
    </row>
    <row r="27" spans="2:11" ht="12.75" customHeight="1">
      <c r="B27" s="236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6"/>
      <c r="C28" s="238"/>
      <c r="D28" s="430" t="s">
        <v>1773</v>
      </c>
      <c r="E28" s="430"/>
      <c r="F28" s="430"/>
      <c r="G28" s="430"/>
      <c r="H28" s="430"/>
      <c r="I28" s="430"/>
      <c r="J28" s="430"/>
      <c r="K28" s="234"/>
    </row>
    <row r="29" spans="2:11" ht="15" customHeight="1">
      <c r="B29" s="236"/>
      <c r="C29" s="238"/>
      <c r="D29" s="430" t="s">
        <v>1774</v>
      </c>
      <c r="E29" s="430"/>
      <c r="F29" s="430"/>
      <c r="G29" s="430"/>
      <c r="H29" s="430"/>
      <c r="I29" s="430"/>
      <c r="J29" s="430"/>
      <c r="K29" s="234"/>
    </row>
    <row r="30" spans="2:11" ht="12.75" customHeight="1">
      <c r="B30" s="236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6"/>
      <c r="C31" s="238"/>
      <c r="D31" s="430" t="s">
        <v>1775</v>
      </c>
      <c r="E31" s="430"/>
      <c r="F31" s="430"/>
      <c r="G31" s="430"/>
      <c r="H31" s="430"/>
      <c r="I31" s="430"/>
      <c r="J31" s="430"/>
      <c r="K31" s="234"/>
    </row>
    <row r="32" spans="2:11" ht="15" customHeight="1">
      <c r="B32" s="236"/>
      <c r="C32" s="238"/>
      <c r="D32" s="430" t="s">
        <v>1776</v>
      </c>
      <c r="E32" s="430"/>
      <c r="F32" s="430"/>
      <c r="G32" s="430"/>
      <c r="H32" s="430"/>
      <c r="I32" s="430"/>
      <c r="J32" s="430"/>
      <c r="K32" s="234"/>
    </row>
    <row r="33" spans="2:11" ht="15" customHeight="1">
      <c r="B33" s="236"/>
      <c r="C33" s="238"/>
      <c r="D33" s="430" t="s">
        <v>1777</v>
      </c>
      <c r="E33" s="430"/>
      <c r="F33" s="430"/>
      <c r="G33" s="430"/>
      <c r="H33" s="430"/>
      <c r="I33" s="430"/>
      <c r="J33" s="430"/>
      <c r="K33" s="234"/>
    </row>
    <row r="34" spans="2:11" ht="15" customHeight="1">
      <c r="B34" s="236"/>
      <c r="C34" s="238"/>
      <c r="D34" s="237"/>
      <c r="E34" s="240" t="s">
        <v>136</v>
      </c>
      <c r="F34" s="237"/>
      <c r="G34" s="430" t="s">
        <v>1778</v>
      </c>
      <c r="H34" s="430"/>
      <c r="I34" s="430"/>
      <c r="J34" s="430"/>
      <c r="K34" s="234"/>
    </row>
    <row r="35" spans="2:11" ht="30.75" customHeight="1">
      <c r="B35" s="236"/>
      <c r="C35" s="238"/>
      <c r="D35" s="237"/>
      <c r="E35" s="240" t="s">
        <v>1779</v>
      </c>
      <c r="F35" s="237"/>
      <c r="G35" s="430" t="s">
        <v>1780</v>
      </c>
      <c r="H35" s="430"/>
      <c r="I35" s="430"/>
      <c r="J35" s="430"/>
      <c r="K35" s="234"/>
    </row>
    <row r="36" spans="2:11" ht="15" customHeight="1">
      <c r="B36" s="236"/>
      <c r="C36" s="238"/>
      <c r="D36" s="237"/>
      <c r="E36" s="240" t="s">
        <v>55</v>
      </c>
      <c r="F36" s="237"/>
      <c r="G36" s="430" t="s">
        <v>1781</v>
      </c>
      <c r="H36" s="430"/>
      <c r="I36" s="430"/>
      <c r="J36" s="430"/>
      <c r="K36" s="234"/>
    </row>
    <row r="37" spans="2:11" ht="15" customHeight="1">
      <c r="B37" s="236"/>
      <c r="C37" s="238"/>
      <c r="D37" s="237"/>
      <c r="E37" s="240" t="s">
        <v>137</v>
      </c>
      <c r="F37" s="237"/>
      <c r="G37" s="430" t="s">
        <v>1782</v>
      </c>
      <c r="H37" s="430"/>
      <c r="I37" s="430"/>
      <c r="J37" s="430"/>
      <c r="K37" s="234"/>
    </row>
    <row r="38" spans="2:11" ht="15" customHeight="1">
      <c r="B38" s="236"/>
      <c r="C38" s="238"/>
      <c r="D38" s="237"/>
      <c r="E38" s="240" t="s">
        <v>138</v>
      </c>
      <c r="F38" s="237"/>
      <c r="G38" s="430" t="s">
        <v>1783</v>
      </c>
      <c r="H38" s="430"/>
      <c r="I38" s="430"/>
      <c r="J38" s="430"/>
      <c r="K38" s="234"/>
    </row>
    <row r="39" spans="2:11" ht="15" customHeight="1">
      <c r="B39" s="236"/>
      <c r="C39" s="238"/>
      <c r="D39" s="237"/>
      <c r="E39" s="240" t="s">
        <v>139</v>
      </c>
      <c r="F39" s="237"/>
      <c r="G39" s="430" t="s">
        <v>1784</v>
      </c>
      <c r="H39" s="430"/>
      <c r="I39" s="430"/>
      <c r="J39" s="430"/>
      <c r="K39" s="234"/>
    </row>
    <row r="40" spans="2:11" ht="15" customHeight="1">
      <c r="B40" s="236"/>
      <c r="C40" s="238"/>
      <c r="D40" s="237"/>
      <c r="E40" s="240" t="s">
        <v>1785</v>
      </c>
      <c r="F40" s="237"/>
      <c r="G40" s="430" t="s">
        <v>1786</v>
      </c>
      <c r="H40" s="430"/>
      <c r="I40" s="430"/>
      <c r="J40" s="430"/>
      <c r="K40" s="234"/>
    </row>
    <row r="41" spans="2:11" ht="15" customHeight="1">
      <c r="B41" s="236"/>
      <c r="C41" s="238"/>
      <c r="D41" s="237"/>
      <c r="E41" s="240"/>
      <c r="F41" s="237"/>
      <c r="G41" s="430" t="s">
        <v>1787</v>
      </c>
      <c r="H41" s="430"/>
      <c r="I41" s="430"/>
      <c r="J41" s="430"/>
      <c r="K41" s="234"/>
    </row>
    <row r="42" spans="2:11" ht="15" customHeight="1">
      <c r="B42" s="236"/>
      <c r="C42" s="238"/>
      <c r="D42" s="237"/>
      <c r="E42" s="240" t="s">
        <v>1788</v>
      </c>
      <c r="F42" s="237"/>
      <c r="G42" s="430" t="s">
        <v>1789</v>
      </c>
      <c r="H42" s="430"/>
      <c r="I42" s="430"/>
      <c r="J42" s="430"/>
      <c r="K42" s="234"/>
    </row>
    <row r="43" spans="2:11" ht="15" customHeight="1">
      <c r="B43" s="236"/>
      <c r="C43" s="238"/>
      <c r="D43" s="237"/>
      <c r="E43" s="240" t="s">
        <v>141</v>
      </c>
      <c r="F43" s="237"/>
      <c r="G43" s="430" t="s">
        <v>1790</v>
      </c>
      <c r="H43" s="430"/>
      <c r="I43" s="430"/>
      <c r="J43" s="430"/>
      <c r="K43" s="234"/>
    </row>
    <row r="44" spans="2:11" ht="12.75" customHeight="1">
      <c r="B44" s="236"/>
      <c r="C44" s="238"/>
      <c r="D44" s="237"/>
      <c r="E44" s="237"/>
      <c r="F44" s="237"/>
      <c r="G44" s="237"/>
      <c r="H44" s="237"/>
      <c r="I44" s="237"/>
      <c r="J44" s="237"/>
      <c r="K44" s="234"/>
    </row>
    <row r="45" spans="2:11" ht="15" customHeight="1">
      <c r="B45" s="236"/>
      <c r="C45" s="238"/>
      <c r="D45" s="430" t="s">
        <v>1791</v>
      </c>
      <c r="E45" s="430"/>
      <c r="F45" s="430"/>
      <c r="G45" s="430"/>
      <c r="H45" s="430"/>
      <c r="I45" s="430"/>
      <c r="J45" s="430"/>
      <c r="K45" s="234"/>
    </row>
    <row r="46" spans="2:11" ht="15" customHeight="1">
      <c r="B46" s="236"/>
      <c r="C46" s="238"/>
      <c r="D46" s="238"/>
      <c r="E46" s="430" t="s">
        <v>1792</v>
      </c>
      <c r="F46" s="430"/>
      <c r="G46" s="430"/>
      <c r="H46" s="430"/>
      <c r="I46" s="430"/>
      <c r="J46" s="430"/>
      <c r="K46" s="234"/>
    </row>
    <row r="47" spans="2:11" ht="15" customHeight="1">
      <c r="B47" s="236"/>
      <c r="C47" s="238"/>
      <c r="D47" s="238"/>
      <c r="E47" s="430" t="s">
        <v>1793</v>
      </c>
      <c r="F47" s="430"/>
      <c r="G47" s="430"/>
      <c r="H47" s="430"/>
      <c r="I47" s="430"/>
      <c r="J47" s="430"/>
      <c r="K47" s="234"/>
    </row>
    <row r="48" spans="2:11" ht="15" customHeight="1">
      <c r="B48" s="236"/>
      <c r="C48" s="238"/>
      <c r="D48" s="238"/>
      <c r="E48" s="430" t="s">
        <v>1794</v>
      </c>
      <c r="F48" s="430"/>
      <c r="G48" s="430"/>
      <c r="H48" s="430"/>
      <c r="I48" s="430"/>
      <c r="J48" s="430"/>
      <c r="K48" s="234"/>
    </row>
    <row r="49" spans="2:11" ht="15" customHeight="1">
      <c r="B49" s="236"/>
      <c r="C49" s="238"/>
      <c r="D49" s="430" t="s">
        <v>1795</v>
      </c>
      <c r="E49" s="430"/>
      <c r="F49" s="430"/>
      <c r="G49" s="430"/>
      <c r="H49" s="430"/>
      <c r="I49" s="430"/>
      <c r="J49" s="430"/>
      <c r="K49" s="234"/>
    </row>
    <row r="50" spans="2:11" ht="25.5" customHeight="1">
      <c r="B50" s="233"/>
      <c r="C50" s="431" t="s">
        <v>1796</v>
      </c>
      <c r="D50" s="431"/>
      <c r="E50" s="431"/>
      <c r="F50" s="431"/>
      <c r="G50" s="431"/>
      <c r="H50" s="431"/>
      <c r="I50" s="431"/>
      <c r="J50" s="431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430" t="s">
        <v>1797</v>
      </c>
      <c r="D52" s="430"/>
      <c r="E52" s="430"/>
      <c r="F52" s="430"/>
      <c r="G52" s="430"/>
      <c r="H52" s="430"/>
      <c r="I52" s="430"/>
      <c r="J52" s="430"/>
      <c r="K52" s="234"/>
    </row>
    <row r="53" spans="2:11" ht="15" customHeight="1">
      <c r="B53" s="233"/>
      <c r="C53" s="430" t="s">
        <v>1798</v>
      </c>
      <c r="D53" s="430"/>
      <c r="E53" s="430"/>
      <c r="F53" s="430"/>
      <c r="G53" s="430"/>
      <c r="H53" s="430"/>
      <c r="I53" s="430"/>
      <c r="J53" s="430"/>
      <c r="K53" s="234"/>
    </row>
    <row r="54" spans="2:11" ht="12.75" customHeight="1">
      <c r="B54" s="233"/>
      <c r="C54" s="237"/>
      <c r="D54" s="237"/>
      <c r="E54" s="237"/>
      <c r="F54" s="237"/>
      <c r="G54" s="237"/>
      <c r="H54" s="237"/>
      <c r="I54" s="237"/>
      <c r="J54" s="237"/>
      <c r="K54" s="234"/>
    </row>
    <row r="55" spans="2:11" ht="15" customHeight="1">
      <c r="B55" s="233"/>
      <c r="C55" s="430" t="s">
        <v>1799</v>
      </c>
      <c r="D55" s="430"/>
      <c r="E55" s="430"/>
      <c r="F55" s="430"/>
      <c r="G55" s="430"/>
      <c r="H55" s="430"/>
      <c r="I55" s="430"/>
      <c r="J55" s="430"/>
      <c r="K55" s="234"/>
    </row>
    <row r="56" spans="2:11" ht="15" customHeight="1">
      <c r="B56" s="233"/>
      <c r="C56" s="238"/>
      <c r="D56" s="430" t="s">
        <v>1800</v>
      </c>
      <c r="E56" s="430"/>
      <c r="F56" s="430"/>
      <c r="G56" s="430"/>
      <c r="H56" s="430"/>
      <c r="I56" s="430"/>
      <c r="J56" s="430"/>
      <c r="K56" s="234"/>
    </row>
    <row r="57" spans="2:11" ht="15" customHeight="1">
      <c r="B57" s="233"/>
      <c r="C57" s="238"/>
      <c r="D57" s="430" t="s">
        <v>1801</v>
      </c>
      <c r="E57" s="430"/>
      <c r="F57" s="430"/>
      <c r="G57" s="430"/>
      <c r="H57" s="430"/>
      <c r="I57" s="430"/>
      <c r="J57" s="430"/>
      <c r="K57" s="234"/>
    </row>
    <row r="58" spans="2:11" ht="15" customHeight="1">
      <c r="B58" s="233"/>
      <c r="C58" s="238"/>
      <c r="D58" s="430" t="s">
        <v>1802</v>
      </c>
      <c r="E58" s="430"/>
      <c r="F58" s="430"/>
      <c r="G58" s="430"/>
      <c r="H58" s="430"/>
      <c r="I58" s="430"/>
      <c r="J58" s="430"/>
      <c r="K58" s="234"/>
    </row>
    <row r="59" spans="2:11" ht="15" customHeight="1">
      <c r="B59" s="233"/>
      <c r="C59" s="238"/>
      <c r="D59" s="430" t="s">
        <v>1803</v>
      </c>
      <c r="E59" s="430"/>
      <c r="F59" s="430"/>
      <c r="G59" s="430"/>
      <c r="H59" s="430"/>
      <c r="I59" s="430"/>
      <c r="J59" s="430"/>
      <c r="K59" s="234"/>
    </row>
    <row r="60" spans="2:11" ht="15" customHeight="1">
      <c r="B60" s="233"/>
      <c r="C60" s="238"/>
      <c r="D60" s="429" t="s">
        <v>1804</v>
      </c>
      <c r="E60" s="429"/>
      <c r="F60" s="429"/>
      <c r="G60" s="429"/>
      <c r="H60" s="429"/>
      <c r="I60" s="429"/>
      <c r="J60" s="429"/>
      <c r="K60" s="234"/>
    </row>
    <row r="61" spans="2:11" ht="15" customHeight="1">
      <c r="B61" s="233"/>
      <c r="C61" s="238"/>
      <c r="D61" s="430" t="s">
        <v>1805</v>
      </c>
      <c r="E61" s="430"/>
      <c r="F61" s="430"/>
      <c r="G61" s="430"/>
      <c r="H61" s="430"/>
      <c r="I61" s="430"/>
      <c r="J61" s="430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430" t="s">
        <v>1806</v>
      </c>
      <c r="E63" s="430"/>
      <c r="F63" s="430"/>
      <c r="G63" s="430"/>
      <c r="H63" s="430"/>
      <c r="I63" s="430"/>
      <c r="J63" s="430"/>
      <c r="K63" s="234"/>
    </row>
    <row r="64" spans="2:11" ht="15" customHeight="1">
      <c r="B64" s="233"/>
      <c r="C64" s="238"/>
      <c r="D64" s="429" t="s">
        <v>1807</v>
      </c>
      <c r="E64" s="429"/>
      <c r="F64" s="429"/>
      <c r="G64" s="429"/>
      <c r="H64" s="429"/>
      <c r="I64" s="429"/>
      <c r="J64" s="429"/>
      <c r="K64" s="234"/>
    </row>
    <row r="65" spans="2:11" ht="15" customHeight="1">
      <c r="B65" s="233"/>
      <c r="C65" s="238"/>
      <c r="D65" s="430" t="s">
        <v>1808</v>
      </c>
      <c r="E65" s="430"/>
      <c r="F65" s="430"/>
      <c r="G65" s="430"/>
      <c r="H65" s="430"/>
      <c r="I65" s="430"/>
      <c r="J65" s="430"/>
      <c r="K65" s="234"/>
    </row>
    <row r="66" spans="2:11" ht="15" customHeight="1">
      <c r="B66" s="233"/>
      <c r="C66" s="238"/>
      <c r="D66" s="430" t="s">
        <v>1809</v>
      </c>
      <c r="E66" s="430"/>
      <c r="F66" s="430"/>
      <c r="G66" s="430"/>
      <c r="H66" s="430"/>
      <c r="I66" s="430"/>
      <c r="J66" s="430"/>
      <c r="K66" s="234"/>
    </row>
    <row r="67" spans="2:11" ht="15" customHeight="1">
      <c r="B67" s="233"/>
      <c r="C67" s="238"/>
      <c r="D67" s="430" t="s">
        <v>1810</v>
      </c>
      <c r="E67" s="430"/>
      <c r="F67" s="430"/>
      <c r="G67" s="430"/>
      <c r="H67" s="430"/>
      <c r="I67" s="430"/>
      <c r="J67" s="430"/>
      <c r="K67" s="234"/>
    </row>
    <row r="68" spans="2:11" ht="15" customHeight="1">
      <c r="B68" s="233"/>
      <c r="C68" s="238"/>
      <c r="D68" s="430" t="s">
        <v>1811</v>
      </c>
      <c r="E68" s="430"/>
      <c r="F68" s="430"/>
      <c r="G68" s="430"/>
      <c r="H68" s="430"/>
      <c r="I68" s="430"/>
      <c r="J68" s="430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428" t="s">
        <v>1749</v>
      </c>
      <c r="D73" s="428"/>
      <c r="E73" s="428"/>
      <c r="F73" s="428"/>
      <c r="G73" s="428"/>
      <c r="H73" s="428"/>
      <c r="I73" s="428"/>
      <c r="J73" s="428"/>
      <c r="K73" s="251"/>
    </row>
    <row r="74" spans="2:11" ht="17.25" customHeight="1">
      <c r="B74" s="250"/>
      <c r="C74" s="252" t="s">
        <v>1812</v>
      </c>
      <c r="D74" s="252"/>
      <c r="E74" s="252"/>
      <c r="F74" s="252" t="s">
        <v>1813</v>
      </c>
      <c r="G74" s="253"/>
      <c r="H74" s="252" t="s">
        <v>137</v>
      </c>
      <c r="I74" s="252" t="s">
        <v>59</v>
      </c>
      <c r="J74" s="252" t="s">
        <v>1814</v>
      </c>
      <c r="K74" s="251"/>
    </row>
    <row r="75" spans="2:11" ht="17.25" customHeight="1">
      <c r="B75" s="250"/>
      <c r="C75" s="254" t="s">
        <v>1815</v>
      </c>
      <c r="D75" s="254"/>
      <c r="E75" s="254"/>
      <c r="F75" s="255" t="s">
        <v>1816</v>
      </c>
      <c r="G75" s="256"/>
      <c r="H75" s="254"/>
      <c r="I75" s="254"/>
      <c r="J75" s="254" t="s">
        <v>1817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55</v>
      </c>
      <c r="D77" s="257"/>
      <c r="E77" s="257"/>
      <c r="F77" s="259" t="s">
        <v>1818</v>
      </c>
      <c r="G77" s="258"/>
      <c r="H77" s="240" t="s">
        <v>1819</v>
      </c>
      <c r="I77" s="240" t="s">
        <v>1820</v>
      </c>
      <c r="J77" s="240">
        <v>20</v>
      </c>
      <c r="K77" s="251"/>
    </row>
    <row r="78" spans="2:11" ht="15" customHeight="1">
      <c r="B78" s="250"/>
      <c r="C78" s="240" t="s">
        <v>1821</v>
      </c>
      <c r="D78" s="240"/>
      <c r="E78" s="240"/>
      <c r="F78" s="259" t="s">
        <v>1818</v>
      </c>
      <c r="G78" s="258"/>
      <c r="H78" s="240" t="s">
        <v>1822</v>
      </c>
      <c r="I78" s="240" t="s">
        <v>1820</v>
      </c>
      <c r="J78" s="240">
        <v>120</v>
      </c>
      <c r="K78" s="251"/>
    </row>
    <row r="79" spans="2:11" ht="15" customHeight="1">
      <c r="B79" s="260"/>
      <c r="C79" s="240" t="s">
        <v>1823</v>
      </c>
      <c r="D79" s="240"/>
      <c r="E79" s="240"/>
      <c r="F79" s="259" t="s">
        <v>1824</v>
      </c>
      <c r="G79" s="258"/>
      <c r="H79" s="240" t="s">
        <v>1825</v>
      </c>
      <c r="I79" s="240" t="s">
        <v>1820</v>
      </c>
      <c r="J79" s="240">
        <v>50</v>
      </c>
      <c r="K79" s="251"/>
    </row>
    <row r="80" spans="2:11" ht="15" customHeight="1">
      <c r="B80" s="260"/>
      <c r="C80" s="240" t="s">
        <v>1826</v>
      </c>
      <c r="D80" s="240"/>
      <c r="E80" s="240"/>
      <c r="F80" s="259" t="s">
        <v>1818</v>
      </c>
      <c r="G80" s="258"/>
      <c r="H80" s="240" t="s">
        <v>1827</v>
      </c>
      <c r="I80" s="240" t="s">
        <v>1828</v>
      </c>
      <c r="J80" s="240"/>
      <c r="K80" s="251"/>
    </row>
    <row r="81" spans="2:11" ht="15" customHeight="1">
      <c r="B81" s="260"/>
      <c r="C81" s="261" t="s">
        <v>1829</v>
      </c>
      <c r="D81" s="261"/>
      <c r="E81" s="261"/>
      <c r="F81" s="262" t="s">
        <v>1824</v>
      </c>
      <c r="G81" s="261"/>
      <c r="H81" s="261" t="s">
        <v>1830</v>
      </c>
      <c r="I81" s="261" t="s">
        <v>1820</v>
      </c>
      <c r="J81" s="261">
        <v>15</v>
      </c>
      <c r="K81" s="251"/>
    </row>
    <row r="82" spans="2:11" ht="15" customHeight="1">
      <c r="B82" s="260"/>
      <c r="C82" s="261" t="s">
        <v>1831</v>
      </c>
      <c r="D82" s="261"/>
      <c r="E82" s="261"/>
      <c r="F82" s="262" t="s">
        <v>1824</v>
      </c>
      <c r="G82" s="261"/>
      <c r="H82" s="261" t="s">
        <v>1832</v>
      </c>
      <c r="I82" s="261" t="s">
        <v>1820</v>
      </c>
      <c r="J82" s="261">
        <v>15</v>
      </c>
      <c r="K82" s="251"/>
    </row>
    <row r="83" spans="2:11" ht="15" customHeight="1">
      <c r="B83" s="260"/>
      <c r="C83" s="261" t="s">
        <v>1833</v>
      </c>
      <c r="D83" s="261"/>
      <c r="E83" s="261"/>
      <c r="F83" s="262" t="s">
        <v>1824</v>
      </c>
      <c r="G83" s="261"/>
      <c r="H83" s="261" t="s">
        <v>1834</v>
      </c>
      <c r="I83" s="261" t="s">
        <v>1820</v>
      </c>
      <c r="J83" s="261">
        <v>20</v>
      </c>
      <c r="K83" s="251"/>
    </row>
    <row r="84" spans="2:11" ht="15" customHeight="1">
      <c r="B84" s="260"/>
      <c r="C84" s="261" t="s">
        <v>1835</v>
      </c>
      <c r="D84" s="261"/>
      <c r="E84" s="261"/>
      <c r="F84" s="262" t="s">
        <v>1824</v>
      </c>
      <c r="G84" s="261"/>
      <c r="H84" s="261" t="s">
        <v>1836</v>
      </c>
      <c r="I84" s="261" t="s">
        <v>1820</v>
      </c>
      <c r="J84" s="261">
        <v>20</v>
      </c>
      <c r="K84" s="251"/>
    </row>
    <row r="85" spans="2:11" ht="15" customHeight="1">
      <c r="B85" s="260"/>
      <c r="C85" s="240" t="s">
        <v>1837</v>
      </c>
      <c r="D85" s="240"/>
      <c r="E85" s="240"/>
      <c r="F85" s="259" t="s">
        <v>1824</v>
      </c>
      <c r="G85" s="258"/>
      <c r="H85" s="240" t="s">
        <v>1838</v>
      </c>
      <c r="I85" s="240" t="s">
        <v>1820</v>
      </c>
      <c r="J85" s="240">
        <v>50</v>
      </c>
      <c r="K85" s="251"/>
    </row>
    <row r="86" spans="2:11" ht="15" customHeight="1">
      <c r="B86" s="260"/>
      <c r="C86" s="240" t="s">
        <v>1839</v>
      </c>
      <c r="D86" s="240"/>
      <c r="E86" s="240"/>
      <c r="F86" s="259" t="s">
        <v>1824</v>
      </c>
      <c r="G86" s="258"/>
      <c r="H86" s="240" t="s">
        <v>1840</v>
      </c>
      <c r="I86" s="240" t="s">
        <v>1820</v>
      </c>
      <c r="J86" s="240">
        <v>20</v>
      </c>
      <c r="K86" s="251"/>
    </row>
    <row r="87" spans="2:11" ht="15" customHeight="1">
      <c r="B87" s="260"/>
      <c r="C87" s="240" t="s">
        <v>1841</v>
      </c>
      <c r="D87" s="240"/>
      <c r="E87" s="240"/>
      <c r="F87" s="259" t="s">
        <v>1824</v>
      </c>
      <c r="G87" s="258"/>
      <c r="H87" s="240" t="s">
        <v>1842</v>
      </c>
      <c r="I87" s="240" t="s">
        <v>1820</v>
      </c>
      <c r="J87" s="240">
        <v>20</v>
      </c>
      <c r="K87" s="251"/>
    </row>
    <row r="88" spans="2:11" ht="15" customHeight="1">
      <c r="B88" s="260"/>
      <c r="C88" s="240" t="s">
        <v>1843</v>
      </c>
      <c r="D88" s="240"/>
      <c r="E88" s="240"/>
      <c r="F88" s="259" t="s">
        <v>1824</v>
      </c>
      <c r="G88" s="258"/>
      <c r="H88" s="240" t="s">
        <v>1844</v>
      </c>
      <c r="I88" s="240" t="s">
        <v>1820</v>
      </c>
      <c r="J88" s="240">
        <v>50</v>
      </c>
      <c r="K88" s="251"/>
    </row>
    <row r="89" spans="2:11" ht="15" customHeight="1">
      <c r="B89" s="260"/>
      <c r="C89" s="240" t="s">
        <v>1845</v>
      </c>
      <c r="D89" s="240"/>
      <c r="E89" s="240"/>
      <c r="F89" s="259" t="s">
        <v>1824</v>
      </c>
      <c r="G89" s="258"/>
      <c r="H89" s="240" t="s">
        <v>1845</v>
      </c>
      <c r="I89" s="240" t="s">
        <v>1820</v>
      </c>
      <c r="J89" s="240">
        <v>50</v>
      </c>
      <c r="K89" s="251"/>
    </row>
    <row r="90" spans="2:11" ht="15" customHeight="1">
      <c r="B90" s="260"/>
      <c r="C90" s="240" t="s">
        <v>142</v>
      </c>
      <c r="D90" s="240"/>
      <c r="E90" s="240"/>
      <c r="F90" s="259" t="s">
        <v>1824</v>
      </c>
      <c r="G90" s="258"/>
      <c r="H90" s="240" t="s">
        <v>1846</v>
      </c>
      <c r="I90" s="240" t="s">
        <v>1820</v>
      </c>
      <c r="J90" s="240">
        <v>255</v>
      </c>
      <c r="K90" s="251"/>
    </row>
    <row r="91" spans="2:11" ht="15" customHeight="1">
      <c r="B91" s="260"/>
      <c r="C91" s="240" t="s">
        <v>1847</v>
      </c>
      <c r="D91" s="240"/>
      <c r="E91" s="240"/>
      <c r="F91" s="259" t="s">
        <v>1818</v>
      </c>
      <c r="G91" s="258"/>
      <c r="H91" s="240" t="s">
        <v>1848</v>
      </c>
      <c r="I91" s="240" t="s">
        <v>1849</v>
      </c>
      <c r="J91" s="240"/>
      <c r="K91" s="251"/>
    </row>
    <row r="92" spans="2:11" ht="15" customHeight="1">
      <c r="B92" s="260"/>
      <c r="C92" s="240" t="s">
        <v>1850</v>
      </c>
      <c r="D92" s="240"/>
      <c r="E92" s="240"/>
      <c r="F92" s="259" t="s">
        <v>1818</v>
      </c>
      <c r="G92" s="258"/>
      <c r="H92" s="240" t="s">
        <v>1851</v>
      </c>
      <c r="I92" s="240" t="s">
        <v>1852</v>
      </c>
      <c r="J92" s="240"/>
      <c r="K92" s="251"/>
    </row>
    <row r="93" spans="2:11" ht="15" customHeight="1">
      <c r="B93" s="260"/>
      <c r="C93" s="240" t="s">
        <v>1853</v>
      </c>
      <c r="D93" s="240"/>
      <c r="E93" s="240"/>
      <c r="F93" s="259" t="s">
        <v>1818</v>
      </c>
      <c r="G93" s="258"/>
      <c r="H93" s="240" t="s">
        <v>1853</v>
      </c>
      <c r="I93" s="240" t="s">
        <v>1852</v>
      </c>
      <c r="J93" s="240"/>
      <c r="K93" s="251"/>
    </row>
    <row r="94" spans="2:11" ht="15" customHeight="1">
      <c r="B94" s="260"/>
      <c r="C94" s="240" t="s">
        <v>40</v>
      </c>
      <c r="D94" s="240"/>
      <c r="E94" s="240"/>
      <c r="F94" s="259" t="s">
        <v>1818</v>
      </c>
      <c r="G94" s="258"/>
      <c r="H94" s="240" t="s">
        <v>1854</v>
      </c>
      <c r="I94" s="240" t="s">
        <v>1852</v>
      </c>
      <c r="J94" s="240"/>
      <c r="K94" s="251"/>
    </row>
    <row r="95" spans="2:11" ht="15" customHeight="1">
      <c r="B95" s="260"/>
      <c r="C95" s="240" t="s">
        <v>50</v>
      </c>
      <c r="D95" s="240"/>
      <c r="E95" s="240"/>
      <c r="F95" s="259" t="s">
        <v>1818</v>
      </c>
      <c r="G95" s="258"/>
      <c r="H95" s="240" t="s">
        <v>1855</v>
      </c>
      <c r="I95" s="240" t="s">
        <v>1852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428" t="s">
        <v>1856</v>
      </c>
      <c r="D100" s="428"/>
      <c r="E100" s="428"/>
      <c r="F100" s="428"/>
      <c r="G100" s="428"/>
      <c r="H100" s="428"/>
      <c r="I100" s="428"/>
      <c r="J100" s="428"/>
      <c r="K100" s="251"/>
    </row>
    <row r="101" spans="2:11" ht="17.25" customHeight="1">
      <c r="B101" s="250"/>
      <c r="C101" s="252" t="s">
        <v>1812</v>
      </c>
      <c r="D101" s="252"/>
      <c r="E101" s="252"/>
      <c r="F101" s="252" t="s">
        <v>1813</v>
      </c>
      <c r="G101" s="253"/>
      <c r="H101" s="252" t="s">
        <v>137</v>
      </c>
      <c r="I101" s="252" t="s">
        <v>59</v>
      </c>
      <c r="J101" s="252" t="s">
        <v>1814</v>
      </c>
      <c r="K101" s="251"/>
    </row>
    <row r="102" spans="2:11" ht="17.25" customHeight="1">
      <c r="B102" s="250"/>
      <c r="C102" s="254" t="s">
        <v>1815</v>
      </c>
      <c r="D102" s="254"/>
      <c r="E102" s="254"/>
      <c r="F102" s="255" t="s">
        <v>1816</v>
      </c>
      <c r="G102" s="256"/>
      <c r="H102" s="254"/>
      <c r="I102" s="254"/>
      <c r="J102" s="254" t="s">
        <v>1817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55</v>
      </c>
      <c r="D104" s="257"/>
      <c r="E104" s="257"/>
      <c r="F104" s="259" t="s">
        <v>1818</v>
      </c>
      <c r="G104" s="268"/>
      <c r="H104" s="240" t="s">
        <v>1857</v>
      </c>
      <c r="I104" s="240" t="s">
        <v>1820</v>
      </c>
      <c r="J104" s="240">
        <v>20</v>
      </c>
      <c r="K104" s="251"/>
    </row>
    <row r="105" spans="2:11" ht="15" customHeight="1">
      <c r="B105" s="250"/>
      <c r="C105" s="240" t="s">
        <v>1821</v>
      </c>
      <c r="D105" s="240"/>
      <c r="E105" s="240"/>
      <c r="F105" s="259" t="s">
        <v>1818</v>
      </c>
      <c r="G105" s="240"/>
      <c r="H105" s="240" t="s">
        <v>1857</v>
      </c>
      <c r="I105" s="240" t="s">
        <v>1820</v>
      </c>
      <c r="J105" s="240">
        <v>120</v>
      </c>
      <c r="K105" s="251"/>
    </row>
    <row r="106" spans="2:11" ht="15" customHeight="1">
      <c r="B106" s="260"/>
      <c r="C106" s="240" t="s">
        <v>1823</v>
      </c>
      <c r="D106" s="240"/>
      <c r="E106" s="240"/>
      <c r="F106" s="259" t="s">
        <v>1824</v>
      </c>
      <c r="G106" s="240"/>
      <c r="H106" s="240" t="s">
        <v>1857</v>
      </c>
      <c r="I106" s="240" t="s">
        <v>1820</v>
      </c>
      <c r="J106" s="240">
        <v>50</v>
      </c>
      <c r="K106" s="251"/>
    </row>
    <row r="107" spans="2:11" ht="15" customHeight="1">
      <c r="B107" s="260"/>
      <c r="C107" s="240" t="s">
        <v>1826</v>
      </c>
      <c r="D107" s="240"/>
      <c r="E107" s="240"/>
      <c r="F107" s="259" t="s">
        <v>1818</v>
      </c>
      <c r="G107" s="240"/>
      <c r="H107" s="240" t="s">
        <v>1857</v>
      </c>
      <c r="I107" s="240" t="s">
        <v>1828</v>
      </c>
      <c r="J107" s="240"/>
      <c r="K107" s="251"/>
    </row>
    <row r="108" spans="2:11" ht="15" customHeight="1">
      <c r="B108" s="260"/>
      <c r="C108" s="240" t="s">
        <v>1837</v>
      </c>
      <c r="D108" s="240"/>
      <c r="E108" s="240"/>
      <c r="F108" s="259" t="s">
        <v>1824</v>
      </c>
      <c r="G108" s="240"/>
      <c r="H108" s="240" t="s">
        <v>1857</v>
      </c>
      <c r="I108" s="240" t="s">
        <v>1820</v>
      </c>
      <c r="J108" s="240">
        <v>50</v>
      </c>
      <c r="K108" s="251"/>
    </row>
    <row r="109" spans="2:11" ht="15" customHeight="1">
      <c r="B109" s="260"/>
      <c r="C109" s="240" t="s">
        <v>1845</v>
      </c>
      <c r="D109" s="240"/>
      <c r="E109" s="240"/>
      <c r="F109" s="259" t="s">
        <v>1824</v>
      </c>
      <c r="G109" s="240"/>
      <c r="H109" s="240" t="s">
        <v>1857</v>
      </c>
      <c r="I109" s="240" t="s">
        <v>1820</v>
      </c>
      <c r="J109" s="240">
        <v>50</v>
      </c>
      <c r="K109" s="251"/>
    </row>
    <row r="110" spans="2:11" ht="15" customHeight="1">
      <c r="B110" s="260"/>
      <c r="C110" s="240" t="s">
        <v>1843</v>
      </c>
      <c r="D110" s="240"/>
      <c r="E110" s="240"/>
      <c r="F110" s="259" t="s">
        <v>1824</v>
      </c>
      <c r="G110" s="240"/>
      <c r="H110" s="240" t="s">
        <v>1857</v>
      </c>
      <c r="I110" s="240" t="s">
        <v>1820</v>
      </c>
      <c r="J110" s="240">
        <v>50</v>
      </c>
      <c r="K110" s="251"/>
    </row>
    <row r="111" spans="2:11" ht="15" customHeight="1">
      <c r="B111" s="260"/>
      <c r="C111" s="240" t="s">
        <v>55</v>
      </c>
      <c r="D111" s="240"/>
      <c r="E111" s="240"/>
      <c r="F111" s="259" t="s">
        <v>1818</v>
      </c>
      <c r="G111" s="240"/>
      <c r="H111" s="240" t="s">
        <v>1858</v>
      </c>
      <c r="I111" s="240" t="s">
        <v>1820</v>
      </c>
      <c r="J111" s="240">
        <v>20</v>
      </c>
      <c r="K111" s="251"/>
    </row>
    <row r="112" spans="2:11" ht="15" customHeight="1">
      <c r="B112" s="260"/>
      <c r="C112" s="240" t="s">
        <v>1859</v>
      </c>
      <c r="D112" s="240"/>
      <c r="E112" s="240"/>
      <c r="F112" s="259" t="s">
        <v>1818</v>
      </c>
      <c r="G112" s="240"/>
      <c r="H112" s="240" t="s">
        <v>1860</v>
      </c>
      <c r="I112" s="240" t="s">
        <v>1820</v>
      </c>
      <c r="J112" s="240">
        <v>120</v>
      </c>
      <c r="K112" s="251"/>
    </row>
    <row r="113" spans="2:11" ht="15" customHeight="1">
      <c r="B113" s="260"/>
      <c r="C113" s="240" t="s">
        <v>40</v>
      </c>
      <c r="D113" s="240"/>
      <c r="E113" s="240"/>
      <c r="F113" s="259" t="s">
        <v>1818</v>
      </c>
      <c r="G113" s="240"/>
      <c r="H113" s="240" t="s">
        <v>1861</v>
      </c>
      <c r="I113" s="240" t="s">
        <v>1852</v>
      </c>
      <c r="J113" s="240"/>
      <c r="K113" s="251"/>
    </row>
    <row r="114" spans="2:11" ht="15" customHeight="1">
      <c r="B114" s="260"/>
      <c r="C114" s="240" t="s">
        <v>50</v>
      </c>
      <c r="D114" s="240"/>
      <c r="E114" s="240"/>
      <c r="F114" s="259" t="s">
        <v>1818</v>
      </c>
      <c r="G114" s="240"/>
      <c r="H114" s="240" t="s">
        <v>1862</v>
      </c>
      <c r="I114" s="240" t="s">
        <v>1852</v>
      </c>
      <c r="J114" s="240"/>
      <c r="K114" s="251"/>
    </row>
    <row r="115" spans="2:11" ht="15" customHeight="1">
      <c r="B115" s="260"/>
      <c r="C115" s="240" t="s">
        <v>59</v>
      </c>
      <c r="D115" s="240"/>
      <c r="E115" s="240"/>
      <c r="F115" s="259" t="s">
        <v>1818</v>
      </c>
      <c r="G115" s="240"/>
      <c r="H115" s="240" t="s">
        <v>1863</v>
      </c>
      <c r="I115" s="240" t="s">
        <v>1864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7"/>
      <c r="D117" s="237"/>
      <c r="E117" s="237"/>
      <c r="F117" s="271"/>
      <c r="G117" s="237"/>
      <c r="H117" s="237"/>
      <c r="I117" s="237"/>
      <c r="J117" s="237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425" t="s">
        <v>1865</v>
      </c>
      <c r="D120" s="425"/>
      <c r="E120" s="425"/>
      <c r="F120" s="425"/>
      <c r="G120" s="425"/>
      <c r="H120" s="425"/>
      <c r="I120" s="425"/>
      <c r="J120" s="425"/>
      <c r="K120" s="276"/>
    </row>
    <row r="121" spans="2:11" ht="17.25" customHeight="1">
      <c r="B121" s="277"/>
      <c r="C121" s="252" t="s">
        <v>1812</v>
      </c>
      <c r="D121" s="252"/>
      <c r="E121" s="252"/>
      <c r="F121" s="252" t="s">
        <v>1813</v>
      </c>
      <c r="G121" s="253"/>
      <c r="H121" s="252" t="s">
        <v>137</v>
      </c>
      <c r="I121" s="252" t="s">
        <v>59</v>
      </c>
      <c r="J121" s="252" t="s">
        <v>1814</v>
      </c>
      <c r="K121" s="278"/>
    </row>
    <row r="122" spans="2:11" ht="17.25" customHeight="1">
      <c r="B122" s="277"/>
      <c r="C122" s="254" t="s">
        <v>1815</v>
      </c>
      <c r="D122" s="254"/>
      <c r="E122" s="254"/>
      <c r="F122" s="255" t="s">
        <v>1816</v>
      </c>
      <c r="G122" s="256"/>
      <c r="H122" s="254"/>
      <c r="I122" s="254"/>
      <c r="J122" s="254" t="s">
        <v>1817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1821</v>
      </c>
      <c r="D124" s="257"/>
      <c r="E124" s="257"/>
      <c r="F124" s="259" t="s">
        <v>1818</v>
      </c>
      <c r="G124" s="240"/>
      <c r="H124" s="240" t="s">
        <v>1857</v>
      </c>
      <c r="I124" s="240" t="s">
        <v>1820</v>
      </c>
      <c r="J124" s="240">
        <v>120</v>
      </c>
      <c r="K124" s="281"/>
    </row>
    <row r="125" spans="2:11" ht="15" customHeight="1">
      <c r="B125" s="279"/>
      <c r="C125" s="240" t="s">
        <v>1866</v>
      </c>
      <c r="D125" s="240"/>
      <c r="E125" s="240"/>
      <c r="F125" s="259" t="s">
        <v>1818</v>
      </c>
      <c r="G125" s="240"/>
      <c r="H125" s="240" t="s">
        <v>1867</v>
      </c>
      <c r="I125" s="240" t="s">
        <v>1820</v>
      </c>
      <c r="J125" s="240" t="s">
        <v>1868</v>
      </c>
      <c r="K125" s="281"/>
    </row>
    <row r="126" spans="2:11" ht="15" customHeight="1">
      <c r="B126" s="279"/>
      <c r="C126" s="240" t="s">
        <v>111</v>
      </c>
      <c r="D126" s="240"/>
      <c r="E126" s="240"/>
      <c r="F126" s="259" t="s">
        <v>1818</v>
      </c>
      <c r="G126" s="240"/>
      <c r="H126" s="240" t="s">
        <v>1869</v>
      </c>
      <c r="I126" s="240" t="s">
        <v>1820</v>
      </c>
      <c r="J126" s="240" t="s">
        <v>1868</v>
      </c>
      <c r="K126" s="281"/>
    </row>
    <row r="127" spans="2:11" ht="15" customHeight="1">
      <c r="B127" s="279"/>
      <c r="C127" s="240" t="s">
        <v>1829</v>
      </c>
      <c r="D127" s="240"/>
      <c r="E127" s="240"/>
      <c r="F127" s="259" t="s">
        <v>1824</v>
      </c>
      <c r="G127" s="240"/>
      <c r="H127" s="240" t="s">
        <v>1830</v>
      </c>
      <c r="I127" s="240" t="s">
        <v>1820</v>
      </c>
      <c r="J127" s="240">
        <v>15</v>
      </c>
      <c r="K127" s="281"/>
    </row>
    <row r="128" spans="2:11" ht="15" customHeight="1">
      <c r="B128" s="279"/>
      <c r="C128" s="261" t="s">
        <v>1831</v>
      </c>
      <c r="D128" s="261"/>
      <c r="E128" s="261"/>
      <c r="F128" s="262" t="s">
        <v>1824</v>
      </c>
      <c r="G128" s="261"/>
      <c r="H128" s="261" t="s">
        <v>1832</v>
      </c>
      <c r="I128" s="261" t="s">
        <v>1820</v>
      </c>
      <c r="J128" s="261">
        <v>15</v>
      </c>
      <c r="K128" s="281"/>
    </row>
    <row r="129" spans="2:11" ht="15" customHeight="1">
      <c r="B129" s="279"/>
      <c r="C129" s="261" t="s">
        <v>1833</v>
      </c>
      <c r="D129" s="261"/>
      <c r="E129" s="261"/>
      <c r="F129" s="262" t="s">
        <v>1824</v>
      </c>
      <c r="G129" s="261"/>
      <c r="H129" s="261" t="s">
        <v>1834</v>
      </c>
      <c r="I129" s="261" t="s">
        <v>1820</v>
      </c>
      <c r="J129" s="261">
        <v>20</v>
      </c>
      <c r="K129" s="281"/>
    </row>
    <row r="130" spans="2:11" ht="15" customHeight="1">
      <c r="B130" s="279"/>
      <c r="C130" s="261" t="s">
        <v>1835</v>
      </c>
      <c r="D130" s="261"/>
      <c r="E130" s="261"/>
      <c r="F130" s="262" t="s">
        <v>1824</v>
      </c>
      <c r="G130" s="261"/>
      <c r="H130" s="261" t="s">
        <v>1836</v>
      </c>
      <c r="I130" s="261" t="s">
        <v>1820</v>
      </c>
      <c r="J130" s="261">
        <v>20</v>
      </c>
      <c r="K130" s="281"/>
    </row>
    <row r="131" spans="2:11" ht="15" customHeight="1">
      <c r="B131" s="279"/>
      <c r="C131" s="240" t="s">
        <v>1823</v>
      </c>
      <c r="D131" s="240"/>
      <c r="E131" s="240"/>
      <c r="F131" s="259" t="s">
        <v>1824</v>
      </c>
      <c r="G131" s="240"/>
      <c r="H131" s="240" t="s">
        <v>1857</v>
      </c>
      <c r="I131" s="240" t="s">
        <v>1820</v>
      </c>
      <c r="J131" s="240">
        <v>50</v>
      </c>
      <c r="K131" s="281"/>
    </row>
    <row r="132" spans="2:11" ht="15" customHeight="1">
      <c r="B132" s="279"/>
      <c r="C132" s="240" t="s">
        <v>1837</v>
      </c>
      <c r="D132" s="240"/>
      <c r="E132" s="240"/>
      <c r="F132" s="259" t="s">
        <v>1824</v>
      </c>
      <c r="G132" s="240"/>
      <c r="H132" s="240" t="s">
        <v>1857</v>
      </c>
      <c r="I132" s="240" t="s">
        <v>1820</v>
      </c>
      <c r="J132" s="240">
        <v>50</v>
      </c>
      <c r="K132" s="281"/>
    </row>
    <row r="133" spans="2:11" ht="15" customHeight="1">
      <c r="B133" s="279"/>
      <c r="C133" s="240" t="s">
        <v>1843</v>
      </c>
      <c r="D133" s="240"/>
      <c r="E133" s="240"/>
      <c r="F133" s="259" t="s">
        <v>1824</v>
      </c>
      <c r="G133" s="240"/>
      <c r="H133" s="240" t="s">
        <v>1857</v>
      </c>
      <c r="I133" s="240" t="s">
        <v>1820</v>
      </c>
      <c r="J133" s="240">
        <v>50</v>
      </c>
      <c r="K133" s="281"/>
    </row>
    <row r="134" spans="2:11" ht="15" customHeight="1">
      <c r="B134" s="279"/>
      <c r="C134" s="240" t="s">
        <v>1845</v>
      </c>
      <c r="D134" s="240"/>
      <c r="E134" s="240"/>
      <c r="F134" s="259" t="s">
        <v>1824</v>
      </c>
      <c r="G134" s="240"/>
      <c r="H134" s="240" t="s">
        <v>1857</v>
      </c>
      <c r="I134" s="240" t="s">
        <v>1820</v>
      </c>
      <c r="J134" s="240">
        <v>50</v>
      </c>
      <c r="K134" s="281"/>
    </row>
    <row r="135" spans="2:11" ht="15" customHeight="1">
      <c r="B135" s="279"/>
      <c r="C135" s="240" t="s">
        <v>142</v>
      </c>
      <c r="D135" s="240"/>
      <c r="E135" s="240"/>
      <c r="F135" s="259" t="s">
        <v>1824</v>
      </c>
      <c r="G135" s="240"/>
      <c r="H135" s="240" t="s">
        <v>1870</v>
      </c>
      <c r="I135" s="240" t="s">
        <v>1820</v>
      </c>
      <c r="J135" s="240">
        <v>255</v>
      </c>
      <c r="K135" s="281"/>
    </row>
    <row r="136" spans="2:11" ht="15" customHeight="1">
      <c r="B136" s="279"/>
      <c r="C136" s="240" t="s">
        <v>1847</v>
      </c>
      <c r="D136" s="240"/>
      <c r="E136" s="240"/>
      <c r="F136" s="259" t="s">
        <v>1818</v>
      </c>
      <c r="G136" s="240"/>
      <c r="H136" s="240" t="s">
        <v>1871</v>
      </c>
      <c r="I136" s="240" t="s">
        <v>1849</v>
      </c>
      <c r="J136" s="240"/>
      <c r="K136" s="281"/>
    </row>
    <row r="137" spans="2:11" ht="15" customHeight="1">
      <c r="B137" s="279"/>
      <c r="C137" s="240" t="s">
        <v>1850</v>
      </c>
      <c r="D137" s="240"/>
      <c r="E137" s="240"/>
      <c r="F137" s="259" t="s">
        <v>1818</v>
      </c>
      <c r="G137" s="240"/>
      <c r="H137" s="240" t="s">
        <v>1872</v>
      </c>
      <c r="I137" s="240" t="s">
        <v>1852</v>
      </c>
      <c r="J137" s="240"/>
      <c r="K137" s="281"/>
    </row>
    <row r="138" spans="2:11" ht="15" customHeight="1">
      <c r="B138" s="279"/>
      <c r="C138" s="240" t="s">
        <v>1853</v>
      </c>
      <c r="D138" s="240"/>
      <c r="E138" s="240"/>
      <c r="F138" s="259" t="s">
        <v>1818</v>
      </c>
      <c r="G138" s="240"/>
      <c r="H138" s="240" t="s">
        <v>1853</v>
      </c>
      <c r="I138" s="240" t="s">
        <v>1852</v>
      </c>
      <c r="J138" s="240"/>
      <c r="K138" s="281"/>
    </row>
    <row r="139" spans="2:11" ht="15" customHeight="1">
      <c r="B139" s="279"/>
      <c r="C139" s="240" t="s">
        <v>40</v>
      </c>
      <c r="D139" s="240"/>
      <c r="E139" s="240"/>
      <c r="F139" s="259" t="s">
        <v>1818</v>
      </c>
      <c r="G139" s="240"/>
      <c r="H139" s="240" t="s">
        <v>1873</v>
      </c>
      <c r="I139" s="240" t="s">
        <v>1852</v>
      </c>
      <c r="J139" s="240"/>
      <c r="K139" s="281"/>
    </row>
    <row r="140" spans="2:11" ht="15" customHeight="1">
      <c r="B140" s="279"/>
      <c r="C140" s="240" t="s">
        <v>1874</v>
      </c>
      <c r="D140" s="240"/>
      <c r="E140" s="240"/>
      <c r="F140" s="259" t="s">
        <v>1818</v>
      </c>
      <c r="G140" s="240"/>
      <c r="H140" s="240" t="s">
        <v>1875</v>
      </c>
      <c r="I140" s="240" t="s">
        <v>1852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7"/>
      <c r="C142" s="237"/>
      <c r="D142" s="237"/>
      <c r="E142" s="237"/>
      <c r="F142" s="271"/>
      <c r="G142" s="237"/>
      <c r="H142" s="237"/>
      <c r="I142" s="237"/>
      <c r="J142" s="237"/>
      <c r="K142" s="237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428" t="s">
        <v>1876</v>
      </c>
      <c r="D145" s="428"/>
      <c r="E145" s="428"/>
      <c r="F145" s="428"/>
      <c r="G145" s="428"/>
      <c r="H145" s="428"/>
      <c r="I145" s="428"/>
      <c r="J145" s="428"/>
      <c r="K145" s="251"/>
    </row>
    <row r="146" spans="2:11" ht="17.25" customHeight="1">
      <c r="B146" s="250"/>
      <c r="C146" s="252" t="s">
        <v>1812</v>
      </c>
      <c r="D146" s="252"/>
      <c r="E146" s="252"/>
      <c r="F146" s="252" t="s">
        <v>1813</v>
      </c>
      <c r="G146" s="253"/>
      <c r="H146" s="252" t="s">
        <v>137</v>
      </c>
      <c r="I146" s="252" t="s">
        <v>59</v>
      </c>
      <c r="J146" s="252" t="s">
        <v>1814</v>
      </c>
      <c r="K146" s="251"/>
    </row>
    <row r="147" spans="2:11" ht="17.25" customHeight="1">
      <c r="B147" s="250"/>
      <c r="C147" s="254" t="s">
        <v>1815</v>
      </c>
      <c r="D147" s="254"/>
      <c r="E147" s="254"/>
      <c r="F147" s="255" t="s">
        <v>1816</v>
      </c>
      <c r="G147" s="256"/>
      <c r="H147" s="254"/>
      <c r="I147" s="254"/>
      <c r="J147" s="254" t="s">
        <v>1817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1821</v>
      </c>
      <c r="D149" s="240"/>
      <c r="E149" s="240"/>
      <c r="F149" s="286" t="s">
        <v>1818</v>
      </c>
      <c r="G149" s="240"/>
      <c r="H149" s="285" t="s">
        <v>1857</v>
      </c>
      <c r="I149" s="285" t="s">
        <v>1820</v>
      </c>
      <c r="J149" s="285">
        <v>120</v>
      </c>
      <c r="K149" s="281"/>
    </row>
    <row r="150" spans="2:11" ht="15" customHeight="1">
      <c r="B150" s="260"/>
      <c r="C150" s="285" t="s">
        <v>1866</v>
      </c>
      <c r="D150" s="240"/>
      <c r="E150" s="240"/>
      <c r="F150" s="286" t="s">
        <v>1818</v>
      </c>
      <c r="G150" s="240"/>
      <c r="H150" s="285" t="s">
        <v>1877</v>
      </c>
      <c r="I150" s="285" t="s">
        <v>1820</v>
      </c>
      <c r="J150" s="285" t="s">
        <v>1868</v>
      </c>
      <c r="K150" s="281"/>
    </row>
    <row r="151" spans="2:11" ht="15" customHeight="1">
      <c r="B151" s="260"/>
      <c r="C151" s="285" t="s">
        <v>111</v>
      </c>
      <c r="D151" s="240"/>
      <c r="E151" s="240"/>
      <c r="F151" s="286" t="s">
        <v>1818</v>
      </c>
      <c r="G151" s="240"/>
      <c r="H151" s="285" t="s">
        <v>1878</v>
      </c>
      <c r="I151" s="285" t="s">
        <v>1820</v>
      </c>
      <c r="J151" s="285" t="s">
        <v>1868</v>
      </c>
      <c r="K151" s="281"/>
    </row>
    <row r="152" spans="2:11" ht="15" customHeight="1">
      <c r="B152" s="260"/>
      <c r="C152" s="285" t="s">
        <v>1823</v>
      </c>
      <c r="D152" s="240"/>
      <c r="E152" s="240"/>
      <c r="F152" s="286" t="s">
        <v>1824</v>
      </c>
      <c r="G152" s="240"/>
      <c r="H152" s="285" t="s">
        <v>1857</v>
      </c>
      <c r="I152" s="285" t="s">
        <v>1820</v>
      </c>
      <c r="J152" s="285">
        <v>50</v>
      </c>
      <c r="K152" s="281"/>
    </row>
    <row r="153" spans="2:11" ht="15" customHeight="1">
      <c r="B153" s="260"/>
      <c r="C153" s="285" t="s">
        <v>1826</v>
      </c>
      <c r="D153" s="240"/>
      <c r="E153" s="240"/>
      <c r="F153" s="286" t="s">
        <v>1818</v>
      </c>
      <c r="G153" s="240"/>
      <c r="H153" s="285" t="s">
        <v>1857</v>
      </c>
      <c r="I153" s="285" t="s">
        <v>1828</v>
      </c>
      <c r="J153" s="285"/>
      <c r="K153" s="281"/>
    </row>
    <row r="154" spans="2:11" ht="15" customHeight="1">
      <c r="B154" s="260"/>
      <c r="C154" s="285" t="s">
        <v>1837</v>
      </c>
      <c r="D154" s="240"/>
      <c r="E154" s="240"/>
      <c r="F154" s="286" t="s">
        <v>1824</v>
      </c>
      <c r="G154" s="240"/>
      <c r="H154" s="285" t="s">
        <v>1857</v>
      </c>
      <c r="I154" s="285" t="s">
        <v>1820</v>
      </c>
      <c r="J154" s="285">
        <v>50</v>
      </c>
      <c r="K154" s="281"/>
    </row>
    <row r="155" spans="2:11" ht="15" customHeight="1">
      <c r="B155" s="260"/>
      <c r="C155" s="285" t="s">
        <v>1845</v>
      </c>
      <c r="D155" s="240"/>
      <c r="E155" s="240"/>
      <c r="F155" s="286" t="s">
        <v>1824</v>
      </c>
      <c r="G155" s="240"/>
      <c r="H155" s="285" t="s">
        <v>1857</v>
      </c>
      <c r="I155" s="285" t="s">
        <v>1820</v>
      </c>
      <c r="J155" s="285">
        <v>50</v>
      </c>
      <c r="K155" s="281"/>
    </row>
    <row r="156" spans="2:11" ht="15" customHeight="1">
      <c r="B156" s="260"/>
      <c r="C156" s="285" t="s">
        <v>1843</v>
      </c>
      <c r="D156" s="240"/>
      <c r="E156" s="240"/>
      <c r="F156" s="286" t="s">
        <v>1824</v>
      </c>
      <c r="G156" s="240"/>
      <c r="H156" s="285" t="s">
        <v>1857</v>
      </c>
      <c r="I156" s="285" t="s">
        <v>1820</v>
      </c>
      <c r="J156" s="285">
        <v>50</v>
      </c>
      <c r="K156" s="281"/>
    </row>
    <row r="157" spans="2:11" ht="15" customHeight="1">
      <c r="B157" s="260"/>
      <c r="C157" s="285" t="s">
        <v>126</v>
      </c>
      <c r="D157" s="240"/>
      <c r="E157" s="240"/>
      <c r="F157" s="286" t="s">
        <v>1818</v>
      </c>
      <c r="G157" s="240"/>
      <c r="H157" s="285" t="s">
        <v>1879</v>
      </c>
      <c r="I157" s="285" t="s">
        <v>1820</v>
      </c>
      <c r="J157" s="285" t="s">
        <v>1880</v>
      </c>
      <c r="K157" s="281"/>
    </row>
    <row r="158" spans="2:11" ht="15" customHeight="1">
      <c r="B158" s="260"/>
      <c r="C158" s="285" t="s">
        <v>1881</v>
      </c>
      <c r="D158" s="240"/>
      <c r="E158" s="240"/>
      <c r="F158" s="286" t="s">
        <v>1818</v>
      </c>
      <c r="G158" s="240"/>
      <c r="H158" s="285" t="s">
        <v>1882</v>
      </c>
      <c r="I158" s="285" t="s">
        <v>1852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7"/>
      <c r="C160" s="240"/>
      <c r="D160" s="240"/>
      <c r="E160" s="240"/>
      <c r="F160" s="259"/>
      <c r="G160" s="240"/>
      <c r="H160" s="240"/>
      <c r="I160" s="240"/>
      <c r="J160" s="240"/>
      <c r="K160" s="237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>
      <c r="B163" s="230"/>
      <c r="C163" s="425" t="s">
        <v>1883</v>
      </c>
      <c r="D163" s="425"/>
      <c r="E163" s="425"/>
      <c r="F163" s="425"/>
      <c r="G163" s="425"/>
      <c r="H163" s="425"/>
      <c r="I163" s="425"/>
      <c r="J163" s="425"/>
      <c r="K163" s="231"/>
    </row>
    <row r="164" spans="2:11" ht="17.25" customHeight="1">
      <c r="B164" s="230"/>
      <c r="C164" s="252" t="s">
        <v>1812</v>
      </c>
      <c r="D164" s="252"/>
      <c r="E164" s="252"/>
      <c r="F164" s="252" t="s">
        <v>1813</v>
      </c>
      <c r="G164" s="289"/>
      <c r="H164" s="290" t="s">
        <v>137</v>
      </c>
      <c r="I164" s="290" t="s">
        <v>59</v>
      </c>
      <c r="J164" s="252" t="s">
        <v>1814</v>
      </c>
      <c r="K164" s="231"/>
    </row>
    <row r="165" spans="2:11" ht="17.25" customHeight="1">
      <c r="B165" s="233"/>
      <c r="C165" s="254" t="s">
        <v>1815</v>
      </c>
      <c r="D165" s="254"/>
      <c r="E165" s="254"/>
      <c r="F165" s="255" t="s">
        <v>1816</v>
      </c>
      <c r="G165" s="291"/>
      <c r="H165" s="292"/>
      <c r="I165" s="292"/>
      <c r="J165" s="254" t="s">
        <v>1817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1821</v>
      </c>
      <c r="D167" s="240"/>
      <c r="E167" s="240"/>
      <c r="F167" s="259" t="s">
        <v>1818</v>
      </c>
      <c r="G167" s="240"/>
      <c r="H167" s="240" t="s">
        <v>1857</v>
      </c>
      <c r="I167" s="240" t="s">
        <v>1820</v>
      </c>
      <c r="J167" s="240">
        <v>120</v>
      </c>
      <c r="K167" s="281"/>
    </row>
    <row r="168" spans="2:11" ht="15" customHeight="1">
      <c r="B168" s="260"/>
      <c r="C168" s="240" t="s">
        <v>1866</v>
      </c>
      <c r="D168" s="240"/>
      <c r="E168" s="240"/>
      <c r="F168" s="259" t="s">
        <v>1818</v>
      </c>
      <c r="G168" s="240"/>
      <c r="H168" s="240" t="s">
        <v>1867</v>
      </c>
      <c r="I168" s="240" t="s">
        <v>1820</v>
      </c>
      <c r="J168" s="240" t="s">
        <v>1868</v>
      </c>
      <c r="K168" s="281"/>
    </row>
    <row r="169" spans="2:11" ht="15" customHeight="1">
      <c r="B169" s="260"/>
      <c r="C169" s="240" t="s">
        <v>111</v>
      </c>
      <c r="D169" s="240"/>
      <c r="E169" s="240"/>
      <c r="F169" s="259" t="s">
        <v>1818</v>
      </c>
      <c r="G169" s="240"/>
      <c r="H169" s="240" t="s">
        <v>1884</v>
      </c>
      <c r="I169" s="240" t="s">
        <v>1820</v>
      </c>
      <c r="J169" s="240" t="s">
        <v>1868</v>
      </c>
      <c r="K169" s="281"/>
    </row>
    <row r="170" spans="2:11" ht="15" customHeight="1">
      <c r="B170" s="260"/>
      <c r="C170" s="240" t="s">
        <v>1823</v>
      </c>
      <c r="D170" s="240"/>
      <c r="E170" s="240"/>
      <c r="F170" s="259" t="s">
        <v>1824</v>
      </c>
      <c r="G170" s="240"/>
      <c r="H170" s="240" t="s">
        <v>1884</v>
      </c>
      <c r="I170" s="240" t="s">
        <v>1820</v>
      </c>
      <c r="J170" s="240">
        <v>50</v>
      </c>
      <c r="K170" s="281"/>
    </row>
    <row r="171" spans="2:11" ht="15" customHeight="1">
      <c r="B171" s="260"/>
      <c r="C171" s="240" t="s">
        <v>1826</v>
      </c>
      <c r="D171" s="240"/>
      <c r="E171" s="240"/>
      <c r="F171" s="259" t="s">
        <v>1818</v>
      </c>
      <c r="G171" s="240"/>
      <c r="H171" s="240" t="s">
        <v>1884</v>
      </c>
      <c r="I171" s="240" t="s">
        <v>1828</v>
      </c>
      <c r="J171" s="240"/>
      <c r="K171" s="281"/>
    </row>
    <row r="172" spans="2:11" ht="15" customHeight="1">
      <c r="B172" s="260"/>
      <c r="C172" s="240" t="s">
        <v>1837</v>
      </c>
      <c r="D172" s="240"/>
      <c r="E172" s="240"/>
      <c r="F172" s="259" t="s">
        <v>1824</v>
      </c>
      <c r="G172" s="240"/>
      <c r="H172" s="240" t="s">
        <v>1884</v>
      </c>
      <c r="I172" s="240" t="s">
        <v>1820</v>
      </c>
      <c r="J172" s="240">
        <v>50</v>
      </c>
      <c r="K172" s="281"/>
    </row>
    <row r="173" spans="2:11" ht="15" customHeight="1">
      <c r="B173" s="260"/>
      <c r="C173" s="240" t="s">
        <v>1845</v>
      </c>
      <c r="D173" s="240"/>
      <c r="E173" s="240"/>
      <c r="F173" s="259" t="s">
        <v>1824</v>
      </c>
      <c r="G173" s="240"/>
      <c r="H173" s="240" t="s">
        <v>1884</v>
      </c>
      <c r="I173" s="240" t="s">
        <v>1820</v>
      </c>
      <c r="J173" s="240">
        <v>50</v>
      </c>
      <c r="K173" s="281"/>
    </row>
    <row r="174" spans="2:11" ht="15" customHeight="1">
      <c r="B174" s="260"/>
      <c r="C174" s="240" t="s">
        <v>1843</v>
      </c>
      <c r="D174" s="240"/>
      <c r="E174" s="240"/>
      <c r="F174" s="259" t="s">
        <v>1824</v>
      </c>
      <c r="G174" s="240"/>
      <c r="H174" s="240" t="s">
        <v>1884</v>
      </c>
      <c r="I174" s="240" t="s">
        <v>1820</v>
      </c>
      <c r="J174" s="240">
        <v>50</v>
      </c>
      <c r="K174" s="281"/>
    </row>
    <row r="175" spans="2:11" ht="15" customHeight="1">
      <c r="B175" s="260"/>
      <c r="C175" s="240" t="s">
        <v>136</v>
      </c>
      <c r="D175" s="240"/>
      <c r="E175" s="240"/>
      <c r="F175" s="259" t="s">
        <v>1818</v>
      </c>
      <c r="G175" s="240"/>
      <c r="H175" s="240" t="s">
        <v>1885</v>
      </c>
      <c r="I175" s="240" t="s">
        <v>1886</v>
      </c>
      <c r="J175" s="240"/>
      <c r="K175" s="281"/>
    </row>
    <row r="176" spans="2:11" ht="15" customHeight="1">
      <c r="B176" s="260"/>
      <c r="C176" s="240" t="s">
        <v>59</v>
      </c>
      <c r="D176" s="240"/>
      <c r="E176" s="240"/>
      <c r="F176" s="259" t="s">
        <v>1818</v>
      </c>
      <c r="G176" s="240"/>
      <c r="H176" s="240" t="s">
        <v>1887</v>
      </c>
      <c r="I176" s="240" t="s">
        <v>1888</v>
      </c>
      <c r="J176" s="240">
        <v>1</v>
      </c>
      <c r="K176" s="281"/>
    </row>
    <row r="177" spans="2:11" ht="15" customHeight="1">
      <c r="B177" s="260"/>
      <c r="C177" s="240" t="s">
        <v>55</v>
      </c>
      <c r="D177" s="240"/>
      <c r="E177" s="240"/>
      <c r="F177" s="259" t="s">
        <v>1818</v>
      </c>
      <c r="G177" s="240"/>
      <c r="H177" s="240" t="s">
        <v>1889</v>
      </c>
      <c r="I177" s="240" t="s">
        <v>1820</v>
      </c>
      <c r="J177" s="240">
        <v>20</v>
      </c>
      <c r="K177" s="281"/>
    </row>
    <row r="178" spans="2:11" ht="15" customHeight="1">
      <c r="B178" s="260"/>
      <c r="C178" s="240" t="s">
        <v>137</v>
      </c>
      <c r="D178" s="240"/>
      <c r="E178" s="240"/>
      <c r="F178" s="259" t="s">
        <v>1818</v>
      </c>
      <c r="G178" s="240"/>
      <c r="H178" s="240" t="s">
        <v>1890</v>
      </c>
      <c r="I178" s="240" t="s">
        <v>1820</v>
      </c>
      <c r="J178" s="240">
        <v>255</v>
      </c>
      <c r="K178" s="281"/>
    </row>
    <row r="179" spans="2:11" ht="15" customHeight="1">
      <c r="B179" s="260"/>
      <c r="C179" s="240" t="s">
        <v>138</v>
      </c>
      <c r="D179" s="240"/>
      <c r="E179" s="240"/>
      <c r="F179" s="259" t="s">
        <v>1818</v>
      </c>
      <c r="G179" s="240"/>
      <c r="H179" s="240" t="s">
        <v>1783</v>
      </c>
      <c r="I179" s="240" t="s">
        <v>1820</v>
      </c>
      <c r="J179" s="240">
        <v>10</v>
      </c>
      <c r="K179" s="281"/>
    </row>
    <row r="180" spans="2:11" ht="15" customHeight="1">
      <c r="B180" s="260"/>
      <c r="C180" s="240" t="s">
        <v>139</v>
      </c>
      <c r="D180" s="240"/>
      <c r="E180" s="240"/>
      <c r="F180" s="259" t="s">
        <v>1818</v>
      </c>
      <c r="G180" s="240"/>
      <c r="H180" s="240" t="s">
        <v>1891</v>
      </c>
      <c r="I180" s="240" t="s">
        <v>1852</v>
      </c>
      <c r="J180" s="240"/>
      <c r="K180" s="281"/>
    </row>
    <row r="181" spans="2:11" ht="15" customHeight="1">
      <c r="B181" s="260"/>
      <c r="C181" s="240" t="s">
        <v>1892</v>
      </c>
      <c r="D181" s="240"/>
      <c r="E181" s="240"/>
      <c r="F181" s="259" t="s">
        <v>1818</v>
      </c>
      <c r="G181" s="240"/>
      <c r="H181" s="240" t="s">
        <v>1893</v>
      </c>
      <c r="I181" s="240" t="s">
        <v>1852</v>
      </c>
      <c r="J181" s="240"/>
      <c r="K181" s="281"/>
    </row>
    <row r="182" spans="2:11" ht="15" customHeight="1">
      <c r="B182" s="260"/>
      <c r="C182" s="240" t="s">
        <v>1881</v>
      </c>
      <c r="D182" s="240"/>
      <c r="E182" s="240"/>
      <c r="F182" s="259" t="s">
        <v>1818</v>
      </c>
      <c r="G182" s="240"/>
      <c r="H182" s="240" t="s">
        <v>1894</v>
      </c>
      <c r="I182" s="240" t="s">
        <v>1852</v>
      </c>
      <c r="J182" s="240"/>
      <c r="K182" s="281"/>
    </row>
    <row r="183" spans="2:11" ht="15" customHeight="1">
      <c r="B183" s="260"/>
      <c r="C183" s="240" t="s">
        <v>141</v>
      </c>
      <c r="D183" s="240"/>
      <c r="E183" s="240"/>
      <c r="F183" s="259" t="s">
        <v>1824</v>
      </c>
      <c r="G183" s="240"/>
      <c r="H183" s="240" t="s">
        <v>1895</v>
      </c>
      <c r="I183" s="240" t="s">
        <v>1820</v>
      </c>
      <c r="J183" s="240">
        <v>50</v>
      </c>
      <c r="K183" s="281"/>
    </row>
    <row r="184" spans="2:11" ht="15" customHeight="1">
      <c r="B184" s="260"/>
      <c r="C184" s="240" t="s">
        <v>1896</v>
      </c>
      <c r="D184" s="240"/>
      <c r="E184" s="240"/>
      <c r="F184" s="259" t="s">
        <v>1824</v>
      </c>
      <c r="G184" s="240"/>
      <c r="H184" s="240" t="s">
        <v>1897</v>
      </c>
      <c r="I184" s="240" t="s">
        <v>1898</v>
      </c>
      <c r="J184" s="240"/>
      <c r="K184" s="281"/>
    </row>
    <row r="185" spans="2:11" ht="15" customHeight="1">
      <c r="B185" s="260"/>
      <c r="C185" s="240" t="s">
        <v>1899</v>
      </c>
      <c r="D185" s="240"/>
      <c r="E185" s="240"/>
      <c r="F185" s="259" t="s">
        <v>1824</v>
      </c>
      <c r="G185" s="240"/>
      <c r="H185" s="240" t="s">
        <v>1900</v>
      </c>
      <c r="I185" s="240" t="s">
        <v>1898</v>
      </c>
      <c r="J185" s="240"/>
      <c r="K185" s="281"/>
    </row>
    <row r="186" spans="2:11" ht="15" customHeight="1">
      <c r="B186" s="260"/>
      <c r="C186" s="240" t="s">
        <v>1901</v>
      </c>
      <c r="D186" s="240"/>
      <c r="E186" s="240"/>
      <c r="F186" s="259" t="s">
        <v>1824</v>
      </c>
      <c r="G186" s="240"/>
      <c r="H186" s="240" t="s">
        <v>1902</v>
      </c>
      <c r="I186" s="240" t="s">
        <v>1898</v>
      </c>
      <c r="J186" s="240"/>
      <c r="K186" s="281"/>
    </row>
    <row r="187" spans="2:11" ht="15" customHeight="1">
      <c r="B187" s="260"/>
      <c r="C187" s="293" t="s">
        <v>1903</v>
      </c>
      <c r="D187" s="240"/>
      <c r="E187" s="240"/>
      <c r="F187" s="259" t="s">
        <v>1824</v>
      </c>
      <c r="G187" s="240"/>
      <c r="H187" s="240" t="s">
        <v>1904</v>
      </c>
      <c r="I187" s="240" t="s">
        <v>1905</v>
      </c>
      <c r="J187" s="294" t="s">
        <v>1906</v>
      </c>
      <c r="K187" s="281"/>
    </row>
    <row r="188" spans="2:11" ht="15" customHeight="1">
      <c r="B188" s="260"/>
      <c r="C188" s="245" t="s">
        <v>44</v>
      </c>
      <c r="D188" s="240"/>
      <c r="E188" s="240"/>
      <c r="F188" s="259" t="s">
        <v>1818</v>
      </c>
      <c r="G188" s="240"/>
      <c r="H188" s="237" t="s">
        <v>1907</v>
      </c>
      <c r="I188" s="240" t="s">
        <v>1908</v>
      </c>
      <c r="J188" s="240"/>
      <c r="K188" s="281"/>
    </row>
    <row r="189" spans="2:11" ht="15" customHeight="1">
      <c r="B189" s="260"/>
      <c r="C189" s="245" t="s">
        <v>1909</v>
      </c>
      <c r="D189" s="240"/>
      <c r="E189" s="240"/>
      <c r="F189" s="259" t="s">
        <v>1818</v>
      </c>
      <c r="G189" s="240"/>
      <c r="H189" s="240" t="s">
        <v>1910</v>
      </c>
      <c r="I189" s="240" t="s">
        <v>1852</v>
      </c>
      <c r="J189" s="240"/>
      <c r="K189" s="281"/>
    </row>
    <row r="190" spans="2:11" ht="15" customHeight="1">
      <c r="B190" s="260"/>
      <c r="C190" s="245" t="s">
        <v>1911</v>
      </c>
      <c r="D190" s="240"/>
      <c r="E190" s="240"/>
      <c r="F190" s="259" t="s">
        <v>1818</v>
      </c>
      <c r="G190" s="240"/>
      <c r="H190" s="240" t="s">
        <v>1912</v>
      </c>
      <c r="I190" s="240" t="s">
        <v>1852</v>
      </c>
      <c r="J190" s="240"/>
      <c r="K190" s="281"/>
    </row>
    <row r="191" spans="2:11" ht="15" customHeight="1">
      <c r="B191" s="260"/>
      <c r="C191" s="245" t="s">
        <v>1913</v>
      </c>
      <c r="D191" s="240"/>
      <c r="E191" s="240"/>
      <c r="F191" s="259" t="s">
        <v>1824</v>
      </c>
      <c r="G191" s="240"/>
      <c r="H191" s="240" t="s">
        <v>1914</v>
      </c>
      <c r="I191" s="240" t="s">
        <v>1852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7"/>
      <c r="C193" s="240"/>
      <c r="D193" s="240"/>
      <c r="E193" s="240"/>
      <c r="F193" s="259"/>
      <c r="G193" s="240"/>
      <c r="H193" s="240"/>
      <c r="I193" s="240"/>
      <c r="J193" s="240"/>
      <c r="K193" s="237"/>
    </row>
    <row r="194" spans="2:11" ht="18.75" customHeight="1">
      <c r="B194" s="237"/>
      <c r="C194" s="240"/>
      <c r="D194" s="240"/>
      <c r="E194" s="240"/>
      <c r="F194" s="259"/>
      <c r="G194" s="240"/>
      <c r="H194" s="240"/>
      <c r="I194" s="240"/>
      <c r="J194" s="240"/>
      <c r="K194" s="237"/>
    </row>
    <row r="195" spans="2:11" ht="18.75" customHeight="1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 ht="13.5">
      <c r="B196" s="227"/>
      <c r="C196" s="228"/>
      <c r="D196" s="228"/>
      <c r="E196" s="228"/>
      <c r="F196" s="228"/>
      <c r="G196" s="228"/>
      <c r="H196" s="228"/>
      <c r="I196" s="228"/>
      <c r="J196" s="228"/>
      <c r="K196" s="229"/>
    </row>
    <row r="197" spans="2:11" ht="22.2">
      <c r="B197" s="230"/>
      <c r="C197" s="425" t="s">
        <v>1915</v>
      </c>
      <c r="D197" s="425"/>
      <c r="E197" s="425"/>
      <c r="F197" s="425"/>
      <c r="G197" s="425"/>
      <c r="H197" s="425"/>
      <c r="I197" s="425"/>
      <c r="J197" s="425"/>
      <c r="K197" s="231"/>
    </row>
    <row r="198" spans="2:11" ht="25.5" customHeight="1">
      <c r="B198" s="230"/>
      <c r="C198" s="296" t="s">
        <v>1916</v>
      </c>
      <c r="D198" s="296"/>
      <c r="E198" s="296"/>
      <c r="F198" s="296" t="s">
        <v>1917</v>
      </c>
      <c r="G198" s="297"/>
      <c r="H198" s="426" t="s">
        <v>1918</v>
      </c>
      <c r="I198" s="426"/>
      <c r="J198" s="426"/>
      <c r="K198" s="231"/>
    </row>
    <row r="199" spans="2:11" ht="5.25" customHeight="1">
      <c r="B199" s="260"/>
      <c r="C199" s="257"/>
      <c r="D199" s="257"/>
      <c r="E199" s="257"/>
      <c r="F199" s="257"/>
      <c r="G199" s="240"/>
      <c r="H199" s="257"/>
      <c r="I199" s="257"/>
      <c r="J199" s="257"/>
      <c r="K199" s="281"/>
    </row>
    <row r="200" spans="2:11" ht="15" customHeight="1">
      <c r="B200" s="260"/>
      <c r="C200" s="240" t="s">
        <v>1908</v>
      </c>
      <c r="D200" s="240"/>
      <c r="E200" s="240"/>
      <c r="F200" s="259" t="s">
        <v>45</v>
      </c>
      <c r="G200" s="240"/>
      <c r="H200" s="427" t="s">
        <v>1919</v>
      </c>
      <c r="I200" s="427"/>
      <c r="J200" s="427"/>
      <c r="K200" s="281"/>
    </row>
    <row r="201" spans="2:11" ht="15" customHeight="1">
      <c r="B201" s="260"/>
      <c r="C201" s="266"/>
      <c r="D201" s="240"/>
      <c r="E201" s="240"/>
      <c r="F201" s="259" t="s">
        <v>46</v>
      </c>
      <c r="G201" s="240"/>
      <c r="H201" s="427" t="s">
        <v>1920</v>
      </c>
      <c r="I201" s="427"/>
      <c r="J201" s="427"/>
      <c r="K201" s="281"/>
    </row>
    <row r="202" spans="2:11" ht="15" customHeight="1">
      <c r="B202" s="260"/>
      <c r="C202" s="266"/>
      <c r="D202" s="240"/>
      <c r="E202" s="240"/>
      <c r="F202" s="259" t="s">
        <v>49</v>
      </c>
      <c r="G202" s="240"/>
      <c r="H202" s="427" t="s">
        <v>1921</v>
      </c>
      <c r="I202" s="427"/>
      <c r="J202" s="427"/>
      <c r="K202" s="281"/>
    </row>
    <row r="203" spans="2:11" ht="15" customHeight="1">
      <c r="B203" s="260"/>
      <c r="C203" s="240"/>
      <c r="D203" s="240"/>
      <c r="E203" s="240"/>
      <c r="F203" s="259" t="s">
        <v>47</v>
      </c>
      <c r="G203" s="240"/>
      <c r="H203" s="427" t="s">
        <v>1922</v>
      </c>
      <c r="I203" s="427"/>
      <c r="J203" s="427"/>
      <c r="K203" s="281"/>
    </row>
    <row r="204" spans="2:11" ht="15" customHeight="1">
      <c r="B204" s="260"/>
      <c r="C204" s="240"/>
      <c r="D204" s="240"/>
      <c r="E204" s="240"/>
      <c r="F204" s="259" t="s">
        <v>48</v>
      </c>
      <c r="G204" s="240"/>
      <c r="H204" s="427" t="s">
        <v>1923</v>
      </c>
      <c r="I204" s="427"/>
      <c r="J204" s="427"/>
      <c r="K204" s="281"/>
    </row>
    <row r="205" spans="2:11" ht="15" customHeight="1">
      <c r="B205" s="260"/>
      <c r="C205" s="240"/>
      <c r="D205" s="240"/>
      <c r="E205" s="240"/>
      <c r="F205" s="259"/>
      <c r="G205" s="240"/>
      <c r="H205" s="240"/>
      <c r="I205" s="240"/>
      <c r="J205" s="240"/>
      <c r="K205" s="281"/>
    </row>
    <row r="206" spans="2:11" ht="15" customHeight="1">
      <c r="B206" s="260"/>
      <c r="C206" s="240" t="s">
        <v>1864</v>
      </c>
      <c r="D206" s="240"/>
      <c r="E206" s="240"/>
      <c r="F206" s="259" t="s">
        <v>80</v>
      </c>
      <c r="G206" s="240"/>
      <c r="H206" s="427" t="s">
        <v>1924</v>
      </c>
      <c r="I206" s="427"/>
      <c r="J206" s="427"/>
      <c r="K206" s="281"/>
    </row>
    <row r="207" spans="2:11" ht="15" customHeight="1">
      <c r="B207" s="260"/>
      <c r="C207" s="266"/>
      <c r="D207" s="240"/>
      <c r="E207" s="240"/>
      <c r="F207" s="259" t="s">
        <v>1763</v>
      </c>
      <c r="G207" s="240"/>
      <c r="H207" s="427" t="s">
        <v>1764</v>
      </c>
      <c r="I207" s="427"/>
      <c r="J207" s="427"/>
      <c r="K207" s="281"/>
    </row>
    <row r="208" spans="2:11" ht="15" customHeight="1">
      <c r="B208" s="260"/>
      <c r="C208" s="240"/>
      <c r="D208" s="240"/>
      <c r="E208" s="240"/>
      <c r="F208" s="259" t="s">
        <v>1761</v>
      </c>
      <c r="G208" s="240"/>
      <c r="H208" s="427" t="s">
        <v>1925</v>
      </c>
      <c r="I208" s="427"/>
      <c r="J208" s="427"/>
      <c r="K208" s="281"/>
    </row>
    <row r="209" spans="2:11" ht="15" customHeight="1">
      <c r="B209" s="298"/>
      <c r="C209" s="266"/>
      <c r="D209" s="266"/>
      <c r="E209" s="266"/>
      <c r="F209" s="259" t="s">
        <v>1765</v>
      </c>
      <c r="G209" s="245"/>
      <c r="H209" s="424" t="s">
        <v>1766</v>
      </c>
      <c r="I209" s="424"/>
      <c r="J209" s="424"/>
      <c r="K209" s="299"/>
    </row>
    <row r="210" spans="2:11" ht="15" customHeight="1">
      <c r="B210" s="298"/>
      <c r="C210" s="266"/>
      <c r="D210" s="266"/>
      <c r="E210" s="266"/>
      <c r="F210" s="259" t="s">
        <v>1767</v>
      </c>
      <c r="G210" s="245"/>
      <c r="H210" s="424" t="s">
        <v>191</v>
      </c>
      <c r="I210" s="424"/>
      <c r="J210" s="424"/>
      <c r="K210" s="299"/>
    </row>
    <row r="211" spans="2:11" ht="15" customHeight="1">
      <c r="B211" s="298"/>
      <c r="C211" s="266"/>
      <c r="D211" s="266"/>
      <c r="E211" s="266"/>
      <c r="F211" s="300"/>
      <c r="G211" s="245"/>
      <c r="H211" s="301"/>
      <c r="I211" s="301"/>
      <c r="J211" s="301"/>
      <c r="K211" s="299"/>
    </row>
    <row r="212" spans="2:11" ht="15" customHeight="1">
      <c r="B212" s="298"/>
      <c r="C212" s="240" t="s">
        <v>1888</v>
      </c>
      <c r="D212" s="266"/>
      <c r="E212" s="266"/>
      <c r="F212" s="259">
        <v>1</v>
      </c>
      <c r="G212" s="245"/>
      <c r="H212" s="424" t="s">
        <v>1926</v>
      </c>
      <c r="I212" s="424"/>
      <c r="J212" s="424"/>
      <c r="K212" s="299"/>
    </row>
    <row r="213" spans="2:11" ht="15" customHeight="1">
      <c r="B213" s="298"/>
      <c r="C213" s="266"/>
      <c r="D213" s="266"/>
      <c r="E213" s="266"/>
      <c r="F213" s="259">
        <v>2</v>
      </c>
      <c r="G213" s="245"/>
      <c r="H213" s="424" t="s">
        <v>1927</v>
      </c>
      <c r="I213" s="424"/>
      <c r="J213" s="424"/>
      <c r="K213" s="299"/>
    </row>
    <row r="214" spans="2:11" ht="15" customHeight="1">
      <c r="B214" s="298"/>
      <c r="C214" s="266"/>
      <c r="D214" s="266"/>
      <c r="E214" s="266"/>
      <c r="F214" s="259">
        <v>3</v>
      </c>
      <c r="G214" s="245"/>
      <c r="H214" s="424" t="s">
        <v>1928</v>
      </c>
      <c r="I214" s="424"/>
      <c r="J214" s="424"/>
      <c r="K214" s="299"/>
    </row>
    <row r="215" spans="2:11" ht="15" customHeight="1">
      <c r="B215" s="298"/>
      <c r="C215" s="266"/>
      <c r="D215" s="266"/>
      <c r="E215" s="266"/>
      <c r="F215" s="259">
        <v>4</v>
      </c>
      <c r="G215" s="245"/>
      <c r="H215" s="424" t="s">
        <v>1929</v>
      </c>
      <c r="I215" s="424"/>
      <c r="J215" s="424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8"/>
  <sheetViews>
    <sheetView showGridLines="0" workbookViewId="0" topLeftCell="A1">
      <pane ySplit="1" topLeftCell="A98" activePane="bottomLeft" state="frozen"/>
      <selection pane="bottomLeft" activeCell="J113" sqref="J1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81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124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ROUND(SUM(BE81:BE117),2)</f>
        <v>0</v>
      </c>
      <c r="G30" s="34"/>
      <c r="H30" s="34"/>
      <c r="I30" s="105">
        <v>0.21</v>
      </c>
      <c r="J30" s="104">
        <f>ROUND(ROUND((SUM(BE81:BE117)),2)*I30,2)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ROUND(SUM(BF81:BF117),2)</f>
        <v>0</v>
      </c>
      <c r="G31" s="34"/>
      <c r="H31" s="34"/>
      <c r="I31" s="105">
        <v>0.15</v>
      </c>
      <c r="J31" s="104">
        <f>ROUND(ROUND((SUM(BF81:BF117)),2)*I31,2)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ROUND(SUM(BG81:BG117),2)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ROUND(SUM(BH81:BH117),2)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ROUND(SUM(BI81:BI117),2)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00 - Ostatní a všeobecné náklady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130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5" customHeight="1">
      <c r="B58" s="123"/>
      <c r="C58" s="124"/>
      <c r="D58" s="125" t="s">
        <v>131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5" customHeight="1">
      <c r="B59" s="123"/>
      <c r="C59" s="124"/>
      <c r="D59" s="125" t="s">
        <v>132</v>
      </c>
      <c r="E59" s="126"/>
      <c r="F59" s="126"/>
      <c r="G59" s="126"/>
      <c r="H59" s="126"/>
      <c r="I59" s="126"/>
      <c r="J59" s="127">
        <f>J96</f>
        <v>0</v>
      </c>
      <c r="K59" s="128"/>
    </row>
    <row r="60" spans="2:11" s="9" customFormat="1" ht="19.95" customHeight="1">
      <c r="B60" s="123"/>
      <c r="C60" s="124"/>
      <c r="D60" s="125" t="s">
        <v>133</v>
      </c>
      <c r="E60" s="126"/>
      <c r="F60" s="126"/>
      <c r="G60" s="126"/>
      <c r="H60" s="126"/>
      <c r="I60" s="126"/>
      <c r="J60" s="127">
        <f>J103</f>
        <v>0</v>
      </c>
      <c r="K60" s="128"/>
    </row>
    <row r="61" spans="2:11" s="9" customFormat="1" ht="19.95" customHeight="1">
      <c r="B61" s="123"/>
      <c r="C61" s="124"/>
      <c r="D61" s="125" t="s">
        <v>134</v>
      </c>
      <c r="E61" s="126"/>
      <c r="F61" s="126"/>
      <c r="G61" s="126"/>
      <c r="H61" s="126"/>
      <c r="I61" s="126"/>
      <c r="J61" s="127">
        <f>J111</f>
        <v>0</v>
      </c>
      <c r="K61" s="128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" customHeight="1">
      <c r="B68" s="33"/>
      <c r="C68" s="53" t="s">
        <v>135</v>
      </c>
      <c r="L68" s="33"/>
    </row>
    <row r="69" spans="2:12" s="1" customFormat="1" ht="6.9" customHeight="1">
      <c r="B69" s="33"/>
      <c r="L69" s="33"/>
    </row>
    <row r="70" spans="2:12" s="1" customFormat="1" ht="14.4" customHeight="1">
      <c r="B70" s="33"/>
      <c r="C70" s="55" t="s">
        <v>15</v>
      </c>
      <c r="L70" s="33"/>
    </row>
    <row r="71" spans="2:12" s="1" customFormat="1" ht="22.5" customHeight="1">
      <c r="B71" s="33"/>
      <c r="E71" s="418" t="str">
        <f>E7</f>
        <v>Nová dětská skupina v budově MŽP</v>
      </c>
      <c r="F71" s="394"/>
      <c r="G71" s="394"/>
      <c r="H71" s="394"/>
      <c r="L71" s="33"/>
    </row>
    <row r="72" spans="2:12" s="1" customFormat="1" ht="14.4" customHeight="1">
      <c r="B72" s="33"/>
      <c r="C72" s="55" t="s">
        <v>123</v>
      </c>
      <c r="L72" s="33"/>
    </row>
    <row r="73" spans="2:12" s="1" customFormat="1" ht="23.25" customHeight="1">
      <c r="B73" s="33"/>
      <c r="E73" s="391" t="str">
        <f>E9</f>
        <v>00 - Ostatní a všeobecné náklady</v>
      </c>
      <c r="F73" s="394"/>
      <c r="G73" s="394"/>
      <c r="H73" s="394"/>
      <c r="L73" s="33"/>
    </row>
    <row r="74" spans="2:12" s="1" customFormat="1" ht="6.9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 t="str">
        <f>IF(J12="","",J12)</f>
        <v>17. 3. 2017</v>
      </c>
      <c r="L75" s="33"/>
    </row>
    <row r="76" spans="2:12" s="1" customFormat="1" ht="6.9" customHeight="1">
      <c r="B76" s="33"/>
      <c r="L76" s="33"/>
    </row>
    <row r="77" spans="2:12" s="1" customFormat="1" ht="13.2">
      <c r="B77" s="33"/>
      <c r="C77" s="55" t="s">
        <v>27</v>
      </c>
      <c r="F77" s="129" t="str">
        <f>E15</f>
        <v>MŽP , Vršovická 1442/65 , Praha 10, 100 10</v>
      </c>
      <c r="I77" s="55" t="s">
        <v>33</v>
      </c>
      <c r="J77" s="129" t="str">
        <f>E21</f>
        <v>Ing. arch. Jan Mudra</v>
      </c>
      <c r="L77" s="33"/>
    </row>
    <row r="78" spans="2:12" s="1" customFormat="1" ht="14.4" customHeight="1">
      <c r="B78" s="33"/>
      <c r="C78" s="55" t="s">
        <v>31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136</v>
      </c>
      <c r="D80" s="132" t="s">
        <v>59</v>
      </c>
      <c r="E80" s="132" t="s">
        <v>55</v>
      </c>
      <c r="F80" s="132" t="s">
        <v>137</v>
      </c>
      <c r="G80" s="132" t="s">
        <v>138</v>
      </c>
      <c r="H80" s="132" t="s">
        <v>139</v>
      </c>
      <c r="I80" s="133" t="s">
        <v>140</v>
      </c>
      <c r="J80" s="132" t="s">
        <v>127</v>
      </c>
      <c r="K80" s="134" t="s">
        <v>141</v>
      </c>
      <c r="L80" s="130"/>
      <c r="M80" s="65" t="s">
        <v>142</v>
      </c>
      <c r="N80" s="66" t="s">
        <v>44</v>
      </c>
      <c r="O80" s="66" t="s">
        <v>143</v>
      </c>
      <c r="P80" s="66" t="s">
        <v>144</v>
      </c>
      <c r="Q80" s="66" t="s">
        <v>145</v>
      </c>
      <c r="R80" s="66" t="s">
        <v>146</v>
      </c>
      <c r="S80" s="66" t="s">
        <v>147</v>
      </c>
      <c r="T80" s="67" t="s">
        <v>148</v>
      </c>
    </row>
    <row r="81" spans="2:63" s="1" customFormat="1" ht="29.25" customHeight="1">
      <c r="B81" s="33"/>
      <c r="C81" s="69" t="s">
        <v>128</v>
      </c>
      <c r="J81" s="135">
        <f>BK81</f>
        <v>0</v>
      </c>
      <c r="L81" s="33"/>
      <c r="M81" s="68"/>
      <c r="N81" s="60"/>
      <c r="O81" s="60"/>
      <c r="P81" s="136">
        <f>P82</f>
        <v>0</v>
      </c>
      <c r="Q81" s="60"/>
      <c r="R81" s="136">
        <f>R82</f>
        <v>0</v>
      </c>
      <c r="S81" s="60"/>
      <c r="T81" s="137">
        <f>T82</f>
        <v>0</v>
      </c>
      <c r="AT81" s="19" t="s">
        <v>73</v>
      </c>
      <c r="AU81" s="19" t="s">
        <v>129</v>
      </c>
      <c r="BK81" s="138">
        <f>BK82</f>
        <v>0</v>
      </c>
    </row>
    <row r="82" spans="2:63" s="11" customFormat="1" ht="37.35" customHeight="1">
      <c r="B82" s="139"/>
      <c r="D82" s="140" t="s">
        <v>73</v>
      </c>
      <c r="E82" s="141" t="s">
        <v>149</v>
      </c>
      <c r="F82" s="141" t="s">
        <v>150</v>
      </c>
      <c r="J82" s="142">
        <f>BK82</f>
        <v>0</v>
      </c>
      <c r="L82" s="139"/>
      <c r="M82" s="143"/>
      <c r="N82" s="144"/>
      <c r="O82" s="144"/>
      <c r="P82" s="145">
        <f>P83+P96+P103+P111</f>
        <v>0</v>
      </c>
      <c r="Q82" s="144"/>
      <c r="R82" s="145">
        <f>R83+R96+R103+R111</f>
        <v>0</v>
      </c>
      <c r="S82" s="144"/>
      <c r="T82" s="146">
        <f>T83+T96+T103+T111</f>
        <v>0</v>
      </c>
      <c r="AR82" s="140" t="s">
        <v>151</v>
      </c>
      <c r="AT82" s="147" t="s">
        <v>73</v>
      </c>
      <c r="AU82" s="147" t="s">
        <v>74</v>
      </c>
      <c r="AY82" s="140" t="s">
        <v>152</v>
      </c>
      <c r="BK82" s="148">
        <f>BK83+BK96+BK103+BK111</f>
        <v>0</v>
      </c>
    </row>
    <row r="83" spans="2:63" s="11" customFormat="1" ht="19.95" customHeight="1">
      <c r="B83" s="139"/>
      <c r="D83" s="149" t="s">
        <v>73</v>
      </c>
      <c r="E83" s="150" t="s">
        <v>153</v>
      </c>
      <c r="F83" s="150" t="s">
        <v>154</v>
      </c>
      <c r="J83" s="151">
        <f>BK83</f>
        <v>0</v>
      </c>
      <c r="L83" s="139"/>
      <c r="M83" s="143"/>
      <c r="N83" s="144"/>
      <c r="O83" s="144"/>
      <c r="P83" s="145">
        <f>SUM(P84:P95)</f>
        <v>0</v>
      </c>
      <c r="Q83" s="144"/>
      <c r="R83" s="145">
        <f>SUM(R84:R95)</f>
        <v>0</v>
      </c>
      <c r="S83" s="144"/>
      <c r="T83" s="146">
        <f>SUM(T84:T95)</f>
        <v>0</v>
      </c>
      <c r="AR83" s="140" t="s">
        <v>151</v>
      </c>
      <c r="AT83" s="147" t="s">
        <v>73</v>
      </c>
      <c r="AU83" s="147" t="s">
        <v>20</v>
      </c>
      <c r="AY83" s="140" t="s">
        <v>152</v>
      </c>
      <c r="BK83" s="148">
        <f>SUM(BK84:BK95)</f>
        <v>0</v>
      </c>
    </row>
    <row r="84" spans="2:65" s="1" customFormat="1" ht="22.5" customHeight="1">
      <c r="B84" s="313"/>
      <c r="C84" s="314" t="s">
        <v>20</v>
      </c>
      <c r="D84" s="314" t="s">
        <v>155</v>
      </c>
      <c r="E84" s="315" t="s">
        <v>156</v>
      </c>
      <c r="F84" s="316" t="s">
        <v>157</v>
      </c>
      <c r="G84" s="317" t="s">
        <v>158</v>
      </c>
      <c r="H84" s="318">
        <v>1</v>
      </c>
      <c r="I84" s="319"/>
      <c r="J84" s="319">
        <f>ROUND(I84*H84,2)</f>
        <v>0</v>
      </c>
      <c r="K84" s="316" t="s">
        <v>159</v>
      </c>
      <c r="L84" s="33"/>
      <c r="M84" s="159" t="s">
        <v>3</v>
      </c>
      <c r="N84" s="160" t="s">
        <v>45</v>
      </c>
      <c r="O84" s="161">
        <v>0</v>
      </c>
      <c r="P84" s="161">
        <f>O84*H84</f>
        <v>0</v>
      </c>
      <c r="Q84" s="161">
        <v>0</v>
      </c>
      <c r="R84" s="161">
        <f>Q84*H84</f>
        <v>0</v>
      </c>
      <c r="S84" s="161">
        <v>0</v>
      </c>
      <c r="T84" s="162">
        <f>S84*H84</f>
        <v>0</v>
      </c>
      <c r="AR84" s="19" t="s">
        <v>160</v>
      </c>
      <c r="AT84" s="19" t="s">
        <v>155</v>
      </c>
      <c r="AU84" s="19" t="s">
        <v>82</v>
      </c>
      <c r="AY84" s="19" t="s">
        <v>152</v>
      </c>
      <c r="BE84" s="163">
        <f>IF(N84="základní",J84,0)</f>
        <v>0</v>
      </c>
      <c r="BF84" s="163">
        <f>IF(N84="snížená",J84,0)</f>
        <v>0</v>
      </c>
      <c r="BG84" s="163">
        <f>IF(N84="zákl. přenesená",J84,0)</f>
        <v>0</v>
      </c>
      <c r="BH84" s="163">
        <f>IF(N84="sníž. přenesená",J84,0)</f>
        <v>0</v>
      </c>
      <c r="BI84" s="163">
        <f>IF(N84="nulová",J84,0)</f>
        <v>0</v>
      </c>
      <c r="BJ84" s="19" t="s">
        <v>20</v>
      </c>
      <c r="BK84" s="163">
        <f>ROUND(I84*H84,2)</f>
        <v>0</v>
      </c>
      <c r="BL84" s="19" t="s">
        <v>160</v>
      </c>
      <c r="BM84" s="19" t="s">
        <v>161</v>
      </c>
    </row>
    <row r="85" spans="2:51" s="12" customFormat="1" ht="13.5">
      <c r="B85" s="320"/>
      <c r="C85" s="321"/>
      <c r="D85" s="322" t="s">
        <v>162</v>
      </c>
      <c r="E85" s="323" t="s">
        <v>3</v>
      </c>
      <c r="F85" s="324" t="s">
        <v>1970</v>
      </c>
      <c r="G85" s="321"/>
      <c r="H85" s="325" t="s">
        <v>3</v>
      </c>
      <c r="I85" s="321"/>
      <c r="J85" s="321"/>
      <c r="K85" s="321"/>
      <c r="L85" s="164"/>
      <c r="M85" s="169"/>
      <c r="N85" s="170"/>
      <c r="O85" s="170"/>
      <c r="P85" s="170"/>
      <c r="Q85" s="170"/>
      <c r="R85" s="170"/>
      <c r="S85" s="170"/>
      <c r="T85" s="171"/>
      <c r="AT85" s="168" t="s">
        <v>162</v>
      </c>
      <c r="AU85" s="168" t="s">
        <v>82</v>
      </c>
      <c r="AV85" s="12" t="s">
        <v>20</v>
      </c>
      <c r="AW85" s="12" t="s">
        <v>37</v>
      </c>
      <c r="AX85" s="12" t="s">
        <v>74</v>
      </c>
      <c r="AY85" s="168" t="s">
        <v>152</v>
      </c>
    </row>
    <row r="86" spans="2:51" s="13" customFormat="1" ht="13.5">
      <c r="B86" s="326"/>
      <c r="C86" s="327"/>
      <c r="D86" s="322" t="s">
        <v>162</v>
      </c>
      <c r="E86" s="328" t="s">
        <v>3</v>
      </c>
      <c r="F86" s="329" t="s">
        <v>20</v>
      </c>
      <c r="G86" s="327"/>
      <c r="H86" s="330">
        <v>1</v>
      </c>
      <c r="I86" s="327"/>
      <c r="J86" s="327"/>
      <c r="K86" s="327"/>
      <c r="L86" s="172"/>
      <c r="M86" s="176"/>
      <c r="N86" s="177"/>
      <c r="O86" s="177"/>
      <c r="P86" s="177"/>
      <c r="Q86" s="177"/>
      <c r="R86" s="177"/>
      <c r="S86" s="177"/>
      <c r="T86" s="178"/>
      <c r="AT86" s="173" t="s">
        <v>162</v>
      </c>
      <c r="AU86" s="173" t="s">
        <v>82</v>
      </c>
      <c r="AV86" s="13" t="s">
        <v>82</v>
      </c>
      <c r="AW86" s="13" t="s">
        <v>37</v>
      </c>
      <c r="AX86" s="13" t="s">
        <v>74</v>
      </c>
      <c r="AY86" s="173" t="s">
        <v>152</v>
      </c>
    </row>
    <row r="87" spans="2:51" s="14" customFormat="1" ht="13.5">
      <c r="B87" s="331"/>
      <c r="C87" s="332"/>
      <c r="D87" s="333" t="s">
        <v>162</v>
      </c>
      <c r="E87" s="334" t="s">
        <v>3</v>
      </c>
      <c r="F87" s="335" t="s">
        <v>163</v>
      </c>
      <c r="G87" s="332"/>
      <c r="H87" s="336">
        <v>1</v>
      </c>
      <c r="I87" s="332"/>
      <c r="J87" s="332"/>
      <c r="K87" s="332"/>
      <c r="L87" s="179"/>
      <c r="M87" s="184"/>
      <c r="N87" s="185"/>
      <c r="O87" s="185"/>
      <c r="P87" s="185"/>
      <c r="Q87" s="185"/>
      <c r="R87" s="185"/>
      <c r="S87" s="185"/>
      <c r="T87" s="186"/>
      <c r="AT87" s="187" t="s">
        <v>162</v>
      </c>
      <c r="AU87" s="187" t="s">
        <v>82</v>
      </c>
      <c r="AV87" s="14" t="s">
        <v>164</v>
      </c>
      <c r="AW87" s="14" t="s">
        <v>37</v>
      </c>
      <c r="AX87" s="14" t="s">
        <v>20</v>
      </c>
      <c r="AY87" s="187" t="s">
        <v>152</v>
      </c>
    </row>
    <row r="88" spans="2:65" s="1" customFormat="1" ht="22.5" customHeight="1">
      <c r="B88" s="313"/>
      <c r="C88" s="314" t="s">
        <v>82</v>
      </c>
      <c r="D88" s="314" t="s">
        <v>155</v>
      </c>
      <c r="E88" s="315" t="s">
        <v>165</v>
      </c>
      <c r="F88" s="316" t="s">
        <v>166</v>
      </c>
      <c r="G88" s="317" t="s">
        <v>158</v>
      </c>
      <c r="H88" s="318">
        <v>1</v>
      </c>
      <c r="I88" s="319"/>
      <c r="J88" s="319">
        <f>ROUND(I88*H88,2)</f>
        <v>0</v>
      </c>
      <c r="K88" s="316" t="s">
        <v>159</v>
      </c>
      <c r="L88" s="33"/>
      <c r="M88" s="159" t="s">
        <v>3</v>
      </c>
      <c r="N88" s="160" t="s">
        <v>45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160</v>
      </c>
      <c r="AT88" s="19" t="s">
        <v>155</v>
      </c>
      <c r="AU88" s="19" t="s">
        <v>82</v>
      </c>
      <c r="AY88" s="19" t="s">
        <v>152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160</v>
      </c>
      <c r="BM88" s="19" t="s">
        <v>167</v>
      </c>
    </row>
    <row r="89" spans="2:51" s="12" customFormat="1" ht="13.5">
      <c r="B89" s="320"/>
      <c r="C89" s="321"/>
      <c r="D89" s="322" t="s">
        <v>162</v>
      </c>
      <c r="E89" s="323" t="s">
        <v>3</v>
      </c>
      <c r="F89" s="324" t="s">
        <v>1969</v>
      </c>
      <c r="G89" s="321"/>
      <c r="H89" s="325" t="s">
        <v>3</v>
      </c>
      <c r="I89" s="321"/>
      <c r="J89" s="321"/>
      <c r="K89" s="321"/>
      <c r="L89" s="164"/>
      <c r="M89" s="169"/>
      <c r="N89" s="170"/>
      <c r="O89" s="170"/>
      <c r="P89" s="170"/>
      <c r="Q89" s="170"/>
      <c r="R89" s="170"/>
      <c r="S89" s="170"/>
      <c r="T89" s="171"/>
      <c r="AT89" s="168" t="s">
        <v>162</v>
      </c>
      <c r="AU89" s="168" t="s">
        <v>82</v>
      </c>
      <c r="AV89" s="12" t="s">
        <v>20</v>
      </c>
      <c r="AW89" s="12" t="s">
        <v>37</v>
      </c>
      <c r="AX89" s="12" t="s">
        <v>74</v>
      </c>
      <c r="AY89" s="168" t="s">
        <v>152</v>
      </c>
    </row>
    <row r="90" spans="2:51" s="13" customFormat="1" ht="13.5">
      <c r="B90" s="326"/>
      <c r="C90" s="327"/>
      <c r="D90" s="322" t="s">
        <v>162</v>
      </c>
      <c r="E90" s="328" t="s">
        <v>3</v>
      </c>
      <c r="F90" s="329" t="s">
        <v>20</v>
      </c>
      <c r="G90" s="327"/>
      <c r="H90" s="330">
        <v>1</v>
      </c>
      <c r="I90" s="327"/>
      <c r="J90" s="327"/>
      <c r="K90" s="327"/>
      <c r="L90" s="172"/>
      <c r="M90" s="176"/>
      <c r="N90" s="177"/>
      <c r="O90" s="177"/>
      <c r="P90" s="177"/>
      <c r="Q90" s="177"/>
      <c r="R90" s="177"/>
      <c r="S90" s="177"/>
      <c r="T90" s="178"/>
      <c r="AT90" s="173" t="s">
        <v>162</v>
      </c>
      <c r="AU90" s="173" t="s">
        <v>82</v>
      </c>
      <c r="AV90" s="13" t="s">
        <v>82</v>
      </c>
      <c r="AW90" s="13" t="s">
        <v>37</v>
      </c>
      <c r="AX90" s="13" t="s">
        <v>74</v>
      </c>
      <c r="AY90" s="173" t="s">
        <v>152</v>
      </c>
    </row>
    <row r="91" spans="2:51" s="14" customFormat="1" ht="13.5">
      <c r="B91" s="331"/>
      <c r="C91" s="332"/>
      <c r="D91" s="333" t="s">
        <v>162</v>
      </c>
      <c r="E91" s="334" t="s">
        <v>3</v>
      </c>
      <c r="F91" s="335" t="s">
        <v>163</v>
      </c>
      <c r="G91" s="332"/>
      <c r="H91" s="336">
        <v>1</v>
      </c>
      <c r="I91" s="332"/>
      <c r="J91" s="332"/>
      <c r="K91" s="332"/>
      <c r="L91" s="179"/>
      <c r="M91" s="184"/>
      <c r="N91" s="185"/>
      <c r="O91" s="185"/>
      <c r="P91" s="185"/>
      <c r="Q91" s="185"/>
      <c r="R91" s="185"/>
      <c r="S91" s="185"/>
      <c r="T91" s="186"/>
      <c r="AT91" s="187" t="s">
        <v>162</v>
      </c>
      <c r="AU91" s="187" t="s">
        <v>82</v>
      </c>
      <c r="AV91" s="14" t="s">
        <v>164</v>
      </c>
      <c r="AW91" s="14" t="s">
        <v>37</v>
      </c>
      <c r="AX91" s="14" t="s">
        <v>20</v>
      </c>
      <c r="AY91" s="187" t="s">
        <v>152</v>
      </c>
    </row>
    <row r="92" spans="2:65" s="1" customFormat="1" ht="31.5" customHeight="1">
      <c r="B92" s="313"/>
      <c r="C92" s="314" t="s">
        <v>168</v>
      </c>
      <c r="D92" s="314" t="s">
        <v>155</v>
      </c>
      <c r="E92" s="315" t="s">
        <v>169</v>
      </c>
      <c r="F92" s="316" t="s">
        <v>170</v>
      </c>
      <c r="G92" s="317" t="s">
        <v>158</v>
      </c>
      <c r="H92" s="318">
        <v>1</v>
      </c>
      <c r="I92" s="319"/>
      <c r="J92" s="319">
        <f>ROUND(I92*H92,2)</f>
        <v>0</v>
      </c>
      <c r="K92" s="316" t="s">
        <v>159</v>
      </c>
      <c r="L92" s="33"/>
      <c r="M92" s="159" t="s">
        <v>3</v>
      </c>
      <c r="N92" s="160" t="s">
        <v>45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160</v>
      </c>
      <c r="AT92" s="19" t="s">
        <v>155</v>
      </c>
      <c r="AU92" s="19" t="s">
        <v>82</v>
      </c>
      <c r="AY92" s="19" t="s">
        <v>152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160</v>
      </c>
      <c r="BM92" s="19" t="s">
        <v>171</v>
      </c>
    </row>
    <row r="93" spans="2:51" s="12" customFormat="1" ht="13.5">
      <c r="B93" s="320"/>
      <c r="C93" s="321"/>
      <c r="D93" s="322" t="s">
        <v>162</v>
      </c>
      <c r="E93" s="323" t="s">
        <v>3</v>
      </c>
      <c r="F93" s="324" t="s">
        <v>1971</v>
      </c>
      <c r="G93" s="321"/>
      <c r="H93" s="325" t="s">
        <v>3</v>
      </c>
      <c r="I93" s="321"/>
      <c r="J93" s="321"/>
      <c r="K93" s="321"/>
      <c r="L93" s="164"/>
      <c r="M93" s="169"/>
      <c r="N93" s="170"/>
      <c r="O93" s="170"/>
      <c r="P93" s="170"/>
      <c r="Q93" s="170"/>
      <c r="R93" s="170"/>
      <c r="S93" s="170"/>
      <c r="T93" s="171"/>
      <c r="AT93" s="168" t="s">
        <v>162</v>
      </c>
      <c r="AU93" s="168" t="s">
        <v>82</v>
      </c>
      <c r="AV93" s="12" t="s">
        <v>20</v>
      </c>
      <c r="AW93" s="12" t="s">
        <v>37</v>
      </c>
      <c r="AX93" s="12" t="s">
        <v>74</v>
      </c>
      <c r="AY93" s="168" t="s">
        <v>152</v>
      </c>
    </row>
    <row r="94" spans="2:51" s="13" customFormat="1" ht="13.5">
      <c r="B94" s="326"/>
      <c r="C94" s="327"/>
      <c r="D94" s="322" t="s">
        <v>162</v>
      </c>
      <c r="E94" s="328" t="s">
        <v>3</v>
      </c>
      <c r="F94" s="329" t="s">
        <v>20</v>
      </c>
      <c r="G94" s="327"/>
      <c r="H94" s="330">
        <v>1</v>
      </c>
      <c r="I94" s="327"/>
      <c r="J94" s="327"/>
      <c r="K94" s="327"/>
      <c r="L94" s="172"/>
      <c r="M94" s="176"/>
      <c r="N94" s="177"/>
      <c r="O94" s="177"/>
      <c r="P94" s="177"/>
      <c r="Q94" s="177"/>
      <c r="R94" s="177"/>
      <c r="S94" s="177"/>
      <c r="T94" s="178"/>
      <c r="AT94" s="173" t="s">
        <v>162</v>
      </c>
      <c r="AU94" s="173" t="s">
        <v>82</v>
      </c>
      <c r="AV94" s="13" t="s">
        <v>82</v>
      </c>
      <c r="AW94" s="13" t="s">
        <v>37</v>
      </c>
      <c r="AX94" s="13" t="s">
        <v>74</v>
      </c>
      <c r="AY94" s="173" t="s">
        <v>152</v>
      </c>
    </row>
    <row r="95" spans="2:51" s="14" customFormat="1" ht="13.5">
      <c r="B95" s="179"/>
      <c r="D95" s="180" t="s">
        <v>162</v>
      </c>
      <c r="E95" s="181" t="s">
        <v>3</v>
      </c>
      <c r="F95" s="182" t="s">
        <v>163</v>
      </c>
      <c r="H95" s="183">
        <v>1</v>
      </c>
      <c r="L95" s="179"/>
      <c r="M95" s="184"/>
      <c r="N95" s="185"/>
      <c r="O95" s="185"/>
      <c r="P95" s="185"/>
      <c r="Q95" s="185"/>
      <c r="R95" s="185"/>
      <c r="S95" s="185"/>
      <c r="T95" s="186"/>
      <c r="AT95" s="187" t="s">
        <v>162</v>
      </c>
      <c r="AU95" s="187" t="s">
        <v>82</v>
      </c>
      <c r="AV95" s="14" t="s">
        <v>164</v>
      </c>
      <c r="AW95" s="14" t="s">
        <v>37</v>
      </c>
      <c r="AX95" s="14" t="s">
        <v>20</v>
      </c>
      <c r="AY95" s="187" t="s">
        <v>152</v>
      </c>
    </row>
    <row r="96" spans="2:63" s="11" customFormat="1" ht="29.85" customHeight="1">
      <c r="B96" s="139"/>
      <c r="D96" s="149" t="s">
        <v>73</v>
      </c>
      <c r="E96" s="150" t="s">
        <v>173</v>
      </c>
      <c r="F96" s="150" t="s">
        <v>174</v>
      </c>
      <c r="J96" s="151">
        <f>BK96</f>
        <v>0</v>
      </c>
      <c r="L96" s="139"/>
      <c r="M96" s="143"/>
      <c r="N96" s="144"/>
      <c r="O96" s="144"/>
      <c r="P96" s="145">
        <f>SUM(P97:P102)</f>
        <v>0</v>
      </c>
      <c r="Q96" s="144"/>
      <c r="R96" s="145">
        <f>SUM(R97:R102)</f>
        <v>0</v>
      </c>
      <c r="S96" s="144"/>
      <c r="T96" s="146">
        <f>SUM(T97:T102)</f>
        <v>0</v>
      </c>
      <c r="AR96" s="140" t="s">
        <v>151</v>
      </c>
      <c r="AT96" s="147" t="s">
        <v>73</v>
      </c>
      <c r="AU96" s="147" t="s">
        <v>20</v>
      </c>
      <c r="AY96" s="140" t="s">
        <v>152</v>
      </c>
      <c r="BK96" s="148">
        <f>SUM(BK97:BK102)</f>
        <v>0</v>
      </c>
    </row>
    <row r="97" spans="2:65" s="1" customFormat="1" ht="22.5" customHeight="1">
      <c r="B97" s="313"/>
      <c r="C97" s="314" t="s">
        <v>175</v>
      </c>
      <c r="D97" s="314" t="s">
        <v>155</v>
      </c>
      <c r="E97" s="315" t="s">
        <v>176</v>
      </c>
      <c r="F97" s="316" t="s">
        <v>174</v>
      </c>
      <c r="G97" s="317" t="s">
        <v>158</v>
      </c>
      <c r="H97" s="318">
        <v>1</v>
      </c>
      <c r="I97" s="319"/>
      <c r="J97" s="319">
        <f>ROUND(I97*H97,2)</f>
        <v>0</v>
      </c>
      <c r="K97" s="316" t="s">
        <v>159</v>
      </c>
      <c r="L97" s="33"/>
      <c r="M97" s="159" t="s">
        <v>3</v>
      </c>
      <c r="N97" s="160" t="s">
        <v>45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160</v>
      </c>
      <c r="AT97" s="19" t="s">
        <v>155</v>
      </c>
      <c r="AU97" s="19" t="s">
        <v>82</v>
      </c>
      <c r="AY97" s="19" t="s">
        <v>152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160</v>
      </c>
      <c r="BM97" s="19" t="s">
        <v>177</v>
      </c>
    </row>
    <row r="98" spans="2:51" s="12" customFormat="1" ht="48">
      <c r="B98" s="320"/>
      <c r="C98" s="321"/>
      <c r="D98" s="322" t="s">
        <v>162</v>
      </c>
      <c r="E98" s="323" t="s">
        <v>3</v>
      </c>
      <c r="F98" s="324" t="s">
        <v>1981</v>
      </c>
      <c r="G98" s="321"/>
      <c r="H98" s="325" t="s">
        <v>3</v>
      </c>
      <c r="I98" s="321"/>
      <c r="J98" s="321"/>
      <c r="K98" s="321"/>
      <c r="L98" s="164"/>
      <c r="M98" s="169"/>
      <c r="N98" s="170"/>
      <c r="O98" s="170"/>
      <c r="P98" s="170"/>
      <c r="Q98" s="170"/>
      <c r="R98" s="170"/>
      <c r="S98" s="170"/>
      <c r="T98" s="171"/>
      <c r="AT98" s="168" t="s">
        <v>162</v>
      </c>
      <c r="AU98" s="168" t="s">
        <v>82</v>
      </c>
      <c r="AV98" s="12" t="s">
        <v>20</v>
      </c>
      <c r="AW98" s="12" t="s">
        <v>37</v>
      </c>
      <c r="AX98" s="12" t="s">
        <v>74</v>
      </c>
      <c r="AY98" s="168" t="s">
        <v>152</v>
      </c>
    </row>
    <row r="99" spans="2:51" s="12" customFormat="1" ht="24">
      <c r="B99" s="320"/>
      <c r="C99" s="321"/>
      <c r="D99" s="322" t="s">
        <v>162</v>
      </c>
      <c r="E99" s="323" t="s">
        <v>3</v>
      </c>
      <c r="F99" s="324" t="s">
        <v>1984</v>
      </c>
      <c r="G99" s="321"/>
      <c r="H99" s="325" t="s">
        <v>3</v>
      </c>
      <c r="I99" s="321"/>
      <c r="J99" s="321"/>
      <c r="K99" s="321"/>
      <c r="L99" s="164"/>
      <c r="M99" s="169"/>
      <c r="N99" s="170"/>
      <c r="O99" s="170"/>
      <c r="P99" s="170"/>
      <c r="Q99" s="170"/>
      <c r="R99" s="170"/>
      <c r="S99" s="170"/>
      <c r="T99" s="171"/>
      <c r="AT99" s="168" t="s">
        <v>162</v>
      </c>
      <c r="AU99" s="168" t="s">
        <v>82</v>
      </c>
      <c r="AV99" s="12" t="s">
        <v>20</v>
      </c>
      <c r="AW99" s="12" t="s">
        <v>37</v>
      </c>
      <c r="AX99" s="12" t="s">
        <v>74</v>
      </c>
      <c r="AY99" s="168" t="s">
        <v>152</v>
      </c>
    </row>
    <row r="100" spans="2:65" s="309" customFormat="1" ht="22.5" customHeight="1">
      <c r="B100" s="313"/>
      <c r="C100" s="314" t="s">
        <v>175</v>
      </c>
      <c r="D100" s="314" t="s">
        <v>155</v>
      </c>
      <c r="E100" s="337" t="s">
        <v>1945</v>
      </c>
      <c r="F100" s="338" t="s">
        <v>1946</v>
      </c>
      <c r="G100" s="339" t="s">
        <v>233</v>
      </c>
      <c r="H100" s="318">
        <v>100</v>
      </c>
      <c r="I100" s="319"/>
      <c r="J100" s="319">
        <f>ROUND(I100*H100,2)</f>
        <v>0</v>
      </c>
      <c r="K100" s="316" t="s">
        <v>159</v>
      </c>
      <c r="L100" s="33"/>
      <c r="M100" s="159" t="s">
        <v>3</v>
      </c>
      <c r="N100" s="160" t="s">
        <v>45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160</v>
      </c>
      <c r="AT100" s="19" t="s">
        <v>155</v>
      </c>
      <c r="AU100" s="19" t="s">
        <v>82</v>
      </c>
      <c r="AY100" s="19" t="s">
        <v>152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160</v>
      </c>
      <c r="BM100" s="19" t="s">
        <v>177</v>
      </c>
    </row>
    <row r="101" spans="2:51" s="12" customFormat="1" ht="13.5">
      <c r="B101" s="320"/>
      <c r="C101" s="321"/>
      <c r="D101" s="322"/>
      <c r="E101" s="323"/>
      <c r="F101" s="324"/>
      <c r="G101" s="321"/>
      <c r="H101" s="325"/>
      <c r="I101" s="321"/>
      <c r="J101" s="321"/>
      <c r="K101" s="321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8"/>
      <c r="AU101" s="168"/>
      <c r="AY101" s="168"/>
    </row>
    <row r="102" spans="2:51" s="14" customFormat="1" ht="13.5">
      <c r="B102" s="331"/>
      <c r="C102" s="332"/>
      <c r="D102" s="322" t="s">
        <v>162</v>
      </c>
      <c r="E102" s="340" t="s">
        <v>3</v>
      </c>
      <c r="F102" s="341" t="s">
        <v>163</v>
      </c>
      <c r="G102" s="332"/>
      <c r="H102" s="342">
        <v>100</v>
      </c>
      <c r="I102" s="332"/>
      <c r="J102" s="332"/>
      <c r="K102" s="332"/>
      <c r="L102" s="179"/>
      <c r="M102" s="184"/>
      <c r="N102" s="185"/>
      <c r="O102" s="185"/>
      <c r="P102" s="185"/>
      <c r="Q102" s="185"/>
      <c r="R102" s="185"/>
      <c r="S102" s="185"/>
      <c r="T102" s="186"/>
      <c r="AT102" s="187" t="s">
        <v>162</v>
      </c>
      <c r="AU102" s="187" t="s">
        <v>82</v>
      </c>
      <c r="AV102" s="14" t="s">
        <v>164</v>
      </c>
      <c r="AW102" s="14" t="s">
        <v>37</v>
      </c>
      <c r="AX102" s="14" t="s">
        <v>20</v>
      </c>
      <c r="AY102" s="187" t="s">
        <v>152</v>
      </c>
    </row>
    <row r="103" spans="2:63" s="11" customFormat="1" ht="29.85" customHeight="1">
      <c r="B103" s="343"/>
      <c r="C103" s="344"/>
      <c r="D103" s="345" t="s">
        <v>73</v>
      </c>
      <c r="E103" s="346" t="s">
        <v>178</v>
      </c>
      <c r="F103" s="346" t="s">
        <v>179</v>
      </c>
      <c r="G103" s="344"/>
      <c r="H103" s="344"/>
      <c r="I103" s="344"/>
      <c r="J103" s="347">
        <f>BK103</f>
        <v>0</v>
      </c>
      <c r="K103" s="344"/>
      <c r="L103" s="139"/>
      <c r="M103" s="143"/>
      <c r="N103" s="144"/>
      <c r="O103" s="144"/>
      <c r="P103" s="145">
        <f>SUM(P104:P110)</f>
        <v>0</v>
      </c>
      <c r="Q103" s="144"/>
      <c r="R103" s="145">
        <f>SUM(R104:R110)</f>
        <v>0</v>
      </c>
      <c r="S103" s="144"/>
      <c r="T103" s="146">
        <f>SUM(T104:T110)</f>
        <v>0</v>
      </c>
      <c r="AR103" s="140" t="s">
        <v>151</v>
      </c>
      <c r="AT103" s="147" t="s">
        <v>73</v>
      </c>
      <c r="AU103" s="147" t="s">
        <v>20</v>
      </c>
      <c r="AY103" s="140" t="s">
        <v>152</v>
      </c>
      <c r="BK103" s="148">
        <f>SUM(BK104:BK110)</f>
        <v>0</v>
      </c>
    </row>
    <row r="104" spans="2:65" s="1" customFormat="1" ht="22.5" customHeight="1">
      <c r="B104" s="313"/>
      <c r="C104" s="314" t="s">
        <v>180</v>
      </c>
      <c r="D104" s="314" t="s">
        <v>155</v>
      </c>
      <c r="E104" s="315" t="s">
        <v>181</v>
      </c>
      <c r="F104" s="316" t="s">
        <v>182</v>
      </c>
      <c r="G104" s="317" t="s">
        <v>158</v>
      </c>
      <c r="H104" s="318">
        <v>1</v>
      </c>
      <c r="I104" s="319"/>
      <c r="J104" s="319">
        <f>ROUND(I104*H104,2)</f>
        <v>0</v>
      </c>
      <c r="K104" s="316" t="s">
        <v>159</v>
      </c>
      <c r="L104" s="33"/>
      <c r="M104" s="159" t="s">
        <v>3</v>
      </c>
      <c r="N104" s="160" t="s">
        <v>45</v>
      </c>
      <c r="O104" s="161">
        <v>0</v>
      </c>
      <c r="P104" s="161">
        <f>O104*H104</f>
        <v>0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9" t="s">
        <v>160</v>
      </c>
      <c r="AT104" s="19" t="s">
        <v>155</v>
      </c>
      <c r="AU104" s="19" t="s">
        <v>82</v>
      </c>
      <c r="AY104" s="19" t="s">
        <v>152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9" t="s">
        <v>20</v>
      </c>
      <c r="BK104" s="163">
        <f>ROUND(I104*H104,2)</f>
        <v>0</v>
      </c>
      <c r="BL104" s="19" t="s">
        <v>160</v>
      </c>
      <c r="BM104" s="19" t="s">
        <v>183</v>
      </c>
    </row>
    <row r="105" spans="2:51" s="12" customFormat="1" ht="13.5">
      <c r="B105" s="320"/>
      <c r="C105" s="321"/>
      <c r="D105" s="322" t="s">
        <v>162</v>
      </c>
      <c r="E105" s="323" t="s">
        <v>3</v>
      </c>
      <c r="F105" s="324" t="s">
        <v>1972</v>
      </c>
      <c r="G105" s="321"/>
      <c r="H105" s="325" t="s">
        <v>3</v>
      </c>
      <c r="I105" s="321"/>
      <c r="J105" s="321"/>
      <c r="K105" s="321"/>
      <c r="L105" s="164"/>
      <c r="M105" s="169"/>
      <c r="N105" s="170"/>
      <c r="O105" s="170"/>
      <c r="P105" s="170"/>
      <c r="Q105" s="170"/>
      <c r="R105" s="170"/>
      <c r="S105" s="170"/>
      <c r="T105" s="171"/>
      <c r="AT105" s="168" t="s">
        <v>162</v>
      </c>
      <c r="AU105" s="168" t="s">
        <v>82</v>
      </c>
      <c r="AV105" s="12" t="s">
        <v>20</v>
      </c>
      <c r="AW105" s="12" t="s">
        <v>37</v>
      </c>
      <c r="AX105" s="12" t="s">
        <v>74</v>
      </c>
      <c r="AY105" s="168" t="s">
        <v>152</v>
      </c>
    </row>
    <row r="106" spans="2:51" s="13" customFormat="1" ht="13.5">
      <c r="B106" s="326"/>
      <c r="C106" s="327"/>
      <c r="D106" s="322" t="s">
        <v>162</v>
      </c>
      <c r="E106" s="328" t="s">
        <v>3</v>
      </c>
      <c r="F106" s="329" t="s">
        <v>184</v>
      </c>
      <c r="G106" s="327"/>
      <c r="H106" s="330">
        <v>1</v>
      </c>
      <c r="I106" s="327"/>
      <c r="J106" s="327"/>
      <c r="K106" s="327"/>
      <c r="L106" s="172"/>
      <c r="M106" s="176"/>
      <c r="N106" s="177"/>
      <c r="O106" s="177"/>
      <c r="P106" s="177"/>
      <c r="Q106" s="177"/>
      <c r="R106" s="177"/>
      <c r="S106" s="177"/>
      <c r="T106" s="178"/>
      <c r="AT106" s="173" t="s">
        <v>162</v>
      </c>
      <c r="AU106" s="173" t="s">
        <v>82</v>
      </c>
      <c r="AV106" s="13" t="s">
        <v>82</v>
      </c>
      <c r="AW106" s="13" t="s">
        <v>37</v>
      </c>
      <c r="AX106" s="13" t="s">
        <v>74</v>
      </c>
      <c r="AY106" s="173" t="s">
        <v>152</v>
      </c>
    </row>
    <row r="107" spans="2:51" s="14" customFormat="1" ht="13.5">
      <c r="B107" s="331"/>
      <c r="C107" s="332"/>
      <c r="D107" s="333" t="s">
        <v>162</v>
      </c>
      <c r="E107" s="334" t="s">
        <v>3</v>
      </c>
      <c r="F107" s="335" t="s">
        <v>163</v>
      </c>
      <c r="G107" s="332"/>
      <c r="H107" s="336">
        <v>1</v>
      </c>
      <c r="I107" s="332"/>
      <c r="J107" s="332"/>
      <c r="K107" s="332"/>
      <c r="L107" s="179"/>
      <c r="M107" s="184"/>
      <c r="N107" s="185"/>
      <c r="O107" s="185"/>
      <c r="P107" s="185"/>
      <c r="Q107" s="185"/>
      <c r="R107" s="185"/>
      <c r="S107" s="185"/>
      <c r="T107" s="186"/>
      <c r="AT107" s="187" t="s">
        <v>162</v>
      </c>
      <c r="AU107" s="187" t="s">
        <v>82</v>
      </c>
      <c r="AV107" s="14" t="s">
        <v>164</v>
      </c>
      <c r="AW107" s="14" t="s">
        <v>37</v>
      </c>
      <c r="AX107" s="14" t="s">
        <v>20</v>
      </c>
      <c r="AY107" s="187" t="s">
        <v>152</v>
      </c>
    </row>
    <row r="108" spans="2:65" s="1" customFormat="1" ht="31.5" customHeight="1">
      <c r="B108" s="313"/>
      <c r="C108" s="314" t="s">
        <v>185</v>
      </c>
      <c r="D108" s="314" t="s">
        <v>155</v>
      </c>
      <c r="E108" s="315" t="s">
        <v>186</v>
      </c>
      <c r="F108" s="316" t="s">
        <v>187</v>
      </c>
      <c r="G108" s="317" t="s">
        <v>158</v>
      </c>
      <c r="H108" s="318">
        <v>1</v>
      </c>
      <c r="I108" s="319"/>
      <c r="J108" s="319">
        <f>ROUND(I108*H108,2)</f>
        <v>0</v>
      </c>
      <c r="K108" s="316" t="s">
        <v>159</v>
      </c>
      <c r="L108" s="33"/>
      <c r="M108" s="159" t="s">
        <v>3</v>
      </c>
      <c r="N108" s="160" t="s">
        <v>45</v>
      </c>
      <c r="O108" s="161">
        <v>0</v>
      </c>
      <c r="P108" s="161">
        <f>O108*H108</f>
        <v>0</v>
      </c>
      <c r="Q108" s="161">
        <v>0</v>
      </c>
      <c r="R108" s="161">
        <f>Q108*H108</f>
        <v>0</v>
      </c>
      <c r="S108" s="161">
        <v>0</v>
      </c>
      <c r="T108" s="162">
        <f>S108*H108</f>
        <v>0</v>
      </c>
      <c r="AR108" s="19" t="s">
        <v>160</v>
      </c>
      <c r="AT108" s="19" t="s">
        <v>155</v>
      </c>
      <c r="AU108" s="19" t="s">
        <v>82</v>
      </c>
      <c r="AY108" s="19" t="s">
        <v>152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9" t="s">
        <v>20</v>
      </c>
      <c r="BK108" s="163">
        <f>ROUND(I108*H108,2)</f>
        <v>0</v>
      </c>
      <c r="BL108" s="19" t="s">
        <v>160</v>
      </c>
      <c r="BM108" s="19" t="s">
        <v>188</v>
      </c>
    </row>
    <row r="109" spans="2:51" s="12" customFormat="1" ht="13.5">
      <c r="B109" s="320"/>
      <c r="C109" s="321"/>
      <c r="D109" s="322" t="s">
        <v>162</v>
      </c>
      <c r="E109" s="323" t="s">
        <v>3</v>
      </c>
      <c r="F109" s="348" t="s">
        <v>189</v>
      </c>
      <c r="G109" s="321"/>
      <c r="H109" s="325" t="s">
        <v>3</v>
      </c>
      <c r="I109" s="321"/>
      <c r="J109" s="321"/>
      <c r="K109" s="321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8" t="s">
        <v>162</v>
      </c>
      <c r="AU109" s="168" t="s">
        <v>82</v>
      </c>
      <c r="AV109" s="12" t="s">
        <v>20</v>
      </c>
      <c r="AW109" s="12" t="s">
        <v>37</v>
      </c>
      <c r="AX109" s="12" t="s">
        <v>74</v>
      </c>
      <c r="AY109" s="168" t="s">
        <v>152</v>
      </c>
    </row>
    <row r="110" spans="2:51" s="13" customFormat="1" ht="13.5">
      <c r="B110" s="326"/>
      <c r="C110" s="327"/>
      <c r="D110" s="322" t="s">
        <v>162</v>
      </c>
      <c r="E110" s="328" t="s">
        <v>3</v>
      </c>
      <c r="F110" s="329" t="s">
        <v>20</v>
      </c>
      <c r="G110" s="327"/>
      <c r="H110" s="330">
        <v>1</v>
      </c>
      <c r="I110" s="327"/>
      <c r="J110" s="327"/>
      <c r="K110" s="327"/>
      <c r="L110" s="172"/>
      <c r="M110" s="176"/>
      <c r="N110" s="177"/>
      <c r="O110" s="177"/>
      <c r="P110" s="177"/>
      <c r="Q110" s="177"/>
      <c r="R110" s="177"/>
      <c r="S110" s="177"/>
      <c r="T110" s="178"/>
      <c r="AT110" s="173" t="s">
        <v>162</v>
      </c>
      <c r="AU110" s="173" t="s">
        <v>82</v>
      </c>
      <c r="AV110" s="13" t="s">
        <v>82</v>
      </c>
      <c r="AW110" s="13" t="s">
        <v>37</v>
      </c>
      <c r="AX110" s="13" t="s">
        <v>20</v>
      </c>
      <c r="AY110" s="173" t="s">
        <v>152</v>
      </c>
    </row>
    <row r="111" spans="2:63" s="11" customFormat="1" ht="29.85" customHeight="1">
      <c r="B111" s="343"/>
      <c r="C111" s="344"/>
      <c r="D111" s="345" t="s">
        <v>73</v>
      </c>
      <c r="E111" s="346" t="s">
        <v>190</v>
      </c>
      <c r="F111" s="346" t="s">
        <v>191</v>
      </c>
      <c r="G111" s="344"/>
      <c r="H111" s="344"/>
      <c r="I111" s="344"/>
      <c r="J111" s="347">
        <f>BK111</f>
        <v>0</v>
      </c>
      <c r="K111" s="344"/>
      <c r="L111" s="139"/>
      <c r="M111" s="143"/>
      <c r="N111" s="144"/>
      <c r="O111" s="144"/>
      <c r="P111" s="145">
        <f>SUM(P112:P117)</f>
        <v>0</v>
      </c>
      <c r="Q111" s="144"/>
      <c r="R111" s="145">
        <f>SUM(R112:R117)</f>
        <v>0</v>
      </c>
      <c r="S111" s="144"/>
      <c r="T111" s="146">
        <f>SUM(T112:T117)</f>
        <v>0</v>
      </c>
      <c r="AR111" s="140" t="s">
        <v>151</v>
      </c>
      <c r="AT111" s="147" t="s">
        <v>73</v>
      </c>
      <c r="AU111" s="147" t="s">
        <v>20</v>
      </c>
      <c r="AY111" s="140" t="s">
        <v>152</v>
      </c>
      <c r="BK111" s="148">
        <f>SUM(BK112:BK117)</f>
        <v>0</v>
      </c>
    </row>
    <row r="112" spans="2:65" s="1" customFormat="1" ht="22.5" customHeight="1">
      <c r="B112" s="313"/>
      <c r="C112" s="314" t="s">
        <v>192</v>
      </c>
      <c r="D112" s="314" t="s">
        <v>155</v>
      </c>
      <c r="E112" s="315" t="s">
        <v>193</v>
      </c>
      <c r="F112" s="316" t="s">
        <v>194</v>
      </c>
      <c r="G112" s="317" t="s">
        <v>158</v>
      </c>
      <c r="H112" s="318">
        <v>1</v>
      </c>
      <c r="I112" s="319"/>
      <c r="J112" s="319">
        <v>0</v>
      </c>
      <c r="K112" s="316" t="s">
        <v>3</v>
      </c>
      <c r="L112" s="33"/>
      <c r="M112" s="159" t="s">
        <v>3</v>
      </c>
      <c r="N112" s="160" t="s">
        <v>45</v>
      </c>
      <c r="O112" s="161">
        <v>0</v>
      </c>
      <c r="P112" s="161">
        <f>O112*H112</f>
        <v>0</v>
      </c>
      <c r="Q112" s="161">
        <v>0</v>
      </c>
      <c r="R112" s="161">
        <f>Q112*H112</f>
        <v>0</v>
      </c>
      <c r="S112" s="161">
        <v>0</v>
      </c>
      <c r="T112" s="162">
        <f>S112*H112</f>
        <v>0</v>
      </c>
      <c r="AR112" s="19" t="s">
        <v>160</v>
      </c>
      <c r="AT112" s="19" t="s">
        <v>155</v>
      </c>
      <c r="AU112" s="19" t="s">
        <v>82</v>
      </c>
      <c r="AY112" s="19" t="s">
        <v>152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9" t="s">
        <v>20</v>
      </c>
      <c r="BK112" s="163">
        <f>ROUND(I112*H112,2)</f>
        <v>0</v>
      </c>
      <c r="BL112" s="19" t="s">
        <v>160</v>
      </c>
      <c r="BM112" s="19" t="s">
        <v>195</v>
      </c>
    </row>
    <row r="113" spans="2:51" s="12" customFormat="1" ht="36">
      <c r="B113" s="320"/>
      <c r="C113" s="321"/>
      <c r="D113" s="322" t="s">
        <v>162</v>
      </c>
      <c r="E113" s="323" t="s">
        <v>3</v>
      </c>
      <c r="F113" s="324" t="s">
        <v>1968</v>
      </c>
      <c r="G113" s="321"/>
      <c r="H113" s="325" t="s">
        <v>3</v>
      </c>
      <c r="I113" s="321"/>
      <c r="J113" s="321"/>
      <c r="K113" s="321"/>
      <c r="L113" s="164"/>
      <c r="M113" s="169"/>
      <c r="N113" s="170"/>
      <c r="O113" s="170"/>
      <c r="P113" s="170"/>
      <c r="Q113" s="170"/>
      <c r="R113" s="170"/>
      <c r="S113" s="170"/>
      <c r="T113" s="171"/>
      <c r="AT113" s="168" t="s">
        <v>162</v>
      </c>
      <c r="AU113" s="168" t="s">
        <v>82</v>
      </c>
      <c r="AV113" s="12" t="s">
        <v>20</v>
      </c>
      <c r="AW113" s="12" t="s">
        <v>37</v>
      </c>
      <c r="AX113" s="12" t="s">
        <v>74</v>
      </c>
      <c r="AY113" s="168" t="s">
        <v>152</v>
      </c>
    </row>
    <row r="114" spans="2:51" s="13" customFormat="1" ht="13.5">
      <c r="B114" s="326"/>
      <c r="C114" s="327"/>
      <c r="D114" s="322" t="s">
        <v>162</v>
      </c>
      <c r="E114" s="328" t="s">
        <v>3</v>
      </c>
      <c r="F114" s="329" t="s">
        <v>20</v>
      </c>
      <c r="G114" s="327"/>
      <c r="H114" s="330">
        <v>1</v>
      </c>
      <c r="I114" s="327"/>
      <c r="J114" s="327"/>
      <c r="K114" s="327"/>
      <c r="L114" s="172"/>
      <c r="M114" s="176"/>
      <c r="N114" s="177"/>
      <c r="O114" s="177"/>
      <c r="P114" s="177"/>
      <c r="Q114" s="177"/>
      <c r="R114" s="177"/>
      <c r="S114" s="177"/>
      <c r="T114" s="178"/>
      <c r="AT114" s="173" t="s">
        <v>162</v>
      </c>
      <c r="AU114" s="173" t="s">
        <v>82</v>
      </c>
      <c r="AV114" s="13" t="s">
        <v>82</v>
      </c>
      <c r="AW114" s="13" t="s">
        <v>37</v>
      </c>
      <c r="AX114" s="13" t="s">
        <v>74</v>
      </c>
      <c r="AY114" s="173" t="s">
        <v>152</v>
      </c>
    </row>
    <row r="115" spans="2:51" s="14" customFormat="1" ht="13.5">
      <c r="B115" s="331"/>
      <c r="C115" s="332"/>
      <c r="D115" s="333" t="s">
        <v>162</v>
      </c>
      <c r="E115" s="334" t="s">
        <v>3</v>
      </c>
      <c r="F115" s="335" t="s">
        <v>163</v>
      </c>
      <c r="G115" s="332"/>
      <c r="H115" s="336">
        <v>1</v>
      </c>
      <c r="I115" s="332"/>
      <c r="J115" s="332"/>
      <c r="K115" s="332"/>
      <c r="L115" s="179"/>
      <c r="M115" s="184"/>
      <c r="N115" s="185"/>
      <c r="O115" s="185"/>
      <c r="P115" s="185"/>
      <c r="Q115" s="185"/>
      <c r="R115" s="185"/>
      <c r="S115" s="185"/>
      <c r="T115" s="186"/>
      <c r="AT115" s="187" t="s">
        <v>162</v>
      </c>
      <c r="AU115" s="187" t="s">
        <v>82</v>
      </c>
      <c r="AV115" s="14" t="s">
        <v>164</v>
      </c>
      <c r="AW115" s="14" t="s">
        <v>37</v>
      </c>
      <c r="AX115" s="14" t="s">
        <v>20</v>
      </c>
      <c r="AY115" s="187" t="s">
        <v>152</v>
      </c>
    </row>
    <row r="116" spans="2:65" s="1" customFormat="1" ht="22.5" customHeight="1">
      <c r="B116" s="152"/>
      <c r="C116" s="153" t="s">
        <v>196</v>
      </c>
      <c r="D116" s="153" t="s">
        <v>155</v>
      </c>
      <c r="E116" s="154" t="s">
        <v>197</v>
      </c>
      <c r="F116" s="155" t="s">
        <v>198</v>
      </c>
      <c r="G116" s="156" t="s">
        <v>158</v>
      </c>
      <c r="H116" s="157">
        <v>1</v>
      </c>
      <c r="I116" s="158"/>
      <c r="J116" s="158">
        <f>ROUND(I116*H116,2)</f>
        <v>0</v>
      </c>
      <c r="K116" s="155" t="s">
        <v>3</v>
      </c>
      <c r="L116" s="33"/>
      <c r="M116" s="159" t="s">
        <v>3</v>
      </c>
      <c r="N116" s="160" t="s">
        <v>45</v>
      </c>
      <c r="O116" s="161">
        <v>0</v>
      </c>
      <c r="P116" s="161">
        <f>O116*H116</f>
        <v>0</v>
      </c>
      <c r="Q116" s="161">
        <v>0</v>
      </c>
      <c r="R116" s="161">
        <f>Q116*H116</f>
        <v>0</v>
      </c>
      <c r="S116" s="161">
        <v>0</v>
      </c>
      <c r="T116" s="162">
        <f>S116*H116</f>
        <v>0</v>
      </c>
      <c r="AR116" s="19" t="s">
        <v>160</v>
      </c>
      <c r="AT116" s="19" t="s">
        <v>155</v>
      </c>
      <c r="AU116" s="19" t="s">
        <v>82</v>
      </c>
      <c r="AY116" s="19" t="s">
        <v>152</v>
      </c>
      <c r="BE116" s="163">
        <f>IF(N116="základní",J116,0)</f>
        <v>0</v>
      </c>
      <c r="BF116" s="163">
        <f>IF(N116="snížená",J116,0)</f>
        <v>0</v>
      </c>
      <c r="BG116" s="163">
        <f>IF(N116="zákl. přenesená",J116,0)</f>
        <v>0</v>
      </c>
      <c r="BH116" s="163">
        <f>IF(N116="sníž. přenesená",J116,0)</f>
        <v>0</v>
      </c>
      <c r="BI116" s="163">
        <f>IF(N116="nulová",J116,0)</f>
        <v>0</v>
      </c>
      <c r="BJ116" s="19" t="s">
        <v>20</v>
      </c>
      <c r="BK116" s="163">
        <f>ROUND(I116*H116,2)</f>
        <v>0</v>
      </c>
      <c r="BL116" s="19" t="s">
        <v>160</v>
      </c>
      <c r="BM116" s="19" t="s">
        <v>199</v>
      </c>
    </row>
    <row r="117" spans="2:65" s="1" customFormat="1" ht="31.5" customHeight="1">
      <c r="B117" s="152"/>
      <c r="C117" s="153" t="s">
        <v>200</v>
      </c>
      <c r="D117" s="153" t="s">
        <v>155</v>
      </c>
      <c r="E117" s="154" t="s">
        <v>201</v>
      </c>
      <c r="F117" s="155" t="s">
        <v>202</v>
      </c>
      <c r="G117" s="156" t="s">
        <v>158</v>
      </c>
      <c r="H117" s="157">
        <v>1</v>
      </c>
      <c r="I117" s="158"/>
      <c r="J117" s="158">
        <f>ROUND(I117*H117,2)</f>
        <v>0</v>
      </c>
      <c r="K117" s="155" t="s">
        <v>3</v>
      </c>
      <c r="L117" s="33"/>
      <c r="M117" s="159" t="s">
        <v>3</v>
      </c>
      <c r="N117" s="191" t="s">
        <v>45</v>
      </c>
      <c r="O117" s="192">
        <v>0</v>
      </c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19" t="s">
        <v>160</v>
      </c>
      <c r="AT117" s="19" t="s">
        <v>155</v>
      </c>
      <c r="AU117" s="19" t="s">
        <v>82</v>
      </c>
      <c r="AY117" s="19" t="s">
        <v>152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160</v>
      </c>
      <c r="BM117" s="19" t="s">
        <v>203</v>
      </c>
    </row>
    <row r="118" spans="2:12" s="1" customFormat="1" ht="6.9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9"/>
  <sheetViews>
    <sheetView showGridLines="0" workbookViewId="0" topLeftCell="A1">
      <pane ySplit="1" topLeftCell="A437" activePane="bottomLeft" state="frozen"/>
      <selection pane="bottomLeft" activeCell="F508" sqref="F5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85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204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ROUND(J98,2)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ROUND(SUM(BE98:BE498),2)</f>
        <v>0</v>
      </c>
      <c r="G30" s="34"/>
      <c r="H30" s="34"/>
      <c r="I30" s="105">
        <v>0.21</v>
      </c>
      <c r="J30" s="104">
        <f>ROUND(ROUND((SUM(BE98:BE498)),2)*I30,2)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ROUND(SUM(BF98:BF498),2)</f>
        <v>0</v>
      </c>
      <c r="G31" s="34"/>
      <c r="H31" s="34"/>
      <c r="I31" s="105">
        <v>0.15</v>
      </c>
      <c r="J31" s="104">
        <f>ROUND(ROUND((SUM(BF98:BF498)),2)*I31,2)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ROUND(SUM(BG98:BG498),2)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ROUND(SUM(BH98:BH498),2)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ROUND(SUM(BI98:BI498),2)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01 - Stavební úpravy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J98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205</v>
      </c>
      <c r="E57" s="120"/>
      <c r="F57" s="120"/>
      <c r="G57" s="120"/>
      <c r="H57" s="120"/>
      <c r="I57" s="120"/>
      <c r="J57" s="121">
        <f>J99</f>
        <v>0</v>
      </c>
      <c r="K57" s="122"/>
    </row>
    <row r="58" spans="2:11" s="9" customFormat="1" ht="19.95" customHeight="1">
      <c r="B58" s="123"/>
      <c r="C58" s="124"/>
      <c r="D58" s="125" t="s">
        <v>206</v>
      </c>
      <c r="E58" s="126"/>
      <c r="F58" s="126"/>
      <c r="G58" s="126"/>
      <c r="H58" s="126"/>
      <c r="I58" s="126"/>
      <c r="J58" s="127">
        <f>J100</f>
        <v>0</v>
      </c>
      <c r="K58" s="128"/>
    </row>
    <row r="59" spans="2:11" s="9" customFormat="1" ht="19.95" customHeight="1">
      <c r="B59" s="123"/>
      <c r="C59" s="124"/>
      <c r="D59" s="125" t="s">
        <v>207</v>
      </c>
      <c r="E59" s="126"/>
      <c r="F59" s="126"/>
      <c r="G59" s="126"/>
      <c r="H59" s="126"/>
      <c r="I59" s="126"/>
      <c r="J59" s="127">
        <f>J105</f>
        <v>0</v>
      </c>
      <c r="K59" s="128"/>
    </row>
    <row r="60" spans="2:11" s="9" customFormat="1" ht="19.95" customHeight="1">
      <c r="B60" s="123"/>
      <c r="C60" s="124"/>
      <c r="D60" s="125" t="s">
        <v>208</v>
      </c>
      <c r="E60" s="126"/>
      <c r="F60" s="126"/>
      <c r="G60" s="126"/>
      <c r="H60" s="126"/>
      <c r="I60" s="126"/>
      <c r="J60" s="127">
        <f>J132</f>
        <v>0</v>
      </c>
      <c r="K60" s="128"/>
    </row>
    <row r="61" spans="2:11" s="9" customFormat="1" ht="19.95" customHeight="1">
      <c r="B61" s="123"/>
      <c r="C61" s="124"/>
      <c r="D61" s="125" t="s">
        <v>209</v>
      </c>
      <c r="E61" s="126"/>
      <c r="F61" s="126"/>
      <c r="G61" s="126"/>
      <c r="H61" s="126"/>
      <c r="I61" s="126"/>
      <c r="J61" s="127">
        <f>J159</f>
        <v>0</v>
      </c>
      <c r="K61" s="128"/>
    </row>
    <row r="62" spans="2:11" s="9" customFormat="1" ht="19.95" customHeight="1">
      <c r="B62" s="123"/>
      <c r="C62" s="124"/>
      <c r="D62" s="125" t="s">
        <v>210</v>
      </c>
      <c r="E62" s="126"/>
      <c r="F62" s="126"/>
      <c r="G62" s="126"/>
      <c r="H62" s="126"/>
      <c r="I62" s="126"/>
      <c r="J62" s="127">
        <f>J217</f>
        <v>0</v>
      </c>
      <c r="K62" s="128"/>
    </row>
    <row r="63" spans="2:11" s="9" customFormat="1" ht="19.95" customHeight="1">
      <c r="B63" s="123"/>
      <c r="C63" s="124"/>
      <c r="D63" s="125" t="s">
        <v>211</v>
      </c>
      <c r="E63" s="126"/>
      <c r="F63" s="126"/>
      <c r="G63" s="126"/>
      <c r="H63" s="126"/>
      <c r="I63" s="126"/>
      <c r="J63" s="127">
        <f>J278</f>
        <v>0</v>
      </c>
      <c r="K63" s="128"/>
    </row>
    <row r="64" spans="2:11" s="9" customFormat="1" ht="19.95" customHeight="1">
      <c r="B64" s="123"/>
      <c r="C64" s="124"/>
      <c r="D64" s="125" t="s">
        <v>212</v>
      </c>
      <c r="E64" s="126"/>
      <c r="F64" s="126"/>
      <c r="G64" s="126"/>
      <c r="H64" s="126"/>
      <c r="I64" s="126"/>
      <c r="J64" s="127">
        <f>J284</f>
        <v>0</v>
      </c>
      <c r="K64" s="128"/>
    </row>
    <row r="65" spans="2:11" s="8" customFormat="1" ht="24.9" customHeight="1">
      <c r="B65" s="117"/>
      <c r="C65" s="118"/>
      <c r="D65" s="119" t="s">
        <v>213</v>
      </c>
      <c r="E65" s="120"/>
      <c r="F65" s="120"/>
      <c r="G65" s="120"/>
      <c r="H65" s="120"/>
      <c r="I65" s="120"/>
      <c r="J65" s="121">
        <f>J286</f>
        <v>0</v>
      </c>
      <c r="K65" s="122"/>
    </row>
    <row r="66" spans="2:11" s="9" customFormat="1" ht="19.95" customHeight="1">
      <c r="B66" s="123"/>
      <c r="C66" s="124"/>
      <c r="D66" s="125" t="s">
        <v>214</v>
      </c>
      <c r="E66" s="126"/>
      <c r="F66" s="126"/>
      <c r="G66" s="126"/>
      <c r="H66" s="126"/>
      <c r="I66" s="126"/>
      <c r="J66" s="127">
        <f>J287</f>
        <v>0</v>
      </c>
      <c r="K66" s="128"/>
    </row>
    <row r="67" spans="2:11" s="9" customFormat="1" ht="19.95" customHeight="1">
      <c r="B67" s="123"/>
      <c r="C67" s="124"/>
      <c r="D67" s="125" t="s">
        <v>215</v>
      </c>
      <c r="E67" s="126"/>
      <c r="F67" s="126"/>
      <c r="G67" s="126"/>
      <c r="H67" s="126"/>
      <c r="I67" s="126"/>
      <c r="J67" s="127">
        <f>J295</f>
        <v>0</v>
      </c>
      <c r="K67" s="128"/>
    </row>
    <row r="68" spans="2:11" s="9" customFormat="1" ht="19.95" customHeight="1">
      <c r="B68" s="123"/>
      <c r="C68" s="124"/>
      <c r="D68" s="125" t="s">
        <v>216</v>
      </c>
      <c r="E68" s="126"/>
      <c r="F68" s="126"/>
      <c r="G68" s="126"/>
      <c r="H68" s="126"/>
      <c r="I68" s="126"/>
      <c r="J68" s="127">
        <f>J311</f>
        <v>0</v>
      </c>
      <c r="K68" s="128"/>
    </row>
    <row r="69" spans="2:11" s="9" customFormat="1" ht="19.95" customHeight="1">
      <c r="B69" s="123"/>
      <c r="C69" s="124"/>
      <c r="D69" s="125" t="s">
        <v>217</v>
      </c>
      <c r="E69" s="126"/>
      <c r="F69" s="126"/>
      <c r="G69" s="126"/>
      <c r="H69" s="126"/>
      <c r="I69" s="126"/>
      <c r="J69" s="127">
        <f>J314</f>
        <v>0</v>
      </c>
      <c r="K69" s="128"/>
    </row>
    <row r="70" spans="2:11" s="9" customFormat="1" ht="19.95" customHeight="1">
      <c r="B70" s="123"/>
      <c r="C70" s="124"/>
      <c r="D70" s="125" t="s">
        <v>218</v>
      </c>
      <c r="E70" s="126"/>
      <c r="F70" s="126"/>
      <c r="G70" s="126"/>
      <c r="H70" s="126"/>
      <c r="I70" s="126"/>
      <c r="J70" s="127">
        <f>J327</f>
        <v>0</v>
      </c>
      <c r="K70" s="128"/>
    </row>
    <row r="71" spans="2:11" s="9" customFormat="1" ht="19.95" customHeight="1">
      <c r="B71" s="123"/>
      <c r="C71" s="124"/>
      <c r="D71" s="125" t="s">
        <v>219</v>
      </c>
      <c r="E71" s="126"/>
      <c r="F71" s="126"/>
      <c r="G71" s="126"/>
      <c r="H71" s="126"/>
      <c r="I71" s="126"/>
      <c r="J71" s="127">
        <f>J358</f>
        <v>0</v>
      </c>
      <c r="K71" s="128"/>
    </row>
    <row r="72" spans="2:11" s="9" customFormat="1" ht="19.95" customHeight="1">
      <c r="B72" s="123"/>
      <c r="C72" s="124"/>
      <c r="D72" s="125" t="s">
        <v>220</v>
      </c>
      <c r="E72" s="126"/>
      <c r="F72" s="126"/>
      <c r="G72" s="126"/>
      <c r="H72" s="126"/>
      <c r="I72" s="126"/>
      <c r="J72" s="127">
        <f>J364</f>
        <v>0</v>
      </c>
      <c r="K72" s="128"/>
    </row>
    <row r="73" spans="2:11" s="9" customFormat="1" ht="19.95" customHeight="1">
      <c r="B73" s="123"/>
      <c r="C73" s="124"/>
      <c r="D73" s="125" t="s">
        <v>221</v>
      </c>
      <c r="E73" s="126"/>
      <c r="F73" s="126"/>
      <c r="G73" s="126"/>
      <c r="H73" s="126"/>
      <c r="I73" s="126"/>
      <c r="J73" s="127">
        <f>J378</f>
        <v>0</v>
      </c>
      <c r="K73" s="128"/>
    </row>
    <row r="74" spans="2:11" s="9" customFormat="1" ht="19.95" customHeight="1">
      <c r="B74" s="123"/>
      <c r="C74" s="124"/>
      <c r="D74" s="125" t="s">
        <v>222</v>
      </c>
      <c r="E74" s="126"/>
      <c r="F74" s="126"/>
      <c r="G74" s="126"/>
      <c r="H74" s="126"/>
      <c r="I74" s="126"/>
      <c r="J74" s="127">
        <f>J428</f>
        <v>0</v>
      </c>
      <c r="K74" s="128"/>
    </row>
    <row r="75" spans="2:11" s="9" customFormat="1" ht="19.95" customHeight="1">
      <c r="B75" s="123"/>
      <c r="C75" s="124"/>
      <c r="D75" s="125" t="s">
        <v>223</v>
      </c>
      <c r="E75" s="126"/>
      <c r="F75" s="126"/>
      <c r="G75" s="126"/>
      <c r="H75" s="126"/>
      <c r="I75" s="126"/>
      <c r="J75" s="127">
        <f>J447</f>
        <v>0</v>
      </c>
      <c r="K75" s="128"/>
    </row>
    <row r="76" spans="2:11" s="9" customFormat="1" ht="19.95" customHeight="1">
      <c r="B76" s="123"/>
      <c r="C76" s="124"/>
      <c r="D76" s="125" t="s">
        <v>224</v>
      </c>
      <c r="E76" s="126"/>
      <c r="F76" s="126"/>
      <c r="G76" s="126"/>
      <c r="H76" s="126"/>
      <c r="I76" s="126"/>
      <c r="J76" s="127">
        <f>J481</f>
        <v>0</v>
      </c>
      <c r="K76" s="128"/>
    </row>
    <row r="77" spans="2:11" s="8" customFormat="1" ht="24.9" customHeight="1">
      <c r="B77" s="117"/>
      <c r="C77" s="118"/>
      <c r="D77" s="119" t="s">
        <v>225</v>
      </c>
      <c r="E77" s="120"/>
      <c r="F77" s="120"/>
      <c r="G77" s="120"/>
      <c r="H77" s="120"/>
      <c r="I77" s="120"/>
      <c r="J77" s="121">
        <f>J494</f>
        <v>0</v>
      </c>
      <c r="K77" s="122"/>
    </row>
    <row r="78" spans="2:11" s="9" customFormat="1" ht="19.95" customHeight="1">
      <c r="B78" s="123"/>
      <c r="C78" s="124"/>
      <c r="D78" s="125" t="s">
        <v>226</v>
      </c>
      <c r="E78" s="126"/>
      <c r="F78" s="126"/>
      <c r="G78" s="126"/>
      <c r="H78" s="126"/>
      <c r="I78" s="126"/>
      <c r="J78" s="127">
        <f>J495</f>
        <v>0</v>
      </c>
      <c r="K78" s="128"/>
    </row>
    <row r="79" spans="2:11" s="1" customFormat="1" ht="21.75" customHeight="1">
      <c r="B79" s="33"/>
      <c r="C79" s="34"/>
      <c r="D79" s="34"/>
      <c r="E79" s="34"/>
      <c r="F79" s="34"/>
      <c r="G79" s="34"/>
      <c r="H79" s="34"/>
      <c r="I79" s="34"/>
      <c r="J79" s="34"/>
      <c r="K79" s="37"/>
    </row>
    <row r="80" spans="2:11" s="1" customFormat="1" ht="6.9" customHeight="1">
      <c r="B80" s="48"/>
      <c r="C80" s="49"/>
      <c r="D80" s="49"/>
      <c r="E80" s="49"/>
      <c r="F80" s="49"/>
      <c r="G80" s="49"/>
      <c r="H80" s="49"/>
      <c r="I80" s="49"/>
      <c r="J80" s="49"/>
      <c r="K80" s="50"/>
    </row>
    <row r="84" spans="2:12" s="1" customFormat="1" ht="6.9" customHeight="1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33"/>
    </row>
    <row r="85" spans="2:12" s="1" customFormat="1" ht="36.9" customHeight="1">
      <c r="B85" s="33"/>
      <c r="C85" s="53" t="s">
        <v>135</v>
      </c>
      <c r="L85" s="33"/>
    </row>
    <row r="86" spans="2:12" s="1" customFormat="1" ht="6.9" customHeight="1">
      <c r="B86" s="33"/>
      <c r="L86" s="33"/>
    </row>
    <row r="87" spans="2:12" s="1" customFormat="1" ht="14.4" customHeight="1">
      <c r="B87" s="33"/>
      <c r="C87" s="55" t="s">
        <v>15</v>
      </c>
      <c r="L87" s="33"/>
    </row>
    <row r="88" spans="2:12" s="1" customFormat="1" ht="22.5" customHeight="1">
      <c r="B88" s="33"/>
      <c r="E88" s="418" t="str">
        <f>E7</f>
        <v>Nová dětská skupina v budově MŽP</v>
      </c>
      <c r="F88" s="394"/>
      <c r="G88" s="394"/>
      <c r="H88" s="394"/>
      <c r="L88" s="33"/>
    </row>
    <row r="89" spans="2:12" s="1" customFormat="1" ht="14.4" customHeight="1">
      <c r="B89" s="33"/>
      <c r="C89" s="55" t="s">
        <v>123</v>
      </c>
      <c r="L89" s="33"/>
    </row>
    <row r="90" spans="2:12" s="1" customFormat="1" ht="23.25" customHeight="1">
      <c r="B90" s="33"/>
      <c r="E90" s="391" t="str">
        <f>E9</f>
        <v>01 - Stavební úpravy</v>
      </c>
      <c r="F90" s="394"/>
      <c r="G90" s="394"/>
      <c r="H90" s="394"/>
      <c r="L90" s="33"/>
    </row>
    <row r="91" spans="2:12" s="1" customFormat="1" ht="6.9" customHeight="1">
      <c r="B91" s="33"/>
      <c r="L91" s="33"/>
    </row>
    <row r="92" spans="2:12" s="1" customFormat="1" ht="18" customHeight="1">
      <c r="B92" s="33"/>
      <c r="C92" s="55" t="s">
        <v>21</v>
      </c>
      <c r="F92" s="129" t="str">
        <f>F12</f>
        <v xml:space="preserve"> </v>
      </c>
      <c r="I92" s="55" t="s">
        <v>23</v>
      </c>
      <c r="J92" s="59" t="str">
        <f>IF(J12="","",J12)</f>
        <v>17. 3. 2017</v>
      </c>
      <c r="L92" s="33"/>
    </row>
    <row r="93" spans="2:12" s="1" customFormat="1" ht="6.9" customHeight="1">
      <c r="B93" s="33"/>
      <c r="L93" s="33"/>
    </row>
    <row r="94" spans="2:12" s="1" customFormat="1" ht="13.2">
      <c r="B94" s="33"/>
      <c r="C94" s="55" t="s">
        <v>27</v>
      </c>
      <c r="F94" s="129" t="str">
        <f>E15</f>
        <v>MŽP , Vršovická 1442/65 , Praha 10, 100 10</v>
      </c>
      <c r="I94" s="55" t="s">
        <v>33</v>
      </c>
      <c r="J94" s="129" t="str">
        <f>E21</f>
        <v>Ing. arch. Jan Mudra</v>
      </c>
      <c r="L94" s="33"/>
    </row>
    <row r="95" spans="2:12" s="1" customFormat="1" ht="14.4" customHeight="1">
      <c r="B95" s="33"/>
      <c r="C95" s="55" t="s">
        <v>31</v>
      </c>
      <c r="F95" s="129" t="str">
        <f>IF(E18="","",E18)</f>
        <v xml:space="preserve"> 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30"/>
      <c r="C97" s="131" t="s">
        <v>136</v>
      </c>
      <c r="D97" s="132" t="s">
        <v>59</v>
      </c>
      <c r="E97" s="132" t="s">
        <v>55</v>
      </c>
      <c r="F97" s="132" t="s">
        <v>137</v>
      </c>
      <c r="G97" s="132" t="s">
        <v>138</v>
      </c>
      <c r="H97" s="132" t="s">
        <v>139</v>
      </c>
      <c r="I97" s="133" t="s">
        <v>140</v>
      </c>
      <c r="J97" s="132" t="s">
        <v>127</v>
      </c>
      <c r="K97" s="134" t="s">
        <v>141</v>
      </c>
      <c r="L97" s="130"/>
      <c r="M97" s="65" t="s">
        <v>142</v>
      </c>
      <c r="N97" s="66" t="s">
        <v>44</v>
      </c>
      <c r="O97" s="66" t="s">
        <v>143</v>
      </c>
      <c r="P97" s="66" t="s">
        <v>144</v>
      </c>
      <c r="Q97" s="66" t="s">
        <v>145</v>
      </c>
      <c r="R97" s="66" t="s">
        <v>146</v>
      </c>
      <c r="S97" s="66" t="s">
        <v>147</v>
      </c>
      <c r="T97" s="67" t="s">
        <v>148</v>
      </c>
    </row>
    <row r="98" spans="2:63" s="1" customFormat="1" ht="29.25" customHeight="1">
      <c r="B98" s="33"/>
      <c r="C98" s="69" t="s">
        <v>128</v>
      </c>
      <c r="J98" s="135">
        <f>BK98</f>
        <v>0</v>
      </c>
      <c r="L98" s="33"/>
      <c r="M98" s="68"/>
      <c r="N98" s="60"/>
      <c r="O98" s="60"/>
      <c r="P98" s="136">
        <f>P99+P285+P493</f>
        <v>21966.211996999995</v>
      </c>
      <c r="Q98" s="60"/>
      <c r="R98" s="136">
        <f>R99+R285+R493</f>
        <v>56.6630449</v>
      </c>
      <c r="S98" s="60"/>
      <c r="T98" s="137">
        <f>T99+T285+T493</f>
        <v>67.330453</v>
      </c>
      <c r="AT98" s="19" t="s">
        <v>73</v>
      </c>
      <c r="AU98" s="19" t="s">
        <v>129</v>
      </c>
      <c r="BK98" s="138">
        <f>BK99+BK285+BK493</f>
        <v>0</v>
      </c>
    </row>
    <row r="99" spans="2:63" s="11" customFormat="1" ht="37.35" customHeight="1">
      <c r="B99" s="139"/>
      <c r="D99" s="140" t="s">
        <v>73</v>
      </c>
      <c r="E99" s="141" t="s">
        <v>227</v>
      </c>
      <c r="F99" s="141" t="s">
        <v>228</v>
      </c>
      <c r="J99" s="142">
        <f>BK99</f>
        <v>0</v>
      </c>
      <c r="L99" s="139"/>
      <c r="M99" s="143"/>
      <c r="N99" s="144"/>
      <c r="O99" s="144"/>
      <c r="P99" s="145">
        <f>P100+P105+P132+P159+P216+P277+P283</f>
        <v>20985.424968999996</v>
      </c>
      <c r="Q99" s="144"/>
      <c r="R99" s="145">
        <f>R100+R105+R132+R159+R216+R277+R283</f>
        <v>39.51055829</v>
      </c>
      <c r="S99" s="144"/>
      <c r="T99" s="146">
        <f>T100+T105+T132+T159+T216+T277+T283</f>
        <v>67.18813300000001</v>
      </c>
      <c r="AR99" s="140" t="s">
        <v>20</v>
      </c>
      <c r="AT99" s="147" t="s">
        <v>73</v>
      </c>
      <c r="AU99" s="147" t="s">
        <v>74</v>
      </c>
      <c r="AY99" s="140" t="s">
        <v>152</v>
      </c>
      <c r="BK99" s="148">
        <f>BK100+BK105+BK132+BK159+BK216+BK277+BK283</f>
        <v>0</v>
      </c>
    </row>
    <row r="100" spans="2:63" s="11" customFormat="1" ht="19.95" customHeight="1">
      <c r="B100" s="139"/>
      <c r="D100" s="149" t="s">
        <v>73</v>
      </c>
      <c r="E100" s="150" t="s">
        <v>82</v>
      </c>
      <c r="F100" s="150" t="s">
        <v>229</v>
      </c>
      <c r="J100" s="151">
        <f>BK100</f>
        <v>0</v>
      </c>
      <c r="L100" s="139"/>
      <c r="M100" s="143"/>
      <c r="N100" s="144"/>
      <c r="O100" s="144"/>
      <c r="P100" s="145">
        <f>SUM(P101:P104)</f>
        <v>0.378432</v>
      </c>
      <c r="Q100" s="144"/>
      <c r="R100" s="145">
        <f>SUM(R101:R104)</f>
        <v>1.58973192</v>
      </c>
      <c r="S100" s="144"/>
      <c r="T100" s="146">
        <f>SUM(T101:T104)</f>
        <v>0</v>
      </c>
      <c r="AR100" s="140" t="s">
        <v>20</v>
      </c>
      <c r="AT100" s="147" t="s">
        <v>73</v>
      </c>
      <c r="AU100" s="147" t="s">
        <v>20</v>
      </c>
      <c r="AY100" s="140" t="s">
        <v>152</v>
      </c>
      <c r="BK100" s="148">
        <f>SUM(BK101:BK104)</f>
        <v>0</v>
      </c>
    </row>
    <row r="101" spans="2:65" s="1" customFormat="1" ht="22.5" customHeight="1">
      <c r="B101" s="152"/>
      <c r="C101" s="153" t="s">
        <v>230</v>
      </c>
      <c r="D101" s="153" t="s">
        <v>155</v>
      </c>
      <c r="E101" s="154" t="s">
        <v>231</v>
      </c>
      <c r="F101" s="155" t="s">
        <v>232</v>
      </c>
      <c r="G101" s="156" t="s">
        <v>233</v>
      </c>
      <c r="H101" s="157">
        <v>0.648</v>
      </c>
      <c r="I101" s="158"/>
      <c r="J101" s="158">
        <f>ROUND(I101*H101,2)</f>
        <v>0</v>
      </c>
      <c r="K101" s="155" t="s">
        <v>159</v>
      </c>
      <c r="L101" s="33"/>
      <c r="M101" s="159" t="s">
        <v>3</v>
      </c>
      <c r="N101" s="160" t="s">
        <v>45</v>
      </c>
      <c r="O101" s="161">
        <v>0.584</v>
      </c>
      <c r="P101" s="161">
        <f>O101*H101</f>
        <v>0.378432</v>
      </c>
      <c r="Q101" s="161">
        <v>2.45329</v>
      </c>
      <c r="R101" s="161">
        <f>Q101*H101</f>
        <v>1.58973192</v>
      </c>
      <c r="S101" s="161">
        <v>0</v>
      </c>
      <c r="T101" s="162">
        <f>S101*H101</f>
        <v>0</v>
      </c>
      <c r="AR101" s="19" t="s">
        <v>164</v>
      </c>
      <c r="AT101" s="19" t="s">
        <v>155</v>
      </c>
      <c r="AU101" s="19" t="s">
        <v>82</v>
      </c>
      <c r="AY101" s="19" t="s">
        <v>152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9" t="s">
        <v>20</v>
      </c>
      <c r="BK101" s="163">
        <f>ROUND(I101*H101,2)</f>
        <v>0</v>
      </c>
      <c r="BL101" s="19" t="s">
        <v>164</v>
      </c>
      <c r="BM101" s="19" t="s">
        <v>234</v>
      </c>
    </row>
    <row r="102" spans="2:51" s="12" customFormat="1" ht="13.5">
      <c r="B102" s="164"/>
      <c r="D102" s="165" t="s">
        <v>162</v>
      </c>
      <c r="E102" s="166" t="s">
        <v>3</v>
      </c>
      <c r="F102" s="167" t="s">
        <v>235</v>
      </c>
      <c r="H102" s="168" t="s">
        <v>3</v>
      </c>
      <c r="L102" s="164"/>
      <c r="M102" s="169"/>
      <c r="N102" s="170"/>
      <c r="O102" s="170"/>
      <c r="P102" s="170"/>
      <c r="Q102" s="170"/>
      <c r="R102" s="170"/>
      <c r="S102" s="170"/>
      <c r="T102" s="171"/>
      <c r="AT102" s="168" t="s">
        <v>162</v>
      </c>
      <c r="AU102" s="168" t="s">
        <v>82</v>
      </c>
      <c r="AV102" s="12" t="s">
        <v>20</v>
      </c>
      <c r="AW102" s="12" t="s">
        <v>37</v>
      </c>
      <c r="AX102" s="12" t="s">
        <v>74</v>
      </c>
      <c r="AY102" s="168" t="s">
        <v>152</v>
      </c>
    </row>
    <row r="103" spans="2:51" s="13" customFormat="1" ht="13.5">
      <c r="B103" s="172"/>
      <c r="D103" s="165" t="s">
        <v>162</v>
      </c>
      <c r="E103" s="173" t="s">
        <v>3</v>
      </c>
      <c r="F103" s="174" t="s">
        <v>1983</v>
      </c>
      <c r="H103" s="175">
        <v>0.648</v>
      </c>
      <c r="L103" s="172"/>
      <c r="M103" s="176"/>
      <c r="N103" s="177"/>
      <c r="O103" s="177"/>
      <c r="P103" s="177"/>
      <c r="Q103" s="177"/>
      <c r="R103" s="177"/>
      <c r="S103" s="177"/>
      <c r="T103" s="178"/>
      <c r="AT103" s="173" t="s">
        <v>162</v>
      </c>
      <c r="AU103" s="173" t="s">
        <v>82</v>
      </c>
      <c r="AV103" s="13" t="s">
        <v>82</v>
      </c>
      <c r="AW103" s="13" t="s">
        <v>37</v>
      </c>
      <c r="AX103" s="13" t="s">
        <v>74</v>
      </c>
      <c r="AY103" s="173" t="s">
        <v>152</v>
      </c>
    </row>
    <row r="104" spans="2:51" s="14" customFormat="1" ht="13.5">
      <c r="B104" s="179"/>
      <c r="D104" s="165" t="s">
        <v>162</v>
      </c>
      <c r="E104" s="188" t="s">
        <v>3</v>
      </c>
      <c r="F104" s="189" t="s">
        <v>163</v>
      </c>
      <c r="H104" s="190">
        <v>0.648</v>
      </c>
      <c r="L104" s="179"/>
      <c r="M104" s="184"/>
      <c r="N104" s="185"/>
      <c r="O104" s="185"/>
      <c r="P104" s="185"/>
      <c r="Q104" s="185"/>
      <c r="R104" s="185"/>
      <c r="S104" s="185"/>
      <c r="T104" s="186"/>
      <c r="AT104" s="187" t="s">
        <v>162</v>
      </c>
      <c r="AU104" s="187" t="s">
        <v>82</v>
      </c>
      <c r="AV104" s="14" t="s">
        <v>164</v>
      </c>
      <c r="AW104" s="14" t="s">
        <v>37</v>
      </c>
      <c r="AX104" s="14" t="s">
        <v>20</v>
      </c>
      <c r="AY104" s="187" t="s">
        <v>152</v>
      </c>
    </row>
    <row r="105" spans="2:63" s="11" customFormat="1" ht="29.85" customHeight="1">
      <c r="B105" s="139"/>
      <c r="D105" s="149" t="s">
        <v>73</v>
      </c>
      <c r="E105" s="150" t="s">
        <v>175</v>
      </c>
      <c r="F105" s="150" t="s">
        <v>236</v>
      </c>
      <c r="J105" s="151">
        <f>BK105</f>
        <v>0</v>
      </c>
      <c r="L105" s="139"/>
      <c r="M105" s="143"/>
      <c r="N105" s="144"/>
      <c r="O105" s="144"/>
      <c r="P105" s="145">
        <f>SUM(P106:P131)</f>
        <v>48.892376999999996</v>
      </c>
      <c r="Q105" s="144"/>
      <c r="R105" s="145">
        <f>SUM(R106:R131)</f>
        <v>8.64095335</v>
      </c>
      <c r="S105" s="144"/>
      <c r="T105" s="146">
        <f>SUM(T106:T131)</f>
        <v>0</v>
      </c>
      <c r="AR105" s="140" t="s">
        <v>20</v>
      </c>
      <c r="AT105" s="147" t="s">
        <v>73</v>
      </c>
      <c r="AU105" s="147" t="s">
        <v>20</v>
      </c>
      <c r="AY105" s="140" t="s">
        <v>152</v>
      </c>
      <c r="BK105" s="148">
        <f>SUM(BK106:BK131)</f>
        <v>0</v>
      </c>
    </row>
    <row r="106" spans="2:65" s="1" customFormat="1" ht="31.5" customHeight="1">
      <c r="B106" s="152"/>
      <c r="C106" s="153" t="s">
        <v>20</v>
      </c>
      <c r="D106" s="153" t="s">
        <v>155</v>
      </c>
      <c r="E106" s="154" t="s">
        <v>237</v>
      </c>
      <c r="F106" s="155" t="s">
        <v>238</v>
      </c>
      <c r="G106" s="156" t="s">
        <v>239</v>
      </c>
      <c r="H106" s="157">
        <v>0.106</v>
      </c>
      <c r="I106" s="158"/>
      <c r="J106" s="158">
        <f>ROUND(I106*H106,2)</f>
        <v>0</v>
      </c>
      <c r="K106" s="155" t="s">
        <v>159</v>
      </c>
      <c r="L106" s="33"/>
      <c r="M106" s="159" t="s">
        <v>3</v>
      </c>
      <c r="N106" s="160" t="s">
        <v>45</v>
      </c>
      <c r="O106" s="161">
        <v>18.175</v>
      </c>
      <c r="P106" s="161">
        <f>O106*H106</f>
        <v>1.92655</v>
      </c>
      <c r="Q106" s="161">
        <v>0.01954</v>
      </c>
      <c r="R106" s="161">
        <f>Q106*H106</f>
        <v>0.00207124</v>
      </c>
      <c r="S106" s="161">
        <v>0</v>
      </c>
      <c r="T106" s="162">
        <f>S106*H106</f>
        <v>0</v>
      </c>
      <c r="AR106" s="19" t="s">
        <v>164</v>
      </c>
      <c r="AT106" s="19" t="s">
        <v>155</v>
      </c>
      <c r="AU106" s="19" t="s">
        <v>82</v>
      </c>
      <c r="AY106" s="19" t="s">
        <v>152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9" t="s">
        <v>20</v>
      </c>
      <c r="BK106" s="163">
        <f>ROUND(I106*H106,2)</f>
        <v>0</v>
      </c>
      <c r="BL106" s="19" t="s">
        <v>164</v>
      </c>
      <c r="BM106" s="19" t="s">
        <v>240</v>
      </c>
    </row>
    <row r="107" spans="2:65" s="1" customFormat="1" ht="22.5" customHeight="1">
      <c r="B107" s="152"/>
      <c r="C107" s="194" t="s">
        <v>82</v>
      </c>
      <c r="D107" s="194" t="s">
        <v>241</v>
      </c>
      <c r="E107" s="195" t="s">
        <v>242</v>
      </c>
      <c r="F107" s="196" t="s">
        <v>243</v>
      </c>
      <c r="G107" s="197" t="s">
        <v>239</v>
      </c>
      <c r="H107" s="198">
        <v>0.106</v>
      </c>
      <c r="I107" s="199"/>
      <c r="J107" s="199">
        <f>ROUND(I107*H107,2)</f>
        <v>0</v>
      </c>
      <c r="K107" s="196" t="s">
        <v>159</v>
      </c>
      <c r="L107" s="200"/>
      <c r="M107" s="201" t="s">
        <v>3</v>
      </c>
      <c r="N107" s="202" t="s">
        <v>45</v>
      </c>
      <c r="O107" s="161">
        <v>0</v>
      </c>
      <c r="P107" s="161">
        <f>O107*H107</f>
        <v>0</v>
      </c>
      <c r="Q107" s="161">
        <v>1</v>
      </c>
      <c r="R107" s="161">
        <f>Q107*H107</f>
        <v>0.106</v>
      </c>
      <c r="S107" s="161">
        <v>0</v>
      </c>
      <c r="T107" s="162">
        <f>S107*H107</f>
        <v>0</v>
      </c>
      <c r="AR107" s="19" t="s">
        <v>180</v>
      </c>
      <c r="AT107" s="19" t="s">
        <v>241</v>
      </c>
      <c r="AU107" s="19" t="s">
        <v>82</v>
      </c>
      <c r="AY107" s="19" t="s">
        <v>152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9" t="s">
        <v>20</v>
      </c>
      <c r="BK107" s="163">
        <f>ROUND(I107*H107,2)</f>
        <v>0</v>
      </c>
      <c r="BL107" s="19" t="s">
        <v>164</v>
      </c>
      <c r="BM107" s="19" t="s">
        <v>244</v>
      </c>
    </row>
    <row r="108" spans="2:51" s="12" customFormat="1" ht="13.5">
      <c r="B108" s="164"/>
      <c r="D108" s="165" t="s">
        <v>162</v>
      </c>
      <c r="E108" s="166" t="s">
        <v>3</v>
      </c>
      <c r="F108" s="167" t="s">
        <v>245</v>
      </c>
      <c r="H108" s="168" t="s">
        <v>3</v>
      </c>
      <c r="L108" s="164"/>
      <c r="M108" s="169"/>
      <c r="N108" s="170"/>
      <c r="O108" s="170"/>
      <c r="P108" s="170"/>
      <c r="Q108" s="170"/>
      <c r="R108" s="170"/>
      <c r="S108" s="170"/>
      <c r="T108" s="171"/>
      <c r="AT108" s="168" t="s">
        <v>162</v>
      </c>
      <c r="AU108" s="168" t="s">
        <v>82</v>
      </c>
      <c r="AV108" s="12" t="s">
        <v>20</v>
      </c>
      <c r="AW108" s="12" t="s">
        <v>37</v>
      </c>
      <c r="AX108" s="12" t="s">
        <v>74</v>
      </c>
      <c r="AY108" s="168" t="s">
        <v>152</v>
      </c>
    </row>
    <row r="109" spans="2:51" s="13" customFormat="1" ht="13.5">
      <c r="B109" s="172"/>
      <c r="D109" s="165" t="s">
        <v>162</v>
      </c>
      <c r="E109" s="173" t="s">
        <v>3</v>
      </c>
      <c r="F109" s="174" t="s">
        <v>246</v>
      </c>
      <c r="H109" s="175">
        <v>0.106</v>
      </c>
      <c r="L109" s="172"/>
      <c r="M109" s="176"/>
      <c r="N109" s="177"/>
      <c r="O109" s="177"/>
      <c r="P109" s="177"/>
      <c r="Q109" s="177"/>
      <c r="R109" s="177"/>
      <c r="S109" s="177"/>
      <c r="T109" s="178"/>
      <c r="AT109" s="173" t="s">
        <v>162</v>
      </c>
      <c r="AU109" s="173" t="s">
        <v>82</v>
      </c>
      <c r="AV109" s="13" t="s">
        <v>82</v>
      </c>
      <c r="AW109" s="13" t="s">
        <v>37</v>
      </c>
      <c r="AX109" s="13" t="s">
        <v>74</v>
      </c>
      <c r="AY109" s="173" t="s">
        <v>152</v>
      </c>
    </row>
    <row r="110" spans="2:51" s="15" customFormat="1" ht="13.5">
      <c r="B110" s="203"/>
      <c r="D110" s="165" t="s">
        <v>162</v>
      </c>
      <c r="E110" s="204" t="s">
        <v>3</v>
      </c>
      <c r="F110" s="205" t="s">
        <v>247</v>
      </c>
      <c r="H110" s="206">
        <v>0.106</v>
      </c>
      <c r="L110" s="203"/>
      <c r="M110" s="207"/>
      <c r="N110" s="208"/>
      <c r="O110" s="208"/>
      <c r="P110" s="208"/>
      <c r="Q110" s="208"/>
      <c r="R110" s="208"/>
      <c r="S110" s="208"/>
      <c r="T110" s="209"/>
      <c r="AT110" s="204" t="s">
        <v>162</v>
      </c>
      <c r="AU110" s="204" t="s">
        <v>82</v>
      </c>
      <c r="AV110" s="15" t="s">
        <v>175</v>
      </c>
      <c r="AW110" s="15" t="s">
        <v>37</v>
      </c>
      <c r="AX110" s="15" t="s">
        <v>74</v>
      </c>
      <c r="AY110" s="204" t="s">
        <v>152</v>
      </c>
    </row>
    <row r="111" spans="2:51" s="14" customFormat="1" ht="13.5">
      <c r="B111" s="179"/>
      <c r="D111" s="180" t="s">
        <v>162</v>
      </c>
      <c r="E111" s="181" t="s">
        <v>3</v>
      </c>
      <c r="F111" s="182" t="s">
        <v>163</v>
      </c>
      <c r="H111" s="183">
        <v>0.106</v>
      </c>
      <c r="L111" s="179"/>
      <c r="M111" s="184"/>
      <c r="N111" s="185"/>
      <c r="O111" s="185"/>
      <c r="P111" s="185"/>
      <c r="Q111" s="185"/>
      <c r="R111" s="185"/>
      <c r="S111" s="185"/>
      <c r="T111" s="186"/>
      <c r="AT111" s="187" t="s">
        <v>162</v>
      </c>
      <c r="AU111" s="187" t="s">
        <v>82</v>
      </c>
      <c r="AV111" s="14" t="s">
        <v>164</v>
      </c>
      <c r="AW111" s="14" t="s">
        <v>37</v>
      </c>
      <c r="AX111" s="14" t="s">
        <v>20</v>
      </c>
      <c r="AY111" s="187" t="s">
        <v>152</v>
      </c>
    </row>
    <row r="112" spans="2:65" s="1" customFormat="1" ht="22.5" customHeight="1">
      <c r="B112" s="152"/>
      <c r="C112" s="153" t="s">
        <v>175</v>
      </c>
      <c r="D112" s="153" t="s">
        <v>155</v>
      </c>
      <c r="E112" s="154" t="s">
        <v>248</v>
      </c>
      <c r="F112" s="155" t="s">
        <v>249</v>
      </c>
      <c r="G112" s="156" t="s">
        <v>239</v>
      </c>
      <c r="H112" s="157">
        <v>1.103</v>
      </c>
      <c r="I112" s="158"/>
      <c r="J112" s="158">
        <f>ROUND(I112*H112,2)</f>
        <v>0</v>
      </c>
      <c r="K112" s="155" t="s">
        <v>159</v>
      </c>
      <c r="L112" s="33"/>
      <c r="M112" s="159" t="s">
        <v>3</v>
      </c>
      <c r="N112" s="160" t="s">
        <v>45</v>
      </c>
      <c r="O112" s="161">
        <v>16.583</v>
      </c>
      <c r="P112" s="161">
        <f>O112*H112</f>
        <v>18.291048999999997</v>
      </c>
      <c r="Q112" s="161">
        <v>0.01709</v>
      </c>
      <c r="R112" s="161">
        <f>Q112*H112</f>
        <v>0.018850270000000002</v>
      </c>
      <c r="S112" s="161">
        <v>0</v>
      </c>
      <c r="T112" s="162">
        <f>S112*H112</f>
        <v>0</v>
      </c>
      <c r="AR112" s="19" t="s">
        <v>164</v>
      </c>
      <c r="AT112" s="19" t="s">
        <v>155</v>
      </c>
      <c r="AU112" s="19" t="s">
        <v>82</v>
      </c>
      <c r="AY112" s="19" t="s">
        <v>152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9" t="s">
        <v>20</v>
      </c>
      <c r="BK112" s="163">
        <f>ROUND(I112*H112,2)</f>
        <v>0</v>
      </c>
      <c r="BL112" s="19" t="s">
        <v>164</v>
      </c>
      <c r="BM112" s="19" t="s">
        <v>250</v>
      </c>
    </row>
    <row r="113" spans="2:65" s="1" customFormat="1" ht="22.5" customHeight="1">
      <c r="B113" s="152"/>
      <c r="C113" s="194" t="s">
        <v>164</v>
      </c>
      <c r="D113" s="194" t="s">
        <v>241</v>
      </c>
      <c r="E113" s="195" t="s">
        <v>251</v>
      </c>
      <c r="F113" s="196" t="s">
        <v>252</v>
      </c>
      <c r="G113" s="197" t="s">
        <v>239</v>
      </c>
      <c r="H113" s="198">
        <v>1.103</v>
      </c>
      <c r="I113" s="199"/>
      <c r="J113" s="199">
        <f>ROUND(I113*H113,2)</f>
        <v>0</v>
      </c>
      <c r="K113" s="196" t="s">
        <v>159</v>
      </c>
      <c r="L113" s="200"/>
      <c r="M113" s="201" t="s">
        <v>3</v>
      </c>
      <c r="N113" s="202" t="s">
        <v>45</v>
      </c>
      <c r="O113" s="161">
        <v>0</v>
      </c>
      <c r="P113" s="161">
        <f>O113*H113</f>
        <v>0</v>
      </c>
      <c r="Q113" s="161">
        <v>1</v>
      </c>
      <c r="R113" s="161">
        <f>Q113*H113</f>
        <v>1.103</v>
      </c>
      <c r="S113" s="161">
        <v>0</v>
      </c>
      <c r="T113" s="162">
        <f>S113*H113</f>
        <v>0</v>
      </c>
      <c r="AR113" s="19" t="s">
        <v>180</v>
      </c>
      <c r="AT113" s="19" t="s">
        <v>241</v>
      </c>
      <c r="AU113" s="19" t="s">
        <v>82</v>
      </c>
      <c r="AY113" s="19" t="s">
        <v>152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9" t="s">
        <v>20</v>
      </c>
      <c r="BK113" s="163">
        <f>ROUND(I113*H113,2)</f>
        <v>0</v>
      </c>
      <c r="BL113" s="19" t="s">
        <v>164</v>
      </c>
      <c r="BM113" s="19" t="s">
        <v>253</v>
      </c>
    </row>
    <row r="114" spans="2:51" s="12" customFormat="1" ht="13.5">
      <c r="B114" s="164"/>
      <c r="D114" s="165" t="s">
        <v>162</v>
      </c>
      <c r="E114" s="166" t="s">
        <v>3</v>
      </c>
      <c r="F114" s="167" t="s">
        <v>254</v>
      </c>
      <c r="H114" s="168" t="s">
        <v>3</v>
      </c>
      <c r="L114" s="164"/>
      <c r="M114" s="169"/>
      <c r="N114" s="170"/>
      <c r="O114" s="170"/>
      <c r="P114" s="170"/>
      <c r="Q114" s="170"/>
      <c r="R114" s="170"/>
      <c r="S114" s="170"/>
      <c r="T114" s="171"/>
      <c r="AT114" s="168" t="s">
        <v>162</v>
      </c>
      <c r="AU114" s="168" t="s">
        <v>82</v>
      </c>
      <c r="AV114" s="12" t="s">
        <v>20</v>
      </c>
      <c r="AW114" s="12" t="s">
        <v>37</v>
      </c>
      <c r="AX114" s="12" t="s">
        <v>74</v>
      </c>
      <c r="AY114" s="168" t="s">
        <v>152</v>
      </c>
    </row>
    <row r="115" spans="2:51" s="13" customFormat="1" ht="13.5">
      <c r="B115" s="172"/>
      <c r="D115" s="165" t="s">
        <v>162</v>
      </c>
      <c r="E115" s="173" t="s">
        <v>3</v>
      </c>
      <c r="F115" s="174" t="s">
        <v>255</v>
      </c>
      <c r="H115" s="175">
        <v>1.103</v>
      </c>
      <c r="L115" s="172"/>
      <c r="M115" s="176"/>
      <c r="N115" s="177"/>
      <c r="O115" s="177"/>
      <c r="P115" s="177"/>
      <c r="Q115" s="177"/>
      <c r="R115" s="177"/>
      <c r="S115" s="177"/>
      <c r="T115" s="178"/>
      <c r="AT115" s="173" t="s">
        <v>162</v>
      </c>
      <c r="AU115" s="173" t="s">
        <v>82</v>
      </c>
      <c r="AV115" s="13" t="s">
        <v>82</v>
      </c>
      <c r="AW115" s="13" t="s">
        <v>37</v>
      </c>
      <c r="AX115" s="13" t="s">
        <v>74</v>
      </c>
      <c r="AY115" s="173" t="s">
        <v>152</v>
      </c>
    </row>
    <row r="116" spans="2:51" s="14" customFormat="1" ht="13.5">
      <c r="B116" s="179"/>
      <c r="D116" s="180" t="s">
        <v>162</v>
      </c>
      <c r="E116" s="181" t="s">
        <v>3</v>
      </c>
      <c r="F116" s="182" t="s">
        <v>163</v>
      </c>
      <c r="H116" s="183">
        <v>1.103</v>
      </c>
      <c r="L116" s="179"/>
      <c r="M116" s="184"/>
      <c r="N116" s="185"/>
      <c r="O116" s="185"/>
      <c r="P116" s="185"/>
      <c r="Q116" s="185"/>
      <c r="R116" s="185"/>
      <c r="S116" s="185"/>
      <c r="T116" s="186"/>
      <c r="AT116" s="187" t="s">
        <v>162</v>
      </c>
      <c r="AU116" s="187" t="s">
        <v>82</v>
      </c>
      <c r="AV116" s="14" t="s">
        <v>164</v>
      </c>
      <c r="AW116" s="14" t="s">
        <v>37</v>
      </c>
      <c r="AX116" s="14" t="s">
        <v>20</v>
      </c>
      <c r="AY116" s="187" t="s">
        <v>152</v>
      </c>
    </row>
    <row r="117" spans="2:65" s="1" customFormat="1" ht="31.5" customHeight="1">
      <c r="B117" s="152"/>
      <c r="C117" s="153" t="s">
        <v>151</v>
      </c>
      <c r="D117" s="153" t="s">
        <v>155</v>
      </c>
      <c r="E117" s="154" t="s">
        <v>256</v>
      </c>
      <c r="F117" s="155" t="s">
        <v>257</v>
      </c>
      <c r="G117" s="156" t="s">
        <v>258</v>
      </c>
      <c r="H117" s="157">
        <v>24.638</v>
      </c>
      <c r="I117" s="158"/>
      <c r="J117" s="158">
        <f>ROUND(I117*H117,2)</f>
        <v>0</v>
      </c>
      <c r="K117" s="155" t="s">
        <v>159</v>
      </c>
      <c r="L117" s="33"/>
      <c r="M117" s="159" t="s">
        <v>3</v>
      </c>
      <c r="N117" s="160" t="s">
        <v>45</v>
      </c>
      <c r="O117" s="161">
        <v>0.631</v>
      </c>
      <c r="P117" s="161">
        <f>O117*H117</f>
        <v>15.546578000000002</v>
      </c>
      <c r="Q117" s="161">
        <v>0.27418</v>
      </c>
      <c r="R117" s="161">
        <f>Q117*H117</f>
        <v>6.75524684</v>
      </c>
      <c r="S117" s="161">
        <v>0</v>
      </c>
      <c r="T117" s="162">
        <f>S117*H117</f>
        <v>0</v>
      </c>
      <c r="AR117" s="19" t="s">
        <v>164</v>
      </c>
      <c r="AT117" s="19" t="s">
        <v>155</v>
      </c>
      <c r="AU117" s="19" t="s">
        <v>82</v>
      </c>
      <c r="AY117" s="19" t="s">
        <v>152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164</v>
      </c>
      <c r="BM117" s="19" t="s">
        <v>259</v>
      </c>
    </row>
    <row r="118" spans="2:51" s="12" customFormat="1" ht="13.5">
      <c r="B118" s="164"/>
      <c r="D118" s="165" t="s">
        <v>162</v>
      </c>
      <c r="E118" s="166" t="s">
        <v>3</v>
      </c>
      <c r="F118" s="167" t="s">
        <v>260</v>
      </c>
      <c r="H118" s="168" t="s">
        <v>3</v>
      </c>
      <c r="L118" s="164"/>
      <c r="M118" s="169"/>
      <c r="N118" s="170"/>
      <c r="O118" s="170"/>
      <c r="P118" s="170"/>
      <c r="Q118" s="170"/>
      <c r="R118" s="170"/>
      <c r="S118" s="170"/>
      <c r="T118" s="171"/>
      <c r="AT118" s="168" t="s">
        <v>162</v>
      </c>
      <c r="AU118" s="168" t="s">
        <v>82</v>
      </c>
      <c r="AV118" s="12" t="s">
        <v>20</v>
      </c>
      <c r="AW118" s="12" t="s">
        <v>37</v>
      </c>
      <c r="AX118" s="12" t="s">
        <v>74</v>
      </c>
      <c r="AY118" s="168" t="s">
        <v>152</v>
      </c>
    </row>
    <row r="119" spans="2:51" s="13" customFormat="1" ht="13.5">
      <c r="B119" s="172"/>
      <c r="D119" s="165" t="s">
        <v>162</v>
      </c>
      <c r="E119" s="173" t="s">
        <v>3</v>
      </c>
      <c r="F119" s="174" t="s">
        <v>261</v>
      </c>
      <c r="H119" s="175">
        <v>10.85</v>
      </c>
      <c r="L119" s="172"/>
      <c r="M119" s="176"/>
      <c r="N119" s="177"/>
      <c r="O119" s="177"/>
      <c r="P119" s="177"/>
      <c r="Q119" s="177"/>
      <c r="R119" s="177"/>
      <c r="S119" s="177"/>
      <c r="T119" s="178"/>
      <c r="AT119" s="173" t="s">
        <v>162</v>
      </c>
      <c r="AU119" s="173" t="s">
        <v>82</v>
      </c>
      <c r="AV119" s="13" t="s">
        <v>82</v>
      </c>
      <c r="AW119" s="13" t="s">
        <v>37</v>
      </c>
      <c r="AX119" s="13" t="s">
        <v>74</v>
      </c>
      <c r="AY119" s="173" t="s">
        <v>152</v>
      </c>
    </row>
    <row r="120" spans="2:51" s="15" customFormat="1" ht="13.5">
      <c r="B120" s="203"/>
      <c r="D120" s="165" t="s">
        <v>162</v>
      </c>
      <c r="E120" s="204" t="s">
        <v>3</v>
      </c>
      <c r="F120" s="205" t="s">
        <v>247</v>
      </c>
      <c r="H120" s="206">
        <v>10.85</v>
      </c>
      <c r="L120" s="203"/>
      <c r="M120" s="207"/>
      <c r="N120" s="208"/>
      <c r="O120" s="208"/>
      <c r="P120" s="208"/>
      <c r="Q120" s="208"/>
      <c r="R120" s="208"/>
      <c r="S120" s="208"/>
      <c r="T120" s="209"/>
      <c r="AT120" s="204" t="s">
        <v>162</v>
      </c>
      <c r="AU120" s="204" t="s">
        <v>82</v>
      </c>
      <c r="AV120" s="15" t="s">
        <v>175</v>
      </c>
      <c r="AW120" s="15" t="s">
        <v>37</v>
      </c>
      <c r="AX120" s="15" t="s">
        <v>74</v>
      </c>
      <c r="AY120" s="204" t="s">
        <v>152</v>
      </c>
    </row>
    <row r="121" spans="2:51" s="12" customFormat="1" ht="13.5">
      <c r="B121" s="164"/>
      <c r="D121" s="165" t="s">
        <v>162</v>
      </c>
      <c r="E121" s="166" t="s">
        <v>3</v>
      </c>
      <c r="F121" s="167" t="s">
        <v>262</v>
      </c>
      <c r="H121" s="168" t="s">
        <v>3</v>
      </c>
      <c r="L121" s="164"/>
      <c r="M121" s="169"/>
      <c r="N121" s="170"/>
      <c r="O121" s="170"/>
      <c r="P121" s="170"/>
      <c r="Q121" s="170"/>
      <c r="R121" s="170"/>
      <c r="S121" s="170"/>
      <c r="T121" s="171"/>
      <c r="AT121" s="168" t="s">
        <v>162</v>
      </c>
      <c r="AU121" s="168" t="s">
        <v>82</v>
      </c>
      <c r="AV121" s="12" t="s">
        <v>20</v>
      </c>
      <c r="AW121" s="12" t="s">
        <v>37</v>
      </c>
      <c r="AX121" s="12" t="s">
        <v>74</v>
      </c>
      <c r="AY121" s="168" t="s">
        <v>152</v>
      </c>
    </row>
    <row r="122" spans="2:51" s="13" customFormat="1" ht="13.5">
      <c r="B122" s="172"/>
      <c r="D122" s="165" t="s">
        <v>162</v>
      </c>
      <c r="E122" s="173" t="s">
        <v>3</v>
      </c>
      <c r="F122" s="174" t="s">
        <v>263</v>
      </c>
      <c r="H122" s="175">
        <v>13.788</v>
      </c>
      <c r="L122" s="172"/>
      <c r="M122" s="176"/>
      <c r="N122" s="177"/>
      <c r="O122" s="177"/>
      <c r="P122" s="177"/>
      <c r="Q122" s="177"/>
      <c r="R122" s="177"/>
      <c r="S122" s="177"/>
      <c r="T122" s="178"/>
      <c r="AT122" s="173" t="s">
        <v>162</v>
      </c>
      <c r="AU122" s="173" t="s">
        <v>82</v>
      </c>
      <c r="AV122" s="13" t="s">
        <v>82</v>
      </c>
      <c r="AW122" s="13" t="s">
        <v>37</v>
      </c>
      <c r="AX122" s="13" t="s">
        <v>74</v>
      </c>
      <c r="AY122" s="173" t="s">
        <v>152</v>
      </c>
    </row>
    <row r="123" spans="2:51" s="15" customFormat="1" ht="13.5">
      <c r="B123" s="203"/>
      <c r="D123" s="165" t="s">
        <v>162</v>
      </c>
      <c r="E123" s="204" t="s">
        <v>3</v>
      </c>
      <c r="F123" s="205" t="s">
        <v>247</v>
      </c>
      <c r="H123" s="206">
        <v>13.788</v>
      </c>
      <c r="L123" s="203"/>
      <c r="M123" s="207"/>
      <c r="N123" s="208"/>
      <c r="O123" s="208"/>
      <c r="P123" s="208"/>
      <c r="Q123" s="208"/>
      <c r="R123" s="208"/>
      <c r="S123" s="208"/>
      <c r="T123" s="209"/>
      <c r="AT123" s="204" t="s">
        <v>162</v>
      </c>
      <c r="AU123" s="204" t="s">
        <v>82</v>
      </c>
      <c r="AV123" s="15" t="s">
        <v>175</v>
      </c>
      <c r="AW123" s="15" t="s">
        <v>37</v>
      </c>
      <c r="AX123" s="15" t="s">
        <v>74</v>
      </c>
      <c r="AY123" s="204" t="s">
        <v>152</v>
      </c>
    </row>
    <row r="124" spans="2:51" s="14" customFormat="1" ht="13.5">
      <c r="B124" s="179"/>
      <c r="D124" s="180" t="s">
        <v>162</v>
      </c>
      <c r="E124" s="181" t="s">
        <v>3</v>
      </c>
      <c r="F124" s="182" t="s">
        <v>163</v>
      </c>
      <c r="H124" s="183">
        <v>24.638</v>
      </c>
      <c r="L124" s="179"/>
      <c r="M124" s="184"/>
      <c r="N124" s="185"/>
      <c r="O124" s="185"/>
      <c r="P124" s="185"/>
      <c r="Q124" s="185"/>
      <c r="R124" s="185"/>
      <c r="S124" s="185"/>
      <c r="T124" s="186"/>
      <c r="AT124" s="187" t="s">
        <v>162</v>
      </c>
      <c r="AU124" s="187" t="s">
        <v>82</v>
      </c>
      <c r="AV124" s="14" t="s">
        <v>164</v>
      </c>
      <c r="AW124" s="14" t="s">
        <v>37</v>
      </c>
      <c r="AX124" s="14" t="s">
        <v>20</v>
      </c>
      <c r="AY124" s="187" t="s">
        <v>152</v>
      </c>
    </row>
    <row r="125" spans="2:65" s="1" customFormat="1" ht="22.5" customHeight="1">
      <c r="B125" s="152"/>
      <c r="C125" s="153" t="s">
        <v>168</v>
      </c>
      <c r="D125" s="153" t="s">
        <v>155</v>
      </c>
      <c r="E125" s="154" t="s">
        <v>264</v>
      </c>
      <c r="F125" s="155" t="s">
        <v>265</v>
      </c>
      <c r="G125" s="156" t="s">
        <v>258</v>
      </c>
      <c r="H125" s="157">
        <v>10.3</v>
      </c>
      <c r="I125" s="158"/>
      <c r="J125" s="158">
        <f>ROUND(I125*H125,2)</f>
        <v>0</v>
      </c>
      <c r="K125" s="155" t="s">
        <v>159</v>
      </c>
      <c r="L125" s="33"/>
      <c r="M125" s="159" t="s">
        <v>3</v>
      </c>
      <c r="N125" s="160" t="s">
        <v>45</v>
      </c>
      <c r="O125" s="161">
        <v>1.014</v>
      </c>
      <c r="P125" s="161">
        <f>O125*H125</f>
        <v>10.4442</v>
      </c>
      <c r="Q125" s="161">
        <v>0.00841</v>
      </c>
      <c r="R125" s="161">
        <f>Q125*H125</f>
        <v>0.08662300000000002</v>
      </c>
      <c r="S125" s="161">
        <v>0</v>
      </c>
      <c r="T125" s="162">
        <f>S125*H125</f>
        <v>0</v>
      </c>
      <c r="AR125" s="19" t="s">
        <v>164</v>
      </c>
      <c r="AT125" s="19" t="s">
        <v>155</v>
      </c>
      <c r="AU125" s="19" t="s">
        <v>82</v>
      </c>
      <c r="AY125" s="19" t="s">
        <v>152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9" t="s">
        <v>20</v>
      </c>
      <c r="BK125" s="163">
        <f>ROUND(I125*H125,2)</f>
        <v>0</v>
      </c>
      <c r="BL125" s="19" t="s">
        <v>164</v>
      </c>
      <c r="BM125" s="19" t="s">
        <v>266</v>
      </c>
    </row>
    <row r="126" spans="2:51" s="13" customFormat="1" ht="13.5">
      <c r="B126" s="172"/>
      <c r="D126" s="165" t="s">
        <v>162</v>
      </c>
      <c r="E126" s="173" t="s">
        <v>3</v>
      </c>
      <c r="F126" s="174" t="s">
        <v>267</v>
      </c>
      <c r="H126" s="175">
        <v>1.3</v>
      </c>
      <c r="L126" s="172"/>
      <c r="M126" s="176"/>
      <c r="N126" s="177"/>
      <c r="O126" s="177"/>
      <c r="P126" s="177"/>
      <c r="Q126" s="177"/>
      <c r="R126" s="177"/>
      <c r="S126" s="177"/>
      <c r="T126" s="178"/>
      <c r="AT126" s="173" t="s">
        <v>162</v>
      </c>
      <c r="AU126" s="173" t="s">
        <v>82</v>
      </c>
      <c r="AV126" s="13" t="s">
        <v>82</v>
      </c>
      <c r="AW126" s="13" t="s">
        <v>37</v>
      </c>
      <c r="AX126" s="13" t="s">
        <v>74</v>
      </c>
      <c r="AY126" s="173" t="s">
        <v>152</v>
      </c>
    </row>
    <row r="127" spans="2:51" s="13" customFormat="1" ht="13.5">
      <c r="B127" s="172"/>
      <c r="D127" s="165" t="s">
        <v>162</v>
      </c>
      <c r="E127" s="173" t="s">
        <v>3</v>
      </c>
      <c r="F127" s="174" t="s">
        <v>268</v>
      </c>
      <c r="H127" s="175">
        <v>9</v>
      </c>
      <c r="L127" s="172"/>
      <c r="M127" s="176"/>
      <c r="N127" s="177"/>
      <c r="O127" s="177"/>
      <c r="P127" s="177"/>
      <c r="Q127" s="177"/>
      <c r="R127" s="177"/>
      <c r="S127" s="177"/>
      <c r="T127" s="178"/>
      <c r="AT127" s="173" t="s">
        <v>162</v>
      </c>
      <c r="AU127" s="173" t="s">
        <v>82</v>
      </c>
      <c r="AV127" s="13" t="s">
        <v>82</v>
      </c>
      <c r="AW127" s="13" t="s">
        <v>37</v>
      </c>
      <c r="AX127" s="13" t="s">
        <v>74</v>
      </c>
      <c r="AY127" s="173" t="s">
        <v>152</v>
      </c>
    </row>
    <row r="128" spans="2:51" s="14" customFormat="1" ht="13.5">
      <c r="B128" s="179"/>
      <c r="D128" s="180" t="s">
        <v>162</v>
      </c>
      <c r="E128" s="181" t="s">
        <v>3</v>
      </c>
      <c r="F128" s="182" t="s">
        <v>163</v>
      </c>
      <c r="H128" s="183">
        <v>10.3</v>
      </c>
      <c r="L128" s="179"/>
      <c r="M128" s="184"/>
      <c r="N128" s="185"/>
      <c r="O128" s="185"/>
      <c r="P128" s="185"/>
      <c r="Q128" s="185"/>
      <c r="R128" s="185"/>
      <c r="S128" s="185"/>
      <c r="T128" s="186"/>
      <c r="AT128" s="187" t="s">
        <v>162</v>
      </c>
      <c r="AU128" s="187" t="s">
        <v>82</v>
      </c>
      <c r="AV128" s="14" t="s">
        <v>164</v>
      </c>
      <c r="AW128" s="14" t="s">
        <v>37</v>
      </c>
      <c r="AX128" s="14" t="s">
        <v>20</v>
      </c>
      <c r="AY128" s="187" t="s">
        <v>152</v>
      </c>
    </row>
    <row r="129" spans="2:65" s="1" customFormat="1" ht="31.5" customHeight="1">
      <c r="B129" s="152"/>
      <c r="C129" s="153" t="s">
        <v>172</v>
      </c>
      <c r="D129" s="153" t="s">
        <v>155</v>
      </c>
      <c r="E129" s="154" t="s">
        <v>269</v>
      </c>
      <c r="F129" s="155" t="s">
        <v>270</v>
      </c>
      <c r="G129" s="156" t="s">
        <v>258</v>
      </c>
      <c r="H129" s="157">
        <v>2.2</v>
      </c>
      <c r="I129" s="158"/>
      <c r="J129" s="158">
        <f>ROUND(I129*H129,2)</f>
        <v>0</v>
      </c>
      <c r="K129" s="155" t="s">
        <v>159</v>
      </c>
      <c r="L129" s="33"/>
      <c r="M129" s="159" t="s">
        <v>3</v>
      </c>
      <c r="N129" s="160" t="s">
        <v>45</v>
      </c>
      <c r="O129" s="161">
        <v>1.22</v>
      </c>
      <c r="P129" s="161">
        <f>O129*H129</f>
        <v>2.684</v>
      </c>
      <c r="Q129" s="161">
        <v>0.25871</v>
      </c>
      <c r="R129" s="161">
        <f>Q129*H129</f>
        <v>0.5691620000000001</v>
      </c>
      <c r="S129" s="161">
        <v>0</v>
      </c>
      <c r="T129" s="162">
        <f>S129*H129</f>
        <v>0</v>
      </c>
      <c r="AR129" s="19" t="s">
        <v>164</v>
      </c>
      <c r="AT129" s="19" t="s">
        <v>155</v>
      </c>
      <c r="AU129" s="19" t="s">
        <v>82</v>
      </c>
      <c r="AY129" s="19" t="s">
        <v>152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9" t="s">
        <v>20</v>
      </c>
      <c r="BK129" s="163">
        <f>ROUND(I129*H129,2)</f>
        <v>0</v>
      </c>
      <c r="BL129" s="19" t="s">
        <v>164</v>
      </c>
      <c r="BM129" s="19" t="s">
        <v>271</v>
      </c>
    </row>
    <row r="130" spans="2:51" s="13" customFormat="1" ht="13.5">
      <c r="B130" s="172"/>
      <c r="D130" s="165" t="s">
        <v>162</v>
      </c>
      <c r="E130" s="173" t="s">
        <v>3</v>
      </c>
      <c r="F130" s="174" t="s">
        <v>272</v>
      </c>
      <c r="H130" s="175">
        <v>2.2</v>
      </c>
      <c r="L130" s="172"/>
      <c r="M130" s="176"/>
      <c r="N130" s="177"/>
      <c r="O130" s="177"/>
      <c r="P130" s="177"/>
      <c r="Q130" s="177"/>
      <c r="R130" s="177"/>
      <c r="S130" s="177"/>
      <c r="T130" s="178"/>
      <c r="AT130" s="173" t="s">
        <v>162</v>
      </c>
      <c r="AU130" s="173" t="s">
        <v>82</v>
      </c>
      <c r="AV130" s="13" t="s">
        <v>82</v>
      </c>
      <c r="AW130" s="13" t="s">
        <v>37</v>
      </c>
      <c r="AX130" s="13" t="s">
        <v>74</v>
      </c>
      <c r="AY130" s="173" t="s">
        <v>152</v>
      </c>
    </row>
    <row r="131" spans="2:51" s="14" customFormat="1" ht="13.5">
      <c r="B131" s="179"/>
      <c r="D131" s="165" t="s">
        <v>162</v>
      </c>
      <c r="E131" s="188" t="s">
        <v>3</v>
      </c>
      <c r="F131" s="189" t="s">
        <v>163</v>
      </c>
      <c r="H131" s="190">
        <v>2.2</v>
      </c>
      <c r="L131" s="179"/>
      <c r="M131" s="184"/>
      <c r="N131" s="185"/>
      <c r="O131" s="185"/>
      <c r="P131" s="185"/>
      <c r="Q131" s="185"/>
      <c r="R131" s="185"/>
      <c r="S131" s="185"/>
      <c r="T131" s="186"/>
      <c r="AT131" s="187" t="s">
        <v>162</v>
      </c>
      <c r="AU131" s="187" t="s">
        <v>82</v>
      </c>
      <c r="AV131" s="14" t="s">
        <v>164</v>
      </c>
      <c r="AW131" s="14" t="s">
        <v>37</v>
      </c>
      <c r="AX131" s="14" t="s">
        <v>20</v>
      </c>
      <c r="AY131" s="187" t="s">
        <v>152</v>
      </c>
    </row>
    <row r="132" spans="2:63" s="11" customFormat="1" ht="29.85" customHeight="1">
      <c r="B132" s="139"/>
      <c r="D132" s="149" t="s">
        <v>73</v>
      </c>
      <c r="E132" s="150" t="s">
        <v>164</v>
      </c>
      <c r="F132" s="150" t="s">
        <v>273</v>
      </c>
      <c r="J132" s="151">
        <f>BK132</f>
        <v>0</v>
      </c>
      <c r="L132" s="139"/>
      <c r="M132" s="143"/>
      <c r="N132" s="144"/>
      <c r="O132" s="144"/>
      <c r="P132" s="145">
        <f>SUM(P133:P158)</f>
        <v>98.50192999999999</v>
      </c>
      <c r="Q132" s="144"/>
      <c r="R132" s="145">
        <f>SUM(R133:R158)</f>
        <v>28.5186186</v>
      </c>
      <c r="S132" s="144"/>
      <c r="T132" s="146">
        <f>SUM(T133:T158)</f>
        <v>0</v>
      </c>
      <c r="AR132" s="140" t="s">
        <v>20</v>
      </c>
      <c r="AT132" s="147" t="s">
        <v>73</v>
      </c>
      <c r="AU132" s="147" t="s">
        <v>20</v>
      </c>
      <c r="AY132" s="140" t="s">
        <v>152</v>
      </c>
      <c r="BK132" s="148">
        <f>SUM(BK133:BK158)</f>
        <v>0</v>
      </c>
    </row>
    <row r="133" spans="2:65" s="1" customFormat="1" ht="22.5" customHeight="1">
      <c r="B133" s="152"/>
      <c r="C133" s="153" t="s">
        <v>180</v>
      </c>
      <c r="D133" s="153" t="s">
        <v>155</v>
      </c>
      <c r="E133" s="154" t="s">
        <v>274</v>
      </c>
      <c r="F133" s="155" t="s">
        <v>275</v>
      </c>
      <c r="G133" s="156" t="s">
        <v>233</v>
      </c>
      <c r="H133" s="157">
        <v>1.8</v>
      </c>
      <c r="I133" s="158"/>
      <c r="J133" s="158">
        <f>ROUND(I133*H133,2)</f>
        <v>0</v>
      </c>
      <c r="K133" s="155" t="s">
        <v>159</v>
      </c>
      <c r="L133" s="33"/>
      <c r="M133" s="159" t="s">
        <v>3</v>
      </c>
      <c r="N133" s="160" t="s">
        <v>45</v>
      </c>
      <c r="O133" s="161">
        <v>1.224</v>
      </c>
      <c r="P133" s="161">
        <f>O133*H133</f>
        <v>2.2032</v>
      </c>
      <c r="Q133" s="161">
        <v>2.45343</v>
      </c>
      <c r="R133" s="161">
        <f>Q133*H133</f>
        <v>4.416174</v>
      </c>
      <c r="S133" s="161">
        <v>0</v>
      </c>
      <c r="T133" s="162">
        <f>S133*H133</f>
        <v>0</v>
      </c>
      <c r="AR133" s="19" t="s">
        <v>164</v>
      </c>
      <c r="AT133" s="19" t="s">
        <v>155</v>
      </c>
      <c r="AU133" s="19" t="s">
        <v>82</v>
      </c>
      <c r="AY133" s="19" t="s">
        <v>152</v>
      </c>
      <c r="BE133" s="163">
        <f>IF(N133="základní",J133,0)</f>
        <v>0</v>
      </c>
      <c r="BF133" s="163">
        <f>IF(N133="snížená",J133,0)</f>
        <v>0</v>
      </c>
      <c r="BG133" s="163">
        <f>IF(N133="zákl. přenesená",J133,0)</f>
        <v>0</v>
      </c>
      <c r="BH133" s="163">
        <f>IF(N133="sníž. přenesená",J133,0)</f>
        <v>0</v>
      </c>
      <c r="BI133" s="163">
        <f>IF(N133="nulová",J133,0)</f>
        <v>0</v>
      </c>
      <c r="BJ133" s="19" t="s">
        <v>20</v>
      </c>
      <c r="BK133" s="163">
        <f>ROUND(I133*H133,2)</f>
        <v>0</v>
      </c>
      <c r="BL133" s="19" t="s">
        <v>164</v>
      </c>
      <c r="BM133" s="19" t="s">
        <v>276</v>
      </c>
    </row>
    <row r="134" spans="2:51" s="13" customFormat="1" ht="13.5">
      <c r="B134" s="172"/>
      <c r="D134" s="165" t="s">
        <v>162</v>
      </c>
      <c r="E134" s="173" t="s">
        <v>3</v>
      </c>
      <c r="F134" s="174" t="s">
        <v>277</v>
      </c>
      <c r="H134" s="175">
        <v>1.8</v>
      </c>
      <c r="L134" s="172"/>
      <c r="M134" s="176"/>
      <c r="N134" s="177"/>
      <c r="O134" s="177"/>
      <c r="P134" s="177"/>
      <c r="Q134" s="177"/>
      <c r="R134" s="177"/>
      <c r="S134" s="177"/>
      <c r="T134" s="178"/>
      <c r="AT134" s="173" t="s">
        <v>162</v>
      </c>
      <c r="AU134" s="173" t="s">
        <v>82</v>
      </c>
      <c r="AV134" s="13" t="s">
        <v>82</v>
      </c>
      <c r="AW134" s="13" t="s">
        <v>37</v>
      </c>
      <c r="AX134" s="13" t="s">
        <v>74</v>
      </c>
      <c r="AY134" s="173" t="s">
        <v>152</v>
      </c>
    </row>
    <row r="135" spans="2:51" s="14" customFormat="1" ht="13.5">
      <c r="B135" s="179"/>
      <c r="D135" s="180" t="s">
        <v>162</v>
      </c>
      <c r="E135" s="181" t="s">
        <v>3</v>
      </c>
      <c r="F135" s="182" t="s">
        <v>163</v>
      </c>
      <c r="H135" s="183">
        <v>1.8</v>
      </c>
      <c r="L135" s="179"/>
      <c r="M135" s="184"/>
      <c r="N135" s="185"/>
      <c r="O135" s="185"/>
      <c r="P135" s="185"/>
      <c r="Q135" s="185"/>
      <c r="R135" s="185"/>
      <c r="S135" s="185"/>
      <c r="T135" s="186"/>
      <c r="AT135" s="187" t="s">
        <v>162</v>
      </c>
      <c r="AU135" s="187" t="s">
        <v>82</v>
      </c>
      <c r="AV135" s="14" t="s">
        <v>164</v>
      </c>
      <c r="AW135" s="14" t="s">
        <v>37</v>
      </c>
      <c r="AX135" s="14" t="s">
        <v>20</v>
      </c>
      <c r="AY135" s="187" t="s">
        <v>152</v>
      </c>
    </row>
    <row r="136" spans="2:65" s="1" customFormat="1" ht="22.5" customHeight="1">
      <c r="B136" s="152"/>
      <c r="C136" s="153" t="s">
        <v>185</v>
      </c>
      <c r="D136" s="153" t="s">
        <v>155</v>
      </c>
      <c r="E136" s="154" t="s">
        <v>278</v>
      </c>
      <c r="F136" s="155" t="s">
        <v>279</v>
      </c>
      <c r="G136" s="156" t="s">
        <v>258</v>
      </c>
      <c r="H136" s="157">
        <v>18</v>
      </c>
      <c r="I136" s="158"/>
      <c r="J136" s="158">
        <f>ROUND(I136*H136,2)</f>
        <v>0</v>
      </c>
      <c r="K136" s="155" t="s">
        <v>159</v>
      </c>
      <c r="L136" s="33"/>
      <c r="M136" s="159" t="s">
        <v>3</v>
      </c>
      <c r="N136" s="160" t="s">
        <v>45</v>
      </c>
      <c r="O136" s="161">
        <v>0.511</v>
      </c>
      <c r="P136" s="161">
        <f>O136*H136</f>
        <v>9.198</v>
      </c>
      <c r="Q136" s="161">
        <v>0.00215</v>
      </c>
      <c r="R136" s="161">
        <f>Q136*H136</f>
        <v>0.0387</v>
      </c>
      <c r="S136" s="161">
        <v>0</v>
      </c>
      <c r="T136" s="162">
        <f>S136*H136</f>
        <v>0</v>
      </c>
      <c r="AR136" s="19" t="s">
        <v>164</v>
      </c>
      <c r="AT136" s="19" t="s">
        <v>155</v>
      </c>
      <c r="AU136" s="19" t="s">
        <v>82</v>
      </c>
      <c r="AY136" s="19" t="s">
        <v>152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9" t="s">
        <v>20</v>
      </c>
      <c r="BK136" s="163">
        <f>ROUND(I136*H136,2)</f>
        <v>0</v>
      </c>
      <c r="BL136" s="19" t="s">
        <v>164</v>
      </c>
      <c r="BM136" s="19" t="s">
        <v>280</v>
      </c>
    </row>
    <row r="137" spans="2:51" s="13" customFormat="1" ht="13.5">
      <c r="B137" s="172"/>
      <c r="D137" s="165" t="s">
        <v>162</v>
      </c>
      <c r="E137" s="173" t="s">
        <v>3</v>
      </c>
      <c r="F137" s="174" t="s">
        <v>281</v>
      </c>
      <c r="H137" s="175">
        <v>18</v>
      </c>
      <c r="L137" s="172"/>
      <c r="M137" s="176"/>
      <c r="N137" s="177"/>
      <c r="O137" s="177"/>
      <c r="P137" s="177"/>
      <c r="Q137" s="177"/>
      <c r="R137" s="177"/>
      <c r="S137" s="177"/>
      <c r="T137" s="178"/>
      <c r="AT137" s="173" t="s">
        <v>162</v>
      </c>
      <c r="AU137" s="173" t="s">
        <v>82</v>
      </c>
      <c r="AV137" s="13" t="s">
        <v>82</v>
      </c>
      <c r="AW137" s="13" t="s">
        <v>37</v>
      </c>
      <c r="AX137" s="13" t="s">
        <v>74</v>
      </c>
      <c r="AY137" s="173" t="s">
        <v>152</v>
      </c>
    </row>
    <row r="138" spans="2:51" s="14" customFormat="1" ht="13.5">
      <c r="B138" s="179"/>
      <c r="D138" s="180" t="s">
        <v>162</v>
      </c>
      <c r="E138" s="181" t="s">
        <v>3</v>
      </c>
      <c r="F138" s="182" t="s">
        <v>163</v>
      </c>
      <c r="H138" s="183">
        <v>18</v>
      </c>
      <c r="L138" s="179"/>
      <c r="M138" s="184"/>
      <c r="N138" s="185"/>
      <c r="O138" s="185"/>
      <c r="P138" s="185"/>
      <c r="Q138" s="185"/>
      <c r="R138" s="185"/>
      <c r="S138" s="185"/>
      <c r="T138" s="186"/>
      <c r="AT138" s="187" t="s">
        <v>162</v>
      </c>
      <c r="AU138" s="187" t="s">
        <v>82</v>
      </c>
      <c r="AV138" s="14" t="s">
        <v>164</v>
      </c>
      <c r="AW138" s="14" t="s">
        <v>37</v>
      </c>
      <c r="AX138" s="14" t="s">
        <v>20</v>
      </c>
      <c r="AY138" s="187" t="s">
        <v>152</v>
      </c>
    </row>
    <row r="139" spans="2:65" s="1" customFormat="1" ht="22.5" customHeight="1">
      <c r="B139" s="152"/>
      <c r="C139" s="153" t="s">
        <v>25</v>
      </c>
      <c r="D139" s="153" t="s">
        <v>155</v>
      </c>
      <c r="E139" s="154" t="s">
        <v>282</v>
      </c>
      <c r="F139" s="155" t="s">
        <v>283</v>
      </c>
      <c r="G139" s="156" t="s">
        <v>258</v>
      </c>
      <c r="H139" s="157">
        <v>18</v>
      </c>
      <c r="I139" s="158"/>
      <c r="J139" s="158">
        <f>ROUND(I139*H139,2)</f>
        <v>0</v>
      </c>
      <c r="K139" s="155" t="s">
        <v>159</v>
      </c>
      <c r="L139" s="33"/>
      <c r="M139" s="159" t="s">
        <v>3</v>
      </c>
      <c r="N139" s="160" t="s">
        <v>45</v>
      </c>
      <c r="O139" s="161">
        <v>0.266</v>
      </c>
      <c r="P139" s="161">
        <f>O139*H139</f>
        <v>4.788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AR139" s="19" t="s">
        <v>164</v>
      </c>
      <c r="AT139" s="19" t="s">
        <v>155</v>
      </c>
      <c r="AU139" s="19" t="s">
        <v>82</v>
      </c>
      <c r="AY139" s="19" t="s">
        <v>152</v>
      </c>
      <c r="BE139" s="163">
        <f>IF(N139="základní",J139,0)</f>
        <v>0</v>
      </c>
      <c r="BF139" s="163">
        <f>IF(N139="snížená",J139,0)</f>
        <v>0</v>
      </c>
      <c r="BG139" s="163">
        <f>IF(N139="zákl. přenesená",J139,0)</f>
        <v>0</v>
      </c>
      <c r="BH139" s="163">
        <f>IF(N139="sníž. přenesená",J139,0)</f>
        <v>0</v>
      </c>
      <c r="BI139" s="163">
        <f>IF(N139="nulová",J139,0)</f>
        <v>0</v>
      </c>
      <c r="BJ139" s="19" t="s">
        <v>20</v>
      </c>
      <c r="BK139" s="163">
        <f>ROUND(I139*H139,2)</f>
        <v>0</v>
      </c>
      <c r="BL139" s="19" t="s">
        <v>164</v>
      </c>
      <c r="BM139" s="19" t="s">
        <v>284</v>
      </c>
    </row>
    <row r="140" spans="2:51" s="13" customFormat="1" ht="13.5">
      <c r="B140" s="172"/>
      <c r="D140" s="165" t="s">
        <v>162</v>
      </c>
      <c r="E140" s="173" t="s">
        <v>3</v>
      </c>
      <c r="F140" s="174" t="s">
        <v>281</v>
      </c>
      <c r="H140" s="175">
        <v>18</v>
      </c>
      <c r="L140" s="172"/>
      <c r="M140" s="176"/>
      <c r="N140" s="177"/>
      <c r="O140" s="177"/>
      <c r="P140" s="177"/>
      <c r="Q140" s="177"/>
      <c r="R140" s="177"/>
      <c r="S140" s="177"/>
      <c r="T140" s="178"/>
      <c r="AT140" s="173" t="s">
        <v>162</v>
      </c>
      <c r="AU140" s="173" t="s">
        <v>82</v>
      </c>
      <c r="AV140" s="13" t="s">
        <v>82</v>
      </c>
      <c r="AW140" s="13" t="s">
        <v>37</v>
      </c>
      <c r="AX140" s="13" t="s">
        <v>74</v>
      </c>
      <c r="AY140" s="173" t="s">
        <v>152</v>
      </c>
    </row>
    <row r="141" spans="2:51" s="14" customFormat="1" ht="13.5">
      <c r="B141" s="179"/>
      <c r="D141" s="180" t="s">
        <v>162</v>
      </c>
      <c r="E141" s="181" t="s">
        <v>3</v>
      </c>
      <c r="F141" s="182" t="s">
        <v>163</v>
      </c>
      <c r="H141" s="183">
        <v>18</v>
      </c>
      <c r="L141" s="179"/>
      <c r="M141" s="184"/>
      <c r="N141" s="185"/>
      <c r="O141" s="185"/>
      <c r="P141" s="185"/>
      <c r="Q141" s="185"/>
      <c r="R141" s="185"/>
      <c r="S141" s="185"/>
      <c r="T141" s="186"/>
      <c r="AT141" s="187" t="s">
        <v>162</v>
      </c>
      <c r="AU141" s="187" t="s">
        <v>82</v>
      </c>
      <c r="AV141" s="14" t="s">
        <v>164</v>
      </c>
      <c r="AW141" s="14" t="s">
        <v>37</v>
      </c>
      <c r="AX141" s="14" t="s">
        <v>20</v>
      </c>
      <c r="AY141" s="187" t="s">
        <v>152</v>
      </c>
    </row>
    <row r="142" spans="2:65" s="1" customFormat="1" ht="22.5" customHeight="1">
      <c r="B142" s="152"/>
      <c r="C142" s="153" t="s">
        <v>200</v>
      </c>
      <c r="D142" s="153" t="s">
        <v>155</v>
      </c>
      <c r="E142" s="154" t="s">
        <v>285</v>
      </c>
      <c r="F142" s="155" t="s">
        <v>286</v>
      </c>
      <c r="G142" s="156" t="s">
        <v>258</v>
      </c>
      <c r="H142" s="157">
        <v>18</v>
      </c>
      <c r="I142" s="158"/>
      <c r="J142" s="158">
        <f>ROUND(I142*H142,2)</f>
        <v>0</v>
      </c>
      <c r="K142" s="155" t="s">
        <v>159</v>
      </c>
      <c r="L142" s="33"/>
      <c r="M142" s="159" t="s">
        <v>3</v>
      </c>
      <c r="N142" s="160" t="s">
        <v>45</v>
      </c>
      <c r="O142" s="161">
        <v>0.474</v>
      </c>
      <c r="P142" s="161">
        <f>O142*H142</f>
        <v>8.532</v>
      </c>
      <c r="Q142" s="161">
        <v>0.00524</v>
      </c>
      <c r="R142" s="161">
        <f>Q142*H142</f>
        <v>0.09432</v>
      </c>
      <c r="S142" s="161">
        <v>0</v>
      </c>
      <c r="T142" s="162">
        <f>S142*H142</f>
        <v>0</v>
      </c>
      <c r="AR142" s="19" t="s">
        <v>164</v>
      </c>
      <c r="AT142" s="19" t="s">
        <v>155</v>
      </c>
      <c r="AU142" s="19" t="s">
        <v>82</v>
      </c>
      <c r="AY142" s="19" t="s">
        <v>152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9" t="s">
        <v>20</v>
      </c>
      <c r="BK142" s="163">
        <f>ROUND(I142*H142,2)</f>
        <v>0</v>
      </c>
      <c r="BL142" s="19" t="s">
        <v>164</v>
      </c>
      <c r="BM142" s="19" t="s">
        <v>287</v>
      </c>
    </row>
    <row r="143" spans="2:51" s="13" customFormat="1" ht="13.5">
      <c r="B143" s="172"/>
      <c r="D143" s="165" t="s">
        <v>162</v>
      </c>
      <c r="E143" s="173" t="s">
        <v>3</v>
      </c>
      <c r="F143" s="174" t="s">
        <v>281</v>
      </c>
      <c r="H143" s="175">
        <v>18</v>
      </c>
      <c r="L143" s="172"/>
      <c r="M143" s="176"/>
      <c r="N143" s="177"/>
      <c r="O143" s="177"/>
      <c r="P143" s="177"/>
      <c r="Q143" s="177"/>
      <c r="R143" s="177"/>
      <c r="S143" s="177"/>
      <c r="T143" s="178"/>
      <c r="AT143" s="173" t="s">
        <v>162</v>
      </c>
      <c r="AU143" s="173" t="s">
        <v>82</v>
      </c>
      <c r="AV143" s="13" t="s">
        <v>82</v>
      </c>
      <c r="AW143" s="13" t="s">
        <v>37</v>
      </c>
      <c r="AX143" s="13" t="s">
        <v>74</v>
      </c>
      <c r="AY143" s="173" t="s">
        <v>152</v>
      </c>
    </row>
    <row r="144" spans="2:51" s="14" customFormat="1" ht="13.5">
      <c r="B144" s="179"/>
      <c r="D144" s="180" t="s">
        <v>162</v>
      </c>
      <c r="E144" s="181" t="s">
        <v>3</v>
      </c>
      <c r="F144" s="182" t="s">
        <v>163</v>
      </c>
      <c r="H144" s="183">
        <v>18</v>
      </c>
      <c r="L144" s="179"/>
      <c r="M144" s="184"/>
      <c r="N144" s="185"/>
      <c r="O144" s="185"/>
      <c r="P144" s="185"/>
      <c r="Q144" s="185"/>
      <c r="R144" s="185"/>
      <c r="S144" s="185"/>
      <c r="T144" s="186"/>
      <c r="AT144" s="187" t="s">
        <v>162</v>
      </c>
      <c r="AU144" s="187" t="s">
        <v>82</v>
      </c>
      <c r="AV144" s="14" t="s">
        <v>164</v>
      </c>
      <c r="AW144" s="14" t="s">
        <v>37</v>
      </c>
      <c r="AX144" s="14" t="s">
        <v>20</v>
      </c>
      <c r="AY144" s="187" t="s">
        <v>152</v>
      </c>
    </row>
    <row r="145" spans="2:65" s="1" customFormat="1" ht="22.5" customHeight="1">
      <c r="B145" s="152"/>
      <c r="C145" s="153" t="s">
        <v>196</v>
      </c>
      <c r="D145" s="153" t="s">
        <v>155</v>
      </c>
      <c r="E145" s="154" t="s">
        <v>288</v>
      </c>
      <c r="F145" s="155" t="s">
        <v>289</v>
      </c>
      <c r="G145" s="156" t="s">
        <v>258</v>
      </c>
      <c r="H145" s="157">
        <v>18</v>
      </c>
      <c r="I145" s="158"/>
      <c r="J145" s="158">
        <f>ROUND(I145*H145,2)</f>
        <v>0</v>
      </c>
      <c r="K145" s="155" t="s">
        <v>159</v>
      </c>
      <c r="L145" s="33"/>
      <c r="M145" s="159" t="s">
        <v>3</v>
      </c>
      <c r="N145" s="160" t="s">
        <v>45</v>
      </c>
      <c r="O145" s="161">
        <v>0.16</v>
      </c>
      <c r="P145" s="161">
        <f>O145*H145</f>
        <v>2.88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AR145" s="19" t="s">
        <v>164</v>
      </c>
      <c r="AT145" s="19" t="s">
        <v>155</v>
      </c>
      <c r="AU145" s="19" t="s">
        <v>82</v>
      </c>
      <c r="AY145" s="19" t="s">
        <v>152</v>
      </c>
      <c r="BE145" s="163">
        <f>IF(N145="základní",J145,0)</f>
        <v>0</v>
      </c>
      <c r="BF145" s="163">
        <f>IF(N145="snížená",J145,0)</f>
        <v>0</v>
      </c>
      <c r="BG145" s="163">
        <f>IF(N145="zákl. přenesená",J145,0)</f>
        <v>0</v>
      </c>
      <c r="BH145" s="163">
        <f>IF(N145="sníž. přenesená",J145,0)</f>
        <v>0</v>
      </c>
      <c r="BI145" s="163">
        <f>IF(N145="nulová",J145,0)</f>
        <v>0</v>
      </c>
      <c r="BJ145" s="19" t="s">
        <v>20</v>
      </c>
      <c r="BK145" s="163">
        <f>ROUND(I145*H145,2)</f>
        <v>0</v>
      </c>
      <c r="BL145" s="19" t="s">
        <v>164</v>
      </c>
      <c r="BM145" s="19" t="s">
        <v>290</v>
      </c>
    </row>
    <row r="146" spans="2:51" s="13" customFormat="1" ht="13.5">
      <c r="B146" s="172"/>
      <c r="D146" s="165" t="s">
        <v>162</v>
      </c>
      <c r="E146" s="173" t="s">
        <v>3</v>
      </c>
      <c r="F146" s="174" t="s">
        <v>281</v>
      </c>
      <c r="H146" s="175">
        <v>18</v>
      </c>
      <c r="L146" s="172"/>
      <c r="M146" s="176"/>
      <c r="N146" s="177"/>
      <c r="O146" s="177"/>
      <c r="P146" s="177"/>
      <c r="Q146" s="177"/>
      <c r="R146" s="177"/>
      <c r="S146" s="177"/>
      <c r="T146" s="178"/>
      <c r="AT146" s="173" t="s">
        <v>162</v>
      </c>
      <c r="AU146" s="173" t="s">
        <v>82</v>
      </c>
      <c r="AV146" s="13" t="s">
        <v>82</v>
      </c>
      <c r="AW146" s="13" t="s">
        <v>37</v>
      </c>
      <c r="AX146" s="13" t="s">
        <v>74</v>
      </c>
      <c r="AY146" s="173" t="s">
        <v>152</v>
      </c>
    </row>
    <row r="147" spans="2:51" s="14" customFormat="1" ht="13.5">
      <c r="B147" s="179"/>
      <c r="D147" s="180" t="s">
        <v>162</v>
      </c>
      <c r="E147" s="181" t="s">
        <v>3</v>
      </c>
      <c r="F147" s="182" t="s">
        <v>163</v>
      </c>
      <c r="H147" s="183">
        <v>18</v>
      </c>
      <c r="L147" s="179"/>
      <c r="M147" s="184"/>
      <c r="N147" s="185"/>
      <c r="O147" s="185"/>
      <c r="P147" s="185"/>
      <c r="Q147" s="185"/>
      <c r="R147" s="185"/>
      <c r="S147" s="185"/>
      <c r="T147" s="186"/>
      <c r="AT147" s="187" t="s">
        <v>162</v>
      </c>
      <c r="AU147" s="187" t="s">
        <v>82</v>
      </c>
      <c r="AV147" s="14" t="s">
        <v>164</v>
      </c>
      <c r="AW147" s="14" t="s">
        <v>37</v>
      </c>
      <c r="AX147" s="14" t="s">
        <v>20</v>
      </c>
      <c r="AY147" s="187" t="s">
        <v>152</v>
      </c>
    </row>
    <row r="148" spans="2:65" s="1" customFormat="1" ht="22.5" customHeight="1">
      <c r="B148" s="152"/>
      <c r="C148" s="153" t="s">
        <v>192</v>
      </c>
      <c r="D148" s="153" t="s">
        <v>155</v>
      </c>
      <c r="E148" s="154" t="s">
        <v>291</v>
      </c>
      <c r="F148" s="155" t="s">
        <v>292</v>
      </c>
      <c r="G148" s="156" t="s">
        <v>239</v>
      </c>
      <c r="H148" s="157">
        <v>0.135</v>
      </c>
      <c r="I148" s="158"/>
      <c r="J148" s="158">
        <f>ROUND(I148*H148,2)</f>
        <v>0</v>
      </c>
      <c r="K148" s="155" t="s">
        <v>159</v>
      </c>
      <c r="L148" s="33"/>
      <c r="M148" s="159" t="s">
        <v>3</v>
      </c>
      <c r="N148" s="160" t="s">
        <v>45</v>
      </c>
      <c r="O148" s="161">
        <v>38.118</v>
      </c>
      <c r="P148" s="161">
        <f>O148*H148</f>
        <v>5.145930000000001</v>
      </c>
      <c r="Q148" s="161">
        <v>1.05516</v>
      </c>
      <c r="R148" s="161">
        <f>Q148*H148</f>
        <v>0.14244660000000003</v>
      </c>
      <c r="S148" s="161">
        <v>0</v>
      </c>
      <c r="T148" s="162">
        <f>S148*H148</f>
        <v>0</v>
      </c>
      <c r="AR148" s="19" t="s">
        <v>164</v>
      </c>
      <c r="AT148" s="19" t="s">
        <v>155</v>
      </c>
      <c r="AU148" s="19" t="s">
        <v>82</v>
      </c>
      <c r="AY148" s="19" t="s">
        <v>152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19" t="s">
        <v>20</v>
      </c>
      <c r="BK148" s="163">
        <f>ROUND(I148*H148,2)</f>
        <v>0</v>
      </c>
      <c r="BL148" s="19" t="s">
        <v>164</v>
      </c>
      <c r="BM148" s="19" t="s">
        <v>293</v>
      </c>
    </row>
    <row r="149" spans="2:51" s="13" customFormat="1" ht="13.5">
      <c r="B149" s="172"/>
      <c r="D149" s="165" t="s">
        <v>162</v>
      </c>
      <c r="E149" s="173" t="s">
        <v>3</v>
      </c>
      <c r="F149" s="174" t="s">
        <v>294</v>
      </c>
      <c r="H149" s="175">
        <v>0.135</v>
      </c>
      <c r="L149" s="172"/>
      <c r="M149" s="176"/>
      <c r="N149" s="177"/>
      <c r="O149" s="177"/>
      <c r="P149" s="177"/>
      <c r="Q149" s="177"/>
      <c r="R149" s="177"/>
      <c r="S149" s="177"/>
      <c r="T149" s="178"/>
      <c r="AT149" s="173" t="s">
        <v>162</v>
      </c>
      <c r="AU149" s="173" t="s">
        <v>82</v>
      </c>
      <c r="AV149" s="13" t="s">
        <v>82</v>
      </c>
      <c r="AW149" s="13" t="s">
        <v>37</v>
      </c>
      <c r="AX149" s="13" t="s">
        <v>74</v>
      </c>
      <c r="AY149" s="173" t="s">
        <v>152</v>
      </c>
    </row>
    <row r="150" spans="2:51" s="14" customFormat="1" ht="13.5">
      <c r="B150" s="179"/>
      <c r="D150" s="180" t="s">
        <v>162</v>
      </c>
      <c r="E150" s="181" t="s">
        <v>3</v>
      </c>
      <c r="F150" s="182" t="s">
        <v>163</v>
      </c>
      <c r="H150" s="183">
        <v>0.135</v>
      </c>
      <c r="L150" s="179"/>
      <c r="M150" s="184"/>
      <c r="N150" s="185"/>
      <c r="O150" s="185"/>
      <c r="P150" s="185"/>
      <c r="Q150" s="185"/>
      <c r="R150" s="185"/>
      <c r="S150" s="185"/>
      <c r="T150" s="186"/>
      <c r="AT150" s="187" t="s">
        <v>162</v>
      </c>
      <c r="AU150" s="187" t="s">
        <v>82</v>
      </c>
      <c r="AV150" s="14" t="s">
        <v>164</v>
      </c>
      <c r="AW150" s="14" t="s">
        <v>37</v>
      </c>
      <c r="AX150" s="14" t="s">
        <v>20</v>
      </c>
      <c r="AY150" s="187" t="s">
        <v>152</v>
      </c>
    </row>
    <row r="151" spans="2:65" s="1" customFormat="1" ht="22.5" customHeight="1">
      <c r="B151" s="152"/>
      <c r="C151" s="153" t="s">
        <v>295</v>
      </c>
      <c r="D151" s="153" t="s">
        <v>155</v>
      </c>
      <c r="E151" s="154" t="s">
        <v>296</v>
      </c>
      <c r="F151" s="155" t="s">
        <v>297</v>
      </c>
      <c r="G151" s="156" t="s">
        <v>298</v>
      </c>
      <c r="H151" s="157">
        <v>3</v>
      </c>
      <c r="I151" s="158"/>
      <c r="J151" s="158">
        <f>ROUND(I151*H151,2)</f>
        <v>0</v>
      </c>
      <c r="K151" s="155" t="s">
        <v>159</v>
      </c>
      <c r="L151" s="33"/>
      <c r="M151" s="159" t="s">
        <v>3</v>
      </c>
      <c r="N151" s="160" t="s">
        <v>45</v>
      </c>
      <c r="O151" s="161">
        <v>1.406</v>
      </c>
      <c r="P151" s="161">
        <f>O151*H151</f>
        <v>4.218</v>
      </c>
      <c r="Q151" s="161">
        <v>0.05351</v>
      </c>
      <c r="R151" s="161">
        <f>Q151*H151</f>
        <v>0.16053</v>
      </c>
      <c r="S151" s="161">
        <v>0</v>
      </c>
      <c r="T151" s="162">
        <f>S151*H151</f>
        <v>0</v>
      </c>
      <c r="AR151" s="19" t="s">
        <v>164</v>
      </c>
      <c r="AT151" s="19" t="s">
        <v>155</v>
      </c>
      <c r="AU151" s="19" t="s">
        <v>82</v>
      </c>
      <c r="AY151" s="19" t="s">
        <v>152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9" t="s">
        <v>20</v>
      </c>
      <c r="BK151" s="163">
        <f>ROUND(I151*H151,2)</f>
        <v>0</v>
      </c>
      <c r="BL151" s="19" t="s">
        <v>164</v>
      </c>
      <c r="BM151" s="19" t="s">
        <v>299</v>
      </c>
    </row>
    <row r="152" spans="2:51" s="12" customFormat="1" ht="13.5">
      <c r="B152" s="164"/>
      <c r="D152" s="165" t="s">
        <v>162</v>
      </c>
      <c r="E152" s="166" t="s">
        <v>3</v>
      </c>
      <c r="F152" s="358" t="s">
        <v>1995</v>
      </c>
      <c r="H152" s="168" t="s">
        <v>3</v>
      </c>
      <c r="L152" s="164"/>
      <c r="M152" s="169"/>
      <c r="N152" s="170"/>
      <c r="O152" s="170"/>
      <c r="P152" s="170"/>
      <c r="Q152" s="170"/>
      <c r="R152" s="170"/>
      <c r="S152" s="170"/>
      <c r="T152" s="171"/>
      <c r="AT152" s="168" t="s">
        <v>162</v>
      </c>
      <c r="AU152" s="168" t="s">
        <v>82</v>
      </c>
      <c r="AV152" s="12" t="s">
        <v>20</v>
      </c>
      <c r="AW152" s="12" t="s">
        <v>37</v>
      </c>
      <c r="AX152" s="12" t="s">
        <v>74</v>
      </c>
      <c r="AY152" s="168" t="s">
        <v>152</v>
      </c>
    </row>
    <row r="153" spans="2:51" s="13" customFormat="1" ht="13.5">
      <c r="B153" s="172"/>
      <c r="D153" s="165" t="s">
        <v>162</v>
      </c>
      <c r="E153" s="173" t="s">
        <v>3</v>
      </c>
      <c r="F153" s="174" t="s">
        <v>175</v>
      </c>
      <c r="H153" s="175">
        <v>3</v>
      </c>
      <c r="L153" s="172"/>
      <c r="M153" s="176"/>
      <c r="N153" s="177"/>
      <c r="O153" s="177"/>
      <c r="P153" s="177"/>
      <c r="Q153" s="177"/>
      <c r="R153" s="177"/>
      <c r="S153" s="177"/>
      <c r="T153" s="178"/>
      <c r="AT153" s="173" t="s">
        <v>162</v>
      </c>
      <c r="AU153" s="173" t="s">
        <v>82</v>
      </c>
      <c r="AV153" s="13" t="s">
        <v>82</v>
      </c>
      <c r="AW153" s="13" t="s">
        <v>37</v>
      </c>
      <c r="AX153" s="13" t="s">
        <v>74</v>
      </c>
      <c r="AY153" s="173" t="s">
        <v>152</v>
      </c>
    </row>
    <row r="154" spans="2:51" s="14" customFormat="1" ht="13.5">
      <c r="B154" s="179"/>
      <c r="D154" s="180" t="s">
        <v>162</v>
      </c>
      <c r="E154" s="181" t="s">
        <v>3</v>
      </c>
      <c r="F154" s="182" t="s">
        <v>163</v>
      </c>
      <c r="H154" s="183">
        <v>3</v>
      </c>
      <c r="L154" s="179"/>
      <c r="M154" s="184"/>
      <c r="N154" s="185"/>
      <c r="O154" s="185"/>
      <c r="P154" s="185"/>
      <c r="Q154" s="185"/>
      <c r="R154" s="185"/>
      <c r="S154" s="185"/>
      <c r="T154" s="186"/>
      <c r="AT154" s="187" t="s">
        <v>162</v>
      </c>
      <c r="AU154" s="187" t="s">
        <v>82</v>
      </c>
      <c r="AV154" s="14" t="s">
        <v>164</v>
      </c>
      <c r="AW154" s="14" t="s">
        <v>37</v>
      </c>
      <c r="AX154" s="14" t="s">
        <v>20</v>
      </c>
      <c r="AY154" s="187" t="s">
        <v>152</v>
      </c>
    </row>
    <row r="155" spans="2:65" s="1" customFormat="1" ht="22.5" customHeight="1">
      <c r="B155" s="152"/>
      <c r="C155" s="153" t="s">
        <v>9</v>
      </c>
      <c r="D155" s="153" t="s">
        <v>155</v>
      </c>
      <c r="E155" s="154" t="s">
        <v>300</v>
      </c>
      <c r="F155" s="155" t="s">
        <v>301</v>
      </c>
      <c r="G155" s="156" t="s">
        <v>258</v>
      </c>
      <c r="H155" s="157">
        <v>201.76</v>
      </c>
      <c r="I155" s="158"/>
      <c r="J155" s="158">
        <f>ROUND(I155*H155,2)</f>
        <v>0</v>
      </c>
      <c r="K155" s="155" t="s">
        <v>159</v>
      </c>
      <c r="L155" s="33"/>
      <c r="M155" s="159" t="s">
        <v>3</v>
      </c>
      <c r="N155" s="160" t="s">
        <v>45</v>
      </c>
      <c r="O155" s="161">
        <v>0.305</v>
      </c>
      <c r="P155" s="161">
        <f>O155*H155</f>
        <v>61.53679999999999</v>
      </c>
      <c r="Q155" s="161">
        <v>0.1173</v>
      </c>
      <c r="R155" s="161">
        <f>Q155*H155</f>
        <v>23.666448</v>
      </c>
      <c r="S155" s="161">
        <v>0</v>
      </c>
      <c r="T155" s="162">
        <f>S155*H155</f>
        <v>0</v>
      </c>
      <c r="AR155" s="19" t="s">
        <v>164</v>
      </c>
      <c r="AT155" s="19" t="s">
        <v>155</v>
      </c>
      <c r="AU155" s="19" t="s">
        <v>82</v>
      </c>
      <c r="AY155" s="19" t="s">
        <v>152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9" t="s">
        <v>20</v>
      </c>
      <c r="BK155" s="163">
        <f>ROUND(I155*H155,2)</f>
        <v>0</v>
      </c>
      <c r="BL155" s="19" t="s">
        <v>164</v>
      </c>
      <c r="BM155" s="19" t="s">
        <v>302</v>
      </c>
    </row>
    <row r="156" spans="2:51" s="12" customFormat="1" ht="13.5">
      <c r="B156" s="164"/>
      <c r="D156" s="165" t="s">
        <v>162</v>
      </c>
      <c r="E156" s="166" t="s">
        <v>3</v>
      </c>
      <c r="F156" s="167" t="s">
        <v>303</v>
      </c>
      <c r="H156" s="168" t="s">
        <v>3</v>
      </c>
      <c r="L156" s="164"/>
      <c r="M156" s="169"/>
      <c r="N156" s="170"/>
      <c r="O156" s="170"/>
      <c r="P156" s="170"/>
      <c r="Q156" s="170"/>
      <c r="R156" s="170"/>
      <c r="S156" s="170"/>
      <c r="T156" s="171"/>
      <c r="AT156" s="168" t="s">
        <v>162</v>
      </c>
      <c r="AU156" s="168" t="s">
        <v>82</v>
      </c>
      <c r="AV156" s="12" t="s">
        <v>20</v>
      </c>
      <c r="AW156" s="12" t="s">
        <v>37</v>
      </c>
      <c r="AX156" s="12" t="s">
        <v>74</v>
      </c>
      <c r="AY156" s="168" t="s">
        <v>152</v>
      </c>
    </row>
    <row r="157" spans="2:51" s="13" customFormat="1" ht="13.5">
      <c r="B157" s="172"/>
      <c r="D157" s="165" t="s">
        <v>162</v>
      </c>
      <c r="E157" s="173" t="s">
        <v>3</v>
      </c>
      <c r="F157" s="174">
        <v>201.76</v>
      </c>
      <c r="H157" s="175">
        <v>201.76</v>
      </c>
      <c r="L157" s="172"/>
      <c r="M157" s="176"/>
      <c r="N157" s="177"/>
      <c r="O157" s="177"/>
      <c r="P157" s="177"/>
      <c r="Q157" s="177"/>
      <c r="R157" s="177"/>
      <c r="S157" s="177"/>
      <c r="T157" s="178"/>
      <c r="AT157" s="173" t="s">
        <v>162</v>
      </c>
      <c r="AU157" s="173" t="s">
        <v>82</v>
      </c>
      <c r="AV157" s="13" t="s">
        <v>82</v>
      </c>
      <c r="AW157" s="13" t="s">
        <v>37</v>
      </c>
      <c r="AX157" s="13" t="s">
        <v>74</v>
      </c>
      <c r="AY157" s="173" t="s">
        <v>152</v>
      </c>
    </row>
    <row r="158" spans="2:51" s="14" customFormat="1" ht="13.5">
      <c r="B158" s="179"/>
      <c r="D158" s="165" t="s">
        <v>162</v>
      </c>
      <c r="E158" s="188" t="s">
        <v>3</v>
      </c>
      <c r="F158" s="189" t="s">
        <v>163</v>
      </c>
      <c r="H158" s="190">
        <v>201.76</v>
      </c>
      <c r="L158" s="179"/>
      <c r="M158" s="184"/>
      <c r="N158" s="185"/>
      <c r="O158" s="185"/>
      <c r="P158" s="185"/>
      <c r="Q158" s="185"/>
      <c r="R158" s="185"/>
      <c r="S158" s="185"/>
      <c r="T158" s="186"/>
      <c r="AT158" s="187" t="s">
        <v>162</v>
      </c>
      <c r="AU158" s="187" t="s">
        <v>82</v>
      </c>
      <c r="AV158" s="14" t="s">
        <v>164</v>
      </c>
      <c r="AW158" s="14" t="s">
        <v>37</v>
      </c>
      <c r="AX158" s="14" t="s">
        <v>20</v>
      </c>
      <c r="AY158" s="187" t="s">
        <v>152</v>
      </c>
    </row>
    <row r="159" spans="2:63" s="11" customFormat="1" ht="29.85" customHeight="1">
      <c r="B159" s="139"/>
      <c r="D159" s="149" t="s">
        <v>73</v>
      </c>
      <c r="E159" s="150" t="s">
        <v>168</v>
      </c>
      <c r="F159" s="150" t="s">
        <v>304</v>
      </c>
      <c r="J159" s="151">
        <f>SUM(J160:J213)</f>
        <v>0</v>
      </c>
      <c r="L159" s="139"/>
      <c r="M159" s="143"/>
      <c r="N159" s="144"/>
      <c r="O159" s="144"/>
      <c r="P159" s="145">
        <f>SUM(P161:P215)</f>
        <v>19128.249214999996</v>
      </c>
      <c r="Q159" s="144"/>
      <c r="R159" s="145">
        <f>SUM(R161:R215)</f>
        <v>0.7612544200000001</v>
      </c>
      <c r="S159" s="144"/>
      <c r="T159" s="146">
        <f>SUM(T161:T215)</f>
        <v>0</v>
      </c>
      <c r="AR159" s="140" t="s">
        <v>20</v>
      </c>
      <c r="AT159" s="147" t="s">
        <v>73</v>
      </c>
      <c r="AU159" s="147" t="s">
        <v>20</v>
      </c>
      <c r="AY159" s="140" t="s">
        <v>152</v>
      </c>
      <c r="BK159" s="148">
        <f>SUM(BK161:BK215)</f>
        <v>0</v>
      </c>
    </row>
    <row r="160" spans="2:63" s="11" customFormat="1" ht="29.85" customHeight="1">
      <c r="B160" s="139"/>
      <c r="C160" s="153">
        <v>175</v>
      </c>
      <c r="D160" s="153" t="s">
        <v>306</v>
      </c>
      <c r="E160" s="310" t="s">
        <v>1988</v>
      </c>
      <c r="F160" s="308" t="s">
        <v>1987</v>
      </c>
      <c r="G160" s="156" t="s">
        <v>258</v>
      </c>
      <c r="H160" s="157">
        <v>201.76</v>
      </c>
      <c r="I160" s="158"/>
      <c r="J160" s="158">
        <f>ROUND(I160*H160,2)</f>
        <v>0</v>
      </c>
      <c r="K160" s="155" t="s">
        <v>309</v>
      </c>
      <c r="L160" s="139"/>
      <c r="M160" s="143"/>
      <c r="N160" s="144"/>
      <c r="O160" s="144"/>
      <c r="P160" s="145"/>
      <c r="Q160" s="144"/>
      <c r="R160" s="145"/>
      <c r="S160" s="144"/>
      <c r="T160" s="146"/>
      <c r="AR160" s="140"/>
      <c r="AT160" s="147"/>
      <c r="AU160" s="147"/>
      <c r="AY160" s="140"/>
      <c r="BK160" s="148"/>
    </row>
    <row r="161" spans="2:65" s="1" customFormat="1" ht="22.5" customHeight="1">
      <c r="B161" s="152"/>
      <c r="C161" s="153" t="s">
        <v>305</v>
      </c>
      <c r="D161" s="153" t="s">
        <v>306</v>
      </c>
      <c r="E161" s="154" t="s">
        <v>307</v>
      </c>
      <c r="F161" s="155" t="s">
        <v>308</v>
      </c>
      <c r="G161" s="156" t="s">
        <v>258</v>
      </c>
      <c r="H161" s="157">
        <v>262.85</v>
      </c>
      <c r="I161" s="158"/>
      <c r="J161" s="158">
        <f>ROUND(I161*H161,2)</f>
        <v>0</v>
      </c>
      <c r="K161" s="155" t="s">
        <v>309</v>
      </c>
      <c r="L161" s="33"/>
      <c r="M161" s="159" t="s">
        <v>3</v>
      </c>
      <c r="N161" s="160" t="s">
        <v>45</v>
      </c>
      <c r="O161" s="161">
        <v>72.63</v>
      </c>
      <c r="P161" s="161">
        <f>O161*H161</f>
        <v>19090.7955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9" t="s">
        <v>164</v>
      </c>
      <c r="AT161" s="19" t="s">
        <v>155</v>
      </c>
      <c r="AU161" s="19" t="s">
        <v>82</v>
      </c>
      <c r="AY161" s="19" t="s">
        <v>152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9" t="s">
        <v>20</v>
      </c>
      <c r="BK161" s="163">
        <f>ROUND(I161*H161,2)</f>
        <v>0</v>
      </c>
      <c r="BL161" s="19" t="s">
        <v>164</v>
      </c>
      <c r="BM161" s="19" t="s">
        <v>310</v>
      </c>
    </row>
    <row r="162" spans="2:51" s="12" customFormat="1" ht="13.5">
      <c r="B162" s="164"/>
      <c r="D162" s="165" t="s">
        <v>162</v>
      </c>
      <c r="E162" s="166" t="s">
        <v>3</v>
      </c>
      <c r="F162" s="167" t="s">
        <v>311</v>
      </c>
      <c r="H162" s="168" t="s">
        <v>3</v>
      </c>
      <c r="L162" s="164"/>
      <c r="M162" s="169"/>
      <c r="N162" s="170"/>
      <c r="O162" s="170"/>
      <c r="P162" s="170"/>
      <c r="Q162" s="170"/>
      <c r="R162" s="170"/>
      <c r="S162" s="170"/>
      <c r="T162" s="171"/>
      <c r="AT162" s="168" t="s">
        <v>162</v>
      </c>
      <c r="AU162" s="168" t="s">
        <v>82</v>
      </c>
      <c r="AV162" s="12" t="s">
        <v>20</v>
      </c>
      <c r="AW162" s="12" t="s">
        <v>37</v>
      </c>
      <c r="AX162" s="12" t="s">
        <v>74</v>
      </c>
      <c r="AY162" s="168" t="s">
        <v>152</v>
      </c>
    </row>
    <row r="163" spans="2:51" s="13" customFormat="1" ht="13.5">
      <c r="B163" s="172"/>
      <c r="D163" s="165" t="s">
        <v>162</v>
      </c>
      <c r="E163" s="173" t="s">
        <v>3</v>
      </c>
      <c r="F163" s="174" t="s">
        <v>312</v>
      </c>
      <c r="H163" s="175">
        <v>249.062</v>
      </c>
      <c r="L163" s="172"/>
      <c r="M163" s="176"/>
      <c r="N163" s="177"/>
      <c r="O163" s="177"/>
      <c r="P163" s="177"/>
      <c r="Q163" s="177"/>
      <c r="R163" s="177"/>
      <c r="S163" s="177"/>
      <c r="T163" s="178"/>
      <c r="AT163" s="173" t="s">
        <v>162</v>
      </c>
      <c r="AU163" s="173" t="s">
        <v>82</v>
      </c>
      <c r="AV163" s="13" t="s">
        <v>82</v>
      </c>
      <c r="AW163" s="13" t="s">
        <v>37</v>
      </c>
      <c r="AX163" s="13" t="s">
        <v>74</v>
      </c>
      <c r="AY163" s="173" t="s">
        <v>152</v>
      </c>
    </row>
    <row r="164" spans="2:51" s="15" customFormat="1" ht="13.5">
      <c r="B164" s="203"/>
      <c r="D164" s="165" t="s">
        <v>162</v>
      </c>
      <c r="E164" s="204" t="s">
        <v>3</v>
      </c>
      <c r="F164" s="205" t="s">
        <v>247</v>
      </c>
      <c r="H164" s="206">
        <v>249.062</v>
      </c>
      <c r="L164" s="203"/>
      <c r="M164" s="207"/>
      <c r="N164" s="208"/>
      <c r="O164" s="208"/>
      <c r="P164" s="208"/>
      <c r="Q164" s="208"/>
      <c r="R164" s="208"/>
      <c r="S164" s="208"/>
      <c r="T164" s="209"/>
      <c r="AT164" s="204" t="s">
        <v>162</v>
      </c>
      <c r="AU164" s="204" t="s">
        <v>82</v>
      </c>
      <c r="AV164" s="15" t="s">
        <v>175</v>
      </c>
      <c r="AW164" s="15" t="s">
        <v>37</v>
      </c>
      <c r="AX164" s="15" t="s">
        <v>74</v>
      </c>
      <c r="AY164" s="204" t="s">
        <v>152</v>
      </c>
    </row>
    <row r="165" spans="2:51" s="12" customFormat="1" ht="13.5">
      <c r="B165" s="164"/>
      <c r="D165" s="165" t="s">
        <v>162</v>
      </c>
      <c r="E165" s="166" t="s">
        <v>3</v>
      </c>
      <c r="F165" s="167" t="s">
        <v>313</v>
      </c>
      <c r="H165" s="168" t="s">
        <v>3</v>
      </c>
      <c r="L165" s="164"/>
      <c r="M165" s="169"/>
      <c r="N165" s="170"/>
      <c r="O165" s="170"/>
      <c r="P165" s="170"/>
      <c r="Q165" s="170"/>
      <c r="R165" s="170"/>
      <c r="S165" s="170"/>
      <c r="T165" s="171"/>
      <c r="AT165" s="168" t="s">
        <v>162</v>
      </c>
      <c r="AU165" s="168" t="s">
        <v>82</v>
      </c>
      <c r="AV165" s="12" t="s">
        <v>20</v>
      </c>
      <c r="AW165" s="12" t="s">
        <v>37</v>
      </c>
      <c r="AX165" s="12" t="s">
        <v>74</v>
      </c>
      <c r="AY165" s="168" t="s">
        <v>152</v>
      </c>
    </row>
    <row r="166" spans="2:51" s="13" customFormat="1" ht="13.5">
      <c r="B166" s="172"/>
      <c r="D166" s="165" t="s">
        <v>162</v>
      </c>
      <c r="E166" s="173" t="s">
        <v>3</v>
      </c>
      <c r="F166" s="174" t="s">
        <v>263</v>
      </c>
      <c r="H166" s="175">
        <v>13.788</v>
      </c>
      <c r="L166" s="172"/>
      <c r="M166" s="176"/>
      <c r="N166" s="177"/>
      <c r="O166" s="177"/>
      <c r="P166" s="177"/>
      <c r="Q166" s="177"/>
      <c r="R166" s="177"/>
      <c r="S166" s="177"/>
      <c r="T166" s="178"/>
      <c r="AT166" s="173" t="s">
        <v>162</v>
      </c>
      <c r="AU166" s="173" t="s">
        <v>82</v>
      </c>
      <c r="AV166" s="13" t="s">
        <v>82</v>
      </c>
      <c r="AW166" s="13" t="s">
        <v>37</v>
      </c>
      <c r="AX166" s="13" t="s">
        <v>74</v>
      </c>
      <c r="AY166" s="173" t="s">
        <v>152</v>
      </c>
    </row>
    <row r="167" spans="2:51" s="15" customFormat="1" ht="13.5">
      <c r="B167" s="203"/>
      <c r="D167" s="165" t="s">
        <v>162</v>
      </c>
      <c r="E167" s="204" t="s">
        <v>3</v>
      </c>
      <c r="F167" s="205" t="s">
        <v>247</v>
      </c>
      <c r="H167" s="206">
        <v>13.788</v>
      </c>
      <c r="L167" s="203"/>
      <c r="M167" s="207"/>
      <c r="N167" s="208"/>
      <c r="O167" s="208"/>
      <c r="P167" s="208"/>
      <c r="Q167" s="208"/>
      <c r="R167" s="208"/>
      <c r="S167" s="208"/>
      <c r="T167" s="209"/>
      <c r="AT167" s="204" t="s">
        <v>162</v>
      </c>
      <c r="AU167" s="204" t="s">
        <v>82</v>
      </c>
      <c r="AV167" s="15" t="s">
        <v>175</v>
      </c>
      <c r="AW167" s="15" t="s">
        <v>37</v>
      </c>
      <c r="AX167" s="15" t="s">
        <v>74</v>
      </c>
      <c r="AY167" s="204" t="s">
        <v>152</v>
      </c>
    </row>
    <row r="168" spans="2:51" s="14" customFormat="1" ht="13.5">
      <c r="B168" s="179"/>
      <c r="D168" s="180" t="s">
        <v>162</v>
      </c>
      <c r="E168" s="181" t="s">
        <v>3</v>
      </c>
      <c r="F168" s="182" t="s">
        <v>163</v>
      </c>
      <c r="H168" s="183">
        <v>262.85</v>
      </c>
      <c r="L168" s="179"/>
      <c r="M168" s="184"/>
      <c r="N168" s="185"/>
      <c r="O168" s="185"/>
      <c r="P168" s="185"/>
      <c r="Q168" s="185"/>
      <c r="R168" s="185"/>
      <c r="S168" s="185"/>
      <c r="T168" s="186"/>
      <c r="AT168" s="187" t="s">
        <v>162</v>
      </c>
      <c r="AU168" s="187" t="s">
        <v>82</v>
      </c>
      <c r="AV168" s="14" t="s">
        <v>164</v>
      </c>
      <c r="AW168" s="14" t="s">
        <v>37</v>
      </c>
      <c r="AX168" s="14" t="s">
        <v>20</v>
      </c>
      <c r="AY168" s="187" t="s">
        <v>152</v>
      </c>
    </row>
    <row r="169" spans="2:65" s="1" customFormat="1" ht="22.5" customHeight="1">
      <c r="B169" s="152"/>
      <c r="C169" s="153" t="s">
        <v>314</v>
      </c>
      <c r="D169" s="153" t="s">
        <v>155</v>
      </c>
      <c r="E169" s="154" t="s">
        <v>315</v>
      </c>
      <c r="F169" s="155" t="s">
        <v>316</v>
      </c>
      <c r="G169" s="156" t="s">
        <v>317</v>
      </c>
      <c r="H169" s="157">
        <v>1</v>
      </c>
      <c r="I169" s="158"/>
      <c r="J169" s="158">
        <f>ROUND(I169*H169,2)</f>
        <v>0</v>
      </c>
      <c r="K169" s="155" t="s">
        <v>159</v>
      </c>
      <c r="L169" s="33"/>
      <c r="M169" s="159" t="s">
        <v>3</v>
      </c>
      <c r="N169" s="160" t="s">
        <v>45</v>
      </c>
      <c r="O169" s="161">
        <v>0.08</v>
      </c>
      <c r="P169" s="161">
        <f>O169*H169</f>
        <v>0.08</v>
      </c>
      <c r="Q169" s="161">
        <v>0.00024</v>
      </c>
      <c r="R169" s="161">
        <f>Q169*H169</f>
        <v>0.00024</v>
      </c>
      <c r="S169" s="161">
        <v>0</v>
      </c>
      <c r="T169" s="162">
        <f>S169*H169</f>
        <v>0</v>
      </c>
      <c r="AR169" s="19" t="s">
        <v>164</v>
      </c>
      <c r="AT169" s="19" t="s">
        <v>155</v>
      </c>
      <c r="AU169" s="19" t="s">
        <v>82</v>
      </c>
      <c r="AY169" s="19" t="s">
        <v>152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9" t="s">
        <v>20</v>
      </c>
      <c r="BK169" s="163">
        <f>ROUND(I169*H169,2)</f>
        <v>0</v>
      </c>
      <c r="BL169" s="19" t="s">
        <v>164</v>
      </c>
      <c r="BM169" s="19" t="s">
        <v>318</v>
      </c>
    </row>
    <row r="170" spans="2:51" s="12" customFormat="1" ht="13.5">
      <c r="B170" s="164"/>
      <c r="D170" s="165" t="s">
        <v>162</v>
      </c>
      <c r="E170" s="166" t="s">
        <v>3</v>
      </c>
      <c r="F170" s="167" t="s">
        <v>319</v>
      </c>
      <c r="H170" s="168" t="s">
        <v>3</v>
      </c>
      <c r="L170" s="164"/>
      <c r="M170" s="169"/>
      <c r="N170" s="170"/>
      <c r="O170" s="170"/>
      <c r="P170" s="170"/>
      <c r="Q170" s="170"/>
      <c r="R170" s="170"/>
      <c r="S170" s="170"/>
      <c r="T170" s="171"/>
      <c r="AT170" s="168" t="s">
        <v>162</v>
      </c>
      <c r="AU170" s="168" t="s">
        <v>82</v>
      </c>
      <c r="AV170" s="12" t="s">
        <v>20</v>
      </c>
      <c r="AW170" s="12" t="s">
        <v>37</v>
      </c>
      <c r="AX170" s="12" t="s">
        <v>74</v>
      </c>
      <c r="AY170" s="168" t="s">
        <v>152</v>
      </c>
    </row>
    <row r="171" spans="2:51" s="13" customFormat="1" ht="13.5">
      <c r="B171" s="172"/>
      <c r="D171" s="165" t="s">
        <v>162</v>
      </c>
      <c r="E171" s="173" t="s">
        <v>3</v>
      </c>
      <c r="F171" s="174" t="s">
        <v>20</v>
      </c>
      <c r="H171" s="175">
        <v>1</v>
      </c>
      <c r="L171" s="172"/>
      <c r="M171" s="176"/>
      <c r="N171" s="177"/>
      <c r="O171" s="177"/>
      <c r="P171" s="177"/>
      <c r="Q171" s="177"/>
      <c r="R171" s="177"/>
      <c r="S171" s="177"/>
      <c r="T171" s="178"/>
      <c r="AT171" s="173" t="s">
        <v>162</v>
      </c>
      <c r="AU171" s="173" t="s">
        <v>82</v>
      </c>
      <c r="AV171" s="13" t="s">
        <v>82</v>
      </c>
      <c r="AW171" s="13" t="s">
        <v>37</v>
      </c>
      <c r="AX171" s="13" t="s">
        <v>74</v>
      </c>
      <c r="AY171" s="173" t="s">
        <v>152</v>
      </c>
    </row>
    <row r="172" spans="2:51" s="14" customFormat="1" ht="13.5">
      <c r="B172" s="179"/>
      <c r="D172" s="180" t="s">
        <v>162</v>
      </c>
      <c r="E172" s="181" t="s">
        <v>3</v>
      </c>
      <c r="F172" s="182" t="s">
        <v>163</v>
      </c>
      <c r="H172" s="183">
        <v>1</v>
      </c>
      <c r="L172" s="179"/>
      <c r="M172" s="184"/>
      <c r="N172" s="185"/>
      <c r="O172" s="185"/>
      <c r="P172" s="185"/>
      <c r="Q172" s="185"/>
      <c r="R172" s="185"/>
      <c r="S172" s="185"/>
      <c r="T172" s="186"/>
      <c r="AT172" s="187" t="s">
        <v>162</v>
      </c>
      <c r="AU172" s="187" t="s">
        <v>82</v>
      </c>
      <c r="AV172" s="14" t="s">
        <v>164</v>
      </c>
      <c r="AW172" s="14" t="s">
        <v>37</v>
      </c>
      <c r="AX172" s="14" t="s">
        <v>20</v>
      </c>
      <c r="AY172" s="187" t="s">
        <v>152</v>
      </c>
    </row>
    <row r="173" spans="2:65" s="1" customFormat="1" ht="22.5" customHeight="1">
      <c r="B173" s="152"/>
      <c r="C173" s="153" t="s">
        <v>320</v>
      </c>
      <c r="D173" s="153" t="s">
        <v>155</v>
      </c>
      <c r="E173" s="154" t="s">
        <v>321</v>
      </c>
      <c r="F173" s="155" t="s">
        <v>322</v>
      </c>
      <c r="G173" s="156" t="s">
        <v>258</v>
      </c>
      <c r="H173" s="157">
        <v>10.405</v>
      </c>
      <c r="I173" s="158"/>
      <c r="J173" s="158">
        <f>ROUND(I173*H173,2)</f>
        <v>0</v>
      </c>
      <c r="K173" s="155" t="s">
        <v>159</v>
      </c>
      <c r="L173" s="33"/>
      <c r="M173" s="159" t="s">
        <v>3</v>
      </c>
      <c r="N173" s="160" t="s">
        <v>45</v>
      </c>
      <c r="O173" s="161">
        <v>0.33</v>
      </c>
      <c r="P173" s="161">
        <f>O173*H173</f>
        <v>3.43365</v>
      </c>
      <c r="Q173" s="161">
        <v>0.00489</v>
      </c>
      <c r="R173" s="161">
        <f>Q173*H173</f>
        <v>0.05088045</v>
      </c>
      <c r="S173" s="161">
        <v>0</v>
      </c>
      <c r="T173" s="162">
        <f>S173*H173</f>
        <v>0</v>
      </c>
      <c r="AR173" s="19" t="s">
        <v>164</v>
      </c>
      <c r="AT173" s="19" t="s">
        <v>155</v>
      </c>
      <c r="AU173" s="19" t="s">
        <v>82</v>
      </c>
      <c r="AY173" s="19" t="s">
        <v>152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9" t="s">
        <v>20</v>
      </c>
      <c r="BK173" s="163">
        <f>ROUND(I173*H173,2)</f>
        <v>0</v>
      </c>
      <c r="BL173" s="19" t="s">
        <v>164</v>
      </c>
      <c r="BM173" s="19" t="s">
        <v>323</v>
      </c>
    </row>
    <row r="174" spans="2:51" s="13" customFormat="1" ht="13.5">
      <c r="B174" s="172"/>
      <c r="D174" s="165" t="s">
        <v>162</v>
      </c>
      <c r="E174" s="173" t="s">
        <v>3</v>
      </c>
      <c r="F174" s="174" t="s">
        <v>324</v>
      </c>
      <c r="H174" s="175">
        <v>10.405</v>
      </c>
      <c r="L174" s="172"/>
      <c r="M174" s="176"/>
      <c r="N174" s="177"/>
      <c r="O174" s="177"/>
      <c r="P174" s="177"/>
      <c r="Q174" s="177"/>
      <c r="R174" s="177"/>
      <c r="S174" s="177"/>
      <c r="T174" s="178"/>
      <c r="AT174" s="173" t="s">
        <v>162</v>
      </c>
      <c r="AU174" s="173" t="s">
        <v>82</v>
      </c>
      <c r="AV174" s="13" t="s">
        <v>82</v>
      </c>
      <c r="AW174" s="13" t="s">
        <v>37</v>
      </c>
      <c r="AX174" s="13" t="s">
        <v>74</v>
      </c>
      <c r="AY174" s="173" t="s">
        <v>152</v>
      </c>
    </row>
    <row r="175" spans="2:51" s="14" customFormat="1" ht="13.5">
      <c r="B175" s="179"/>
      <c r="D175" s="180" t="s">
        <v>162</v>
      </c>
      <c r="E175" s="181" t="s">
        <v>3</v>
      </c>
      <c r="F175" s="182" t="s">
        <v>163</v>
      </c>
      <c r="H175" s="183">
        <v>10.405</v>
      </c>
      <c r="L175" s="179"/>
      <c r="M175" s="184"/>
      <c r="N175" s="185"/>
      <c r="O175" s="185"/>
      <c r="P175" s="185"/>
      <c r="Q175" s="185"/>
      <c r="R175" s="185"/>
      <c r="S175" s="185"/>
      <c r="T175" s="186"/>
      <c r="AT175" s="187" t="s">
        <v>162</v>
      </c>
      <c r="AU175" s="187" t="s">
        <v>82</v>
      </c>
      <c r="AV175" s="14" t="s">
        <v>164</v>
      </c>
      <c r="AW175" s="14" t="s">
        <v>37</v>
      </c>
      <c r="AX175" s="14" t="s">
        <v>20</v>
      </c>
      <c r="AY175" s="187" t="s">
        <v>152</v>
      </c>
    </row>
    <row r="176" spans="2:65" s="1" customFormat="1" ht="22.5" customHeight="1">
      <c r="B176" s="152"/>
      <c r="C176" s="153" t="s">
        <v>325</v>
      </c>
      <c r="D176" s="153" t="s">
        <v>155</v>
      </c>
      <c r="E176" s="154" t="s">
        <v>326</v>
      </c>
      <c r="F176" s="155" t="s">
        <v>327</v>
      </c>
      <c r="G176" s="156" t="s">
        <v>328</v>
      </c>
      <c r="H176" s="157">
        <v>5.98</v>
      </c>
      <c r="I176" s="158"/>
      <c r="J176" s="158">
        <f>ROUND(I176*H176,2)</f>
        <v>0</v>
      </c>
      <c r="K176" s="155" t="s">
        <v>159</v>
      </c>
      <c r="L176" s="33"/>
      <c r="M176" s="159" t="s">
        <v>3</v>
      </c>
      <c r="N176" s="160" t="s">
        <v>45</v>
      </c>
      <c r="O176" s="161">
        <v>0.11</v>
      </c>
      <c r="P176" s="161">
        <f>O176*H176</f>
        <v>0.6578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AR176" s="19" t="s">
        <v>164</v>
      </c>
      <c r="AT176" s="19" t="s">
        <v>155</v>
      </c>
      <c r="AU176" s="19" t="s">
        <v>82</v>
      </c>
      <c r="AY176" s="19" t="s">
        <v>152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9" t="s">
        <v>20</v>
      </c>
      <c r="BK176" s="163">
        <f>ROUND(I176*H176,2)</f>
        <v>0</v>
      </c>
      <c r="BL176" s="19" t="s">
        <v>164</v>
      </c>
      <c r="BM176" s="19" t="s">
        <v>329</v>
      </c>
    </row>
    <row r="177" spans="2:65" s="1" customFormat="1" ht="22.5" customHeight="1">
      <c r="B177" s="152"/>
      <c r="C177" s="194" t="s">
        <v>330</v>
      </c>
      <c r="D177" s="194" t="s">
        <v>241</v>
      </c>
      <c r="E177" s="195" t="s">
        <v>331</v>
      </c>
      <c r="F177" s="196" t="s">
        <v>332</v>
      </c>
      <c r="G177" s="197" t="s">
        <v>328</v>
      </c>
      <c r="H177" s="198">
        <v>6.279</v>
      </c>
      <c r="I177" s="199"/>
      <c r="J177" s="199">
        <f>ROUND(I177*H177,2)</f>
        <v>0</v>
      </c>
      <c r="K177" s="196" t="s">
        <v>159</v>
      </c>
      <c r="L177" s="200"/>
      <c r="M177" s="201" t="s">
        <v>3</v>
      </c>
      <c r="N177" s="202" t="s">
        <v>45</v>
      </c>
      <c r="O177" s="161">
        <v>0</v>
      </c>
      <c r="P177" s="161">
        <f>O177*H177</f>
        <v>0</v>
      </c>
      <c r="Q177" s="161">
        <v>3E-05</v>
      </c>
      <c r="R177" s="161">
        <f>Q177*H177</f>
        <v>0.00018837000000000001</v>
      </c>
      <c r="S177" s="161">
        <v>0</v>
      </c>
      <c r="T177" s="162">
        <f>S177*H177</f>
        <v>0</v>
      </c>
      <c r="AR177" s="19" t="s">
        <v>180</v>
      </c>
      <c r="AT177" s="19" t="s">
        <v>241</v>
      </c>
      <c r="AU177" s="19" t="s">
        <v>82</v>
      </c>
      <c r="AY177" s="19" t="s">
        <v>152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9" t="s">
        <v>20</v>
      </c>
      <c r="BK177" s="163">
        <f>ROUND(I177*H177,2)</f>
        <v>0</v>
      </c>
      <c r="BL177" s="19" t="s">
        <v>164</v>
      </c>
      <c r="BM177" s="19" t="s">
        <v>333</v>
      </c>
    </row>
    <row r="178" spans="2:51" s="13" customFormat="1" ht="13.5">
      <c r="B178" s="172"/>
      <c r="D178" s="165" t="s">
        <v>162</v>
      </c>
      <c r="E178" s="173" t="s">
        <v>3</v>
      </c>
      <c r="F178" s="174" t="s">
        <v>334</v>
      </c>
      <c r="H178" s="175">
        <v>5.98</v>
      </c>
      <c r="L178" s="172"/>
      <c r="M178" s="176"/>
      <c r="N178" s="177"/>
      <c r="O178" s="177"/>
      <c r="P178" s="177"/>
      <c r="Q178" s="177"/>
      <c r="R178" s="177"/>
      <c r="S178" s="177"/>
      <c r="T178" s="178"/>
      <c r="AT178" s="173" t="s">
        <v>162</v>
      </c>
      <c r="AU178" s="173" t="s">
        <v>82</v>
      </c>
      <c r="AV178" s="13" t="s">
        <v>82</v>
      </c>
      <c r="AW178" s="13" t="s">
        <v>37</v>
      </c>
      <c r="AX178" s="13" t="s">
        <v>74</v>
      </c>
      <c r="AY178" s="173" t="s">
        <v>152</v>
      </c>
    </row>
    <row r="179" spans="2:51" s="14" customFormat="1" ht="13.5">
      <c r="B179" s="179"/>
      <c r="D179" s="165" t="s">
        <v>162</v>
      </c>
      <c r="E179" s="188" t="s">
        <v>3</v>
      </c>
      <c r="F179" s="189" t="s">
        <v>163</v>
      </c>
      <c r="H179" s="190">
        <v>5.98</v>
      </c>
      <c r="L179" s="179"/>
      <c r="M179" s="184"/>
      <c r="N179" s="185"/>
      <c r="O179" s="185"/>
      <c r="P179" s="185"/>
      <c r="Q179" s="185"/>
      <c r="R179" s="185"/>
      <c r="S179" s="185"/>
      <c r="T179" s="186"/>
      <c r="AT179" s="187" t="s">
        <v>162</v>
      </c>
      <c r="AU179" s="187" t="s">
        <v>82</v>
      </c>
      <c r="AV179" s="14" t="s">
        <v>164</v>
      </c>
      <c r="AW179" s="14" t="s">
        <v>37</v>
      </c>
      <c r="AX179" s="14" t="s">
        <v>20</v>
      </c>
      <c r="AY179" s="187" t="s">
        <v>152</v>
      </c>
    </row>
    <row r="180" spans="2:51" s="13" customFormat="1" ht="13.5">
      <c r="B180" s="172"/>
      <c r="D180" s="180" t="s">
        <v>162</v>
      </c>
      <c r="F180" s="210" t="s">
        <v>335</v>
      </c>
      <c r="H180" s="211">
        <v>6.279</v>
      </c>
      <c r="L180" s="172"/>
      <c r="M180" s="176"/>
      <c r="N180" s="177"/>
      <c r="O180" s="177"/>
      <c r="P180" s="177"/>
      <c r="Q180" s="177"/>
      <c r="R180" s="177"/>
      <c r="S180" s="177"/>
      <c r="T180" s="178"/>
      <c r="AT180" s="173" t="s">
        <v>162</v>
      </c>
      <c r="AU180" s="173" t="s">
        <v>82</v>
      </c>
      <c r="AV180" s="13" t="s">
        <v>82</v>
      </c>
      <c r="AW180" s="13" t="s">
        <v>4</v>
      </c>
      <c r="AX180" s="13" t="s">
        <v>20</v>
      </c>
      <c r="AY180" s="173" t="s">
        <v>152</v>
      </c>
    </row>
    <row r="181" spans="2:65" s="1" customFormat="1" ht="22.5" customHeight="1">
      <c r="B181" s="152"/>
      <c r="C181" s="153" t="s">
        <v>8</v>
      </c>
      <c r="D181" s="153" t="s">
        <v>155</v>
      </c>
      <c r="E181" s="154" t="s">
        <v>336</v>
      </c>
      <c r="F181" s="155" t="s">
        <v>337</v>
      </c>
      <c r="G181" s="156" t="s">
        <v>328</v>
      </c>
      <c r="H181" s="157">
        <v>57.7</v>
      </c>
      <c r="I181" s="158"/>
      <c r="J181" s="158">
        <f>ROUND(I181*H181,2)</f>
        <v>0</v>
      </c>
      <c r="K181" s="155" t="s">
        <v>159</v>
      </c>
      <c r="L181" s="33"/>
      <c r="M181" s="159" t="s">
        <v>3</v>
      </c>
      <c r="N181" s="160" t="s">
        <v>45</v>
      </c>
      <c r="O181" s="161">
        <v>0.096</v>
      </c>
      <c r="P181" s="161">
        <f>O181*H181</f>
        <v>5.5392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AR181" s="19" t="s">
        <v>164</v>
      </c>
      <c r="AT181" s="19" t="s">
        <v>155</v>
      </c>
      <c r="AU181" s="19" t="s">
        <v>82</v>
      </c>
      <c r="AY181" s="19" t="s">
        <v>152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9" t="s">
        <v>20</v>
      </c>
      <c r="BK181" s="163">
        <f>ROUND(I181*H181,2)</f>
        <v>0</v>
      </c>
      <c r="BL181" s="19" t="s">
        <v>164</v>
      </c>
      <c r="BM181" s="19" t="s">
        <v>338</v>
      </c>
    </row>
    <row r="182" spans="2:65" s="1" customFormat="1" ht="22.5" customHeight="1">
      <c r="B182" s="152"/>
      <c r="C182" s="194" t="s">
        <v>339</v>
      </c>
      <c r="D182" s="194" t="s">
        <v>241</v>
      </c>
      <c r="E182" s="195" t="s">
        <v>340</v>
      </c>
      <c r="F182" s="196" t="s">
        <v>341</v>
      </c>
      <c r="G182" s="197" t="s">
        <v>328</v>
      </c>
      <c r="H182" s="198">
        <v>57.7</v>
      </c>
      <c r="I182" s="199"/>
      <c r="J182" s="199">
        <f>ROUND(I182*H182,2)</f>
        <v>0</v>
      </c>
      <c r="K182" s="196" t="s">
        <v>159</v>
      </c>
      <c r="L182" s="200"/>
      <c r="M182" s="201" t="s">
        <v>3</v>
      </c>
      <c r="N182" s="202" t="s">
        <v>45</v>
      </c>
      <c r="O182" s="161">
        <v>0</v>
      </c>
      <c r="P182" s="161">
        <f>O182*H182</f>
        <v>0</v>
      </c>
      <c r="Q182" s="161">
        <v>4E-05</v>
      </c>
      <c r="R182" s="161">
        <f>Q182*H182</f>
        <v>0.002308</v>
      </c>
      <c r="S182" s="161">
        <v>0</v>
      </c>
      <c r="T182" s="162">
        <f>S182*H182</f>
        <v>0</v>
      </c>
      <c r="AR182" s="19" t="s">
        <v>180</v>
      </c>
      <c r="AT182" s="19" t="s">
        <v>241</v>
      </c>
      <c r="AU182" s="19" t="s">
        <v>82</v>
      </c>
      <c r="AY182" s="19" t="s">
        <v>152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9" t="s">
        <v>20</v>
      </c>
      <c r="BK182" s="163">
        <f>ROUND(I182*H182,2)</f>
        <v>0</v>
      </c>
      <c r="BL182" s="19" t="s">
        <v>164</v>
      </c>
      <c r="BM182" s="19" t="s">
        <v>342</v>
      </c>
    </row>
    <row r="183" spans="2:51" s="12" customFormat="1" ht="13.5">
      <c r="B183" s="164"/>
      <c r="D183" s="165" t="s">
        <v>162</v>
      </c>
      <c r="E183" s="166" t="s">
        <v>3</v>
      </c>
      <c r="F183" s="167" t="s">
        <v>343</v>
      </c>
      <c r="H183" s="168" t="s">
        <v>3</v>
      </c>
      <c r="L183" s="164"/>
      <c r="M183" s="169"/>
      <c r="N183" s="170"/>
      <c r="O183" s="170"/>
      <c r="P183" s="170"/>
      <c r="Q183" s="170"/>
      <c r="R183" s="170"/>
      <c r="S183" s="170"/>
      <c r="T183" s="171"/>
      <c r="AT183" s="168" t="s">
        <v>162</v>
      </c>
      <c r="AU183" s="168" t="s">
        <v>82</v>
      </c>
      <c r="AV183" s="12" t="s">
        <v>20</v>
      </c>
      <c r="AW183" s="12" t="s">
        <v>37</v>
      </c>
      <c r="AX183" s="12" t="s">
        <v>74</v>
      </c>
      <c r="AY183" s="168" t="s">
        <v>152</v>
      </c>
    </row>
    <row r="184" spans="2:51" s="13" customFormat="1" ht="13.5">
      <c r="B184" s="172"/>
      <c r="D184" s="165" t="s">
        <v>162</v>
      </c>
      <c r="E184" s="173" t="s">
        <v>3</v>
      </c>
      <c r="F184" s="174" t="s">
        <v>344</v>
      </c>
      <c r="H184" s="175">
        <v>24.8</v>
      </c>
      <c r="L184" s="172"/>
      <c r="M184" s="176"/>
      <c r="N184" s="177"/>
      <c r="O184" s="177"/>
      <c r="P184" s="177"/>
      <c r="Q184" s="177"/>
      <c r="R184" s="177"/>
      <c r="S184" s="177"/>
      <c r="T184" s="178"/>
      <c r="AT184" s="173" t="s">
        <v>162</v>
      </c>
      <c r="AU184" s="173" t="s">
        <v>82</v>
      </c>
      <c r="AV184" s="13" t="s">
        <v>82</v>
      </c>
      <c r="AW184" s="13" t="s">
        <v>37</v>
      </c>
      <c r="AX184" s="13" t="s">
        <v>74</v>
      </c>
      <c r="AY184" s="173" t="s">
        <v>152</v>
      </c>
    </row>
    <row r="185" spans="2:51" s="12" customFormat="1" ht="13.5">
      <c r="B185" s="164"/>
      <c r="D185" s="165" t="s">
        <v>162</v>
      </c>
      <c r="E185" s="166" t="s">
        <v>3</v>
      </c>
      <c r="F185" s="167" t="s">
        <v>345</v>
      </c>
      <c r="H185" s="168" t="s">
        <v>3</v>
      </c>
      <c r="L185" s="164"/>
      <c r="M185" s="169"/>
      <c r="N185" s="170"/>
      <c r="O185" s="170"/>
      <c r="P185" s="170"/>
      <c r="Q185" s="170"/>
      <c r="R185" s="170"/>
      <c r="S185" s="170"/>
      <c r="T185" s="171"/>
      <c r="AT185" s="168" t="s">
        <v>162</v>
      </c>
      <c r="AU185" s="168" t="s">
        <v>82</v>
      </c>
      <c r="AV185" s="12" t="s">
        <v>20</v>
      </c>
      <c r="AW185" s="12" t="s">
        <v>37</v>
      </c>
      <c r="AX185" s="12" t="s">
        <v>74</v>
      </c>
      <c r="AY185" s="168" t="s">
        <v>152</v>
      </c>
    </row>
    <row r="186" spans="2:51" s="13" customFormat="1" ht="13.5">
      <c r="B186" s="172"/>
      <c r="D186" s="165" t="s">
        <v>162</v>
      </c>
      <c r="E186" s="173" t="s">
        <v>3</v>
      </c>
      <c r="F186" s="174" t="s">
        <v>346</v>
      </c>
      <c r="H186" s="175">
        <v>32.9</v>
      </c>
      <c r="L186" s="172"/>
      <c r="M186" s="176"/>
      <c r="N186" s="177"/>
      <c r="O186" s="177"/>
      <c r="P186" s="177"/>
      <c r="Q186" s="177"/>
      <c r="R186" s="177"/>
      <c r="S186" s="177"/>
      <c r="T186" s="178"/>
      <c r="AT186" s="173" t="s">
        <v>162</v>
      </c>
      <c r="AU186" s="173" t="s">
        <v>82</v>
      </c>
      <c r="AV186" s="13" t="s">
        <v>82</v>
      </c>
      <c r="AW186" s="13" t="s">
        <v>37</v>
      </c>
      <c r="AX186" s="13" t="s">
        <v>74</v>
      </c>
      <c r="AY186" s="173" t="s">
        <v>152</v>
      </c>
    </row>
    <row r="187" spans="2:51" s="14" customFormat="1" ht="13.5">
      <c r="B187" s="179"/>
      <c r="D187" s="180" t="s">
        <v>162</v>
      </c>
      <c r="E187" s="181" t="s">
        <v>3</v>
      </c>
      <c r="F187" s="182" t="s">
        <v>163</v>
      </c>
      <c r="H187" s="183">
        <v>57.7</v>
      </c>
      <c r="L187" s="179"/>
      <c r="M187" s="184"/>
      <c r="N187" s="185"/>
      <c r="O187" s="185"/>
      <c r="P187" s="185"/>
      <c r="Q187" s="185"/>
      <c r="R187" s="185"/>
      <c r="S187" s="185"/>
      <c r="T187" s="186"/>
      <c r="AT187" s="187" t="s">
        <v>162</v>
      </c>
      <c r="AU187" s="187" t="s">
        <v>82</v>
      </c>
      <c r="AV187" s="14" t="s">
        <v>164</v>
      </c>
      <c r="AW187" s="14" t="s">
        <v>37</v>
      </c>
      <c r="AX187" s="14" t="s">
        <v>20</v>
      </c>
      <c r="AY187" s="187" t="s">
        <v>152</v>
      </c>
    </row>
    <row r="188" spans="2:65" s="1" customFormat="1" ht="22.5" customHeight="1">
      <c r="B188" s="152"/>
      <c r="C188" s="153" t="s">
        <v>347</v>
      </c>
      <c r="D188" s="153" t="s">
        <v>155</v>
      </c>
      <c r="E188" s="154" t="s">
        <v>348</v>
      </c>
      <c r="F188" s="155" t="s">
        <v>349</v>
      </c>
      <c r="G188" s="156" t="s">
        <v>258</v>
      </c>
      <c r="H188" s="157">
        <v>10.405</v>
      </c>
      <c r="I188" s="158"/>
      <c r="J188" s="158">
        <f>ROUND(I188*H188,2)</f>
        <v>0</v>
      </c>
      <c r="K188" s="155" t="s">
        <v>159</v>
      </c>
      <c r="L188" s="33"/>
      <c r="M188" s="159" t="s">
        <v>3</v>
      </c>
      <c r="N188" s="160" t="s">
        <v>45</v>
      </c>
      <c r="O188" s="161">
        <v>1.04</v>
      </c>
      <c r="P188" s="161">
        <f>O188*H188</f>
        <v>10.8212</v>
      </c>
      <c r="Q188" s="161">
        <v>0.00832</v>
      </c>
      <c r="R188" s="161">
        <f>Q188*H188</f>
        <v>0.08656959999999998</v>
      </c>
      <c r="S188" s="161">
        <v>0</v>
      </c>
      <c r="T188" s="162">
        <f>S188*H188</f>
        <v>0</v>
      </c>
      <c r="AR188" s="19" t="s">
        <v>164</v>
      </c>
      <c r="AT188" s="19" t="s">
        <v>155</v>
      </c>
      <c r="AU188" s="19" t="s">
        <v>82</v>
      </c>
      <c r="AY188" s="19" t="s">
        <v>152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9" t="s">
        <v>20</v>
      </c>
      <c r="BK188" s="163">
        <f>ROUND(I188*H188,2)</f>
        <v>0</v>
      </c>
      <c r="BL188" s="19" t="s">
        <v>164</v>
      </c>
      <c r="BM188" s="19" t="s">
        <v>350</v>
      </c>
    </row>
    <row r="189" spans="2:65" s="1" customFormat="1" ht="22.5" customHeight="1">
      <c r="B189" s="152"/>
      <c r="C189" s="194" t="s">
        <v>351</v>
      </c>
      <c r="D189" s="194" t="s">
        <v>241</v>
      </c>
      <c r="E189" s="195" t="s">
        <v>352</v>
      </c>
      <c r="F189" s="196" t="s">
        <v>353</v>
      </c>
      <c r="G189" s="197" t="s">
        <v>258</v>
      </c>
      <c r="H189" s="198">
        <v>10.613</v>
      </c>
      <c r="I189" s="199"/>
      <c r="J189" s="199">
        <f>ROUND(I189*H189,2)</f>
        <v>0</v>
      </c>
      <c r="K189" s="196" t="s">
        <v>159</v>
      </c>
      <c r="L189" s="200"/>
      <c r="M189" s="201" t="s">
        <v>3</v>
      </c>
      <c r="N189" s="202" t="s">
        <v>45</v>
      </c>
      <c r="O189" s="161">
        <v>0</v>
      </c>
      <c r="P189" s="161">
        <f>O189*H189</f>
        <v>0</v>
      </c>
      <c r="Q189" s="161">
        <v>0.00276</v>
      </c>
      <c r="R189" s="161">
        <f>Q189*H189</f>
        <v>0.029291879999999996</v>
      </c>
      <c r="S189" s="161">
        <v>0</v>
      </c>
      <c r="T189" s="162">
        <f>S189*H189</f>
        <v>0</v>
      </c>
      <c r="AR189" s="19" t="s">
        <v>180</v>
      </c>
      <c r="AT189" s="19" t="s">
        <v>241</v>
      </c>
      <c r="AU189" s="19" t="s">
        <v>82</v>
      </c>
      <c r="AY189" s="19" t="s">
        <v>152</v>
      </c>
      <c r="BE189" s="163">
        <f>IF(N189="základní",J189,0)</f>
        <v>0</v>
      </c>
      <c r="BF189" s="163">
        <f>IF(N189="snížená",J189,0)</f>
        <v>0</v>
      </c>
      <c r="BG189" s="163">
        <f>IF(N189="zákl. přenesená",J189,0)</f>
        <v>0</v>
      </c>
      <c r="BH189" s="163">
        <f>IF(N189="sníž. přenesená",J189,0)</f>
        <v>0</v>
      </c>
      <c r="BI189" s="163">
        <f>IF(N189="nulová",J189,0)</f>
        <v>0</v>
      </c>
      <c r="BJ189" s="19" t="s">
        <v>20</v>
      </c>
      <c r="BK189" s="163">
        <f>ROUND(I189*H189,2)</f>
        <v>0</v>
      </c>
      <c r="BL189" s="19" t="s">
        <v>164</v>
      </c>
      <c r="BM189" s="19" t="s">
        <v>354</v>
      </c>
    </row>
    <row r="190" spans="2:51" s="13" customFormat="1" ht="13.5">
      <c r="B190" s="172"/>
      <c r="D190" s="165" t="s">
        <v>162</v>
      </c>
      <c r="E190" s="173" t="s">
        <v>3</v>
      </c>
      <c r="F190" s="174" t="s">
        <v>324</v>
      </c>
      <c r="H190" s="175">
        <v>10.405</v>
      </c>
      <c r="L190" s="172"/>
      <c r="M190" s="176"/>
      <c r="N190" s="177"/>
      <c r="O190" s="177"/>
      <c r="P190" s="177"/>
      <c r="Q190" s="177"/>
      <c r="R190" s="177"/>
      <c r="S190" s="177"/>
      <c r="T190" s="178"/>
      <c r="AT190" s="173" t="s">
        <v>162</v>
      </c>
      <c r="AU190" s="173" t="s">
        <v>82</v>
      </c>
      <c r="AV190" s="13" t="s">
        <v>82</v>
      </c>
      <c r="AW190" s="13" t="s">
        <v>37</v>
      </c>
      <c r="AX190" s="13" t="s">
        <v>74</v>
      </c>
      <c r="AY190" s="173" t="s">
        <v>152</v>
      </c>
    </row>
    <row r="191" spans="2:51" s="14" customFormat="1" ht="13.5">
      <c r="B191" s="179"/>
      <c r="D191" s="165" t="s">
        <v>162</v>
      </c>
      <c r="E191" s="188" t="s">
        <v>3</v>
      </c>
      <c r="F191" s="189" t="s">
        <v>163</v>
      </c>
      <c r="H191" s="190">
        <v>10.405</v>
      </c>
      <c r="L191" s="179"/>
      <c r="M191" s="184"/>
      <c r="N191" s="185"/>
      <c r="O191" s="185"/>
      <c r="P191" s="185"/>
      <c r="Q191" s="185"/>
      <c r="R191" s="185"/>
      <c r="S191" s="185"/>
      <c r="T191" s="186"/>
      <c r="AT191" s="187" t="s">
        <v>162</v>
      </c>
      <c r="AU191" s="187" t="s">
        <v>82</v>
      </c>
      <c r="AV191" s="14" t="s">
        <v>164</v>
      </c>
      <c r="AW191" s="14" t="s">
        <v>37</v>
      </c>
      <c r="AX191" s="14" t="s">
        <v>20</v>
      </c>
      <c r="AY191" s="187" t="s">
        <v>152</v>
      </c>
    </row>
    <row r="192" spans="2:51" s="13" customFormat="1" ht="13.5">
      <c r="B192" s="172"/>
      <c r="D192" s="180" t="s">
        <v>162</v>
      </c>
      <c r="F192" s="210" t="s">
        <v>355</v>
      </c>
      <c r="H192" s="211">
        <v>10.613</v>
      </c>
      <c r="L192" s="172"/>
      <c r="M192" s="176"/>
      <c r="N192" s="177"/>
      <c r="O192" s="177"/>
      <c r="P192" s="177"/>
      <c r="Q192" s="177"/>
      <c r="R192" s="177"/>
      <c r="S192" s="177"/>
      <c r="T192" s="178"/>
      <c r="AT192" s="173" t="s">
        <v>162</v>
      </c>
      <c r="AU192" s="173" t="s">
        <v>82</v>
      </c>
      <c r="AV192" s="13" t="s">
        <v>82</v>
      </c>
      <c r="AW192" s="13" t="s">
        <v>4</v>
      </c>
      <c r="AX192" s="13" t="s">
        <v>20</v>
      </c>
      <c r="AY192" s="173" t="s">
        <v>152</v>
      </c>
    </row>
    <row r="193" spans="2:65" s="1" customFormat="1" ht="22.5" customHeight="1">
      <c r="B193" s="152"/>
      <c r="C193" s="153" t="s">
        <v>356</v>
      </c>
      <c r="D193" s="153" t="s">
        <v>155</v>
      </c>
      <c r="E193" s="154" t="s">
        <v>357</v>
      </c>
      <c r="F193" s="155" t="s">
        <v>358</v>
      </c>
      <c r="G193" s="156" t="s">
        <v>258</v>
      </c>
      <c r="H193" s="157">
        <v>3.028</v>
      </c>
      <c r="I193" s="158"/>
      <c r="J193" s="158">
        <f>ROUND(I193*H193,2)</f>
        <v>0</v>
      </c>
      <c r="K193" s="155" t="s">
        <v>159</v>
      </c>
      <c r="L193" s="33"/>
      <c r="M193" s="159" t="s">
        <v>3</v>
      </c>
      <c r="N193" s="160" t="s">
        <v>45</v>
      </c>
      <c r="O193" s="161">
        <v>1.04</v>
      </c>
      <c r="P193" s="161">
        <f>O193*H193</f>
        <v>3.14912</v>
      </c>
      <c r="Q193" s="161">
        <v>0.00832</v>
      </c>
      <c r="R193" s="161">
        <f>Q193*H193</f>
        <v>0.025192959999999997</v>
      </c>
      <c r="S193" s="161">
        <v>0</v>
      </c>
      <c r="T193" s="162">
        <f>S193*H193</f>
        <v>0</v>
      </c>
      <c r="AR193" s="19" t="s">
        <v>164</v>
      </c>
      <c r="AT193" s="19" t="s">
        <v>155</v>
      </c>
      <c r="AU193" s="19" t="s">
        <v>82</v>
      </c>
      <c r="AY193" s="19" t="s">
        <v>152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9" t="s">
        <v>20</v>
      </c>
      <c r="BK193" s="163">
        <f>ROUND(I193*H193,2)</f>
        <v>0</v>
      </c>
      <c r="BL193" s="19" t="s">
        <v>164</v>
      </c>
      <c r="BM193" s="19" t="s">
        <v>359</v>
      </c>
    </row>
    <row r="194" spans="2:65" s="1" customFormat="1" ht="22.5" customHeight="1">
      <c r="B194" s="152"/>
      <c r="C194" s="194" t="s">
        <v>360</v>
      </c>
      <c r="D194" s="194" t="s">
        <v>241</v>
      </c>
      <c r="E194" s="195" t="s">
        <v>361</v>
      </c>
      <c r="F194" s="196" t="s">
        <v>362</v>
      </c>
      <c r="G194" s="197" t="s">
        <v>258</v>
      </c>
      <c r="H194" s="198">
        <v>3.089</v>
      </c>
      <c r="I194" s="199"/>
      <c r="J194" s="199">
        <f>ROUND(I194*H194,2)</f>
        <v>0</v>
      </c>
      <c r="K194" s="196" t="s">
        <v>159</v>
      </c>
      <c r="L194" s="200"/>
      <c r="M194" s="201" t="s">
        <v>3</v>
      </c>
      <c r="N194" s="202" t="s">
        <v>45</v>
      </c>
      <c r="O194" s="161">
        <v>0</v>
      </c>
      <c r="P194" s="161">
        <f>O194*H194</f>
        <v>0</v>
      </c>
      <c r="Q194" s="161">
        <v>0.0048</v>
      </c>
      <c r="R194" s="161">
        <f>Q194*H194</f>
        <v>0.014827199999999999</v>
      </c>
      <c r="S194" s="161">
        <v>0</v>
      </c>
      <c r="T194" s="162">
        <f>S194*H194</f>
        <v>0</v>
      </c>
      <c r="AR194" s="19" t="s">
        <v>180</v>
      </c>
      <c r="AT194" s="19" t="s">
        <v>241</v>
      </c>
      <c r="AU194" s="19" t="s">
        <v>82</v>
      </c>
      <c r="AY194" s="19" t="s">
        <v>152</v>
      </c>
      <c r="BE194" s="163">
        <f>IF(N194="základní",J194,0)</f>
        <v>0</v>
      </c>
      <c r="BF194" s="163">
        <f>IF(N194="snížená",J194,0)</f>
        <v>0</v>
      </c>
      <c r="BG194" s="163">
        <f>IF(N194="zákl. přenesená",J194,0)</f>
        <v>0</v>
      </c>
      <c r="BH194" s="163">
        <f>IF(N194="sníž. přenesená",J194,0)</f>
        <v>0</v>
      </c>
      <c r="BI194" s="163">
        <f>IF(N194="nulová",J194,0)</f>
        <v>0</v>
      </c>
      <c r="BJ194" s="19" t="s">
        <v>20</v>
      </c>
      <c r="BK194" s="163">
        <f>ROUND(I194*H194,2)</f>
        <v>0</v>
      </c>
      <c r="BL194" s="19" t="s">
        <v>164</v>
      </c>
      <c r="BM194" s="19" t="s">
        <v>363</v>
      </c>
    </row>
    <row r="195" spans="2:51" s="13" customFormat="1" ht="13.5">
      <c r="B195" s="172"/>
      <c r="D195" s="165" t="s">
        <v>162</v>
      </c>
      <c r="E195" s="173" t="s">
        <v>3</v>
      </c>
      <c r="F195" s="174" t="s">
        <v>364</v>
      </c>
      <c r="H195" s="175">
        <v>3.028</v>
      </c>
      <c r="L195" s="172"/>
      <c r="M195" s="176"/>
      <c r="N195" s="177"/>
      <c r="O195" s="177"/>
      <c r="P195" s="177"/>
      <c r="Q195" s="177"/>
      <c r="R195" s="177"/>
      <c r="S195" s="177"/>
      <c r="T195" s="178"/>
      <c r="AT195" s="173" t="s">
        <v>162</v>
      </c>
      <c r="AU195" s="173" t="s">
        <v>82</v>
      </c>
      <c r="AV195" s="13" t="s">
        <v>82</v>
      </c>
      <c r="AW195" s="13" t="s">
        <v>37</v>
      </c>
      <c r="AX195" s="13" t="s">
        <v>74</v>
      </c>
      <c r="AY195" s="173" t="s">
        <v>152</v>
      </c>
    </row>
    <row r="196" spans="2:51" s="14" customFormat="1" ht="13.5">
      <c r="B196" s="179"/>
      <c r="D196" s="165" t="s">
        <v>162</v>
      </c>
      <c r="E196" s="188" t="s">
        <v>3</v>
      </c>
      <c r="F196" s="189" t="s">
        <v>163</v>
      </c>
      <c r="H196" s="190">
        <v>3.028</v>
      </c>
      <c r="L196" s="179"/>
      <c r="M196" s="184"/>
      <c r="N196" s="185"/>
      <c r="O196" s="185"/>
      <c r="P196" s="185"/>
      <c r="Q196" s="185"/>
      <c r="R196" s="185"/>
      <c r="S196" s="185"/>
      <c r="T196" s="186"/>
      <c r="AT196" s="187" t="s">
        <v>162</v>
      </c>
      <c r="AU196" s="187" t="s">
        <v>82</v>
      </c>
      <c r="AV196" s="14" t="s">
        <v>164</v>
      </c>
      <c r="AW196" s="14" t="s">
        <v>37</v>
      </c>
      <c r="AX196" s="14" t="s">
        <v>20</v>
      </c>
      <c r="AY196" s="187" t="s">
        <v>152</v>
      </c>
    </row>
    <row r="197" spans="2:51" s="13" customFormat="1" ht="13.5">
      <c r="B197" s="172"/>
      <c r="D197" s="180" t="s">
        <v>162</v>
      </c>
      <c r="F197" s="210" t="s">
        <v>365</v>
      </c>
      <c r="H197" s="211">
        <v>3.089</v>
      </c>
      <c r="L197" s="172"/>
      <c r="M197" s="176"/>
      <c r="N197" s="177"/>
      <c r="O197" s="177"/>
      <c r="P197" s="177"/>
      <c r="Q197" s="177"/>
      <c r="R197" s="177"/>
      <c r="S197" s="177"/>
      <c r="T197" s="178"/>
      <c r="AT197" s="173" t="s">
        <v>162</v>
      </c>
      <c r="AU197" s="173" t="s">
        <v>82</v>
      </c>
      <c r="AV197" s="13" t="s">
        <v>82</v>
      </c>
      <c r="AW197" s="13" t="s">
        <v>4</v>
      </c>
      <c r="AX197" s="13" t="s">
        <v>20</v>
      </c>
      <c r="AY197" s="173" t="s">
        <v>152</v>
      </c>
    </row>
    <row r="198" spans="2:65" s="1" customFormat="1" ht="22.5" customHeight="1">
      <c r="B198" s="152"/>
      <c r="C198" s="153" t="s">
        <v>366</v>
      </c>
      <c r="D198" s="153" t="s">
        <v>155</v>
      </c>
      <c r="E198" s="154" t="s">
        <v>367</v>
      </c>
      <c r="F198" s="155" t="s">
        <v>368</v>
      </c>
      <c r="G198" s="156" t="s">
        <v>258</v>
      </c>
      <c r="H198" s="157">
        <v>10.405</v>
      </c>
      <c r="I198" s="158"/>
      <c r="J198" s="158">
        <f>ROUND(I198*H198,2)</f>
        <v>0</v>
      </c>
      <c r="K198" s="155" t="s">
        <v>159</v>
      </c>
      <c r="L198" s="33"/>
      <c r="M198" s="159" t="s">
        <v>3</v>
      </c>
      <c r="N198" s="160" t="s">
        <v>45</v>
      </c>
      <c r="O198" s="161">
        <v>0.245</v>
      </c>
      <c r="P198" s="161">
        <f>O198*H198</f>
        <v>2.549225</v>
      </c>
      <c r="Q198" s="161">
        <v>0.00268</v>
      </c>
      <c r="R198" s="161">
        <f>Q198*H198</f>
        <v>0.027885399999999998</v>
      </c>
      <c r="S198" s="161">
        <v>0</v>
      </c>
      <c r="T198" s="162">
        <f>S198*H198</f>
        <v>0</v>
      </c>
      <c r="AR198" s="19" t="s">
        <v>164</v>
      </c>
      <c r="AT198" s="19" t="s">
        <v>155</v>
      </c>
      <c r="AU198" s="19" t="s">
        <v>82</v>
      </c>
      <c r="AY198" s="19" t="s">
        <v>152</v>
      </c>
      <c r="BE198" s="163">
        <f>IF(N198="základní",J198,0)</f>
        <v>0</v>
      </c>
      <c r="BF198" s="163">
        <f>IF(N198="snížená",J198,0)</f>
        <v>0</v>
      </c>
      <c r="BG198" s="163">
        <f>IF(N198="zákl. přenesená",J198,0)</f>
        <v>0</v>
      </c>
      <c r="BH198" s="163">
        <f>IF(N198="sníž. přenesená",J198,0)</f>
        <v>0</v>
      </c>
      <c r="BI198" s="163">
        <f>IF(N198="nulová",J198,0)</f>
        <v>0</v>
      </c>
      <c r="BJ198" s="19" t="s">
        <v>20</v>
      </c>
      <c r="BK198" s="163">
        <f>ROUND(I198*H198,2)</f>
        <v>0</v>
      </c>
      <c r="BL198" s="19" t="s">
        <v>164</v>
      </c>
      <c r="BM198" s="19" t="s">
        <v>369</v>
      </c>
    </row>
    <row r="199" spans="2:51" s="13" customFormat="1" ht="13.5">
      <c r="B199" s="172"/>
      <c r="D199" s="165" t="s">
        <v>162</v>
      </c>
      <c r="E199" s="173" t="s">
        <v>3</v>
      </c>
      <c r="F199" s="174" t="s">
        <v>324</v>
      </c>
      <c r="H199" s="175">
        <v>10.405</v>
      </c>
      <c r="L199" s="172"/>
      <c r="M199" s="176"/>
      <c r="N199" s="177"/>
      <c r="O199" s="177"/>
      <c r="P199" s="177"/>
      <c r="Q199" s="177"/>
      <c r="R199" s="177"/>
      <c r="S199" s="177"/>
      <c r="T199" s="178"/>
      <c r="AT199" s="173" t="s">
        <v>162</v>
      </c>
      <c r="AU199" s="173" t="s">
        <v>82</v>
      </c>
      <c r="AV199" s="13" t="s">
        <v>82</v>
      </c>
      <c r="AW199" s="13" t="s">
        <v>37</v>
      </c>
      <c r="AX199" s="13" t="s">
        <v>74</v>
      </c>
      <c r="AY199" s="173" t="s">
        <v>152</v>
      </c>
    </row>
    <row r="200" spans="2:51" s="14" customFormat="1" ht="13.5">
      <c r="B200" s="179"/>
      <c r="D200" s="180" t="s">
        <v>162</v>
      </c>
      <c r="E200" s="181" t="s">
        <v>3</v>
      </c>
      <c r="F200" s="182" t="s">
        <v>163</v>
      </c>
      <c r="H200" s="183">
        <v>10.405</v>
      </c>
      <c r="L200" s="179"/>
      <c r="M200" s="184"/>
      <c r="N200" s="185"/>
      <c r="O200" s="185"/>
      <c r="P200" s="185"/>
      <c r="Q200" s="185"/>
      <c r="R200" s="185"/>
      <c r="S200" s="185"/>
      <c r="T200" s="186"/>
      <c r="AT200" s="187" t="s">
        <v>162</v>
      </c>
      <c r="AU200" s="187" t="s">
        <v>82</v>
      </c>
      <c r="AV200" s="14" t="s">
        <v>164</v>
      </c>
      <c r="AW200" s="14" t="s">
        <v>37</v>
      </c>
      <c r="AX200" s="14" t="s">
        <v>20</v>
      </c>
      <c r="AY200" s="187" t="s">
        <v>152</v>
      </c>
    </row>
    <row r="201" spans="2:65" s="1" customFormat="1" ht="31.5" customHeight="1">
      <c r="B201" s="152"/>
      <c r="C201" s="153" t="s">
        <v>370</v>
      </c>
      <c r="D201" s="153" t="s">
        <v>155</v>
      </c>
      <c r="E201" s="154" t="s">
        <v>371</v>
      </c>
      <c r="F201" s="155" t="s">
        <v>372</v>
      </c>
      <c r="G201" s="156" t="s">
        <v>258</v>
      </c>
      <c r="H201" s="157">
        <v>15</v>
      </c>
      <c r="I201" s="158"/>
      <c r="J201" s="158">
        <f>ROUND(I201*H201,2)</f>
        <v>0</v>
      </c>
      <c r="K201" s="155" t="s">
        <v>159</v>
      </c>
      <c r="L201" s="33"/>
      <c r="M201" s="159" t="s">
        <v>3</v>
      </c>
      <c r="N201" s="160" t="s">
        <v>45</v>
      </c>
      <c r="O201" s="161">
        <v>0.593</v>
      </c>
      <c r="P201" s="161">
        <f>O201*H201</f>
        <v>8.895</v>
      </c>
      <c r="Q201" s="161">
        <v>0.0345</v>
      </c>
      <c r="R201" s="161">
        <f>Q201*H201</f>
        <v>0.5175000000000001</v>
      </c>
      <c r="S201" s="161">
        <v>0</v>
      </c>
      <c r="T201" s="162">
        <f>S201*H201</f>
        <v>0</v>
      </c>
      <c r="AR201" s="19" t="s">
        <v>164</v>
      </c>
      <c r="AT201" s="19" t="s">
        <v>155</v>
      </c>
      <c r="AU201" s="19" t="s">
        <v>82</v>
      </c>
      <c r="AY201" s="19" t="s">
        <v>152</v>
      </c>
      <c r="BE201" s="163">
        <f>IF(N201="základní",J201,0)</f>
        <v>0</v>
      </c>
      <c r="BF201" s="163">
        <f>IF(N201="snížená",J201,0)</f>
        <v>0</v>
      </c>
      <c r="BG201" s="163">
        <f>IF(N201="zákl. přenesená",J201,0)</f>
        <v>0</v>
      </c>
      <c r="BH201" s="163">
        <f>IF(N201="sníž. přenesená",J201,0)</f>
        <v>0</v>
      </c>
      <c r="BI201" s="163">
        <f>IF(N201="nulová",J201,0)</f>
        <v>0</v>
      </c>
      <c r="BJ201" s="19" t="s">
        <v>20</v>
      </c>
      <c r="BK201" s="163">
        <f>ROUND(I201*H201,2)</f>
        <v>0</v>
      </c>
      <c r="BL201" s="19" t="s">
        <v>164</v>
      </c>
      <c r="BM201" s="19" t="s">
        <v>373</v>
      </c>
    </row>
    <row r="202" spans="2:51" s="12" customFormat="1" ht="13.5">
      <c r="B202" s="164"/>
      <c r="D202" s="165" t="s">
        <v>162</v>
      </c>
      <c r="E202" s="166" t="s">
        <v>3</v>
      </c>
      <c r="F202" s="167" t="s">
        <v>374</v>
      </c>
      <c r="H202" s="168" t="s">
        <v>3</v>
      </c>
      <c r="L202" s="164"/>
      <c r="M202" s="169"/>
      <c r="N202" s="170"/>
      <c r="O202" s="170"/>
      <c r="P202" s="170"/>
      <c r="Q202" s="170"/>
      <c r="R202" s="170"/>
      <c r="S202" s="170"/>
      <c r="T202" s="171"/>
      <c r="AT202" s="168" t="s">
        <v>162</v>
      </c>
      <c r="AU202" s="168" t="s">
        <v>82</v>
      </c>
      <c r="AV202" s="12" t="s">
        <v>20</v>
      </c>
      <c r="AW202" s="12" t="s">
        <v>37</v>
      </c>
      <c r="AX202" s="12" t="s">
        <v>74</v>
      </c>
      <c r="AY202" s="168" t="s">
        <v>152</v>
      </c>
    </row>
    <row r="203" spans="2:51" s="13" customFormat="1" ht="13.5">
      <c r="B203" s="172"/>
      <c r="D203" s="165" t="s">
        <v>162</v>
      </c>
      <c r="E203" s="173" t="s">
        <v>3</v>
      </c>
      <c r="F203" s="174" t="s">
        <v>9</v>
      </c>
      <c r="H203" s="175">
        <v>15</v>
      </c>
      <c r="L203" s="172"/>
      <c r="M203" s="176"/>
      <c r="N203" s="177"/>
      <c r="O203" s="177"/>
      <c r="P203" s="177"/>
      <c r="Q203" s="177"/>
      <c r="R203" s="177"/>
      <c r="S203" s="177"/>
      <c r="T203" s="178"/>
      <c r="AT203" s="173" t="s">
        <v>162</v>
      </c>
      <c r="AU203" s="173" t="s">
        <v>82</v>
      </c>
      <c r="AV203" s="13" t="s">
        <v>82</v>
      </c>
      <c r="AW203" s="13" t="s">
        <v>37</v>
      </c>
      <c r="AX203" s="13" t="s">
        <v>74</v>
      </c>
      <c r="AY203" s="173" t="s">
        <v>152</v>
      </c>
    </row>
    <row r="204" spans="2:51" s="14" customFormat="1" ht="13.5">
      <c r="B204" s="179"/>
      <c r="D204" s="180" t="s">
        <v>162</v>
      </c>
      <c r="E204" s="181" t="s">
        <v>3</v>
      </c>
      <c r="F204" s="182" t="s">
        <v>163</v>
      </c>
      <c r="H204" s="183">
        <v>15</v>
      </c>
      <c r="L204" s="179"/>
      <c r="M204" s="184"/>
      <c r="N204" s="185"/>
      <c r="O204" s="185"/>
      <c r="P204" s="185"/>
      <c r="Q204" s="185"/>
      <c r="R204" s="185"/>
      <c r="S204" s="185"/>
      <c r="T204" s="186"/>
      <c r="AT204" s="187" t="s">
        <v>162</v>
      </c>
      <c r="AU204" s="187" t="s">
        <v>82</v>
      </c>
      <c r="AV204" s="14" t="s">
        <v>164</v>
      </c>
      <c r="AW204" s="14" t="s">
        <v>37</v>
      </c>
      <c r="AX204" s="14" t="s">
        <v>20</v>
      </c>
      <c r="AY204" s="187" t="s">
        <v>152</v>
      </c>
    </row>
    <row r="205" spans="2:65" s="1" customFormat="1" ht="22.5" customHeight="1">
      <c r="B205" s="152"/>
      <c r="C205" s="153" t="s">
        <v>375</v>
      </c>
      <c r="D205" s="153" t="s">
        <v>155</v>
      </c>
      <c r="E205" s="154" t="s">
        <v>376</v>
      </c>
      <c r="F205" s="155" t="s">
        <v>377</v>
      </c>
      <c r="G205" s="156" t="s">
        <v>258</v>
      </c>
      <c r="H205" s="157">
        <v>43.088</v>
      </c>
      <c r="I205" s="158"/>
      <c r="J205" s="158">
        <f>ROUND(I205*H205,2)</f>
        <v>0</v>
      </c>
      <c r="K205" s="155" t="s">
        <v>159</v>
      </c>
      <c r="L205" s="33"/>
      <c r="M205" s="159" t="s">
        <v>3</v>
      </c>
      <c r="N205" s="160" t="s">
        <v>45</v>
      </c>
      <c r="O205" s="161">
        <v>0.04</v>
      </c>
      <c r="P205" s="161">
        <f>O205*H205</f>
        <v>1.7235200000000002</v>
      </c>
      <c r="Q205" s="161">
        <v>0.00012</v>
      </c>
      <c r="R205" s="161">
        <f>Q205*H205</f>
        <v>0.00517056</v>
      </c>
      <c r="S205" s="161">
        <v>0</v>
      </c>
      <c r="T205" s="162">
        <f>S205*H205</f>
        <v>0</v>
      </c>
      <c r="AR205" s="19" t="s">
        <v>164</v>
      </c>
      <c r="AT205" s="19" t="s">
        <v>155</v>
      </c>
      <c r="AU205" s="19" t="s">
        <v>82</v>
      </c>
      <c r="AY205" s="19" t="s">
        <v>152</v>
      </c>
      <c r="BE205" s="163">
        <f>IF(N205="základní",J205,0)</f>
        <v>0</v>
      </c>
      <c r="BF205" s="163">
        <f>IF(N205="snížená",J205,0)</f>
        <v>0</v>
      </c>
      <c r="BG205" s="163">
        <f>IF(N205="zákl. přenesená",J205,0)</f>
        <v>0</v>
      </c>
      <c r="BH205" s="163">
        <f>IF(N205="sníž. přenesená",J205,0)</f>
        <v>0</v>
      </c>
      <c r="BI205" s="163">
        <f>IF(N205="nulová",J205,0)</f>
        <v>0</v>
      </c>
      <c r="BJ205" s="19" t="s">
        <v>20</v>
      </c>
      <c r="BK205" s="163">
        <f>ROUND(I205*H205,2)</f>
        <v>0</v>
      </c>
      <c r="BL205" s="19" t="s">
        <v>164</v>
      </c>
      <c r="BM205" s="19" t="s">
        <v>378</v>
      </c>
    </row>
    <row r="206" spans="2:51" s="12" customFormat="1" ht="13.5">
      <c r="B206" s="164"/>
      <c r="D206" s="165" t="s">
        <v>162</v>
      </c>
      <c r="E206" s="166" t="s">
        <v>3</v>
      </c>
      <c r="F206" s="167" t="s">
        <v>343</v>
      </c>
      <c r="H206" s="168" t="s">
        <v>3</v>
      </c>
      <c r="L206" s="164"/>
      <c r="M206" s="169"/>
      <c r="N206" s="170"/>
      <c r="O206" s="170"/>
      <c r="P206" s="170"/>
      <c r="Q206" s="170"/>
      <c r="R206" s="170"/>
      <c r="S206" s="170"/>
      <c r="T206" s="171"/>
      <c r="AT206" s="168" t="s">
        <v>162</v>
      </c>
      <c r="AU206" s="168" t="s">
        <v>82</v>
      </c>
      <c r="AV206" s="12" t="s">
        <v>20</v>
      </c>
      <c r="AW206" s="12" t="s">
        <v>37</v>
      </c>
      <c r="AX206" s="12" t="s">
        <v>74</v>
      </c>
      <c r="AY206" s="168" t="s">
        <v>152</v>
      </c>
    </row>
    <row r="207" spans="2:51" s="13" customFormat="1" ht="13.5">
      <c r="B207" s="172"/>
      <c r="D207" s="165" t="s">
        <v>162</v>
      </c>
      <c r="E207" s="173" t="s">
        <v>3</v>
      </c>
      <c r="F207" s="174" t="s">
        <v>379</v>
      </c>
      <c r="H207" s="175">
        <v>5.2</v>
      </c>
      <c r="L207" s="172"/>
      <c r="M207" s="176"/>
      <c r="N207" s="177"/>
      <c r="O207" s="177"/>
      <c r="P207" s="177"/>
      <c r="Q207" s="177"/>
      <c r="R207" s="177"/>
      <c r="S207" s="177"/>
      <c r="T207" s="178"/>
      <c r="AT207" s="173" t="s">
        <v>162</v>
      </c>
      <c r="AU207" s="173" t="s">
        <v>82</v>
      </c>
      <c r="AV207" s="13" t="s">
        <v>82</v>
      </c>
      <c r="AW207" s="13" t="s">
        <v>37</v>
      </c>
      <c r="AX207" s="13" t="s">
        <v>74</v>
      </c>
      <c r="AY207" s="173" t="s">
        <v>152</v>
      </c>
    </row>
    <row r="208" spans="2:51" s="12" customFormat="1" ht="13.5">
      <c r="B208" s="164"/>
      <c r="D208" s="165" t="s">
        <v>162</v>
      </c>
      <c r="E208" s="166" t="s">
        <v>3</v>
      </c>
      <c r="F208" s="167" t="s">
        <v>345</v>
      </c>
      <c r="H208" s="168" t="s">
        <v>3</v>
      </c>
      <c r="L208" s="164"/>
      <c r="M208" s="169"/>
      <c r="N208" s="170"/>
      <c r="O208" s="170"/>
      <c r="P208" s="170"/>
      <c r="Q208" s="170"/>
      <c r="R208" s="170"/>
      <c r="S208" s="170"/>
      <c r="T208" s="171"/>
      <c r="AT208" s="168" t="s">
        <v>162</v>
      </c>
      <c r="AU208" s="168" t="s">
        <v>82</v>
      </c>
      <c r="AV208" s="12" t="s">
        <v>20</v>
      </c>
      <c r="AW208" s="12" t="s">
        <v>37</v>
      </c>
      <c r="AX208" s="12" t="s">
        <v>74</v>
      </c>
      <c r="AY208" s="168" t="s">
        <v>152</v>
      </c>
    </row>
    <row r="209" spans="2:51" s="13" customFormat="1" ht="13.5">
      <c r="B209" s="172"/>
      <c r="D209" s="165" t="s">
        <v>162</v>
      </c>
      <c r="E209" s="173" t="s">
        <v>3</v>
      </c>
      <c r="F209" s="174" t="s">
        <v>380</v>
      </c>
      <c r="H209" s="175">
        <v>37.888</v>
      </c>
      <c r="L209" s="172"/>
      <c r="M209" s="176"/>
      <c r="N209" s="177"/>
      <c r="O209" s="177"/>
      <c r="P209" s="177"/>
      <c r="Q209" s="177"/>
      <c r="R209" s="177"/>
      <c r="S209" s="177"/>
      <c r="T209" s="178"/>
      <c r="AT209" s="173" t="s">
        <v>162</v>
      </c>
      <c r="AU209" s="173" t="s">
        <v>82</v>
      </c>
      <c r="AV209" s="13" t="s">
        <v>82</v>
      </c>
      <c r="AW209" s="13" t="s">
        <v>37</v>
      </c>
      <c r="AX209" s="13" t="s">
        <v>74</v>
      </c>
      <c r="AY209" s="173" t="s">
        <v>152</v>
      </c>
    </row>
    <row r="210" spans="2:51" s="14" customFormat="1" ht="13.5">
      <c r="B210" s="179"/>
      <c r="D210" s="180" t="s">
        <v>162</v>
      </c>
      <c r="E210" s="181" t="s">
        <v>3</v>
      </c>
      <c r="F210" s="182" t="s">
        <v>163</v>
      </c>
      <c r="H210" s="183">
        <v>43.088</v>
      </c>
      <c r="L210" s="179"/>
      <c r="M210" s="184"/>
      <c r="N210" s="185"/>
      <c r="O210" s="185"/>
      <c r="P210" s="185"/>
      <c r="Q210" s="185"/>
      <c r="R210" s="185"/>
      <c r="S210" s="185"/>
      <c r="T210" s="186"/>
      <c r="AT210" s="187" t="s">
        <v>162</v>
      </c>
      <c r="AU210" s="187" t="s">
        <v>82</v>
      </c>
      <c r="AV210" s="14" t="s">
        <v>164</v>
      </c>
      <c r="AW210" s="14" t="s">
        <v>37</v>
      </c>
      <c r="AX210" s="14" t="s">
        <v>20</v>
      </c>
      <c r="AY210" s="187" t="s">
        <v>152</v>
      </c>
    </row>
    <row r="211" spans="2:51" s="14" customFormat="1" ht="24">
      <c r="B211" s="179"/>
      <c r="C211" s="153">
        <v>173</v>
      </c>
      <c r="D211" s="153" t="s">
        <v>155</v>
      </c>
      <c r="E211" s="154" t="s">
        <v>382</v>
      </c>
      <c r="F211" s="308" t="s">
        <v>1989</v>
      </c>
      <c r="G211" s="311" t="s">
        <v>258</v>
      </c>
      <c r="H211" s="157">
        <v>101</v>
      </c>
      <c r="I211" s="158"/>
      <c r="J211" s="158">
        <f>ROUND(I211*H211,2)</f>
        <v>0</v>
      </c>
      <c r="K211" s="155" t="s">
        <v>159</v>
      </c>
      <c r="L211" s="179"/>
      <c r="M211" s="184"/>
      <c r="N211" s="185"/>
      <c r="O211" s="185"/>
      <c r="P211" s="185"/>
      <c r="Q211" s="185"/>
      <c r="R211" s="185"/>
      <c r="S211" s="185"/>
      <c r="T211" s="186"/>
      <c r="AT211" s="187"/>
      <c r="AU211" s="187"/>
      <c r="AY211" s="187"/>
    </row>
    <row r="212" spans="2:65" s="1" customFormat="1" ht="31.5" customHeight="1">
      <c r="B212" s="152"/>
      <c r="C212" s="14"/>
      <c r="D212" s="180"/>
      <c r="E212" s="181"/>
      <c r="F212" s="182"/>
      <c r="G212" s="14"/>
      <c r="H212" s="183"/>
      <c r="I212" s="14"/>
      <c r="J212" s="14"/>
      <c r="K212" s="14"/>
      <c r="L212" s="33"/>
      <c r="M212" s="159" t="s">
        <v>3</v>
      </c>
      <c r="N212" s="160" t="s">
        <v>45</v>
      </c>
      <c r="O212" s="161">
        <v>0.605</v>
      </c>
      <c r="P212" s="161">
        <f>O212*H213</f>
        <v>0.605</v>
      </c>
      <c r="Q212" s="161">
        <v>0.0012</v>
      </c>
      <c r="R212" s="161">
        <f>Q212*H213</f>
        <v>0.0012</v>
      </c>
      <c r="S212" s="161">
        <v>0</v>
      </c>
      <c r="T212" s="162">
        <f>S212*H213</f>
        <v>0</v>
      </c>
      <c r="AR212" s="19" t="s">
        <v>164</v>
      </c>
      <c r="AT212" s="19" t="s">
        <v>155</v>
      </c>
      <c r="AU212" s="19" t="s">
        <v>82</v>
      </c>
      <c r="AY212" s="19" t="s">
        <v>152</v>
      </c>
      <c r="BE212" s="163">
        <f>IF(N212="základní",J213,0)</f>
        <v>0</v>
      </c>
      <c r="BF212" s="163">
        <f>IF(N212="snížená",J213,0)</f>
        <v>0</v>
      </c>
      <c r="BG212" s="163">
        <f>IF(N212="zákl. přenesená",J213,0)</f>
        <v>0</v>
      </c>
      <c r="BH212" s="163">
        <f>IF(N212="sníž. přenesená",J213,0)</f>
        <v>0</v>
      </c>
      <c r="BI212" s="163">
        <f>IF(N212="nulová",J213,0)</f>
        <v>0</v>
      </c>
      <c r="BJ212" s="19" t="s">
        <v>20</v>
      </c>
      <c r="BK212" s="163">
        <f>ROUND(I213*H213,2)</f>
        <v>0</v>
      </c>
      <c r="BL212" s="19" t="s">
        <v>164</v>
      </c>
      <c r="BM212" s="19" t="s">
        <v>383</v>
      </c>
    </row>
    <row r="213" spans="2:51" s="12" customFormat="1" ht="13.5">
      <c r="B213" s="164"/>
      <c r="C213" s="153" t="s">
        <v>381</v>
      </c>
      <c r="D213" s="153" t="s">
        <v>155</v>
      </c>
      <c r="E213" s="154" t="s">
        <v>382</v>
      </c>
      <c r="F213" s="308" t="s">
        <v>1990</v>
      </c>
      <c r="G213" s="156" t="s">
        <v>317</v>
      </c>
      <c r="H213" s="157">
        <v>1</v>
      </c>
      <c r="I213" s="158"/>
      <c r="J213" s="158">
        <f>ROUND(I213*H213,2)</f>
        <v>0</v>
      </c>
      <c r="K213" s="155" t="s">
        <v>159</v>
      </c>
      <c r="L213" s="164"/>
      <c r="M213" s="169"/>
      <c r="N213" s="170"/>
      <c r="O213" s="170"/>
      <c r="P213" s="170"/>
      <c r="Q213" s="170"/>
      <c r="R213" s="170"/>
      <c r="S213" s="170"/>
      <c r="T213" s="171"/>
      <c r="AT213" s="168" t="s">
        <v>162</v>
      </c>
      <c r="AU213" s="168" t="s">
        <v>82</v>
      </c>
      <c r="AV213" s="12" t="s">
        <v>20</v>
      </c>
      <c r="AW213" s="12" t="s">
        <v>37</v>
      </c>
      <c r="AX213" s="12" t="s">
        <v>74</v>
      </c>
      <c r="AY213" s="168" t="s">
        <v>152</v>
      </c>
    </row>
    <row r="214" spans="2:51" s="13" customFormat="1" ht="13.5">
      <c r="B214" s="172"/>
      <c r="C214" s="12"/>
      <c r="D214" s="165" t="s">
        <v>162</v>
      </c>
      <c r="E214" s="166" t="s">
        <v>3</v>
      </c>
      <c r="F214" s="351" t="s">
        <v>1985</v>
      </c>
      <c r="G214" s="12"/>
      <c r="H214" s="168" t="s">
        <v>3</v>
      </c>
      <c r="I214" s="12"/>
      <c r="J214" s="12"/>
      <c r="K214" s="12"/>
      <c r="L214" s="172"/>
      <c r="M214" s="176"/>
      <c r="N214" s="177"/>
      <c r="O214" s="177"/>
      <c r="P214" s="177"/>
      <c r="Q214" s="177"/>
      <c r="R214" s="177"/>
      <c r="S214" s="177"/>
      <c r="T214" s="178"/>
      <c r="AT214" s="173" t="s">
        <v>162</v>
      </c>
      <c r="AU214" s="173" t="s">
        <v>82</v>
      </c>
      <c r="AV214" s="13" t="s">
        <v>82</v>
      </c>
      <c r="AW214" s="13" t="s">
        <v>37</v>
      </c>
      <c r="AX214" s="13" t="s">
        <v>74</v>
      </c>
      <c r="AY214" s="173" t="s">
        <v>152</v>
      </c>
    </row>
    <row r="215" spans="2:51" s="14" customFormat="1" ht="13.5">
      <c r="B215" s="179"/>
      <c r="C215" s="13"/>
      <c r="D215" s="165" t="s">
        <v>162</v>
      </c>
      <c r="E215" s="173" t="s">
        <v>3</v>
      </c>
      <c r="F215" s="174" t="s">
        <v>20</v>
      </c>
      <c r="G215" s="13"/>
      <c r="H215" s="175">
        <v>1</v>
      </c>
      <c r="I215" s="13"/>
      <c r="J215" s="13"/>
      <c r="K215" s="1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7" t="s">
        <v>162</v>
      </c>
      <c r="AU215" s="187" t="s">
        <v>82</v>
      </c>
      <c r="AV215" s="14" t="s">
        <v>164</v>
      </c>
      <c r="AW215" s="14" t="s">
        <v>37</v>
      </c>
      <c r="AX215" s="14" t="s">
        <v>20</v>
      </c>
      <c r="AY215" s="187" t="s">
        <v>152</v>
      </c>
    </row>
    <row r="216" spans="2:63" s="11" customFormat="1" ht="29.85" customHeight="1">
      <c r="B216" s="139"/>
      <c r="C216" s="14"/>
      <c r="D216" s="165" t="s">
        <v>162</v>
      </c>
      <c r="E216" s="188" t="s">
        <v>3</v>
      </c>
      <c r="F216" s="189" t="s">
        <v>163</v>
      </c>
      <c r="G216" s="14"/>
      <c r="H216" s="190">
        <v>1</v>
      </c>
      <c r="I216" s="14"/>
      <c r="J216" s="14"/>
      <c r="K216" s="14"/>
      <c r="L216" s="139"/>
      <c r="M216" s="143"/>
      <c r="N216" s="144"/>
      <c r="O216" s="144"/>
      <c r="P216" s="145">
        <f>SUM(P217:P276)</f>
        <v>1127.276645</v>
      </c>
      <c r="Q216" s="144"/>
      <c r="R216" s="145">
        <f>SUM(R217:R276)</f>
        <v>0</v>
      </c>
      <c r="S216" s="144"/>
      <c r="T216" s="146">
        <f>SUM(T217:T276)</f>
        <v>67.18813300000001</v>
      </c>
      <c r="AR216" s="140" t="s">
        <v>20</v>
      </c>
      <c r="AT216" s="147" t="s">
        <v>73</v>
      </c>
      <c r="AU216" s="147" t="s">
        <v>20</v>
      </c>
      <c r="AY216" s="140" t="s">
        <v>152</v>
      </c>
      <c r="BK216" s="148">
        <f>SUM(BK217:BK276)</f>
        <v>0</v>
      </c>
    </row>
    <row r="217" spans="2:65" s="1" customFormat="1" ht="22.5" customHeight="1">
      <c r="B217" s="152"/>
      <c r="C217" s="11"/>
      <c r="D217" s="149" t="s">
        <v>73</v>
      </c>
      <c r="E217" s="150" t="s">
        <v>185</v>
      </c>
      <c r="F217" s="150" t="s">
        <v>384</v>
      </c>
      <c r="G217" s="11"/>
      <c r="H217" s="11"/>
      <c r="I217" s="11"/>
      <c r="J217" s="151">
        <f>BK216</f>
        <v>0</v>
      </c>
      <c r="K217" s="11"/>
      <c r="L217" s="33"/>
      <c r="M217" s="159" t="s">
        <v>3</v>
      </c>
      <c r="N217" s="160" t="s">
        <v>45</v>
      </c>
      <c r="O217" s="161">
        <v>0.07</v>
      </c>
      <c r="P217" s="161">
        <f>O217*H218</f>
        <v>1.2600000000000002</v>
      </c>
      <c r="Q217" s="161">
        <v>0</v>
      </c>
      <c r="R217" s="161">
        <f>Q217*H218</f>
        <v>0</v>
      </c>
      <c r="S217" s="161">
        <v>0.0014</v>
      </c>
      <c r="T217" s="162">
        <f>S217*H218</f>
        <v>0.0252</v>
      </c>
      <c r="AR217" s="19" t="s">
        <v>305</v>
      </c>
      <c r="AT217" s="19" t="s">
        <v>155</v>
      </c>
      <c r="AU217" s="19" t="s">
        <v>82</v>
      </c>
      <c r="AY217" s="19" t="s">
        <v>152</v>
      </c>
      <c r="BE217" s="163">
        <f>IF(N217="základní",J218,0)</f>
        <v>0</v>
      </c>
      <c r="BF217" s="163">
        <f>IF(N217="snížená",J218,0)</f>
        <v>0</v>
      </c>
      <c r="BG217" s="163">
        <f>IF(N217="zákl. přenesená",J218,0)</f>
        <v>0</v>
      </c>
      <c r="BH217" s="163">
        <f>IF(N217="sníž. přenesená",J218,0)</f>
        <v>0</v>
      </c>
      <c r="BI217" s="163">
        <f>IF(N217="nulová",J218,0)</f>
        <v>0</v>
      </c>
      <c r="BJ217" s="19" t="s">
        <v>20</v>
      </c>
      <c r="BK217" s="163">
        <f>ROUND(I218*H218,2)</f>
        <v>0</v>
      </c>
      <c r="BL217" s="19" t="s">
        <v>305</v>
      </c>
      <c r="BM217" s="19" t="s">
        <v>388</v>
      </c>
    </row>
    <row r="218" spans="2:51" s="13" customFormat="1" ht="13.5">
      <c r="B218" s="172"/>
      <c r="C218" s="153" t="s">
        <v>385</v>
      </c>
      <c r="D218" s="153" t="s">
        <v>155</v>
      </c>
      <c r="E218" s="154" t="s">
        <v>386</v>
      </c>
      <c r="F218" s="155" t="s">
        <v>387</v>
      </c>
      <c r="G218" s="156" t="s">
        <v>258</v>
      </c>
      <c r="H218" s="157">
        <v>18</v>
      </c>
      <c r="I218" s="158"/>
      <c r="J218" s="158">
        <f>ROUND(I218*H218,2)</f>
        <v>0</v>
      </c>
      <c r="K218" s="155" t="s">
        <v>159</v>
      </c>
      <c r="L218" s="172"/>
      <c r="M218" s="176"/>
      <c r="N218" s="177"/>
      <c r="O218" s="177"/>
      <c r="P218" s="177"/>
      <c r="Q218" s="177"/>
      <c r="R218" s="177"/>
      <c r="S218" s="177"/>
      <c r="T218" s="178"/>
      <c r="AT218" s="173" t="s">
        <v>162</v>
      </c>
      <c r="AU218" s="173" t="s">
        <v>82</v>
      </c>
      <c r="AV218" s="13" t="s">
        <v>82</v>
      </c>
      <c r="AW218" s="13" t="s">
        <v>37</v>
      </c>
      <c r="AX218" s="13" t="s">
        <v>74</v>
      </c>
      <c r="AY218" s="173" t="s">
        <v>152</v>
      </c>
    </row>
    <row r="219" spans="2:51" s="14" customFormat="1" ht="13.5">
      <c r="B219" s="179"/>
      <c r="C219" s="13"/>
      <c r="D219" s="165" t="s">
        <v>162</v>
      </c>
      <c r="E219" s="173" t="s">
        <v>3</v>
      </c>
      <c r="F219" s="174" t="s">
        <v>281</v>
      </c>
      <c r="G219" s="13"/>
      <c r="H219" s="175">
        <v>18</v>
      </c>
      <c r="I219" s="13"/>
      <c r="J219" s="13"/>
      <c r="K219" s="1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7" t="s">
        <v>162</v>
      </c>
      <c r="AU219" s="187" t="s">
        <v>82</v>
      </c>
      <c r="AV219" s="14" t="s">
        <v>164</v>
      </c>
      <c r="AW219" s="14" t="s">
        <v>37</v>
      </c>
      <c r="AX219" s="14" t="s">
        <v>20</v>
      </c>
      <c r="AY219" s="187" t="s">
        <v>152</v>
      </c>
    </row>
    <row r="220" spans="2:65" s="1" customFormat="1" ht="22.5" customHeight="1">
      <c r="B220" s="152"/>
      <c r="C220" s="14"/>
      <c r="D220" s="180" t="s">
        <v>162</v>
      </c>
      <c r="E220" s="181" t="s">
        <v>3</v>
      </c>
      <c r="F220" s="182" t="s">
        <v>163</v>
      </c>
      <c r="G220" s="14"/>
      <c r="H220" s="183">
        <v>18</v>
      </c>
      <c r="I220" s="14"/>
      <c r="J220" s="14"/>
      <c r="K220" s="14"/>
      <c r="L220" s="33"/>
      <c r="M220" s="159" t="s">
        <v>3</v>
      </c>
      <c r="N220" s="160" t="s">
        <v>45</v>
      </c>
      <c r="O220" s="161">
        <v>0.255</v>
      </c>
      <c r="P220" s="161">
        <f>O220*H221</f>
        <v>66.94005</v>
      </c>
      <c r="Q220" s="161">
        <v>0</v>
      </c>
      <c r="R220" s="161">
        <f>Q220*H221</f>
        <v>0</v>
      </c>
      <c r="S220" s="161">
        <v>0.003</v>
      </c>
      <c r="T220" s="162">
        <f>S220*H221</f>
        <v>0.78753</v>
      </c>
      <c r="AR220" s="19" t="s">
        <v>305</v>
      </c>
      <c r="AT220" s="19" t="s">
        <v>155</v>
      </c>
      <c r="AU220" s="19" t="s">
        <v>82</v>
      </c>
      <c r="AY220" s="19" t="s">
        <v>152</v>
      </c>
      <c r="BE220" s="163">
        <f>IF(N220="základní",J221,0)</f>
        <v>0</v>
      </c>
      <c r="BF220" s="163">
        <f>IF(N220="snížená",J221,0)</f>
        <v>0</v>
      </c>
      <c r="BG220" s="163">
        <f>IF(N220="zákl. přenesená",J221,0)</f>
        <v>0</v>
      </c>
      <c r="BH220" s="163">
        <f>IF(N220="sníž. přenesená",J221,0)</f>
        <v>0</v>
      </c>
      <c r="BI220" s="163">
        <f>IF(N220="nulová",J221,0)</f>
        <v>0</v>
      </c>
      <c r="BJ220" s="19" t="s">
        <v>20</v>
      </c>
      <c r="BK220" s="163">
        <f>ROUND(I221*H221,2)</f>
        <v>0</v>
      </c>
      <c r="BL220" s="19" t="s">
        <v>305</v>
      </c>
      <c r="BM220" s="19" t="s">
        <v>392</v>
      </c>
    </row>
    <row r="221" spans="2:51" s="12" customFormat="1" ht="13.5">
      <c r="B221" s="164"/>
      <c r="C221" s="153" t="s">
        <v>389</v>
      </c>
      <c r="D221" s="153" t="s">
        <v>155</v>
      </c>
      <c r="E221" s="154" t="s">
        <v>390</v>
      </c>
      <c r="F221" s="155" t="s">
        <v>391</v>
      </c>
      <c r="G221" s="156" t="s">
        <v>258</v>
      </c>
      <c r="H221" s="157">
        <v>262.51</v>
      </c>
      <c r="I221" s="158"/>
      <c r="J221" s="158">
        <f>ROUND(I221*H221,2)</f>
        <v>0</v>
      </c>
      <c r="K221" s="155" t="s">
        <v>159</v>
      </c>
      <c r="L221" s="164"/>
      <c r="M221" s="169"/>
      <c r="N221" s="170"/>
      <c r="O221" s="170"/>
      <c r="P221" s="170"/>
      <c r="Q221" s="170"/>
      <c r="R221" s="170"/>
      <c r="S221" s="170"/>
      <c r="T221" s="171"/>
      <c r="AT221" s="168" t="s">
        <v>162</v>
      </c>
      <c r="AU221" s="168" t="s">
        <v>82</v>
      </c>
      <c r="AV221" s="12" t="s">
        <v>20</v>
      </c>
      <c r="AW221" s="12" t="s">
        <v>37</v>
      </c>
      <c r="AX221" s="12" t="s">
        <v>74</v>
      </c>
      <c r="AY221" s="168" t="s">
        <v>152</v>
      </c>
    </row>
    <row r="222" spans="2:51" s="13" customFormat="1" ht="13.5">
      <c r="B222" s="172"/>
      <c r="C222" s="12"/>
      <c r="D222" s="165" t="s">
        <v>162</v>
      </c>
      <c r="E222" s="166" t="s">
        <v>3</v>
      </c>
      <c r="F222" s="167" t="s">
        <v>393</v>
      </c>
      <c r="G222" s="12"/>
      <c r="H222" s="168" t="s">
        <v>3</v>
      </c>
      <c r="I222" s="12"/>
      <c r="J222" s="12"/>
      <c r="K222" s="12"/>
      <c r="L222" s="172"/>
      <c r="M222" s="176"/>
      <c r="N222" s="177"/>
      <c r="O222" s="177"/>
      <c r="P222" s="177"/>
      <c r="Q222" s="177"/>
      <c r="R222" s="177"/>
      <c r="S222" s="177"/>
      <c r="T222" s="178"/>
      <c r="AT222" s="173" t="s">
        <v>162</v>
      </c>
      <c r="AU222" s="173" t="s">
        <v>82</v>
      </c>
      <c r="AV222" s="13" t="s">
        <v>82</v>
      </c>
      <c r="AW222" s="13" t="s">
        <v>37</v>
      </c>
      <c r="AX222" s="13" t="s">
        <v>74</v>
      </c>
      <c r="AY222" s="173" t="s">
        <v>152</v>
      </c>
    </row>
    <row r="223" spans="2:51" s="14" customFormat="1" ht="13.5">
      <c r="B223" s="179"/>
      <c r="C223" s="13"/>
      <c r="D223" s="165" t="s">
        <v>162</v>
      </c>
      <c r="E223" s="173" t="s">
        <v>3</v>
      </c>
      <c r="F223" s="174" t="s">
        <v>394</v>
      </c>
      <c r="G223" s="13"/>
      <c r="H223" s="175">
        <v>262.51</v>
      </c>
      <c r="I223" s="13"/>
      <c r="J223" s="13"/>
      <c r="K223" s="1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7" t="s">
        <v>162</v>
      </c>
      <c r="AU223" s="187" t="s">
        <v>82</v>
      </c>
      <c r="AV223" s="14" t="s">
        <v>164</v>
      </c>
      <c r="AW223" s="14" t="s">
        <v>37</v>
      </c>
      <c r="AX223" s="14" t="s">
        <v>20</v>
      </c>
      <c r="AY223" s="187" t="s">
        <v>152</v>
      </c>
    </row>
    <row r="224" spans="2:65" s="1" customFormat="1" ht="22.5" customHeight="1">
      <c r="B224" s="152"/>
      <c r="C224" s="14"/>
      <c r="D224" s="180" t="s">
        <v>162</v>
      </c>
      <c r="E224" s="181" t="s">
        <v>3</v>
      </c>
      <c r="F224" s="182" t="s">
        <v>163</v>
      </c>
      <c r="G224" s="14"/>
      <c r="H224" s="183">
        <v>262.51</v>
      </c>
      <c r="I224" s="14"/>
      <c r="J224" s="14"/>
      <c r="K224" s="14"/>
      <c r="L224" s="33"/>
      <c r="M224" s="159" t="s">
        <v>3</v>
      </c>
      <c r="N224" s="160" t="s">
        <v>45</v>
      </c>
      <c r="O224" s="161">
        <v>0.42</v>
      </c>
      <c r="P224" s="161">
        <f>O224*H225</f>
        <v>110.2542</v>
      </c>
      <c r="Q224" s="161">
        <v>0</v>
      </c>
      <c r="R224" s="161">
        <f>Q224*H225</f>
        <v>0</v>
      </c>
      <c r="S224" s="161">
        <v>0</v>
      </c>
      <c r="T224" s="162">
        <f>S224*H225</f>
        <v>0</v>
      </c>
      <c r="AR224" s="19" t="s">
        <v>305</v>
      </c>
      <c r="AT224" s="19" t="s">
        <v>155</v>
      </c>
      <c r="AU224" s="19" t="s">
        <v>82</v>
      </c>
      <c r="AY224" s="19" t="s">
        <v>152</v>
      </c>
      <c r="BE224" s="163">
        <f>IF(N224="základní",J225,0)</f>
        <v>0</v>
      </c>
      <c r="BF224" s="163">
        <f>IF(N224="snížená",J225,0)</f>
        <v>0</v>
      </c>
      <c r="BG224" s="163">
        <f>IF(N224="zákl. přenesená",J225,0)</f>
        <v>0</v>
      </c>
      <c r="BH224" s="163">
        <f>IF(N224="sníž. přenesená",J225,0)</f>
        <v>0</v>
      </c>
      <c r="BI224" s="163">
        <f>IF(N224="nulová",J225,0)</f>
        <v>0</v>
      </c>
      <c r="BJ224" s="19" t="s">
        <v>20</v>
      </c>
      <c r="BK224" s="163">
        <f>ROUND(I225*H225,2)</f>
        <v>0</v>
      </c>
      <c r="BL224" s="19" t="s">
        <v>305</v>
      </c>
      <c r="BM224" s="19" t="s">
        <v>398</v>
      </c>
    </row>
    <row r="225" spans="2:51" s="12" customFormat="1" ht="13.5">
      <c r="B225" s="164"/>
      <c r="C225" s="153" t="s">
        <v>395</v>
      </c>
      <c r="D225" s="153" t="s">
        <v>155</v>
      </c>
      <c r="E225" s="154" t="s">
        <v>396</v>
      </c>
      <c r="F225" s="155" t="s">
        <v>397</v>
      </c>
      <c r="G225" s="156" t="s">
        <v>258</v>
      </c>
      <c r="H225" s="157">
        <v>262.51</v>
      </c>
      <c r="I225" s="158"/>
      <c r="J225" s="158">
        <f>ROUND(I225*H225,2)</f>
        <v>0</v>
      </c>
      <c r="K225" s="155" t="s">
        <v>159</v>
      </c>
      <c r="L225" s="164"/>
      <c r="M225" s="169"/>
      <c r="N225" s="170"/>
      <c r="O225" s="170"/>
      <c r="P225" s="170"/>
      <c r="Q225" s="170"/>
      <c r="R225" s="170"/>
      <c r="S225" s="170"/>
      <c r="T225" s="171"/>
      <c r="AT225" s="168" t="s">
        <v>162</v>
      </c>
      <c r="AU225" s="168" t="s">
        <v>82</v>
      </c>
      <c r="AV225" s="12" t="s">
        <v>20</v>
      </c>
      <c r="AW225" s="12" t="s">
        <v>37</v>
      </c>
      <c r="AX225" s="12" t="s">
        <v>74</v>
      </c>
      <c r="AY225" s="168" t="s">
        <v>152</v>
      </c>
    </row>
    <row r="226" spans="2:51" s="13" customFormat="1" ht="13.5">
      <c r="B226" s="172"/>
      <c r="C226" s="12"/>
      <c r="D226" s="165" t="s">
        <v>162</v>
      </c>
      <c r="E226" s="166" t="s">
        <v>3</v>
      </c>
      <c r="F226" s="167" t="s">
        <v>393</v>
      </c>
      <c r="G226" s="12"/>
      <c r="H226" s="168" t="s">
        <v>3</v>
      </c>
      <c r="I226" s="12"/>
      <c r="J226" s="12"/>
      <c r="K226" s="12"/>
      <c r="L226" s="172"/>
      <c r="M226" s="176"/>
      <c r="N226" s="177"/>
      <c r="O226" s="177"/>
      <c r="P226" s="177"/>
      <c r="Q226" s="177"/>
      <c r="R226" s="177"/>
      <c r="S226" s="177"/>
      <c r="T226" s="178"/>
      <c r="AT226" s="173" t="s">
        <v>162</v>
      </c>
      <c r="AU226" s="173" t="s">
        <v>82</v>
      </c>
      <c r="AV226" s="13" t="s">
        <v>82</v>
      </c>
      <c r="AW226" s="13" t="s">
        <v>37</v>
      </c>
      <c r="AX226" s="13" t="s">
        <v>74</v>
      </c>
      <c r="AY226" s="173" t="s">
        <v>152</v>
      </c>
    </row>
    <row r="227" spans="2:51" s="14" customFormat="1" ht="13.5">
      <c r="B227" s="179"/>
      <c r="C227" s="13"/>
      <c r="D227" s="165" t="s">
        <v>162</v>
      </c>
      <c r="E227" s="173" t="s">
        <v>3</v>
      </c>
      <c r="F227" s="174" t="s">
        <v>394</v>
      </c>
      <c r="G227" s="13"/>
      <c r="H227" s="175">
        <v>262.51</v>
      </c>
      <c r="I227" s="13"/>
      <c r="J227" s="13"/>
      <c r="K227" s="1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7" t="s">
        <v>162</v>
      </c>
      <c r="AU227" s="187" t="s">
        <v>82</v>
      </c>
      <c r="AV227" s="14" t="s">
        <v>164</v>
      </c>
      <c r="AW227" s="14" t="s">
        <v>37</v>
      </c>
      <c r="AX227" s="14" t="s">
        <v>20</v>
      </c>
      <c r="AY227" s="187" t="s">
        <v>152</v>
      </c>
    </row>
    <row r="228" spans="2:65" s="1" customFormat="1" ht="22.5" customHeight="1">
      <c r="B228" s="152"/>
      <c r="C228" s="14"/>
      <c r="D228" s="180" t="s">
        <v>162</v>
      </c>
      <c r="E228" s="181" t="s">
        <v>3</v>
      </c>
      <c r="F228" s="182" t="s">
        <v>163</v>
      </c>
      <c r="G228" s="14"/>
      <c r="H228" s="183">
        <v>262.51</v>
      </c>
      <c r="I228" s="14"/>
      <c r="J228" s="14"/>
      <c r="K228" s="14"/>
      <c r="L228" s="33"/>
      <c r="M228" s="159" t="s">
        <v>3</v>
      </c>
      <c r="N228" s="160" t="s">
        <v>45</v>
      </c>
      <c r="O228" s="161">
        <v>0.284</v>
      </c>
      <c r="P228" s="161">
        <f>O228*H229</f>
        <v>8.733567999999998</v>
      </c>
      <c r="Q228" s="161">
        <v>0</v>
      </c>
      <c r="R228" s="161">
        <f>Q228*H229</f>
        <v>0</v>
      </c>
      <c r="S228" s="161">
        <v>0.261</v>
      </c>
      <c r="T228" s="162">
        <f>S228*H229</f>
        <v>8.026272</v>
      </c>
      <c r="AR228" s="19" t="s">
        <v>164</v>
      </c>
      <c r="AT228" s="19" t="s">
        <v>155</v>
      </c>
      <c r="AU228" s="19" t="s">
        <v>82</v>
      </c>
      <c r="AY228" s="19" t="s">
        <v>152</v>
      </c>
      <c r="BE228" s="163">
        <f>IF(N228="základní",J229,0)</f>
        <v>0</v>
      </c>
      <c r="BF228" s="163">
        <f>IF(N228="snížená",J229,0)</f>
        <v>0</v>
      </c>
      <c r="BG228" s="163">
        <f>IF(N228="zákl. přenesená",J229,0)</f>
        <v>0</v>
      </c>
      <c r="BH228" s="163">
        <f>IF(N228="sníž. přenesená",J229,0)</f>
        <v>0</v>
      </c>
      <c r="BI228" s="163">
        <f>IF(N228="nulová",J229,0)</f>
        <v>0</v>
      </c>
      <c r="BJ228" s="19" t="s">
        <v>20</v>
      </c>
      <c r="BK228" s="163">
        <f>ROUND(I229*H229,2)</f>
        <v>0</v>
      </c>
      <c r="BL228" s="19" t="s">
        <v>164</v>
      </c>
      <c r="BM228" s="19" t="s">
        <v>402</v>
      </c>
    </row>
    <row r="229" spans="2:51" s="13" customFormat="1" ht="13.5">
      <c r="B229" s="172"/>
      <c r="C229" s="153" t="s">
        <v>399</v>
      </c>
      <c r="D229" s="153" t="s">
        <v>155</v>
      </c>
      <c r="E229" s="154" t="s">
        <v>400</v>
      </c>
      <c r="F229" s="155" t="s">
        <v>401</v>
      </c>
      <c r="G229" s="156" t="s">
        <v>258</v>
      </c>
      <c r="H229" s="157">
        <v>30.752</v>
      </c>
      <c r="I229" s="158"/>
      <c r="J229" s="158">
        <f>ROUND(I229*H229,2)</f>
        <v>0</v>
      </c>
      <c r="K229" s="155" t="s">
        <v>159</v>
      </c>
      <c r="L229" s="172"/>
      <c r="M229" s="176"/>
      <c r="N229" s="177"/>
      <c r="O229" s="177"/>
      <c r="P229" s="177"/>
      <c r="Q229" s="177"/>
      <c r="R229" s="177"/>
      <c r="S229" s="177"/>
      <c r="T229" s="178"/>
      <c r="AT229" s="173" t="s">
        <v>162</v>
      </c>
      <c r="AU229" s="173" t="s">
        <v>82</v>
      </c>
      <c r="AV229" s="13" t="s">
        <v>82</v>
      </c>
      <c r="AW229" s="13" t="s">
        <v>37</v>
      </c>
      <c r="AX229" s="13" t="s">
        <v>74</v>
      </c>
      <c r="AY229" s="173" t="s">
        <v>152</v>
      </c>
    </row>
    <row r="230" spans="2:51" s="14" customFormat="1" ht="13.5">
      <c r="B230" s="179"/>
      <c r="C230" s="13"/>
      <c r="D230" s="165" t="s">
        <v>162</v>
      </c>
      <c r="E230" s="173" t="s">
        <v>3</v>
      </c>
      <c r="F230" s="174" t="s">
        <v>403</v>
      </c>
      <c r="G230" s="13"/>
      <c r="H230" s="175">
        <v>30.752</v>
      </c>
      <c r="I230" s="13"/>
      <c r="J230" s="13"/>
      <c r="K230" s="1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7" t="s">
        <v>162</v>
      </c>
      <c r="AU230" s="187" t="s">
        <v>82</v>
      </c>
      <c r="AV230" s="14" t="s">
        <v>164</v>
      </c>
      <c r="AW230" s="14" t="s">
        <v>37</v>
      </c>
      <c r="AX230" s="14" t="s">
        <v>20</v>
      </c>
      <c r="AY230" s="187" t="s">
        <v>152</v>
      </c>
    </row>
    <row r="231" spans="2:65" s="1" customFormat="1" ht="22.5" customHeight="1">
      <c r="B231" s="152"/>
      <c r="C231" s="14"/>
      <c r="D231" s="180" t="s">
        <v>162</v>
      </c>
      <c r="E231" s="181" t="s">
        <v>3</v>
      </c>
      <c r="F231" s="182" t="s">
        <v>163</v>
      </c>
      <c r="G231" s="14"/>
      <c r="H231" s="183">
        <v>30.752</v>
      </c>
      <c r="I231" s="14"/>
      <c r="J231" s="14"/>
      <c r="K231" s="14"/>
      <c r="L231" s="33"/>
      <c r="M231" s="159" t="s">
        <v>3</v>
      </c>
      <c r="N231" s="160" t="s">
        <v>45</v>
      </c>
      <c r="O231" s="161">
        <v>5.244</v>
      </c>
      <c r="P231" s="161">
        <f>O231*H232</f>
        <v>14.179776</v>
      </c>
      <c r="Q231" s="161">
        <v>0</v>
      </c>
      <c r="R231" s="161">
        <f>Q231*H232</f>
        <v>0</v>
      </c>
      <c r="S231" s="161">
        <v>1.6</v>
      </c>
      <c r="T231" s="162">
        <f>S231*H232</f>
        <v>4.3264000000000005</v>
      </c>
      <c r="AR231" s="19" t="s">
        <v>164</v>
      </c>
      <c r="AT231" s="19" t="s">
        <v>155</v>
      </c>
      <c r="AU231" s="19" t="s">
        <v>82</v>
      </c>
      <c r="AY231" s="19" t="s">
        <v>152</v>
      </c>
      <c r="BE231" s="163">
        <f>IF(N231="základní",J232,0)</f>
        <v>0</v>
      </c>
      <c r="BF231" s="163">
        <f>IF(N231="snížená",J232,0)</f>
        <v>0</v>
      </c>
      <c r="BG231" s="163">
        <f>IF(N231="zákl. přenesená",J232,0)</f>
        <v>0</v>
      </c>
      <c r="BH231" s="163">
        <f>IF(N231="sníž. přenesená",J232,0)</f>
        <v>0</v>
      </c>
      <c r="BI231" s="163">
        <f>IF(N231="nulová",J232,0)</f>
        <v>0</v>
      </c>
      <c r="BJ231" s="19" t="s">
        <v>20</v>
      </c>
      <c r="BK231" s="163">
        <f>ROUND(I232*H232,2)</f>
        <v>0</v>
      </c>
      <c r="BL231" s="19" t="s">
        <v>164</v>
      </c>
      <c r="BM231" s="19" t="s">
        <v>407</v>
      </c>
    </row>
    <row r="232" spans="2:51" s="12" customFormat="1" ht="13.5">
      <c r="B232" s="164"/>
      <c r="C232" s="153" t="s">
        <v>404</v>
      </c>
      <c r="D232" s="153" t="s">
        <v>155</v>
      </c>
      <c r="E232" s="154" t="s">
        <v>405</v>
      </c>
      <c r="F232" s="155" t="s">
        <v>406</v>
      </c>
      <c r="G232" s="156" t="s">
        <v>233</v>
      </c>
      <c r="H232" s="157">
        <v>2.704</v>
      </c>
      <c r="I232" s="158"/>
      <c r="J232" s="158">
        <f>ROUND(I232*H232,2)</f>
        <v>0</v>
      </c>
      <c r="K232" s="155" t="s">
        <v>159</v>
      </c>
      <c r="L232" s="164"/>
      <c r="M232" s="169"/>
      <c r="N232" s="170"/>
      <c r="O232" s="170"/>
      <c r="P232" s="170"/>
      <c r="Q232" s="170"/>
      <c r="R232" s="170"/>
      <c r="S232" s="170"/>
      <c r="T232" s="171"/>
      <c r="AT232" s="168" t="s">
        <v>162</v>
      </c>
      <c r="AU232" s="168" t="s">
        <v>82</v>
      </c>
      <c r="AV232" s="12" t="s">
        <v>20</v>
      </c>
      <c r="AW232" s="12" t="s">
        <v>37</v>
      </c>
      <c r="AX232" s="12" t="s">
        <v>74</v>
      </c>
      <c r="AY232" s="168" t="s">
        <v>152</v>
      </c>
    </row>
    <row r="233" spans="2:51" s="13" customFormat="1" ht="13.5">
      <c r="B233" s="172"/>
      <c r="C233" s="12"/>
      <c r="D233" s="165" t="s">
        <v>162</v>
      </c>
      <c r="E233" s="166" t="s">
        <v>3</v>
      </c>
      <c r="F233" s="167" t="s">
        <v>408</v>
      </c>
      <c r="G233" s="12"/>
      <c r="H233" s="168" t="s">
        <v>3</v>
      </c>
      <c r="I233" s="12"/>
      <c r="J233" s="12"/>
      <c r="K233" s="12"/>
      <c r="L233" s="172"/>
      <c r="M233" s="176"/>
      <c r="N233" s="177"/>
      <c r="O233" s="177"/>
      <c r="P233" s="177"/>
      <c r="Q233" s="177"/>
      <c r="R233" s="177"/>
      <c r="S233" s="177"/>
      <c r="T233" s="178"/>
      <c r="AT233" s="173" t="s">
        <v>162</v>
      </c>
      <c r="AU233" s="173" t="s">
        <v>82</v>
      </c>
      <c r="AV233" s="13" t="s">
        <v>82</v>
      </c>
      <c r="AW233" s="13" t="s">
        <v>37</v>
      </c>
      <c r="AX233" s="13" t="s">
        <v>74</v>
      </c>
      <c r="AY233" s="173" t="s">
        <v>152</v>
      </c>
    </row>
    <row r="234" spans="2:51" s="14" customFormat="1" ht="13.5">
      <c r="B234" s="179"/>
      <c r="C234" s="13"/>
      <c r="D234" s="165" t="s">
        <v>162</v>
      </c>
      <c r="E234" s="173" t="s">
        <v>3</v>
      </c>
      <c r="F234" s="174" t="s">
        <v>409</v>
      </c>
      <c r="G234" s="13"/>
      <c r="H234" s="175">
        <v>2.704</v>
      </c>
      <c r="I234" s="13"/>
      <c r="J234" s="13"/>
      <c r="K234" s="1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7" t="s">
        <v>162</v>
      </c>
      <c r="AU234" s="187" t="s">
        <v>82</v>
      </c>
      <c r="AV234" s="14" t="s">
        <v>164</v>
      </c>
      <c r="AW234" s="14" t="s">
        <v>37</v>
      </c>
      <c r="AX234" s="14" t="s">
        <v>20</v>
      </c>
      <c r="AY234" s="187" t="s">
        <v>152</v>
      </c>
    </row>
    <row r="235" spans="2:65" s="1" customFormat="1" ht="22.5" customHeight="1">
      <c r="B235" s="152"/>
      <c r="C235" s="14"/>
      <c r="D235" s="180" t="s">
        <v>162</v>
      </c>
      <c r="E235" s="181" t="s">
        <v>3</v>
      </c>
      <c r="F235" s="182" t="s">
        <v>163</v>
      </c>
      <c r="G235" s="14"/>
      <c r="H235" s="183">
        <v>2.704</v>
      </c>
      <c r="I235" s="14"/>
      <c r="J235" s="14"/>
      <c r="K235" s="14"/>
      <c r="L235" s="33"/>
      <c r="M235" s="159" t="s">
        <v>3</v>
      </c>
      <c r="N235" s="160" t="s">
        <v>45</v>
      </c>
      <c r="O235" s="161">
        <v>0.939</v>
      </c>
      <c r="P235" s="161">
        <f>O235*H236</f>
        <v>3.3804</v>
      </c>
      <c r="Q235" s="161">
        <v>0</v>
      </c>
      <c r="R235" s="161">
        <f>Q235*H236</f>
        <v>0</v>
      </c>
      <c r="S235" s="161">
        <v>0.076</v>
      </c>
      <c r="T235" s="162">
        <f>S235*H236</f>
        <v>0.2736</v>
      </c>
      <c r="AR235" s="19" t="s">
        <v>164</v>
      </c>
      <c r="AT235" s="19" t="s">
        <v>155</v>
      </c>
      <c r="AU235" s="19" t="s">
        <v>82</v>
      </c>
      <c r="AY235" s="19" t="s">
        <v>152</v>
      </c>
      <c r="BE235" s="163">
        <f>IF(N235="základní",J236,0)</f>
        <v>0</v>
      </c>
      <c r="BF235" s="163">
        <f>IF(N235="snížená",J236,0)</f>
        <v>0</v>
      </c>
      <c r="BG235" s="163">
        <f>IF(N235="zákl. přenesená",J236,0)</f>
        <v>0</v>
      </c>
      <c r="BH235" s="163">
        <f>IF(N235="sníž. přenesená",J236,0)</f>
        <v>0</v>
      </c>
      <c r="BI235" s="163">
        <f>IF(N235="nulová",J236,0)</f>
        <v>0</v>
      </c>
      <c r="BJ235" s="19" t="s">
        <v>20</v>
      </c>
      <c r="BK235" s="163">
        <f>ROUND(I236*H236,2)</f>
        <v>0</v>
      </c>
      <c r="BL235" s="19" t="s">
        <v>164</v>
      </c>
      <c r="BM235" s="19" t="s">
        <v>413</v>
      </c>
    </row>
    <row r="236" spans="2:51" s="13" customFormat="1" ht="13.5">
      <c r="B236" s="172"/>
      <c r="C236" s="153" t="s">
        <v>410</v>
      </c>
      <c r="D236" s="153" t="s">
        <v>155</v>
      </c>
      <c r="E236" s="154" t="s">
        <v>411</v>
      </c>
      <c r="F236" s="155" t="s">
        <v>412</v>
      </c>
      <c r="G236" s="156" t="s">
        <v>258</v>
      </c>
      <c r="H236" s="157">
        <v>3.6</v>
      </c>
      <c r="I236" s="158"/>
      <c r="J236" s="158">
        <f>ROUND(I236*H236,2)</f>
        <v>0</v>
      </c>
      <c r="K236" s="155" t="s">
        <v>159</v>
      </c>
      <c r="L236" s="172"/>
      <c r="M236" s="176"/>
      <c r="N236" s="177"/>
      <c r="O236" s="177"/>
      <c r="P236" s="177"/>
      <c r="Q236" s="177"/>
      <c r="R236" s="177"/>
      <c r="S236" s="177"/>
      <c r="T236" s="178"/>
      <c r="AT236" s="173" t="s">
        <v>162</v>
      </c>
      <c r="AU236" s="173" t="s">
        <v>82</v>
      </c>
      <c r="AV236" s="13" t="s">
        <v>82</v>
      </c>
      <c r="AW236" s="13" t="s">
        <v>37</v>
      </c>
      <c r="AX236" s="13" t="s">
        <v>74</v>
      </c>
      <c r="AY236" s="173" t="s">
        <v>152</v>
      </c>
    </row>
    <row r="237" spans="2:51" s="14" customFormat="1" ht="13.5">
      <c r="B237" s="179"/>
      <c r="C237" s="13"/>
      <c r="D237" s="165" t="s">
        <v>162</v>
      </c>
      <c r="E237" s="173" t="s">
        <v>3</v>
      </c>
      <c r="F237" s="174" t="s">
        <v>414</v>
      </c>
      <c r="G237" s="13"/>
      <c r="H237" s="175">
        <v>3.6</v>
      </c>
      <c r="I237" s="13"/>
      <c r="J237" s="13"/>
      <c r="K237" s="1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7" t="s">
        <v>162</v>
      </c>
      <c r="AU237" s="187" t="s">
        <v>82</v>
      </c>
      <c r="AV237" s="14" t="s">
        <v>164</v>
      </c>
      <c r="AW237" s="14" t="s">
        <v>37</v>
      </c>
      <c r="AX237" s="14" t="s">
        <v>20</v>
      </c>
      <c r="AY237" s="187" t="s">
        <v>152</v>
      </c>
    </row>
    <row r="238" spans="2:65" s="1" customFormat="1" ht="22.5" customHeight="1">
      <c r="B238" s="152"/>
      <c r="C238" s="14"/>
      <c r="D238" s="180" t="s">
        <v>162</v>
      </c>
      <c r="E238" s="181" t="s">
        <v>3</v>
      </c>
      <c r="F238" s="182" t="s">
        <v>163</v>
      </c>
      <c r="G238" s="14"/>
      <c r="H238" s="183">
        <v>3.6</v>
      </c>
      <c r="I238" s="14"/>
      <c r="J238" s="14"/>
      <c r="K238" s="14"/>
      <c r="L238" s="33"/>
      <c r="M238" s="159" t="s">
        <v>3</v>
      </c>
      <c r="N238" s="160" t="s">
        <v>45</v>
      </c>
      <c r="O238" s="161">
        <v>0.718</v>
      </c>
      <c r="P238" s="161">
        <f>O238*H239</f>
        <v>9.233479999999998</v>
      </c>
      <c r="Q238" s="161">
        <v>0</v>
      </c>
      <c r="R238" s="161">
        <f>Q238*H239</f>
        <v>0</v>
      </c>
      <c r="S238" s="161">
        <v>0.063</v>
      </c>
      <c r="T238" s="162">
        <f>S238*H239</f>
        <v>0.81018</v>
      </c>
      <c r="AR238" s="19" t="s">
        <v>164</v>
      </c>
      <c r="AT238" s="19" t="s">
        <v>155</v>
      </c>
      <c r="AU238" s="19" t="s">
        <v>82</v>
      </c>
      <c r="AY238" s="19" t="s">
        <v>152</v>
      </c>
      <c r="BE238" s="163">
        <f>IF(N238="základní",J239,0)</f>
        <v>0</v>
      </c>
      <c r="BF238" s="163">
        <f>IF(N238="snížená",J239,0)</f>
        <v>0</v>
      </c>
      <c r="BG238" s="163">
        <f>IF(N238="zákl. přenesená",J239,0)</f>
        <v>0</v>
      </c>
      <c r="BH238" s="163">
        <f>IF(N238="sníž. přenesená",J239,0)</f>
        <v>0</v>
      </c>
      <c r="BI238" s="163">
        <f>IF(N238="nulová",J239,0)</f>
        <v>0</v>
      </c>
      <c r="BJ238" s="19" t="s">
        <v>20</v>
      </c>
      <c r="BK238" s="163">
        <f>ROUND(I239*H239,2)</f>
        <v>0</v>
      </c>
      <c r="BL238" s="19" t="s">
        <v>164</v>
      </c>
      <c r="BM238" s="19" t="s">
        <v>418</v>
      </c>
    </row>
    <row r="239" spans="2:51" s="13" customFormat="1" ht="13.5">
      <c r="B239" s="172"/>
      <c r="C239" s="153" t="s">
        <v>415</v>
      </c>
      <c r="D239" s="153" t="s">
        <v>155</v>
      </c>
      <c r="E239" s="154" t="s">
        <v>416</v>
      </c>
      <c r="F239" s="155" t="s">
        <v>417</v>
      </c>
      <c r="G239" s="156" t="s">
        <v>258</v>
      </c>
      <c r="H239" s="157">
        <v>12.86</v>
      </c>
      <c r="I239" s="158"/>
      <c r="J239" s="158">
        <f>ROUND(I239*H239,2)</f>
        <v>0</v>
      </c>
      <c r="K239" s="155" t="s">
        <v>159</v>
      </c>
      <c r="L239" s="172"/>
      <c r="M239" s="176"/>
      <c r="N239" s="177"/>
      <c r="O239" s="177"/>
      <c r="P239" s="177"/>
      <c r="Q239" s="177"/>
      <c r="R239" s="177"/>
      <c r="S239" s="177"/>
      <c r="T239" s="178"/>
      <c r="AT239" s="173" t="s">
        <v>162</v>
      </c>
      <c r="AU239" s="173" t="s">
        <v>82</v>
      </c>
      <c r="AV239" s="13" t="s">
        <v>82</v>
      </c>
      <c r="AW239" s="13" t="s">
        <v>37</v>
      </c>
      <c r="AX239" s="13" t="s">
        <v>74</v>
      </c>
      <c r="AY239" s="173" t="s">
        <v>152</v>
      </c>
    </row>
    <row r="240" spans="2:51" s="13" customFormat="1" ht="13.5">
      <c r="B240" s="172"/>
      <c r="D240" s="165" t="s">
        <v>162</v>
      </c>
      <c r="E240" s="173" t="s">
        <v>3</v>
      </c>
      <c r="F240" s="174" t="s">
        <v>419</v>
      </c>
      <c r="H240" s="175">
        <v>4.16</v>
      </c>
      <c r="L240" s="172"/>
      <c r="M240" s="176"/>
      <c r="N240" s="177"/>
      <c r="O240" s="177"/>
      <c r="P240" s="177"/>
      <c r="Q240" s="177"/>
      <c r="R240" s="177"/>
      <c r="S240" s="177"/>
      <c r="T240" s="178"/>
      <c r="AT240" s="173" t="s">
        <v>162</v>
      </c>
      <c r="AU240" s="173" t="s">
        <v>82</v>
      </c>
      <c r="AV240" s="13" t="s">
        <v>82</v>
      </c>
      <c r="AW240" s="13" t="s">
        <v>37</v>
      </c>
      <c r="AX240" s="13" t="s">
        <v>74</v>
      </c>
      <c r="AY240" s="173" t="s">
        <v>152</v>
      </c>
    </row>
    <row r="241" spans="2:51" s="14" customFormat="1" ht="13.5">
      <c r="B241" s="179"/>
      <c r="C241" s="13"/>
      <c r="D241" s="165" t="s">
        <v>162</v>
      </c>
      <c r="E241" s="173" t="s">
        <v>3</v>
      </c>
      <c r="F241" s="174" t="s">
        <v>420</v>
      </c>
      <c r="G241" s="13"/>
      <c r="H241" s="175">
        <v>8.7</v>
      </c>
      <c r="I241" s="13"/>
      <c r="J241" s="13"/>
      <c r="K241" s="1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7" t="s">
        <v>162</v>
      </c>
      <c r="AU241" s="187" t="s">
        <v>82</v>
      </c>
      <c r="AV241" s="14" t="s">
        <v>164</v>
      </c>
      <c r="AW241" s="14" t="s">
        <v>37</v>
      </c>
      <c r="AX241" s="14" t="s">
        <v>20</v>
      </c>
      <c r="AY241" s="187" t="s">
        <v>152</v>
      </c>
    </row>
    <row r="242" spans="2:65" s="1" customFormat="1" ht="31.5" customHeight="1">
      <c r="B242" s="152"/>
      <c r="C242" s="14"/>
      <c r="D242" s="180" t="s">
        <v>162</v>
      </c>
      <c r="E242" s="181" t="s">
        <v>3</v>
      </c>
      <c r="F242" s="182" t="s">
        <v>163</v>
      </c>
      <c r="G242" s="14"/>
      <c r="H242" s="183">
        <v>12.86</v>
      </c>
      <c r="I242" s="14"/>
      <c r="J242" s="14"/>
      <c r="K242" s="14"/>
      <c r="L242" s="33"/>
      <c r="M242" s="159" t="s">
        <v>3</v>
      </c>
      <c r="N242" s="160" t="s">
        <v>45</v>
      </c>
      <c r="O242" s="161">
        <v>3.196</v>
      </c>
      <c r="P242" s="161">
        <f>O242*H243</f>
        <v>4.985760000000001</v>
      </c>
      <c r="Q242" s="161">
        <v>0</v>
      </c>
      <c r="R242" s="161">
        <f>Q242*H243</f>
        <v>0</v>
      </c>
      <c r="S242" s="161">
        <v>1.8</v>
      </c>
      <c r="T242" s="162">
        <f>S242*H243</f>
        <v>2.8080000000000003</v>
      </c>
      <c r="AR242" s="19" t="s">
        <v>164</v>
      </c>
      <c r="AT242" s="19" t="s">
        <v>155</v>
      </c>
      <c r="AU242" s="19" t="s">
        <v>82</v>
      </c>
      <c r="AY242" s="19" t="s">
        <v>152</v>
      </c>
      <c r="BE242" s="163">
        <f>IF(N242="základní",J243,0)</f>
        <v>0</v>
      </c>
      <c r="BF242" s="163">
        <f>IF(N242="snížená",J243,0)</f>
        <v>0</v>
      </c>
      <c r="BG242" s="163">
        <f>IF(N242="zákl. přenesená",J243,0)</f>
        <v>0</v>
      </c>
      <c r="BH242" s="163">
        <f>IF(N242="sníž. přenesená",J243,0)</f>
        <v>0</v>
      </c>
      <c r="BI242" s="163">
        <f>IF(N242="nulová",J243,0)</f>
        <v>0</v>
      </c>
      <c r="BJ242" s="19" t="s">
        <v>20</v>
      </c>
      <c r="BK242" s="163">
        <f>ROUND(I243*H243,2)</f>
        <v>0</v>
      </c>
      <c r="BL242" s="19" t="s">
        <v>164</v>
      </c>
      <c r="BM242" s="19" t="s">
        <v>424</v>
      </c>
    </row>
    <row r="243" spans="2:51" s="12" customFormat="1" ht="24">
      <c r="B243" s="164"/>
      <c r="C243" s="153" t="s">
        <v>421</v>
      </c>
      <c r="D243" s="153" t="s">
        <v>155</v>
      </c>
      <c r="E243" s="154" t="s">
        <v>422</v>
      </c>
      <c r="F243" s="155" t="s">
        <v>423</v>
      </c>
      <c r="G243" s="156" t="s">
        <v>233</v>
      </c>
      <c r="H243" s="157">
        <v>1.56</v>
      </c>
      <c r="I243" s="158"/>
      <c r="J243" s="158">
        <f>ROUND(I243*H243,2)</f>
        <v>0</v>
      </c>
      <c r="K243" s="155" t="s">
        <v>159</v>
      </c>
      <c r="L243" s="164"/>
      <c r="M243" s="169"/>
      <c r="N243" s="170"/>
      <c r="O243" s="170"/>
      <c r="P243" s="170"/>
      <c r="Q243" s="170"/>
      <c r="R243" s="170"/>
      <c r="S243" s="170"/>
      <c r="T243" s="171"/>
      <c r="AT243" s="168" t="s">
        <v>162</v>
      </c>
      <c r="AU243" s="168" t="s">
        <v>82</v>
      </c>
      <c r="AV243" s="12" t="s">
        <v>20</v>
      </c>
      <c r="AW243" s="12" t="s">
        <v>37</v>
      </c>
      <c r="AX243" s="12" t="s">
        <v>74</v>
      </c>
      <c r="AY243" s="168" t="s">
        <v>152</v>
      </c>
    </row>
    <row r="244" spans="2:51" s="13" customFormat="1" ht="13.5">
      <c r="B244" s="172"/>
      <c r="C244" s="12"/>
      <c r="D244" s="165" t="s">
        <v>162</v>
      </c>
      <c r="E244" s="166" t="s">
        <v>3</v>
      </c>
      <c r="F244" s="167" t="s">
        <v>425</v>
      </c>
      <c r="G244" s="12"/>
      <c r="H244" s="168" t="s">
        <v>3</v>
      </c>
      <c r="I244" s="12"/>
      <c r="J244" s="12"/>
      <c r="K244" s="12"/>
      <c r="L244" s="172"/>
      <c r="M244" s="176"/>
      <c r="N244" s="177"/>
      <c r="O244" s="177"/>
      <c r="P244" s="177"/>
      <c r="Q244" s="177"/>
      <c r="R244" s="177"/>
      <c r="S244" s="177"/>
      <c r="T244" s="178"/>
      <c r="AT244" s="173" t="s">
        <v>162</v>
      </c>
      <c r="AU244" s="173" t="s">
        <v>82</v>
      </c>
      <c r="AV244" s="13" t="s">
        <v>82</v>
      </c>
      <c r="AW244" s="13" t="s">
        <v>37</v>
      </c>
      <c r="AX244" s="13" t="s">
        <v>74</v>
      </c>
      <c r="AY244" s="173" t="s">
        <v>152</v>
      </c>
    </row>
    <row r="245" spans="2:51" s="14" customFormat="1" ht="13.5">
      <c r="B245" s="179"/>
      <c r="C245" s="13"/>
      <c r="D245" s="165" t="s">
        <v>162</v>
      </c>
      <c r="E245" s="173" t="s">
        <v>3</v>
      </c>
      <c r="F245" s="174" t="s">
        <v>426</v>
      </c>
      <c r="G245" s="13"/>
      <c r="H245" s="175">
        <v>1.56</v>
      </c>
      <c r="I245" s="13"/>
      <c r="J245" s="13"/>
      <c r="K245" s="1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7" t="s">
        <v>162</v>
      </c>
      <c r="AU245" s="187" t="s">
        <v>82</v>
      </c>
      <c r="AV245" s="14" t="s">
        <v>164</v>
      </c>
      <c r="AW245" s="14" t="s">
        <v>37</v>
      </c>
      <c r="AX245" s="14" t="s">
        <v>20</v>
      </c>
      <c r="AY245" s="187" t="s">
        <v>152</v>
      </c>
    </row>
    <row r="246" spans="2:65" s="1" customFormat="1" ht="22.5" customHeight="1">
      <c r="B246" s="152"/>
      <c r="C246" s="14"/>
      <c r="D246" s="180" t="s">
        <v>162</v>
      </c>
      <c r="E246" s="181" t="s">
        <v>3</v>
      </c>
      <c r="F246" s="182" t="s">
        <v>163</v>
      </c>
      <c r="G246" s="14"/>
      <c r="H246" s="183">
        <v>1.56</v>
      </c>
      <c r="I246" s="14"/>
      <c r="J246" s="14"/>
      <c r="K246" s="14"/>
      <c r="L246" s="33"/>
      <c r="M246" s="159" t="s">
        <v>3</v>
      </c>
      <c r="N246" s="160" t="s">
        <v>45</v>
      </c>
      <c r="O246" s="161">
        <v>3.196</v>
      </c>
      <c r="P246" s="161">
        <f>O246*H247</f>
        <v>17.8976</v>
      </c>
      <c r="Q246" s="161">
        <v>0</v>
      </c>
      <c r="R246" s="161">
        <f>Q246*H247</f>
        <v>0</v>
      </c>
      <c r="S246" s="161">
        <v>1.8</v>
      </c>
      <c r="T246" s="162">
        <f>S246*H247</f>
        <v>10.08</v>
      </c>
      <c r="AR246" s="19" t="s">
        <v>164</v>
      </c>
      <c r="AT246" s="19" t="s">
        <v>155</v>
      </c>
      <c r="AU246" s="19" t="s">
        <v>82</v>
      </c>
      <c r="AY246" s="19" t="s">
        <v>152</v>
      </c>
      <c r="BE246" s="163">
        <f>IF(N246="základní",J247,0)</f>
        <v>0</v>
      </c>
      <c r="BF246" s="163">
        <f>IF(N246="snížená",J247,0)</f>
        <v>0</v>
      </c>
      <c r="BG246" s="163">
        <f>IF(N246="zákl. přenesená",J247,0)</f>
        <v>0</v>
      </c>
      <c r="BH246" s="163">
        <f>IF(N246="sníž. přenesená",J247,0)</f>
        <v>0</v>
      </c>
      <c r="BI246" s="163">
        <f>IF(N246="nulová",J247,0)</f>
        <v>0</v>
      </c>
      <c r="BJ246" s="19" t="s">
        <v>20</v>
      </c>
      <c r="BK246" s="163">
        <f>ROUND(I247*H247,2)</f>
        <v>0</v>
      </c>
      <c r="BL246" s="19" t="s">
        <v>164</v>
      </c>
      <c r="BM246" s="19" t="s">
        <v>430</v>
      </c>
    </row>
    <row r="247" spans="2:51" s="12" customFormat="1" ht="13.5">
      <c r="B247" s="164"/>
      <c r="C247" s="153" t="s">
        <v>427</v>
      </c>
      <c r="D247" s="153" t="s">
        <v>155</v>
      </c>
      <c r="E247" s="154" t="s">
        <v>428</v>
      </c>
      <c r="F247" s="155" t="s">
        <v>429</v>
      </c>
      <c r="G247" s="156" t="s">
        <v>258</v>
      </c>
      <c r="H247" s="157">
        <v>5.6</v>
      </c>
      <c r="I247" s="158"/>
      <c r="J247" s="158">
        <f>ROUND(I247*H247,2)</f>
        <v>0</v>
      </c>
      <c r="K247" s="155" t="s">
        <v>159</v>
      </c>
      <c r="L247" s="164"/>
      <c r="M247" s="169"/>
      <c r="N247" s="170"/>
      <c r="O247" s="170"/>
      <c r="P247" s="170"/>
      <c r="Q247" s="170"/>
      <c r="R247" s="170"/>
      <c r="S247" s="170"/>
      <c r="T247" s="171"/>
      <c r="AT247" s="168" t="s">
        <v>162</v>
      </c>
      <c r="AU247" s="168" t="s">
        <v>82</v>
      </c>
      <c r="AV247" s="12" t="s">
        <v>20</v>
      </c>
      <c r="AW247" s="12" t="s">
        <v>37</v>
      </c>
      <c r="AX247" s="12" t="s">
        <v>74</v>
      </c>
      <c r="AY247" s="168" t="s">
        <v>152</v>
      </c>
    </row>
    <row r="248" spans="2:51" s="13" customFormat="1" ht="13.5">
      <c r="B248" s="172"/>
      <c r="C248" s="12"/>
      <c r="D248" s="165" t="s">
        <v>162</v>
      </c>
      <c r="E248" s="166" t="s">
        <v>3</v>
      </c>
      <c r="F248" s="167" t="s">
        <v>425</v>
      </c>
      <c r="G248" s="12"/>
      <c r="H248" s="168" t="s">
        <v>3</v>
      </c>
      <c r="I248" s="12"/>
      <c r="J248" s="12"/>
      <c r="K248" s="12"/>
      <c r="L248" s="172"/>
      <c r="M248" s="176"/>
      <c r="N248" s="177"/>
      <c r="O248" s="177"/>
      <c r="P248" s="177"/>
      <c r="Q248" s="177"/>
      <c r="R248" s="177"/>
      <c r="S248" s="177"/>
      <c r="T248" s="178"/>
      <c r="AT248" s="173" t="s">
        <v>162</v>
      </c>
      <c r="AU248" s="173" t="s">
        <v>82</v>
      </c>
      <c r="AV248" s="13" t="s">
        <v>82</v>
      </c>
      <c r="AW248" s="13" t="s">
        <v>37</v>
      </c>
      <c r="AX248" s="13" t="s">
        <v>74</v>
      </c>
      <c r="AY248" s="173" t="s">
        <v>152</v>
      </c>
    </row>
    <row r="249" spans="2:51" s="14" customFormat="1" ht="13.5">
      <c r="B249" s="179"/>
      <c r="C249" s="13"/>
      <c r="D249" s="165" t="s">
        <v>162</v>
      </c>
      <c r="E249" s="173" t="s">
        <v>3</v>
      </c>
      <c r="F249" s="174" t="s">
        <v>431</v>
      </c>
      <c r="G249" s="13"/>
      <c r="H249" s="175">
        <v>5.6</v>
      </c>
      <c r="I249" s="13"/>
      <c r="J249" s="13"/>
      <c r="K249" s="1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7" t="s">
        <v>162</v>
      </c>
      <c r="AU249" s="187" t="s">
        <v>82</v>
      </c>
      <c r="AV249" s="14" t="s">
        <v>164</v>
      </c>
      <c r="AW249" s="14" t="s">
        <v>37</v>
      </c>
      <c r="AX249" s="14" t="s">
        <v>20</v>
      </c>
      <c r="AY249" s="187" t="s">
        <v>152</v>
      </c>
    </row>
    <row r="250" spans="2:65" s="1" customFormat="1" ht="22.5" customHeight="1">
      <c r="B250" s="152"/>
      <c r="C250" s="14"/>
      <c r="D250" s="180" t="s">
        <v>162</v>
      </c>
      <c r="E250" s="181" t="s">
        <v>3</v>
      </c>
      <c r="F250" s="182" t="s">
        <v>163</v>
      </c>
      <c r="G250" s="14"/>
      <c r="H250" s="183">
        <v>5.6</v>
      </c>
      <c r="I250" s="14"/>
      <c r="J250" s="14"/>
      <c r="K250" s="14"/>
      <c r="L250" s="33"/>
      <c r="M250" s="159" t="s">
        <v>3</v>
      </c>
      <c r="N250" s="160" t="s">
        <v>45</v>
      </c>
      <c r="O250" s="161">
        <v>0.689</v>
      </c>
      <c r="P250" s="161">
        <f>O250*H251</f>
        <v>260.977353</v>
      </c>
      <c r="Q250" s="161">
        <v>0</v>
      </c>
      <c r="R250" s="161">
        <f>Q250*H251</f>
        <v>0</v>
      </c>
      <c r="S250" s="161">
        <v>0.063</v>
      </c>
      <c r="T250" s="162">
        <f>S250*H251</f>
        <v>23.862951</v>
      </c>
      <c r="AR250" s="19" t="s">
        <v>164</v>
      </c>
      <c r="AT250" s="19" t="s">
        <v>155</v>
      </c>
      <c r="AU250" s="19" t="s">
        <v>82</v>
      </c>
      <c r="AY250" s="19" t="s">
        <v>152</v>
      </c>
      <c r="BE250" s="163">
        <f>IF(N250="základní",J251,0)</f>
        <v>0</v>
      </c>
      <c r="BF250" s="163">
        <f>IF(N250="snížená",J251,0)</f>
        <v>0</v>
      </c>
      <c r="BG250" s="163">
        <f>IF(N250="zákl. přenesená",J251,0)</f>
        <v>0</v>
      </c>
      <c r="BH250" s="163">
        <f>IF(N250="sníž. přenesená",J251,0)</f>
        <v>0</v>
      </c>
      <c r="BI250" s="163">
        <f>IF(N250="nulová",J251,0)</f>
        <v>0</v>
      </c>
      <c r="BJ250" s="19" t="s">
        <v>20</v>
      </c>
      <c r="BK250" s="163">
        <f>ROUND(I251*H251,2)</f>
        <v>0</v>
      </c>
      <c r="BL250" s="19" t="s">
        <v>164</v>
      </c>
      <c r="BM250" s="19" t="s">
        <v>435</v>
      </c>
    </row>
    <row r="251" spans="2:51" s="12" customFormat="1" ht="13.5">
      <c r="B251" s="164"/>
      <c r="C251" s="153" t="s">
        <v>432</v>
      </c>
      <c r="D251" s="153" t="s">
        <v>155</v>
      </c>
      <c r="E251" s="154" t="s">
        <v>433</v>
      </c>
      <c r="F251" s="155" t="s">
        <v>434</v>
      </c>
      <c r="G251" s="156" t="s">
        <v>258</v>
      </c>
      <c r="H251" s="157">
        <v>378.777</v>
      </c>
      <c r="I251" s="158"/>
      <c r="J251" s="158">
        <f>ROUND(I251*H251,2)</f>
        <v>0</v>
      </c>
      <c r="K251" s="155" t="s">
        <v>159</v>
      </c>
      <c r="L251" s="164"/>
      <c r="M251" s="169"/>
      <c r="N251" s="170"/>
      <c r="O251" s="170"/>
      <c r="P251" s="170"/>
      <c r="Q251" s="170"/>
      <c r="R251" s="170"/>
      <c r="S251" s="170"/>
      <c r="T251" s="171"/>
      <c r="AT251" s="168" t="s">
        <v>162</v>
      </c>
      <c r="AU251" s="168" t="s">
        <v>82</v>
      </c>
      <c r="AV251" s="12" t="s">
        <v>20</v>
      </c>
      <c r="AW251" s="12" t="s">
        <v>37</v>
      </c>
      <c r="AX251" s="12" t="s">
        <v>74</v>
      </c>
      <c r="AY251" s="168" t="s">
        <v>152</v>
      </c>
    </row>
    <row r="252" spans="2:51" s="13" customFormat="1" ht="13.5">
      <c r="B252" s="172"/>
      <c r="C252" s="12"/>
      <c r="D252" s="165" t="s">
        <v>162</v>
      </c>
      <c r="E252" s="166" t="s">
        <v>3</v>
      </c>
      <c r="F252" s="167" t="s">
        <v>436</v>
      </c>
      <c r="G252" s="12"/>
      <c r="H252" s="168" t="s">
        <v>3</v>
      </c>
      <c r="I252" s="12"/>
      <c r="J252" s="12"/>
      <c r="K252" s="12"/>
      <c r="L252" s="172"/>
      <c r="M252" s="176"/>
      <c r="N252" s="177"/>
      <c r="O252" s="177"/>
      <c r="P252" s="177"/>
      <c r="Q252" s="177"/>
      <c r="R252" s="177"/>
      <c r="S252" s="177"/>
      <c r="T252" s="178"/>
      <c r="AT252" s="173" t="s">
        <v>162</v>
      </c>
      <c r="AU252" s="173" t="s">
        <v>82</v>
      </c>
      <c r="AV252" s="13" t="s">
        <v>82</v>
      </c>
      <c r="AW252" s="13" t="s">
        <v>37</v>
      </c>
      <c r="AX252" s="13" t="s">
        <v>74</v>
      </c>
      <c r="AY252" s="173" t="s">
        <v>152</v>
      </c>
    </row>
    <row r="253" spans="2:51" s="12" customFormat="1" ht="13.5">
      <c r="B253" s="164"/>
      <c r="C253" s="13"/>
      <c r="D253" s="165" t="s">
        <v>162</v>
      </c>
      <c r="E253" s="173" t="s">
        <v>3</v>
      </c>
      <c r="F253" s="174" t="s">
        <v>437</v>
      </c>
      <c r="G253" s="13"/>
      <c r="H253" s="175">
        <v>218.715</v>
      </c>
      <c r="I253" s="13"/>
      <c r="J253" s="13"/>
      <c r="K253" s="13"/>
      <c r="L253" s="164"/>
      <c r="M253" s="169"/>
      <c r="N253" s="170"/>
      <c r="O253" s="170"/>
      <c r="P253" s="170"/>
      <c r="Q253" s="170"/>
      <c r="R253" s="170"/>
      <c r="S253" s="170"/>
      <c r="T253" s="171"/>
      <c r="AT253" s="168" t="s">
        <v>162</v>
      </c>
      <c r="AU253" s="168" t="s">
        <v>82</v>
      </c>
      <c r="AV253" s="12" t="s">
        <v>20</v>
      </c>
      <c r="AW253" s="12" t="s">
        <v>37</v>
      </c>
      <c r="AX253" s="12" t="s">
        <v>74</v>
      </c>
      <c r="AY253" s="168" t="s">
        <v>152</v>
      </c>
    </row>
    <row r="254" spans="2:51" s="13" customFormat="1" ht="13.5">
      <c r="B254" s="172"/>
      <c r="C254" s="12"/>
      <c r="D254" s="165" t="s">
        <v>162</v>
      </c>
      <c r="E254" s="166" t="s">
        <v>3</v>
      </c>
      <c r="F254" s="167" t="s">
        <v>438</v>
      </c>
      <c r="G254" s="12"/>
      <c r="H254" s="168" t="s">
        <v>3</v>
      </c>
      <c r="I254" s="12"/>
      <c r="J254" s="12"/>
      <c r="K254" s="12"/>
      <c r="L254" s="172"/>
      <c r="M254" s="176"/>
      <c r="N254" s="177"/>
      <c r="O254" s="177"/>
      <c r="P254" s="177"/>
      <c r="Q254" s="177"/>
      <c r="R254" s="177"/>
      <c r="S254" s="177"/>
      <c r="T254" s="178"/>
      <c r="AT254" s="173" t="s">
        <v>162</v>
      </c>
      <c r="AU254" s="173" t="s">
        <v>82</v>
      </c>
      <c r="AV254" s="13" t="s">
        <v>82</v>
      </c>
      <c r="AW254" s="13" t="s">
        <v>37</v>
      </c>
      <c r="AX254" s="13" t="s">
        <v>74</v>
      </c>
      <c r="AY254" s="173" t="s">
        <v>152</v>
      </c>
    </row>
    <row r="255" spans="2:51" s="12" customFormat="1" ht="13.5">
      <c r="B255" s="164"/>
      <c r="C255" s="13"/>
      <c r="D255" s="165" t="s">
        <v>162</v>
      </c>
      <c r="E255" s="173" t="s">
        <v>3</v>
      </c>
      <c r="F255" s="174" t="s">
        <v>439</v>
      </c>
      <c r="G255" s="13"/>
      <c r="H255" s="175">
        <v>214.41</v>
      </c>
      <c r="I255" s="13"/>
      <c r="J255" s="13"/>
      <c r="K255" s="13"/>
      <c r="L255" s="164"/>
      <c r="M255" s="169"/>
      <c r="N255" s="170"/>
      <c r="O255" s="170"/>
      <c r="P255" s="170"/>
      <c r="Q255" s="170"/>
      <c r="R255" s="170"/>
      <c r="S255" s="170"/>
      <c r="T255" s="171"/>
      <c r="AT255" s="168" t="s">
        <v>162</v>
      </c>
      <c r="AU255" s="168" t="s">
        <v>82</v>
      </c>
      <c r="AV255" s="12" t="s">
        <v>20</v>
      </c>
      <c r="AW255" s="12" t="s">
        <v>37</v>
      </c>
      <c r="AX255" s="12" t="s">
        <v>74</v>
      </c>
      <c r="AY255" s="168" t="s">
        <v>152</v>
      </c>
    </row>
    <row r="256" spans="2:51" s="13" customFormat="1" ht="13.5">
      <c r="B256" s="172"/>
      <c r="C256" s="12"/>
      <c r="D256" s="165" t="s">
        <v>162</v>
      </c>
      <c r="E256" s="166" t="s">
        <v>3</v>
      </c>
      <c r="F256" s="167" t="s">
        <v>440</v>
      </c>
      <c r="G256" s="12"/>
      <c r="H256" s="168" t="s">
        <v>3</v>
      </c>
      <c r="I256" s="12"/>
      <c r="J256" s="12"/>
      <c r="K256" s="12"/>
      <c r="L256" s="172"/>
      <c r="M256" s="176"/>
      <c r="N256" s="177"/>
      <c r="O256" s="177"/>
      <c r="P256" s="177"/>
      <c r="Q256" s="177"/>
      <c r="R256" s="177"/>
      <c r="S256" s="177"/>
      <c r="T256" s="178"/>
      <c r="AT256" s="173" t="s">
        <v>162</v>
      </c>
      <c r="AU256" s="173" t="s">
        <v>82</v>
      </c>
      <c r="AV256" s="13" t="s">
        <v>82</v>
      </c>
      <c r="AW256" s="13" t="s">
        <v>37</v>
      </c>
      <c r="AX256" s="13" t="s">
        <v>74</v>
      </c>
      <c r="AY256" s="173" t="s">
        <v>152</v>
      </c>
    </row>
    <row r="257" spans="2:51" s="14" customFormat="1" ht="13.5">
      <c r="B257" s="179"/>
      <c r="C257" s="13"/>
      <c r="D257" s="165" t="s">
        <v>162</v>
      </c>
      <c r="E257" s="173" t="s">
        <v>3</v>
      </c>
      <c r="F257" s="174" t="s">
        <v>441</v>
      </c>
      <c r="G257" s="13"/>
      <c r="H257" s="175">
        <v>-54.348</v>
      </c>
      <c r="I257" s="13"/>
      <c r="J257" s="13"/>
      <c r="K257" s="1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7" t="s">
        <v>162</v>
      </c>
      <c r="AU257" s="187" t="s">
        <v>82</v>
      </c>
      <c r="AV257" s="14" t="s">
        <v>164</v>
      </c>
      <c r="AW257" s="14" t="s">
        <v>37</v>
      </c>
      <c r="AX257" s="14" t="s">
        <v>20</v>
      </c>
      <c r="AY257" s="187" t="s">
        <v>152</v>
      </c>
    </row>
    <row r="258" spans="2:65" s="1" customFormat="1" ht="22.5" customHeight="1">
      <c r="B258" s="152"/>
      <c r="C258" s="14"/>
      <c r="D258" s="180" t="s">
        <v>162</v>
      </c>
      <c r="E258" s="181" t="s">
        <v>3</v>
      </c>
      <c r="F258" s="182" t="s">
        <v>163</v>
      </c>
      <c r="G258" s="14"/>
      <c r="H258" s="183">
        <v>378.777</v>
      </c>
      <c r="I258" s="14"/>
      <c r="J258" s="14"/>
      <c r="K258" s="14"/>
      <c r="L258" s="33"/>
      <c r="M258" s="159" t="s">
        <v>3</v>
      </c>
      <c r="N258" s="160" t="s">
        <v>45</v>
      </c>
      <c r="O258" s="161">
        <v>0.344</v>
      </c>
      <c r="P258" s="161">
        <f>O258*H259</f>
        <v>130.299288</v>
      </c>
      <c r="Q258" s="161">
        <v>0</v>
      </c>
      <c r="R258" s="161">
        <f>Q258*H259</f>
        <v>0</v>
      </c>
      <c r="S258" s="161">
        <v>0</v>
      </c>
      <c r="T258" s="162">
        <f>S258*H259</f>
        <v>0</v>
      </c>
      <c r="AR258" s="19" t="s">
        <v>164</v>
      </c>
      <c r="AT258" s="19" t="s">
        <v>155</v>
      </c>
      <c r="AU258" s="19" t="s">
        <v>82</v>
      </c>
      <c r="AY258" s="19" t="s">
        <v>152</v>
      </c>
      <c r="BE258" s="163">
        <f>IF(N258="základní",J259,0)</f>
        <v>0</v>
      </c>
      <c r="BF258" s="163">
        <f>IF(N258="snížená",J259,0)</f>
        <v>0</v>
      </c>
      <c r="BG258" s="163">
        <f>IF(N258="zákl. přenesená",J259,0)</f>
        <v>0</v>
      </c>
      <c r="BH258" s="163">
        <f>IF(N258="sníž. přenesená",J259,0)</f>
        <v>0</v>
      </c>
      <c r="BI258" s="163">
        <f>IF(N258="nulová",J259,0)</f>
        <v>0</v>
      </c>
      <c r="BJ258" s="19" t="s">
        <v>20</v>
      </c>
      <c r="BK258" s="163">
        <f>ROUND(I259*H259,2)</f>
        <v>0</v>
      </c>
      <c r="BL258" s="19" t="s">
        <v>164</v>
      </c>
      <c r="BM258" s="19" t="s">
        <v>445</v>
      </c>
    </row>
    <row r="259" spans="2:51" s="12" customFormat="1" ht="13.5">
      <c r="B259" s="164"/>
      <c r="C259" s="153" t="s">
        <v>442</v>
      </c>
      <c r="D259" s="153" t="s">
        <v>155</v>
      </c>
      <c r="E259" s="154" t="s">
        <v>443</v>
      </c>
      <c r="F259" s="155" t="s">
        <v>444</v>
      </c>
      <c r="G259" s="156" t="s">
        <v>258</v>
      </c>
      <c r="H259" s="157">
        <v>378.777</v>
      </c>
      <c r="I259" s="158"/>
      <c r="J259" s="158">
        <f>ROUND(I259*H259,2)</f>
        <v>0</v>
      </c>
      <c r="K259" s="155" t="s">
        <v>159</v>
      </c>
      <c r="L259" s="164"/>
      <c r="M259" s="169"/>
      <c r="N259" s="170"/>
      <c r="O259" s="170"/>
      <c r="P259" s="170"/>
      <c r="Q259" s="170"/>
      <c r="R259" s="170"/>
      <c r="S259" s="170"/>
      <c r="T259" s="171"/>
      <c r="AT259" s="168" t="s">
        <v>162</v>
      </c>
      <c r="AU259" s="168" t="s">
        <v>82</v>
      </c>
      <c r="AV259" s="12" t="s">
        <v>20</v>
      </c>
      <c r="AW259" s="12" t="s">
        <v>37</v>
      </c>
      <c r="AX259" s="12" t="s">
        <v>74</v>
      </c>
      <c r="AY259" s="168" t="s">
        <v>152</v>
      </c>
    </row>
    <row r="260" spans="2:51" s="13" customFormat="1" ht="13.5">
      <c r="B260" s="172"/>
      <c r="C260" s="12"/>
      <c r="D260" s="165" t="s">
        <v>162</v>
      </c>
      <c r="E260" s="166" t="s">
        <v>3</v>
      </c>
      <c r="F260" s="167" t="s">
        <v>436</v>
      </c>
      <c r="G260" s="12"/>
      <c r="H260" s="168" t="s">
        <v>3</v>
      </c>
      <c r="I260" s="12"/>
      <c r="J260" s="12"/>
      <c r="K260" s="12"/>
      <c r="L260" s="172"/>
      <c r="M260" s="176"/>
      <c r="N260" s="177"/>
      <c r="O260" s="177"/>
      <c r="P260" s="177"/>
      <c r="Q260" s="177"/>
      <c r="R260" s="177"/>
      <c r="S260" s="177"/>
      <c r="T260" s="178"/>
      <c r="AT260" s="173" t="s">
        <v>162</v>
      </c>
      <c r="AU260" s="173" t="s">
        <v>82</v>
      </c>
      <c r="AV260" s="13" t="s">
        <v>82</v>
      </c>
      <c r="AW260" s="13" t="s">
        <v>37</v>
      </c>
      <c r="AX260" s="13" t="s">
        <v>74</v>
      </c>
      <c r="AY260" s="173" t="s">
        <v>152</v>
      </c>
    </row>
    <row r="261" spans="2:51" s="12" customFormat="1" ht="13.5">
      <c r="B261" s="164"/>
      <c r="C261" s="13"/>
      <c r="D261" s="165" t="s">
        <v>162</v>
      </c>
      <c r="E261" s="173" t="s">
        <v>3</v>
      </c>
      <c r="F261" s="174" t="s">
        <v>437</v>
      </c>
      <c r="G261" s="13"/>
      <c r="H261" s="175">
        <v>218.715</v>
      </c>
      <c r="I261" s="13"/>
      <c r="J261" s="13"/>
      <c r="K261" s="13"/>
      <c r="L261" s="164"/>
      <c r="M261" s="169"/>
      <c r="N261" s="170"/>
      <c r="O261" s="170"/>
      <c r="P261" s="170"/>
      <c r="Q261" s="170"/>
      <c r="R261" s="170"/>
      <c r="S261" s="170"/>
      <c r="T261" s="171"/>
      <c r="AT261" s="168" t="s">
        <v>162</v>
      </c>
      <c r="AU261" s="168" t="s">
        <v>82</v>
      </c>
      <c r="AV261" s="12" t="s">
        <v>20</v>
      </c>
      <c r="AW261" s="12" t="s">
        <v>37</v>
      </c>
      <c r="AX261" s="12" t="s">
        <v>74</v>
      </c>
      <c r="AY261" s="168" t="s">
        <v>152</v>
      </c>
    </row>
    <row r="262" spans="2:51" s="13" customFormat="1" ht="13.5">
      <c r="B262" s="172"/>
      <c r="C262" s="12"/>
      <c r="D262" s="165" t="s">
        <v>162</v>
      </c>
      <c r="E262" s="166" t="s">
        <v>3</v>
      </c>
      <c r="F262" s="167" t="s">
        <v>438</v>
      </c>
      <c r="G262" s="12"/>
      <c r="H262" s="168" t="s">
        <v>3</v>
      </c>
      <c r="I262" s="12"/>
      <c r="J262" s="12"/>
      <c r="K262" s="12"/>
      <c r="L262" s="172"/>
      <c r="M262" s="176"/>
      <c r="N262" s="177"/>
      <c r="O262" s="177"/>
      <c r="P262" s="177"/>
      <c r="Q262" s="177"/>
      <c r="R262" s="177"/>
      <c r="S262" s="177"/>
      <c r="T262" s="178"/>
      <c r="AT262" s="173" t="s">
        <v>162</v>
      </c>
      <c r="AU262" s="173" t="s">
        <v>82</v>
      </c>
      <c r="AV262" s="13" t="s">
        <v>82</v>
      </c>
      <c r="AW262" s="13" t="s">
        <v>37</v>
      </c>
      <c r="AX262" s="13" t="s">
        <v>74</v>
      </c>
      <c r="AY262" s="173" t="s">
        <v>152</v>
      </c>
    </row>
    <row r="263" spans="2:51" s="12" customFormat="1" ht="13.5">
      <c r="B263" s="164"/>
      <c r="C263" s="13"/>
      <c r="D263" s="165" t="s">
        <v>162</v>
      </c>
      <c r="E263" s="173" t="s">
        <v>3</v>
      </c>
      <c r="F263" s="174" t="s">
        <v>439</v>
      </c>
      <c r="G263" s="13"/>
      <c r="H263" s="175">
        <v>214.41</v>
      </c>
      <c r="I263" s="13"/>
      <c r="J263" s="13"/>
      <c r="K263" s="13"/>
      <c r="L263" s="164"/>
      <c r="M263" s="169"/>
      <c r="N263" s="170"/>
      <c r="O263" s="170"/>
      <c r="P263" s="170"/>
      <c r="Q263" s="170"/>
      <c r="R263" s="170"/>
      <c r="S263" s="170"/>
      <c r="T263" s="171"/>
      <c r="AT263" s="168" t="s">
        <v>162</v>
      </c>
      <c r="AU263" s="168" t="s">
        <v>82</v>
      </c>
      <c r="AV263" s="12" t="s">
        <v>20</v>
      </c>
      <c r="AW263" s="12" t="s">
        <v>37</v>
      </c>
      <c r="AX263" s="12" t="s">
        <v>74</v>
      </c>
      <c r="AY263" s="168" t="s">
        <v>152</v>
      </c>
    </row>
    <row r="264" spans="2:51" s="13" customFormat="1" ht="13.5">
      <c r="B264" s="172"/>
      <c r="C264" s="12"/>
      <c r="D264" s="165" t="s">
        <v>162</v>
      </c>
      <c r="E264" s="166" t="s">
        <v>3</v>
      </c>
      <c r="F264" s="167" t="s">
        <v>440</v>
      </c>
      <c r="G264" s="12"/>
      <c r="H264" s="168" t="s">
        <v>3</v>
      </c>
      <c r="I264" s="12"/>
      <c r="J264" s="12"/>
      <c r="K264" s="12"/>
      <c r="L264" s="172"/>
      <c r="M264" s="176"/>
      <c r="N264" s="177"/>
      <c r="O264" s="177"/>
      <c r="P264" s="177"/>
      <c r="Q264" s="177"/>
      <c r="R264" s="177"/>
      <c r="S264" s="177"/>
      <c r="T264" s="178"/>
      <c r="AT264" s="173" t="s">
        <v>162</v>
      </c>
      <c r="AU264" s="173" t="s">
        <v>82</v>
      </c>
      <c r="AV264" s="13" t="s">
        <v>82</v>
      </c>
      <c r="AW264" s="13" t="s">
        <v>37</v>
      </c>
      <c r="AX264" s="13" t="s">
        <v>74</v>
      </c>
      <c r="AY264" s="173" t="s">
        <v>152</v>
      </c>
    </row>
    <row r="265" spans="2:51" s="14" customFormat="1" ht="13.5">
      <c r="B265" s="179"/>
      <c r="C265" s="13"/>
      <c r="D265" s="165" t="s">
        <v>162</v>
      </c>
      <c r="E265" s="173" t="s">
        <v>3</v>
      </c>
      <c r="F265" s="174" t="s">
        <v>441</v>
      </c>
      <c r="G265" s="13"/>
      <c r="H265" s="175">
        <v>-54.348</v>
      </c>
      <c r="I265" s="13"/>
      <c r="J265" s="13"/>
      <c r="K265" s="1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7" t="s">
        <v>162</v>
      </c>
      <c r="AU265" s="187" t="s">
        <v>82</v>
      </c>
      <c r="AV265" s="14" t="s">
        <v>164</v>
      </c>
      <c r="AW265" s="14" t="s">
        <v>37</v>
      </c>
      <c r="AX265" s="14" t="s">
        <v>20</v>
      </c>
      <c r="AY265" s="187" t="s">
        <v>152</v>
      </c>
    </row>
    <row r="266" spans="2:65" s="1" customFormat="1" ht="22.5" customHeight="1">
      <c r="B266" s="152"/>
      <c r="C266" s="14"/>
      <c r="D266" s="180" t="s">
        <v>162</v>
      </c>
      <c r="E266" s="181" t="s">
        <v>3</v>
      </c>
      <c r="F266" s="182" t="s">
        <v>163</v>
      </c>
      <c r="G266" s="14"/>
      <c r="H266" s="183">
        <v>378.777</v>
      </c>
      <c r="I266" s="14"/>
      <c r="J266" s="14"/>
      <c r="K266" s="14"/>
      <c r="L266" s="33"/>
      <c r="M266" s="159" t="s">
        <v>3</v>
      </c>
      <c r="N266" s="160" t="s">
        <v>45</v>
      </c>
      <c r="O266" s="161">
        <v>3.673</v>
      </c>
      <c r="P266" s="161">
        <f>O266*H267</f>
        <v>167.4888</v>
      </c>
      <c r="Q266" s="161">
        <v>0</v>
      </c>
      <c r="R266" s="161">
        <f>Q266*H267</f>
        <v>0</v>
      </c>
      <c r="S266" s="161">
        <v>0.355</v>
      </c>
      <c r="T266" s="162">
        <f>S266*H267</f>
        <v>16.188</v>
      </c>
      <c r="AR266" s="19" t="s">
        <v>164</v>
      </c>
      <c r="AT266" s="19" t="s">
        <v>155</v>
      </c>
      <c r="AU266" s="19" t="s">
        <v>82</v>
      </c>
      <c r="AY266" s="19" t="s">
        <v>152</v>
      </c>
      <c r="BE266" s="163">
        <f>IF(N266="základní",J267,0)</f>
        <v>0</v>
      </c>
      <c r="BF266" s="163">
        <f>IF(N266="snížená",J267,0)</f>
        <v>0</v>
      </c>
      <c r="BG266" s="163">
        <f>IF(N266="zákl. přenesená",J267,0)</f>
        <v>0</v>
      </c>
      <c r="BH266" s="163">
        <f>IF(N266="sníž. přenesená",J267,0)</f>
        <v>0</v>
      </c>
      <c r="BI266" s="163">
        <f>IF(N266="nulová",J267,0)</f>
        <v>0</v>
      </c>
      <c r="BJ266" s="19" t="s">
        <v>20</v>
      </c>
      <c r="BK266" s="163">
        <f>ROUND(I267*H267,2)</f>
        <v>0</v>
      </c>
      <c r="BL266" s="19" t="s">
        <v>164</v>
      </c>
      <c r="BM266" s="19" t="s">
        <v>449</v>
      </c>
    </row>
    <row r="267" spans="2:51" s="12" customFormat="1" ht="13.5">
      <c r="B267" s="164"/>
      <c r="C267" s="153" t="s">
        <v>446</v>
      </c>
      <c r="D267" s="153" t="s">
        <v>155</v>
      </c>
      <c r="E267" s="154" t="s">
        <v>447</v>
      </c>
      <c r="F267" s="155" t="s">
        <v>448</v>
      </c>
      <c r="G267" s="156" t="s">
        <v>258</v>
      </c>
      <c r="H267" s="157">
        <v>45.6</v>
      </c>
      <c r="I267" s="158"/>
      <c r="J267" s="158">
        <f>ROUND(I267*H267,2)</f>
        <v>0</v>
      </c>
      <c r="K267" s="155" t="s">
        <v>159</v>
      </c>
      <c r="L267" s="164"/>
      <c r="M267" s="169"/>
      <c r="N267" s="170"/>
      <c r="O267" s="170"/>
      <c r="P267" s="170"/>
      <c r="Q267" s="170"/>
      <c r="R267" s="170"/>
      <c r="S267" s="170"/>
      <c r="T267" s="171"/>
      <c r="AT267" s="168" t="s">
        <v>162</v>
      </c>
      <c r="AU267" s="168" t="s">
        <v>82</v>
      </c>
      <c r="AV267" s="12" t="s">
        <v>20</v>
      </c>
      <c r="AW267" s="12" t="s">
        <v>37</v>
      </c>
      <c r="AX267" s="12" t="s">
        <v>74</v>
      </c>
      <c r="AY267" s="168" t="s">
        <v>152</v>
      </c>
    </row>
    <row r="268" spans="2:51" s="12" customFormat="1" ht="13.5">
      <c r="B268" s="164"/>
      <c r="D268" s="165" t="s">
        <v>162</v>
      </c>
      <c r="E268" s="166" t="s">
        <v>3</v>
      </c>
      <c r="F268" s="167" t="s">
        <v>450</v>
      </c>
      <c r="H268" s="168" t="s">
        <v>3</v>
      </c>
      <c r="L268" s="164"/>
      <c r="M268" s="169"/>
      <c r="N268" s="170"/>
      <c r="O268" s="170"/>
      <c r="P268" s="170"/>
      <c r="Q268" s="170"/>
      <c r="R268" s="170"/>
      <c r="S268" s="170"/>
      <c r="T268" s="171"/>
      <c r="AT268" s="168" t="s">
        <v>162</v>
      </c>
      <c r="AU268" s="168" t="s">
        <v>82</v>
      </c>
      <c r="AV268" s="12" t="s">
        <v>20</v>
      </c>
      <c r="AW268" s="12" t="s">
        <v>37</v>
      </c>
      <c r="AX268" s="12" t="s">
        <v>74</v>
      </c>
      <c r="AY268" s="168" t="s">
        <v>152</v>
      </c>
    </row>
    <row r="269" spans="2:51" s="13" customFormat="1" ht="13.5">
      <c r="B269" s="172"/>
      <c r="C269" s="12"/>
      <c r="D269" s="165" t="s">
        <v>162</v>
      </c>
      <c r="E269" s="166" t="s">
        <v>3</v>
      </c>
      <c r="F269" s="167" t="s">
        <v>393</v>
      </c>
      <c r="G269" s="12"/>
      <c r="H269" s="168" t="s">
        <v>3</v>
      </c>
      <c r="I269" s="12"/>
      <c r="J269" s="12"/>
      <c r="K269" s="12"/>
      <c r="L269" s="172"/>
      <c r="M269" s="176"/>
      <c r="N269" s="177"/>
      <c r="O269" s="177"/>
      <c r="P269" s="177"/>
      <c r="Q269" s="177"/>
      <c r="R269" s="177"/>
      <c r="S269" s="177"/>
      <c r="T269" s="178"/>
      <c r="AT269" s="173" t="s">
        <v>162</v>
      </c>
      <c r="AU269" s="173" t="s">
        <v>82</v>
      </c>
      <c r="AV269" s="13" t="s">
        <v>82</v>
      </c>
      <c r="AW269" s="13" t="s">
        <v>37</v>
      </c>
      <c r="AX269" s="13" t="s">
        <v>74</v>
      </c>
      <c r="AY269" s="173" t="s">
        <v>152</v>
      </c>
    </row>
    <row r="270" spans="2:51" s="14" customFormat="1" ht="13.5">
      <c r="B270" s="179"/>
      <c r="C270" s="13"/>
      <c r="D270" s="165" t="s">
        <v>162</v>
      </c>
      <c r="E270" s="173" t="s">
        <v>3</v>
      </c>
      <c r="F270" s="174" t="s">
        <v>451</v>
      </c>
      <c r="G270" s="13"/>
      <c r="H270" s="175">
        <v>45.6</v>
      </c>
      <c r="I270" s="13"/>
      <c r="J270" s="13"/>
      <c r="K270" s="1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7" t="s">
        <v>162</v>
      </c>
      <c r="AU270" s="187" t="s">
        <v>82</v>
      </c>
      <c r="AV270" s="14" t="s">
        <v>164</v>
      </c>
      <c r="AW270" s="14" t="s">
        <v>37</v>
      </c>
      <c r="AX270" s="14" t="s">
        <v>20</v>
      </c>
      <c r="AY270" s="187" t="s">
        <v>152</v>
      </c>
    </row>
    <row r="271" spans="2:65" s="1" customFormat="1" ht="22.5" customHeight="1">
      <c r="B271" s="152"/>
      <c r="C271" s="14"/>
      <c r="D271" s="180" t="s">
        <v>162</v>
      </c>
      <c r="E271" s="181" t="s">
        <v>3</v>
      </c>
      <c r="F271" s="182" t="s">
        <v>163</v>
      </c>
      <c r="G271" s="14"/>
      <c r="H271" s="183">
        <v>45.6</v>
      </c>
      <c r="I271" s="14"/>
      <c r="J271" s="14"/>
      <c r="K271" s="14"/>
      <c r="L271" s="33"/>
      <c r="M271" s="159" t="s">
        <v>3</v>
      </c>
      <c r="N271" s="160" t="s">
        <v>45</v>
      </c>
      <c r="O271" s="161">
        <v>0.51</v>
      </c>
      <c r="P271" s="161">
        <f>O271*H272</f>
        <v>331.64637000000005</v>
      </c>
      <c r="Q271" s="161">
        <v>0</v>
      </c>
      <c r="R271" s="161">
        <f>Q271*H272</f>
        <v>0</v>
      </c>
      <c r="S271" s="161">
        <v>0</v>
      </c>
      <c r="T271" s="162">
        <f>S271*H272</f>
        <v>0</v>
      </c>
      <c r="AR271" s="19" t="s">
        <v>164</v>
      </c>
      <c r="AT271" s="19" t="s">
        <v>155</v>
      </c>
      <c r="AU271" s="19" t="s">
        <v>82</v>
      </c>
      <c r="AY271" s="19" t="s">
        <v>152</v>
      </c>
      <c r="BE271" s="163">
        <f>IF(N271="základní",J272,0)</f>
        <v>0</v>
      </c>
      <c r="BF271" s="163">
        <f>IF(N271="snížená",J272,0)</f>
        <v>0</v>
      </c>
      <c r="BG271" s="163">
        <f>IF(N271="zákl. přenesená",J272,0)</f>
        <v>0</v>
      </c>
      <c r="BH271" s="163">
        <f>IF(N271="sníž. přenesená",J272,0)</f>
        <v>0</v>
      </c>
      <c r="BI271" s="163">
        <f>IF(N271="nulová",J272,0)</f>
        <v>0</v>
      </c>
      <c r="BJ271" s="19" t="s">
        <v>20</v>
      </c>
      <c r="BK271" s="163">
        <f>ROUND(I272*H272,2)</f>
        <v>0</v>
      </c>
      <c r="BL271" s="19" t="s">
        <v>164</v>
      </c>
      <c r="BM271" s="19" t="s">
        <v>455</v>
      </c>
    </row>
    <row r="272" spans="2:51" s="12" customFormat="1" ht="13.5">
      <c r="B272" s="164"/>
      <c r="C272" s="153" t="s">
        <v>452</v>
      </c>
      <c r="D272" s="153" t="s">
        <v>155</v>
      </c>
      <c r="E272" s="154" t="s">
        <v>453</v>
      </c>
      <c r="F272" s="155" t="s">
        <v>454</v>
      </c>
      <c r="G272" s="156" t="s">
        <v>258</v>
      </c>
      <c r="H272" s="157">
        <v>650.287</v>
      </c>
      <c r="I272" s="158"/>
      <c r="J272" s="158">
        <f>ROUND(I272*H272,2)</f>
        <v>0</v>
      </c>
      <c r="K272" s="155" t="s">
        <v>159</v>
      </c>
      <c r="L272" s="164"/>
      <c r="M272" s="169"/>
      <c r="N272" s="170"/>
      <c r="O272" s="170"/>
      <c r="P272" s="170"/>
      <c r="Q272" s="170"/>
      <c r="R272" s="170"/>
      <c r="S272" s="170"/>
      <c r="T272" s="171"/>
      <c r="AT272" s="168" t="s">
        <v>162</v>
      </c>
      <c r="AU272" s="168" t="s">
        <v>82</v>
      </c>
      <c r="AV272" s="12" t="s">
        <v>20</v>
      </c>
      <c r="AW272" s="12" t="s">
        <v>37</v>
      </c>
      <c r="AX272" s="12" t="s">
        <v>74</v>
      </c>
      <c r="AY272" s="168" t="s">
        <v>152</v>
      </c>
    </row>
    <row r="273" spans="2:51" s="13" customFormat="1" ht="13.5">
      <c r="B273" s="172"/>
      <c r="C273" s="12"/>
      <c r="D273" s="165" t="s">
        <v>162</v>
      </c>
      <c r="E273" s="166" t="s">
        <v>3</v>
      </c>
      <c r="F273" s="167" t="s">
        <v>456</v>
      </c>
      <c r="G273" s="12"/>
      <c r="H273" s="168" t="s">
        <v>3</v>
      </c>
      <c r="I273" s="12"/>
      <c r="J273" s="12"/>
      <c r="K273" s="12"/>
      <c r="L273" s="172"/>
      <c r="M273" s="176"/>
      <c r="N273" s="177"/>
      <c r="O273" s="177"/>
      <c r="P273" s="177"/>
      <c r="Q273" s="177"/>
      <c r="R273" s="177"/>
      <c r="S273" s="177"/>
      <c r="T273" s="178"/>
      <c r="AT273" s="173" t="s">
        <v>162</v>
      </c>
      <c r="AU273" s="173" t="s">
        <v>82</v>
      </c>
      <c r="AV273" s="13" t="s">
        <v>82</v>
      </c>
      <c r="AW273" s="13" t="s">
        <v>37</v>
      </c>
      <c r="AX273" s="13" t="s">
        <v>74</v>
      </c>
      <c r="AY273" s="173" t="s">
        <v>152</v>
      </c>
    </row>
    <row r="274" spans="2:51" s="12" customFormat="1" ht="13.5">
      <c r="B274" s="164"/>
      <c r="C274" s="13"/>
      <c r="D274" s="165" t="s">
        <v>162</v>
      </c>
      <c r="E274" s="173" t="s">
        <v>3</v>
      </c>
      <c r="F274" s="174" t="s">
        <v>457</v>
      </c>
      <c r="G274" s="13"/>
      <c r="H274" s="175">
        <v>387.777</v>
      </c>
      <c r="I274" s="13"/>
      <c r="J274" s="13"/>
      <c r="K274" s="13"/>
      <c r="L274" s="164"/>
      <c r="M274" s="169"/>
      <c r="N274" s="170"/>
      <c r="O274" s="170"/>
      <c r="P274" s="170"/>
      <c r="Q274" s="170"/>
      <c r="R274" s="170"/>
      <c r="S274" s="170"/>
      <c r="T274" s="171"/>
      <c r="AT274" s="168" t="s">
        <v>162</v>
      </c>
      <c r="AU274" s="168" t="s">
        <v>82</v>
      </c>
      <c r="AV274" s="12" t="s">
        <v>20</v>
      </c>
      <c r="AW274" s="12" t="s">
        <v>37</v>
      </c>
      <c r="AX274" s="12" t="s">
        <v>74</v>
      </c>
      <c r="AY274" s="168" t="s">
        <v>152</v>
      </c>
    </row>
    <row r="275" spans="2:51" s="13" customFormat="1" ht="13.5">
      <c r="B275" s="172"/>
      <c r="C275" s="12"/>
      <c r="D275" s="165" t="s">
        <v>162</v>
      </c>
      <c r="E275" s="166" t="s">
        <v>3</v>
      </c>
      <c r="F275" s="167" t="s">
        <v>303</v>
      </c>
      <c r="G275" s="12"/>
      <c r="H275" s="168" t="s">
        <v>3</v>
      </c>
      <c r="I275" s="12"/>
      <c r="J275" s="12"/>
      <c r="K275" s="12"/>
      <c r="L275" s="172"/>
      <c r="M275" s="176"/>
      <c r="N275" s="177"/>
      <c r="O275" s="177"/>
      <c r="P275" s="177"/>
      <c r="Q275" s="177"/>
      <c r="R275" s="177"/>
      <c r="S275" s="177"/>
      <c r="T275" s="178"/>
      <c r="AT275" s="173" t="s">
        <v>162</v>
      </c>
      <c r="AU275" s="173" t="s">
        <v>82</v>
      </c>
      <c r="AV275" s="13" t="s">
        <v>82</v>
      </c>
      <c r="AW275" s="13" t="s">
        <v>37</v>
      </c>
      <c r="AX275" s="13" t="s">
        <v>74</v>
      </c>
      <c r="AY275" s="173" t="s">
        <v>152</v>
      </c>
    </row>
    <row r="276" spans="2:51" s="14" customFormat="1" ht="13.5">
      <c r="B276" s="179"/>
      <c r="C276" s="13"/>
      <c r="D276" s="165" t="s">
        <v>162</v>
      </c>
      <c r="E276" s="173" t="s">
        <v>3</v>
      </c>
      <c r="F276" s="174" t="s">
        <v>458</v>
      </c>
      <c r="G276" s="13"/>
      <c r="H276" s="175">
        <v>262.51</v>
      </c>
      <c r="I276" s="13"/>
      <c r="J276" s="13"/>
      <c r="K276" s="1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7" t="s">
        <v>162</v>
      </c>
      <c r="AU276" s="187" t="s">
        <v>82</v>
      </c>
      <c r="AV276" s="14" t="s">
        <v>164</v>
      </c>
      <c r="AW276" s="14" t="s">
        <v>37</v>
      </c>
      <c r="AX276" s="14" t="s">
        <v>20</v>
      </c>
      <c r="AY276" s="187" t="s">
        <v>152</v>
      </c>
    </row>
    <row r="277" spans="2:63" s="11" customFormat="1" ht="29.85" customHeight="1">
      <c r="B277" s="139"/>
      <c r="C277" s="14"/>
      <c r="D277" s="165" t="s">
        <v>162</v>
      </c>
      <c r="E277" s="188" t="s">
        <v>3</v>
      </c>
      <c r="F277" s="189" t="s">
        <v>163</v>
      </c>
      <c r="G277" s="14"/>
      <c r="H277" s="190">
        <v>650.287</v>
      </c>
      <c r="I277" s="14"/>
      <c r="J277" s="14"/>
      <c r="K277" s="14"/>
      <c r="L277" s="139"/>
      <c r="M277" s="143"/>
      <c r="N277" s="144"/>
      <c r="O277" s="144"/>
      <c r="P277" s="145">
        <f>SUM(P278:P282)</f>
        <v>384.11765</v>
      </c>
      <c r="Q277" s="144"/>
      <c r="R277" s="145">
        <f>SUM(R278:R282)</f>
        <v>0</v>
      </c>
      <c r="S277" s="144"/>
      <c r="T277" s="146">
        <f>SUM(T278:T282)</f>
        <v>0</v>
      </c>
      <c r="AR277" s="140" t="s">
        <v>20</v>
      </c>
      <c r="AT277" s="147" t="s">
        <v>73</v>
      </c>
      <c r="AU277" s="147" t="s">
        <v>20</v>
      </c>
      <c r="AY277" s="140" t="s">
        <v>152</v>
      </c>
      <c r="BK277" s="148">
        <f>SUM(BK278:BK282)</f>
        <v>0</v>
      </c>
    </row>
    <row r="278" spans="2:65" s="1" customFormat="1" ht="22.5" customHeight="1">
      <c r="B278" s="152"/>
      <c r="C278" s="11"/>
      <c r="D278" s="149" t="s">
        <v>73</v>
      </c>
      <c r="E278" s="150" t="s">
        <v>459</v>
      </c>
      <c r="F278" s="150" t="s">
        <v>460</v>
      </c>
      <c r="G278" s="11"/>
      <c r="H278" s="11"/>
      <c r="I278" s="11"/>
      <c r="J278" s="151">
        <f>BK277</f>
        <v>0</v>
      </c>
      <c r="K278" s="11"/>
      <c r="L278" s="33"/>
      <c r="M278" s="159" t="s">
        <v>3</v>
      </c>
      <c r="N278" s="160" t="s">
        <v>45</v>
      </c>
      <c r="O278" s="161">
        <v>5.46</v>
      </c>
      <c r="P278" s="161">
        <f>O278*H279</f>
        <v>367.6218</v>
      </c>
      <c r="Q278" s="161">
        <v>0</v>
      </c>
      <c r="R278" s="161">
        <f>Q278*H279</f>
        <v>0</v>
      </c>
      <c r="S278" s="161">
        <v>0</v>
      </c>
      <c r="T278" s="162">
        <f>S278*H279</f>
        <v>0</v>
      </c>
      <c r="AR278" s="19" t="s">
        <v>164</v>
      </c>
      <c r="AT278" s="19" t="s">
        <v>155</v>
      </c>
      <c r="AU278" s="19" t="s">
        <v>82</v>
      </c>
      <c r="AY278" s="19" t="s">
        <v>152</v>
      </c>
      <c r="BE278" s="163">
        <f>IF(N278="základní",J279,0)</f>
        <v>0</v>
      </c>
      <c r="BF278" s="163">
        <f>IF(N278="snížená",J279,0)</f>
        <v>0</v>
      </c>
      <c r="BG278" s="163">
        <f>IF(N278="zákl. přenesená",J279,0)</f>
        <v>0</v>
      </c>
      <c r="BH278" s="163">
        <f>IF(N278="sníž. přenesená",J279,0)</f>
        <v>0</v>
      </c>
      <c r="BI278" s="163">
        <f>IF(N278="nulová",J279,0)</f>
        <v>0</v>
      </c>
      <c r="BJ278" s="19" t="s">
        <v>20</v>
      </c>
      <c r="BK278" s="163">
        <f>ROUND(I279*H279,2)</f>
        <v>0</v>
      </c>
      <c r="BL278" s="19" t="s">
        <v>164</v>
      </c>
      <c r="BM278" s="19" t="s">
        <v>464</v>
      </c>
    </row>
    <row r="279" spans="2:65" s="1" customFormat="1" ht="22.5" customHeight="1">
      <c r="B279" s="152"/>
      <c r="C279" s="153" t="s">
        <v>461</v>
      </c>
      <c r="D279" s="153" t="s">
        <v>155</v>
      </c>
      <c r="E279" s="154" t="s">
        <v>462</v>
      </c>
      <c r="F279" s="155" t="s">
        <v>463</v>
      </c>
      <c r="G279" s="156" t="s">
        <v>239</v>
      </c>
      <c r="H279" s="157">
        <v>67.33</v>
      </c>
      <c r="I279" s="158"/>
      <c r="J279" s="158">
        <f>ROUND(I279*H279,2)</f>
        <v>0</v>
      </c>
      <c r="K279" s="155" t="s">
        <v>159</v>
      </c>
      <c r="L279" s="33"/>
      <c r="M279" s="159" t="s">
        <v>3</v>
      </c>
      <c r="N279" s="160" t="s">
        <v>45</v>
      </c>
      <c r="O279" s="161">
        <v>0.125</v>
      </c>
      <c r="P279" s="161">
        <f>O279*H280</f>
        <v>8.41625</v>
      </c>
      <c r="Q279" s="161">
        <v>0</v>
      </c>
      <c r="R279" s="161">
        <f>Q279*H280</f>
        <v>0</v>
      </c>
      <c r="S279" s="161">
        <v>0</v>
      </c>
      <c r="T279" s="162">
        <f>S279*H280</f>
        <v>0</v>
      </c>
      <c r="AR279" s="19" t="s">
        <v>164</v>
      </c>
      <c r="AT279" s="19" t="s">
        <v>155</v>
      </c>
      <c r="AU279" s="19" t="s">
        <v>82</v>
      </c>
      <c r="AY279" s="19" t="s">
        <v>152</v>
      </c>
      <c r="BE279" s="163">
        <f>IF(N279="základní",J280,0)</f>
        <v>0</v>
      </c>
      <c r="BF279" s="163">
        <f>IF(N279="snížená",J280,0)</f>
        <v>0</v>
      </c>
      <c r="BG279" s="163">
        <f>IF(N279="zákl. přenesená",J280,0)</f>
        <v>0</v>
      </c>
      <c r="BH279" s="163">
        <f>IF(N279="sníž. přenesená",J280,0)</f>
        <v>0</v>
      </c>
      <c r="BI279" s="163">
        <f>IF(N279="nulová",J280,0)</f>
        <v>0</v>
      </c>
      <c r="BJ279" s="19" t="s">
        <v>20</v>
      </c>
      <c r="BK279" s="163">
        <f>ROUND(I280*H280,2)</f>
        <v>0</v>
      </c>
      <c r="BL279" s="19" t="s">
        <v>164</v>
      </c>
      <c r="BM279" s="19" t="s">
        <v>468</v>
      </c>
    </row>
    <row r="280" spans="2:65" s="1" customFormat="1" ht="22.5" customHeight="1">
      <c r="B280" s="152"/>
      <c r="C280" s="153" t="s">
        <v>465</v>
      </c>
      <c r="D280" s="153" t="s">
        <v>155</v>
      </c>
      <c r="E280" s="154" t="s">
        <v>466</v>
      </c>
      <c r="F280" s="155" t="s">
        <v>467</v>
      </c>
      <c r="G280" s="156" t="s">
        <v>239</v>
      </c>
      <c r="H280" s="157">
        <v>67.33</v>
      </c>
      <c r="I280" s="158"/>
      <c r="J280" s="158">
        <f>ROUND(I280*H280,2)</f>
        <v>0</v>
      </c>
      <c r="K280" s="155" t="s">
        <v>159</v>
      </c>
      <c r="L280" s="33"/>
      <c r="M280" s="159" t="s">
        <v>3</v>
      </c>
      <c r="N280" s="160" t="s">
        <v>45</v>
      </c>
      <c r="O280" s="161">
        <v>0.006</v>
      </c>
      <c r="P280" s="161">
        <f>O280*H281</f>
        <v>8.0796</v>
      </c>
      <c r="Q280" s="161">
        <v>0</v>
      </c>
      <c r="R280" s="161">
        <f>Q280*H281</f>
        <v>0</v>
      </c>
      <c r="S280" s="161">
        <v>0</v>
      </c>
      <c r="T280" s="162">
        <f>S280*H281</f>
        <v>0</v>
      </c>
      <c r="AR280" s="19" t="s">
        <v>164</v>
      </c>
      <c r="AT280" s="19" t="s">
        <v>155</v>
      </c>
      <c r="AU280" s="19" t="s">
        <v>82</v>
      </c>
      <c r="AY280" s="19" t="s">
        <v>152</v>
      </c>
      <c r="BE280" s="163">
        <f>IF(N280="základní",J281,0)</f>
        <v>0</v>
      </c>
      <c r="BF280" s="163">
        <f>IF(N280="snížená",J281,0)</f>
        <v>0</v>
      </c>
      <c r="BG280" s="163">
        <f>IF(N280="zákl. přenesená",J281,0)</f>
        <v>0</v>
      </c>
      <c r="BH280" s="163">
        <f>IF(N280="sníž. přenesená",J281,0)</f>
        <v>0</v>
      </c>
      <c r="BI280" s="163">
        <f>IF(N280="nulová",J281,0)</f>
        <v>0</v>
      </c>
      <c r="BJ280" s="19" t="s">
        <v>20</v>
      </c>
      <c r="BK280" s="163">
        <f>ROUND(I281*H281,2)</f>
        <v>0</v>
      </c>
      <c r="BL280" s="19" t="s">
        <v>164</v>
      </c>
      <c r="BM280" s="19" t="s">
        <v>472</v>
      </c>
    </row>
    <row r="281" spans="2:51" s="13" customFormat="1" ht="13.5">
      <c r="B281" s="172"/>
      <c r="C281" s="153" t="s">
        <v>469</v>
      </c>
      <c r="D281" s="153" t="s">
        <v>155</v>
      </c>
      <c r="E281" s="154" t="s">
        <v>470</v>
      </c>
      <c r="F281" s="155" t="s">
        <v>471</v>
      </c>
      <c r="G281" s="156" t="s">
        <v>239</v>
      </c>
      <c r="H281" s="157">
        <v>1346.6</v>
      </c>
      <c r="I281" s="158"/>
      <c r="J281" s="158">
        <f>ROUND(I281*H281,2)</f>
        <v>0</v>
      </c>
      <c r="K281" s="155" t="s">
        <v>159</v>
      </c>
      <c r="L281" s="172"/>
      <c r="M281" s="176"/>
      <c r="N281" s="177"/>
      <c r="O281" s="177"/>
      <c r="P281" s="177"/>
      <c r="Q281" s="177"/>
      <c r="R281" s="177"/>
      <c r="S281" s="177"/>
      <c r="T281" s="178"/>
      <c r="AT281" s="173" t="s">
        <v>162</v>
      </c>
      <c r="AU281" s="173" t="s">
        <v>82</v>
      </c>
      <c r="AV281" s="13" t="s">
        <v>82</v>
      </c>
      <c r="AW281" s="13" t="s">
        <v>4</v>
      </c>
      <c r="AX281" s="13" t="s">
        <v>20</v>
      </c>
      <c r="AY281" s="173" t="s">
        <v>152</v>
      </c>
    </row>
    <row r="282" spans="2:65" s="1" customFormat="1" ht="22.5" customHeight="1">
      <c r="B282" s="152"/>
      <c r="C282" s="13"/>
      <c r="D282" s="180" t="s">
        <v>162</v>
      </c>
      <c r="E282" s="13"/>
      <c r="F282" s="210" t="s">
        <v>473</v>
      </c>
      <c r="G282" s="13"/>
      <c r="H282" s="211">
        <v>1346.6</v>
      </c>
      <c r="I282" s="13"/>
      <c r="J282" s="13"/>
      <c r="K282" s="13"/>
      <c r="L282" s="33"/>
      <c r="M282" s="159" t="s">
        <v>3</v>
      </c>
      <c r="N282" s="160" t="s">
        <v>45</v>
      </c>
      <c r="O282" s="161">
        <v>0</v>
      </c>
      <c r="P282" s="161">
        <f>O282*H283</f>
        <v>0</v>
      </c>
      <c r="Q282" s="161">
        <v>0</v>
      </c>
      <c r="R282" s="161">
        <f>Q282*H283</f>
        <v>0</v>
      </c>
      <c r="S282" s="161">
        <v>0</v>
      </c>
      <c r="T282" s="162">
        <f>S282*H283</f>
        <v>0</v>
      </c>
      <c r="AR282" s="19" t="s">
        <v>164</v>
      </c>
      <c r="AT282" s="19" t="s">
        <v>155</v>
      </c>
      <c r="AU282" s="19" t="s">
        <v>82</v>
      </c>
      <c r="AY282" s="19" t="s">
        <v>152</v>
      </c>
      <c r="BE282" s="163">
        <f>IF(N282="základní",J283,0)</f>
        <v>0</v>
      </c>
      <c r="BF282" s="163">
        <f>IF(N282="snížená",J283,0)</f>
        <v>0</v>
      </c>
      <c r="BG282" s="163">
        <f>IF(N282="zákl. přenesená",J283,0)</f>
        <v>0</v>
      </c>
      <c r="BH282" s="163">
        <f>IF(N282="sníž. přenesená",J283,0)</f>
        <v>0</v>
      </c>
      <c r="BI282" s="163">
        <f>IF(N282="nulová",J283,0)</f>
        <v>0</v>
      </c>
      <c r="BJ282" s="19" t="s">
        <v>20</v>
      </c>
      <c r="BK282" s="163">
        <f>ROUND(I283*H283,2)</f>
        <v>0</v>
      </c>
      <c r="BL282" s="19" t="s">
        <v>164</v>
      </c>
      <c r="BM282" s="19" t="s">
        <v>477</v>
      </c>
    </row>
    <row r="283" spans="2:63" s="11" customFormat="1" ht="29.85" customHeight="1">
      <c r="B283" s="139"/>
      <c r="C283" s="153" t="s">
        <v>474</v>
      </c>
      <c r="D283" s="153" t="s">
        <v>155</v>
      </c>
      <c r="E283" s="154" t="s">
        <v>475</v>
      </c>
      <c r="F283" s="155" t="s">
        <v>476</v>
      </c>
      <c r="G283" s="156" t="s">
        <v>239</v>
      </c>
      <c r="H283" s="157">
        <v>67.33</v>
      </c>
      <c r="I283" s="158"/>
      <c r="J283" s="158">
        <f>ROUND(I283*H283,2)</f>
        <v>0</v>
      </c>
      <c r="K283" s="155" t="s">
        <v>159</v>
      </c>
      <c r="L283" s="139"/>
      <c r="M283" s="143"/>
      <c r="N283" s="144"/>
      <c r="O283" s="144"/>
      <c r="P283" s="145">
        <f>P284</f>
        <v>198.00872</v>
      </c>
      <c r="Q283" s="144"/>
      <c r="R283" s="145">
        <f>R284</f>
        <v>0</v>
      </c>
      <c r="S283" s="144"/>
      <c r="T283" s="146">
        <f>T284</f>
        <v>0</v>
      </c>
      <c r="AR283" s="140" t="s">
        <v>20</v>
      </c>
      <c r="AT283" s="147" t="s">
        <v>73</v>
      </c>
      <c r="AU283" s="147" t="s">
        <v>20</v>
      </c>
      <c r="AY283" s="140" t="s">
        <v>152</v>
      </c>
      <c r="BK283" s="148">
        <f>BK284</f>
        <v>0</v>
      </c>
    </row>
    <row r="284" spans="2:65" s="1" customFormat="1" ht="22.5" customHeight="1">
      <c r="B284" s="152"/>
      <c r="C284" s="11"/>
      <c r="D284" s="149" t="s">
        <v>73</v>
      </c>
      <c r="E284" s="150" t="s">
        <v>478</v>
      </c>
      <c r="F284" s="150" t="s">
        <v>479</v>
      </c>
      <c r="G284" s="11"/>
      <c r="H284" s="11"/>
      <c r="I284" s="11"/>
      <c r="J284" s="151">
        <f>BK283</f>
        <v>0</v>
      </c>
      <c r="K284" s="11"/>
      <c r="L284" s="33"/>
      <c r="M284" s="159" t="s">
        <v>3</v>
      </c>
      <c r="N284" s="160" t="s">
        <v>45</v>
      </c>
      <c r="O284" s="161">
        <v>4.13</v>
      </c>
      <c r="P284" s="161">
        <f>O284*H285</f>
        <v>198.00872</v>
      </c>
      <c r="Q284" s="161">
        <v>0</v>
      </c>
      <c r="R284" s="161">
        <f>Q284*H285</f>
        <v>0</v>
      </c>
      <c r="S284" s="161">
        <v>0</v>
      </c>
      <c r="T284" s="162">
        <f>S284*H285</f>
        <v>0</v>
      </c>
      <c r="AR284" s="19" t="s">
        <v>164</v>
      </c>
      <c r="AT284" s="19" t="s">
        <v>155</v>
      </c>
      <c r="AU284" s="19" t="s">
        <v>82</v>
      </c>
      <c r="AY284" s="19" t="s">
        <v>152</v>
      </c>
      <c r="BE284" s="163">
        <f>IF(N284="základní",J285,0)</f>
        <v>0</v>
      </c>
      <c r="BF284" s="163">
        <f>IF(N284="snížená",J285,0)</f>
        <v>0</v>
      </c>
      <c r="BG284" s="163">
        <f>IF(N284="zákl. přenesená",J285,0)</f>
        <v>0</v>
      </c>
      <c r="BH284" s="163">
        <f>IF(N284="sníž. přenesená",J285,0)</f>
        <v>0</v>
      </c>
      <c r="BI284" s="163">
        <f>IF(N284="nulová",J285,0)</f>
        <v>0</v>
      </c>
      <c r="BJ284" s="19" t="s">
        <v>20</v>
      </c>
      <c r="BK284" s="163">
        <f>ROUND(I285*H285,2)</f>
        <v>0</v>
      </c>
      <c r="BL284" s="19" t="s">
        <v>164</v>
      </c>
      <c r="BM284" s="19" t="s">
        <v>483</v>
      </c>
    </row>
    <row r="285" spans="2:63" s="11" customFormat="1" ht="37.35" customHeight="1">
      <c r="B285" s="139"/>
      <c r="C285" s="153" t="s">
        <v>480</v>
      </c>
      <c r="D285" s="153" t="s">
        <v>155</v>
      </c>
      <c r="E285" s="154" t="s">
        <v>481</v>
      </c>
      <c r="F285" s="155" t="s">
        <v>482</v>
      </c>
      <c r="G285" s="156" t="s">
        <v>239</v>
      </c>
      <c r="H285" s="157">
        <v>47.944</v>
      </c>
      <c r="I285" s="158"/>
      <c r="J285" s="158">
        <f>ROUND(I285*H285,2)</f>
        <v>0</v>
      </c>
      <c r="K285" s="155" t="s">
        <v>159</v>
      </c>
      <c r="L285" s="139"/>
      <c r="M285" s="143"/>
      <c r="N285" s="144"/>
      <c r="O285" s="144"/>
      <c r="P285" s="145">
        <f>P286+P294+P310+P313+P326+P357+P363+P377+P427+P446+P480</f>
        <v>854.147028</v>
      </c>
      <c r="Q285" s="144"/>
      <c r="R285" s="145">
        <f>R286+R294+R310+R313+R326+R357+R363+R377+R427+R446+R480</f>
        <v>17.07448661</v>
      </c>
      <c r="S285" s="144"/>
      <c r="T285" s="146">
        <f>T286+T294+T310+T313+T326+T357+T363+T377+T427+T446+T480</f>
        <v>0.14232</v>
      </c>
      <c r="AR285" s="140" t="s">
        <v>82</v>
      </c>
      <c r="AT285" s="147" t="s">
        <v>73</v>
      </c>
      <c r="AU285" s="147" t="s">
        <v>74</v>
      </c>
      <c r="AY285" s="140" t="s">
        <v>152</v>
      </c>
      <c r="BK285" s="148">
        <f>BK286+BK294+BK310+BK313+BK326+BK357+BK363+BK377+BK427+BK446+BK480</f>
        <v>0</v>
      </c>
    </row>
    <row r="286" spans="2:63" s="11" customFormat="1" ht="19.95" customHeight="1">
      <c r="B286" s="139"/>
      <c r="D286" s="140" t="s">
        <v>73</v>
      </c>
      <c r="E286" s="141" t="s">
        <v>484</v>
      </c>
      <c r="F286" s="141" t="s">
        <v>485</v>
      </c>
      <c r="J286" s="142">
        <f>BK285</f>
        <v>0</v>
      </c>
      <c r="L286" s="139"/>
      <c r="M286" s="143"/>
      <c r="N286" s="144"/>
      <c r="O286" s="144"/>
      <c r="P286" s="145">
        <f>SUM(P287:P293)</f>
        <v>9.174737999999998</v>
      </c>
      <c r="Q286" s="144"/>
      <c r="R286" s="145">
        <f>SUM(R287:R293)</f>
        <v>0.11058</v>
      </c>
      <c r="S286" s="144"/>
      <c r="T286" s="146">
        <f>SUM(T287:T293)</f>
        <v>0</v>
      </c>
      <c r="AR286" s="140" t="s">
        <v>82</v>
      </c>
      <c r="AT286" s="147" t="s">
        <v>73</v>
      </c>
      <c r="AU286" s="147" t="s">
        <v>20</v>
      </c>
      <c r="AY286" s="140" t="s">
        <v>152</v>
      </c>
      <c r="BK286" s="148">
        <f>SUM(BK287:BK293)</f>
        <v>0</v>
      </c>
    </row>
    <row r="287" spans="2:65" s="1" customFormat="1" ht="31.5" customHeight="1">
      <c r="B287" s="152"/>
      <c r="C287" s="11"/>
      <c r="D287" s="149" t="s">
        <v>73</v>
      </c>
      <c r="E287" s="150" t="s">
        <v>486</v>
      </c>
      <c r="F287" s="150" t="s">
        <v>487</v>
      </c>
      <c r="G287" s="11"/>
      <c r="H287" s="11"/>
      <c r="I287" s="11"/>
      <c r="J287" s="151">
        <f>BK286</f>
        <v>0</v>
      </c>
      <c r="K287" s="11"/>
      <c r="L287" s="33"/>
      <c r="M287" s="159" t="s">
        <v>3</v>
      </c>
      <c r="N287" s="160" t="s">
        <v>45</v>
      </c>
      <c r="O287" s="161">
        <v>0.12</v>
      </c>
      <c r="P287" s="161">
        <f>O287*H288</f>
        <v>8.8464</v>
      </c>
      <c r="Q287" s="161">
        <v>0</v>
      </c>
      <c r="R287" s="161">
        <f>Q287*H288</f>
        <v>0</v>
      </c>
      <c r="S287" s="161">
        <v>0</v>
      </c>
      <c r="T287" s="162">
        <f>S287*H288</f>
        <v>0</v>
      </c>
      <c r="AR287" s="19" t="s">
        <v>305</v>
      </c>
      <c r="AT287" s="19" t="s">
        <v>155</v>
      </c>
      <c r="AU287" s="19" t="s">
        <v>82</v>
      </c>
      <c r="AY287" s="19" t="s">
        <v>152</v>
      </c>
      <c r="BE287" s="163">
        <f>IF(N287="základní",J288,0)</f>
        <v>0</v>
      </c>
      <c r="BF287" s="163">
        <f>IF(N287="snížená",J288,0)</f>
        <v>0</v>
      </c>
      <c r="BG287" s="163">
        <f>IF(N287="zákl. přenesená",J288,0)</f>
        <v>0</v>
      </c>
      <c r="BH287" s="163">
        <f>IF(N287="sníž. přenesená",J288,0)</f>
        <v>0</v>
      </c>
      <c r="BI287" s="163">
        <f>IF(N287="nulová",J288,0)</f>
        <v>0</v>
      </c>
      <c r="BJ287" s="19" t="s">
        <v>20</v>
      </c>
      <c r="BK287" s="163">
        <f>ROUND(I288*H288,2)</f>
        <v>0</v>
      </c>
      <c r="BL287" s="19" t="s">
        <v>305</v>
      </c>
      <c r="BM287" s="19" t="s">
        <v>491</v>
      </c>
    </row>
    <row r="288" spans="2:65" s="1" customFormat="1" ht="22.5" customHeight="1">
      <c r="B288" s="152"/>
      <c r="C288" s="153" t="s">
        <v>488</v>
      </c>
      <c r="D288" s="153" t="s">
        <v>155</v>
      </c>
      <c r="E288" s="154" t="s">
        <v>489</v>
      </c>
      <c r="F288" s="155" t="s">
        <v>490</v>
      </c>
      <c r="G288" s="156" t="s">
        <v>258</v>
      </c>
      <c r="H288" s="157">
        <v>73.72</v>
      </c>
      <c r="I288" s="158"/>
      <c r="J288" s="158">
        <f>ROUND(I288*H288,2)</f>
        <v>0</v>
      </c>
      <c r="K288" s="155" t="s">
        <v>159</v>
      </c>
      <c r="L288" s="200"/>
      <c r="M288" s="201" t="s">
        <v>3</v>
      </c>
      <c r="N288" s="202" t="s">
        <v>45</v>
      </c>
      <c r="O288" s="161">
        <v>0</v>
      </c>
      <c r="P288" s="161">
        <f>O288*H289</f>
        <v>0</v>
      </c>
      <c r="Q288" s="161">
        <v>0.001</v>
      </c>
      <c r="R288" s="161">
        <f>Q288*H289</f>
        <v>0.11058</v>
      </c>
      <c r="S288" s="161">
        <v>0</v>
      </c>
      <c r="T288" s="162">
        <f>S288*H289</f>
        <v>0</v>
      </c>
      <c r="AR288" s="19" t="s">
        <v>496</v>
      </c>
      <c r="AT288" s="19" t="s">
        <v>241</v>
      </c>
      <c r="AU288" s="19" t="s">
        <v>82</v>
      </c>
      <c r="AY288" s="19" t="s">
        <v>152</v>
      </c>
      <c r="BE288" s="163">
        <f>IF(N288="základní",J289,0)</f>
        <v>0</v>
      </c>
      <c r="BF288" s="163">
        <f>IF(N288="snížená",J289,0)</f>
        <v>0</v>
      </c>
      <c r="BG288" s="163">
        <f>IF(N288="zákl. přenesená",J289,0)</f>
        <v>0</v>
      </c>
      <c r="BH288" s="163">
        <f>IF(N288="sníž. přenesená",J289,0)</f>
        <v>0</v>
      </c>
      <c r="BI288" s="163">
        <f>IF(N288="nulová",J289,0)</f>
        <v>0</v>
      </c>
      <c r="BJ288" s="19" t="s">
        <v>20</v>
      </c>
      <c r="BK288" s="163">
        <f>ROUND(I289*H289,2)</f>
        <v>0</v>
      </c>
      <c r="BL288" s="19" t="s">
        <v>305</v>
      </c>
      <c r="BM288" s="19" t="s">
        <v>497</v>
      </c>
    </row>
    <row r="289" spans="2:51" s="13" customFormat="1" ht="13.5">
      <c r="B289" s="172"/>
      <c r="C289" s="194" t="s">
        <v>492</v>
      </c>
      <c r="D289" s="194" t="s">
        <v>241</v>
      </c>
      <c r="E289" s="195" t="s">
        <v>493</v>
      </c>
      <c r="F289" s="196" t="s">
        <v>494</v>
      </c>
      <c r="G289" s="197" t="s">
        <v>495</v>
      </c>
      <c r="H289" s="198">
        <v>110.58</v>
      </c>
      <c r="I289" s="199"/>
      <c r="J289" s="199">
        <f>ROUND(I289*H289,2)</f>
        <v>0</v>
      </c>
      <c r="K289" s="196" t="s">
        <v>159</v>
      </c>
      <c r="L289" s="172"/>
      <c r="M289" s="176"/>
      <c r="N289" s="177"/>
      <c r="O289" s="177"/>
      <c r="P289" s="177"/>
      <c r="Q289" s="177"/>
      <c r="R289" s="177"/>
      <c r="S289" s="177"/>
      <c r="T289" s="178"/>
      <c r="AT289" s="173" t="s">
        <v>162</v>
      </c>
      <c r="AU289" s="173" t="s">
        <v>82</v>
      </c>
      <c r="AV289" s="13" t="s">
        <v>82</v>
      </c>
      <c r="AW289" s="13" t="s">
        <v>37</v>
      </c>
      <c r="AX289" s="13" t="s">
        <v>74</v>
      </c>
      <c r="AY289" s="173" t="s">
        <v>152</v>
      </c>
    </row>
    <row r="290" spans="2:51" s="14" customFormat="1" ht="13.5">
      <c r="B290" s="179"/>
      <c r="C290" s="13"/>
      <c r="D290" s="165" t="s">
        <v>162</v>
      </c>
      <c r="E290" s="173" t="s">
        <v>3</v>
      </c>
      <c r="F290" s="174" t="s">
        <v>498</v>
      </c>
      <c r="G290" s="13"/>
      <c r="H290" s="175">
        <v>73.72</v>
      </c>
      <c r="I290" s="13"/>
      <c r="J290" s="13"/>
      <c r="K290" s="1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7" t="s">
        <v>162</v>
      </c>
      <c r="AU290" s="187" t="s">
        <v>82</v>
      </c>
      <c r="AV290" s="14" t="s">
        <v>164</v>
      </c>
      <c r="AW290" s="14" t="s">
        <v>37</v>
      </c>
      <c r="AX290" s="14" t="s">
        <v>20</v>
      </c>
      <c r="AY290" s="187" t="s">
        <v>152</v>
      </c>
    </row>
    <row r="291" spans="2:51" s="13" customFormat="1" ht="13.5">
      <c r="B291" s="172"/>
      <c r="C291" s="14"/>
      <c r="D291" s="165" t="s">
        <v>162</v>
      </c>
      <c r="E291" s="188" t="s">
        <v>3</v>
      </c>
      <c r="F291" s="189" t="s">
        <v>163</v>
      </c>
      <c r="G291" s="14"/>
      <c r="H291" s="190">
        <v>73.72</v>
      </c>
      <c r="I291" s="14"/>
      <c r="J291" s="14"/>
      <c r="K291" s="14"/>
      <c r="L291" s="172"/>
      <c r="M291" s="176"/>
      <c r="N291" s="177"/>
      <c r="O291" s="177"/>
      <c r="P291" s="177"/>
      <c r="Q291" s="177"/>
      <c r="R291" s="177"/>
      <c r="S291" s="177"/>
      <c r="T291" s="178"/>
      <c r="AT291" s="173" t="s">
        <v>162</v>
      </c>
      <c r="AU291" s="173" t="s">
        <v>82</v>
      </c>
      <c r="AV291" s="13" t="s">
        <v>82</v>
      </c>
      <c r="AW291" s="13" t="s">
        <v>4</v>
      </c>
      <c r="AX291" s="13" t="s">
        <v>20</v>
      </c>
      <c r="AY291" s="173" t="s">
        <v>152</v>
      </c>
    </row>
    <row r="292" spans="2:65" s="1" customFormat="1" ht="22.5" customHeight="1">
      <c r="B292" s="152"/>
      <c r="C292" s="13"/>
      <c r="D292" s="180" t="s">
        <v>162</v>
      </c>
      <c r="E292" s="13"/>
      <c r="F292" s="210" t="s">
        <v>499</v>
      </c>
      <c r="G292" s="13"/>
      <c r="H292" s="211">
        <v>110.58</v>
      </c>
      <c r="I292" s="13"/>
      <c r="J292" s="13"/>
      <c r="K292" s="13"/>
      <c r="L292" s="33"/>
      <c r="M292" s="159" t="s">
        <v>3</v>
      </c>
      <c r="N292" s="160" t="s">
        <v>45</v>
      </c>
      <c r="O292" s="161">
        <v>1.598</v>
      </c>
      <c r="P292" s="161">
        <f>O292*H293</f>
        <v>0.177378</v>
      </c>
      <c r="Q292" s="161">
        <v>0</v>
      </c>
      <c r="R292" s="161">
        <f>Q292*H293</f>
        <v>0</v>
      </c>
      <c r="S292" s="161">
        <v>0</v>
      </c>
      <c r="T292" s="162">
        <f>S292*H293</f>
        <v>0</v>
      </c>
      <c r="AR292" s="19" t="s">
        <v>305</v>
      </c>
      <c r="AT292" s="19" t="s">
        <v>155</v>
      </c>
      <c r="AU292" s="19" t="s">
        <v>82</v>
      </c>
      <c r="AY292" s="19" t="s">
        <v>152</v>
      </c>
      <c r="BE292" s="163">
        <f>IF(N292="základní",J293,0)</f>
        <v>0</v>
      </c>
      <c r="BF292" s="163">
        <f>IF(N292="snížená",J293,0)</f>
        <v>0</v>
      </c>
      <c r="BG292" s="163">
        <f>IF(N292="zákl. přenesená",J293,0)</f>
        <v>0</v>
      </c>
      <c r="BH292" s="163">
        <f>IF(N292="sníž. přenesená",J293,0)</f>
        <v>0</v>
      </c>
      <c r="BI292" s="163">
        <f>IF(N292="nulová",J293,0)</f>
        <v>0</v>
      </c>
      <c r="BJ292" s="19" t="s">
        <v>20</v>
      </c>
      <c r="BK292" s="163">
        <f>ROUND(I293*H293,2)</f>
        <v>0</v>
      </c>
      <c r="BL292" s="19" t="s">
        <v>305</v>
      </c>
      <c r="BM292" s="19" t="s">
        <v>503</v>
      </c>
    </row>
    <row r="293" spans="2:65" s="1" customFormat="1" ht="22.5" customHeight="1">
      <c r="B293" s="152"/>
      <c r="C293" s="153" t="s">
        <v>500</v>
      </c>
      <c r="D293" s="153" t="s">
        <v>155</v>
      </c>
      <c r="E293" s="154" t="s">
        <v>501</v>
      </c>
      <c r="F293" s="155" t="s">
        <v>502</v>
      </c>
      <c r="G293" s="156" t="s">
        <v>239</v>
      </c>
      <c r="H293" s="157">
        <v>0.111</v>
      </c>
      <c r="I293" s="158"/>
      <c r="J293" s="158">
        <f>ROUND(I293*H293,2)</f>
        <v>0</v>
      </c>
      <c r="K293" s="155" t="s">
        <v>159</v>
      </c>
      <c r="L293" s="33"/>
      <c r="M293" s="159" t="s">
        <v>3</v>
      </c>
      <c r="N293" s="160" t="s">
        <v>45</v>
      </c>
      <c r="O293" s="161">
        <v>1.36</v>
      </c>
      <c r="P293" s="161">
        <f>O293*H294</f>
        <v>0.15096</v>
      </c>
      <c r="Q293" s="161">
        <v>0</v>
      </c>
      <c r="R293" s="161">
        <f>Q293*H294</f>
        <v>0</v>
      </c>
      <c r="S293" s="161">
        <v>0</v>
      </c>
      <c r="T293" s="162">
        <f>S293*H294</f>
        <v>0</v>
      </c>
      <c r="AR293" s="19" t="s">
        <v>305</v>
      </c>
      <c r="AT293" s="19" t="s">
        <v>155</v>
      </c>
      <c r="AU293" s="19" t="s">
        <v>82</v>
      </c>
      <c r="AY293" s="19" t="s">
        <v>152</v>
      </c>
      <c r="BE293" s="163">
        <f>IF(N293="základní",J294,0)</f>
        <v>0</v>
      </c>
      <c r="BF293" s="163">
        <f>IF(N293="snížená",J294,0)</f>
        <v>0</v>
      </c>
      <c r="BG293" s="163">
        <f>IF(N293="zákl. přenesená",J294,0)</f>
        <v>0</v>
      </c>
      <c r="BH293" s="163">
        <f>IF(N293="sníž. přenesená",J294,0)</f>
        <v>0</v>
      </c>
      <c r="BI293" s="163">
        <f>IF(N293="nulová",J294,0)</f>
        <v>0</v>
      </c>
      <c r="BJ293" s="19" t="s">
        <v>20</v>
      </c>
      <c r="BK293" s="163">
        <f>ROUND(I294*H294,2)</f>
        <v>0</v>
      </c>
      <c r="BL293" s="19" t="s">
        <v>305</v>
      </c>
      <c r="BM293" s="19" t="s">
        <v>507</v>
      </c>
    </row>
    <row r="294" spans="2:63" s="11" customFormat="1" ht="29.85" customHeight="1">
      <c r="B294" s="139"/>
      <c r="C294" s="153" t="s">
        <v>504</v>
      </c>
      <c r="D294" s="153" t="s">
        <v>155</v>
      </c>
      <c r="E294" s="154" t="s">
        <v>505</v>
      </c>
      <c r="F294" s="155" t="s">
        <v>506</v>
      </c>
      <c r="G294" s="156" t="s">
        <v>239</v>
      </c>
      <c r="H294" s="157">
        <v>0.111</v>
      </c>
      <c r="I294" s="158"/>
      <c r="J294" s="158">
        <f>ROUND(I294*H294,2)</f>
        <v>0</v>
      </c>
      <c r="K294" s="155" t="s">
        <v>159</v>
      </c>
      <c r="L294" s="139"/>
      <c r="M294" s="143"/>
      <c r="N294" s="144"/>
      <c r="O294" s="144"/>
      <c r="P294" s="145">
        <f>SUM(P295:P309)</f>
        <v>5.584580999999999</v>
      </c>
      <c r="Q294" s="144"/>
      <c r="R294" s="145">
        <f>SUM(R295:R309)</f>
        <v>0.04671974</v>
      </c>
      <c r="S294" s="144"/>
      <c r="T294" s="146">
        <f>SUM(T295:T309)</f>
        <v>0.14232</v>
      </c>
      <c r="AR294" s="140" t="s">
        <v>82</v>
      </c>
      <c r="AT294" s="147" t="s">
        <v>73</v>
      </c>
      <c r="AU294" s="147" t="s">
        <v>20</v>
      </c>
      <c r="AY294" s="140" t="s">
        <v>152</v>
      </c>
      <c r="BK294" s="148">
        <f>SUM(BK295:BK309)</f>
        <v>0</v>
      </c>
    </row>
    <row r="295" spans="2:65" s="1" customFormat="1" ht="22.5" customHeight="1">
      <c r="B295" s="152"/>
      <c r="C295" s="11"/>
      <c r="D295" s="149" t="s">
        <v>73</v>
      </c>
      <c r="E295" s="150" t="s">
        <v>508</v>
      </c>
      <c r="F295" s="150" t="s">
        <v>509</v>
      </c>
      <c r="G295" s="11"/>
      <c r="H295" s="11"/>
      <c r="I295" s="11"/>
      <c r="J295" s="151">
        <f>BK294</f>
        <v>0</v>
      </c>
      <c r="K295" s="11"/>
      <c r="L295" s="33"/>
      <c r="M295" s="159" t="s">
        <v>3</v>
      </c>
      <c r="N295" s="160" t="s">
        <v>45</v>
      </c>
      <c r="O295" s="161">
        <v>0.052</v>
      </c>
      <c r="P295" s="161">
        <f>O295*H296</f>
        <v>0.7400639999999999</v>
      </c>
      <c r="Q295" s="161">
        <v>0</v>
      </c>
      <c r="R295" s="161">
        <f>Q295*H296</f>
        <v>0</v>
      </c>
      <c r="S295" s="161">
        <v>0.01</v>
      </c>
      <c r="T295" s="162">
        <f>S295*H296</f>
        <v>0.14232</v>
      </c>
      <c r="AR295" s="19" t="s">
        <v>305</v>
      </c>
      <c r="AT295" s="19" t="s">
        <v>155</v>
      </c>
      <c r="AU295" s="19" t="s">
        <v>82</v>
      </c>
      <c r="AY295" s="19" t="s">
        <v>152</v>
      </c>
      <c r="BE295" s="163">
        <f>IF(N295="základní",J296,0)</f>
        <v>0</v>
      </c>
      <c r="BF295" s="163">
        <f>IF(N295="snížená",J296,0)</f>
        <v>0</v>
      </c>
      <c r="BG295" s="163">
        <f>IF(N295="zákl. přenesená",J296,0)</f>
        <v>0</v>
      </c>
      <c r="BH295" s="163">
        <f>IF(N295="sníž. přenesená",J296,0)</f>
        <v>0</v>
      </c>
      <c r="BI295" s="163">
        <f>IF(N295="nulová",J296,0)</f>
        <v>0</v>
      </c>
      <c r="BJ295" s="19" t="s">
        <v>20</v>
      </c>
      <c r="BK295" s="163">
        <f>ROUND(I296*H296,2)</f>
        <v>0</v>
      </c>
      <c r="BL295" s="19" t="s">
        <v>305</v>
      </c>
      <c r="BM295" s="19" t="s">
        <v>513</v>
      </c>
    </row>
    <row r="296" spans="2:51" s="13" customFormat="1" ht="13.5">
      <c r="B296" s="172"/>
      <c r="C296" s="153" t="s">
        <v>510</v>
      </c>
      <c r="D296" s="153" t="s">
        <v>155</v>
      </c>
      <c r="E296" s="154" t="s">
        <v>511</v>
      </c>
      <c r="F296" s="155" t="s">
        <v>512</v>
      </c>
      <c r="G296" s="156" t="s">
        <v>258</v>
      </c>
      <c r="H296" s="157">
        <v>14.232</v>
      </c>
      <c r="I296" s="158"/>
      <c r="J296" s="158">
        <f>ROUND(I296*H296,2)</f>
        <v>0</v>
      </c>
      <c r="K296" s="155" t="s">
        <v>159</v>
      </c>
      <c r="L296" s="172"/>
      <c r="M296" s="176"/>
      <c r="N296" s="177"/>
      <c r="O296" s="177"/>
      <c r="P296" s="177"/>
      <c r="Q296" s="177"/>
      <c r="R296" s="177"/>
      <c r="S296" s="177"/>
      <c r="T296" s="178"/>
      <c r="AT296" s="173" t="s">
        <v>162</v>
      </c>
      <c r="AU296" s="173" t="s">
        <v>82</v>
      </c>
      <c r="AV296" s="13" t="s">
        <v>82</v>
      </c>
      <c r="AW296" s="13" t="s">
        <v>37</v>
      </c>
      <c r="AX296" s="13" t="s">
        <v>74</v>
      </c>
      <c r="AY296" s="173" t="s">
        <v>152</v>
      </c>
    </row>
    <row r="297" spans="2:51" s="14" customFormat="1" ht="13.5">
      <c r="B297" s="179"/>
      <c r="C297" s="13"/>
      <c r="D297" s="165" t="s">
        <v>162</v>
      </c>
      <c r="E297" s="173" t="s">
        <v>3</v>
      </c>
      <c r="F297" s="174" t="s">
        <v>514</v>
      </c>
      <c r="G297" s="13"/>
      <c r="H297" s="175">
        <v>14.232</v>
      </c>
      <c r="I297" s="13"/>
      <c r="J297" s="13"/>
      <c r="K297" s="1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7" t="s">
        <v>162</v>
      </c>
      <c r="AU297" s="187" t="s">
        <v>82</v>
      </c>
      <c r="AV297" s="14" t="s">
        <v>164</v>
      </c>
      <c r="AW297" s="14" t="s">
        <v>37</v>
      </c>
      <c r="AX297" s="14" t="s">
        <v>20</v>
      </c>
      <c r="AY297" s="187" t="s">
        <v>152</v>
      </c>
    </row>
    <row r="298" spans="2:65" s="1" customFormat="1" ht="31.5" customHeight="1">
      <c r="B298" s="152"/>
      <c r="C298" s="14"/>
      <c r="D298" s="180" t="s">
        <v>162</v>
      </c>
      <c r="E298" s="181" t="s">
        <v>3</v>
      </c>
      <c r="F298" s="182" t="s">
        <v>163</v>
      </c>
      <c r="G298" s="14"/>
      <c r="H298" s="183">
        <v>14.232</v>
      </c>
      <c r="I298" s="14"/>
      <c r="J298" s="14"/>
      <c r="K298" s="14"/>
      <c r="L298" s="33"/>
      <c r="M298" s="159" t="s">
        <v>3</v>
      </c>
      <c r="N298" s="160" t="s">
        <v>45</v>
      </c>
      <c r="O298" s="161">
        <v>0.06</v>
      </c>
      <c r="P298" s="161">
        <f>O298*H299</f>
        <v>0.18168</v>
      </c>
      <c r="Q298" s="161">
        <v>0.00019</v>
      </c>
      <c r="R298" s="161">
        <f>Q298*H299</f>
        <v>0.00057532</v>
      </c>
      <c r="S298" s="161">
        <v>0</v>
      </c>
      <c r="T298" s="162">
        <f>S298*H299</f>
        <v>0</v>
      </c>
      <c r="AR298" s="19" t="s">
        <v>305</v>
      </c>
      <c r="AT298" s="19" t="s">
        <v>155</v>
      </c>
      <c r="AU298" s="19" t="s">
        <v>82</v>
      </c>
      <c r="AY298" s="19" t="s">
        <v>152</v>
      </c>
      <c r="BE298" s="163">
        <f>IF(N298="základní",J299,0)</f>
        <v>0</v>
      </c>
      <c r="BF298" s="163">
        <f>IF(N298="snížená",J299,0)</f>
        <v>0</v>
      </c>
      <c r="BG298" s="163">
        <f>IF(N298="zákl. přenesená",J299,0)</f>
        <v>0</v>
      </c>
      <c r="BH298" s="163">
        <f>IF(N298="sníž. přenesená",J299,0)</f>
        <v>0</v>
      </c>
      <c r="BI298" s="163">
        <f>IF(N298="nulová",J299,0)</f>
        <v>0</v>
      </c>
      <c r="BJ298" s="19" t="s">
        <v>20</v>
      </c>
      <c r="BK298" s="163">
        <f>ROUND(I299*H299,2)</f>
        <v>0</v>
      </c>
      <c r="BL298" s="19" t="s">
        <v>305</v>
      </c>
      <c r="BM298" s="19" t="s">
        <v>518</v>
      </c>
    </row>
    <row r="299" spans="2:65" s="1" customFormat="1" ht="22.5" customHeight="1">
      <c r="B299" s="152"/>
      <c r="C299" s="153" t="s">
        <v>515</v>
      </c>
      <c r="D299" s="153" t="s">
        <v>155</v>
      </c>
      <c r="E299" s="154" t="s">
        <v>516</v>
      </c>
      <c r="F299" s="155" t="s">
        <v>517</v>
      </c>
      <c r="G299" s="156" t="s">
        <v>258</v>
      </c>
      <c r="H299" s="157">
        <v>3.028</v>
      </c>
      <c r="I299" s="158"/>
      <c r="J299" s="158">
        <f>ROUND(I299*H299,2)</f>
        <v>0</v>
      </c>
      <c r="K299" s="155" t="s">
        <v>159</v>
      </c>
      <c r="L299" s="200"/>
      <c r="M299" s="201" t="s">
        <v>3</v>
      </c>
      <c r="N299" s="202" t="s">
        <v>45</v>
      </c>
      <c r="O299" s="161">
        <v>0</v>
      </c>
      <c r="P299" s="161">
        <f>O299*H300</f>
        <v>0</v>
      </c>
      <c r="Q299" s="161">
        <v>0.00254</v>
      </c>
      <c r="R299" s="161">
        <f>Q299*H300</f>
        <v>0.008844280000000001</v>
      </c>
      <c r="S299" s="161">
        <v>0</v>
      </c>
      <c r="T299" s="162">
        <f>S299*H300</f>
        <v>0</v>
      </c>
      <c r="AR299" s="19" t="s">
        <v>496</v>
      </c>
      <c r="AT299" s="19" t="s">
        <v>241</v>
      </c>
      <c r="AU299" s="19" t="s">
        <v>82</v>
      </c>
      <c r="AY299" s="19" t="s">
        <v>152</v>
      </c>
      <c r="BE299" s="163">
        <f>IF(N299="základní",J300,0)</f>
        <v>0</v>
      </c>
      <c r="BF299" s="163">
        <f>IF(N299="snížená",J300,0)</f>
        <v>0</v>
      </c>
      <c r="BG299" s="163">
        <f>IF(N299="zákl. přenesená",J300,0)</f>
        <v>0</v>
      </c>
      <c r="BH299" s="163">
        <f>IF(N299="sníž. přenesená",J300,0)</f>
        <v>0</v>
      </c>
      <c r="BI299" s="163">
        <f>IF(N299="nulová",J300,0)</f>
        <v>0</v>
      </c>
      <c r="BJ299" s="19" t="s">
        <v>20</v>
      </c>
      <c r="BK299" s="163">
        <f>ROUND(I300*H300,2)</f>
        <v>0</v>
      </c>
      <c r="BL299" s="19" t="s">
        <v>305</v>
      </c>
      <c r="BM299" s="19" t="s">
        <v>522</v>
      </c>
    </row>
    <row r="300" spans="2:51" s="13" customFormat="1" ht="13.5">
      <c r="B300" s="172"/>
      <c r="C300" s="194" t="s">
        <v>519</v>
      </c>
      <c r="D300" s="194" t="s">
        <v>241</v>
      </c>
      <c r="E300" s="195" t="s">
        <v>520</v>
      </c>
      <c r="F300" s="196" t="s">
        <v>521</v>
      </c>
      <c r="G300" s="197" t="s">
        <v>258</v>
      </c>
      <c r="H300" s="198">
        <v>3.482</v>
      </c>
      <c r="I300" s="199"/>
      <c r="J300" s="199">
        <f>ROUND(I300*H300,2)</f>
        <v>0</v>
      </c>
      <c r="K300" s="196" t="s">
        <v>159</v>
      </c>
      <c r="L300" s="172"/>
      <c r="M300" s="176"/>
      <c r="N300" s="177"/>
      <c r="O300" s="177"/>
      <c r="P300" s="177"/>
      <c r="Q300" s="177"/>
      <c r="R300" s="177"/>
      <c r="S300" s="177"/>
      <c r="T300" s="178"/>
      <c r="AT300" s="173" t="s">
        <v>162</v>
      </c>
      <c r="AU300" s="173" t="s">
        <v>82</v>
      </c>
      <c r="AV300" s="13" t="s">
        <v>82</v>
      </c>
      <c r="AW300" s="13" t="s">
        <v>37</v>
      </c>
      <c r="AX300" s="13" t="s">
        <v>74</v>
      </c>
      <c r="AY300" s="173" t="s">
        <v>152</v>
      </c>
    </row>
    <row r="301" spans="2:51" s="14" customFormat="1" ht="13.5">
      <c r="B301" s="179"/>
      <c r="C301" s="13"/>
      <c r="D301" s="165" t="s">
        <v>162</v>
      </c>
      <c r="E301" s="173" t="s">
        <v>3</v>
      </c>
      <c r="F301" s="174" t="s">
        <v>523</v>
      </c>
      <c r="G301" s="13"/>
      <c r="H301" s="175">
        <v>3.028</v>
      </c>
      <c r="I301" s="13"/>
      <c r="J301" s="13"/>
      <c r="K301" s="13"/>
      <c r="L301" s="179"/>
      <c r="M301" s="184"/>
      <c r="N301" s="185"/>
      <c r="O301" s="185"/>
      <c r="P301" s="185"/>
      <c r="Q301" s="185"/>
      <c r="R301" s="185"/>
      <c r="S301" s="185"/>
      <c r="T301" s="186"/>
      <c r="AT301" s="187" t="s">
        <v>162</v>
      </c>
      <c r="AU301" s="187" t="s">
        <v>82</v>
      </c>
      <c r="AV301" s="14" t="s">
        <v>164</v>
      </c>
      <c r="AW301" s="14" t="s">
        <v>37</v>
      </c>
      <c r="AX301" s="14" t="s">
        <v>20</v>
      </c>
      <c r="AY301" s="187" t="s">
        <v>152</v>
      </c>
    </row>
    <row r="302" spans="2:51" s="13" customFormat="1" ht="13.5">
      <c r="B302" s="172"/>
      <c r="C302" s="14"/>
      <c r="D302" s="165" t="s">
        <v>162</v>
      </c>
      <c r="E302" s="188" t="s">
        <v>3</v>
      </c>
      <c r="F302" s="189" t="s">
        <v>163</v>
      </c>
      <c r="G302" s="14"/>
      <c r="H302" s="190">
        <v>3.028</v>
      </c>
      <c r="I302" s="14"/>
      <c r="J302" s="14"/>
      <c r="K302" s="14"/>
      <c r="L302" s="172"/>
      <c r="M302" s="176"/>
      <c r="N302" s="177"/>
      <c r="O302" s="177"/>
      <c r="P302" s="177"/>
      <c r="Q302" s="177"/>
      <c r="R302" s="177"/>
      <c r="S302" s="177"/>
      <c r="T302" s="178"/>
      <c r="AT302" s="173" t="s">
        <v>162</v>
      </c>
      <c r="AU302" s="173" t="s">
        <v>82</v>
      </c>
      <c r="AV302" s="13" t="s">
        <v>82</v>
      </c>
      <c r="AW302" s="13" t="s">
        <v>4</v>
      </c>
      <c r="AX302" s="13" t="s">
        <v>20</v>
      </c>
      <c r="AY302" s="173" t="s">
        <v>152</v>
      </c>
    </row>
    <row r="303" spans="2:65" s="1" customFormat="1" ht="22.5" customHeight="1">
      <c r="B303" s="152"/>
      <c r="C303" s="13"/>
      <c r="D303" s="180" t="s">
        <v>162</v>
      </c>
      <c r="E303" s="13"/>
      <c r="F303" s="210" t="s">
        <v>524</v>
      </c>
      <c r="G303" s="13"/>
      <c r="H303" s="211">
        <v>3.482</v>
      </c>
      <c r="I303" s="13"/>
      <c r="J303" s="13"/>
      <c r="K303" s="13"/>
      <c r="L303" s="33"/>
      <c r="M303" s="159" t="s">
        <v>3</v>
      </c>
      <c r="N303" s="160" t="s">
        <v>45</v>
      </c>
      <c r="O303" s="161">
        <v>0.317</v>
      </c>
      <c r="P303" s="161">
        <f>O303*H304</f>
        <v>4.511544</v>
      </c>
      <c r="Q303" s="161">
        <v>3E-05</v>
      </c>
      <c r="R303" s="161">
        <f>Q303*H304</f>
        <v>0.00042696</v>
      </c>
      <c r="S303" s="161">
        <v>0</v>
      </c>
      <c r="T303" s="162">
        <f>S303*H304</f>
        <v>0</v>
      </c>
      <c r="AR303" s="19" t="s">
        <v>305</v>
      </c>
      <c r="AT303" s="19" t="s">
        <v>155</v>
      </c>
      <c r="AU303" s="19" t="s">
        <v>82</v>
      </c>
      <c r="AY303" s="19" t="s">
        <v>152</v>
      </c>
      <c r="BE303" s="163">
        <f>IF(N303="základní",J304,0)</f>
        <v>0</v>
      </c>
      <c r="BF303" s="163">
        <f>IF(N303="snížená",J304,0)</f>
        <v>0</v>
      </c>
      <c r="BG303" s="163">
        <f>IF(N303="zákl. přenesená",J304,0)</f>
        <v>0</v>
      </c>
      <c r="BH303" s="163">
        <f>IF(N303="sníž. přenesená",J304,0)</f>
        <v>0</v>
      </c>
      <c r="BI303" s="163">
        <f>IF(N303="nulová",J304,0)</f>
        <v>0</v>
      </c>
      <c r="BJ303" s="19" t="s">
        <v>20</v>
      </c>
      <c r="BK303" s="163">
        <f>ROUND(I304*H304,2)</f>
        <v>0</v>
      </c>
      <c r="BL303" s="19" t="s">
        <v>305</v>
      </c>
      <c r="BM303" s="19" t="s">
        <v>528</v>
      </c>
    </row>
    <row r="304" spans="2:65" s="1" customFormat="1" ht="22.5" customHeight="1">
      <c r="B304" s="152"/>
      <c r="C304" s="153" t="s">
        <v>525</v>
      </c>
      <c r="D304" s="153" t="s">
        <v>155</v>
      </c>
      <c r="E304" s="154" t="s">
        <v>526</v>
      </c>
      <c r="F304" s="155" t="s">
        <v>527</v>
      </c>
      <c r="G304" s="156" t="s">
        <v>258</v>
      </c>
      <c r="H304" s="157">
        <v>14.232</v>
      </c>
      <c r="I304" s="158"/>
      <c r="J304" s="158">
        <f>ROUND(I304*H304,2)</f>
        <v>0</v>
      </c>
      <c r="K304" s="155" t="s">
        <v>159</v>
      </c>
      <c r="L304" s="200"/>
      <c r="M304" s="201" t="s">
        <v>3</v>
      </c>
      <c r="N304" s="202" t="s">
        <v>45</v>
      </c>
      <c r="O304" s="161">
        <v>0</v>
      </c>
      <c r="P304" s="161">
        <f>O304*H305</f>
        <v>0</v>
      </c>
      <c r="Q304" s="161">
        <v>0.00254</v>
      </c>
      <c r="R304" s="161">
        <f>Q304*H305</f>
        <v>0.03687318</v>
      </c>
      <c r="S304" s="161">
        <v>0</v>
      </c>
      <c r="T304" s="162">
        <f>S304*H305</f>
        <v>0</v>
      </c>
      <c r="AR304" s="19" t="s">
        <v>496</v>
      </c>
      <c r="AT304" s="19" t="s">
        <v>241</v>
      </c>
      <c r="AU304" s="19" t="s">
        <v>82</v>
      </c>
      <c r="AY304" s="19" t="s">
        <v>152</v>
      </c>
      <c r="BE304" s="163">
        <f>IF(N304="základní",J305,0)</f>
        <v>0</v>
      </c>
      <c r="BF304" s="163">
        <f>IF(N304="snížená",J305,0)</f>
        <v>0</v>
      </c>
      <c r="BG304" s="163">
        <f>IF(N304="zákl. přenesená",J305,0)</f>
        <v>0</v>
      </c>
      <c r="BH304" s="163">
        <f>IF(N304="sníž. přenesená",J305,0)</f>
        <v>0</v>
      </c>
      <c r="BI304" s="163">
        <f>IF(N304="nulová",J305,0)</f>
        <v>0</v>
      </c>
      <c r="BJ304" s="19" t="s">
        <v>20</v>
      </c>
      <c r="BK304" s="163">
        <f>ROUND(I305*H305,2)</f>
        <v>0</v>
      </c>
      <c r="BL304" s="19" t="s">
        <v>305</v>
      </c>
      <c r="BM304" s="19" t="s">
        <v>532</v>
      </c>
    </row>
    <row r="305" spans="2:51" s="13" customFormat="1" ht="13.5">
      <c r="B305" s="172"/>
      <c r="C305" s="194" t="s">
        <v>529</v>
      </c>
      <c r="D305" s="194" t="s">
        <v>241</v>
      </c>
      <c r="E305" s="195" t="s">
        <v>530</v>
      </c>
      <c r="F305" s="196" t="s">
        <v>531</v>
      </c>
      <c r="G305" s="197" t="s">
        <v>258</v>
      </c>
      <c r="H305" s="198">
        <v>14.517</v>
      </c>
      <c r="I305" s="199"/>
      <c r="J305" s="199">
        <f>ROUND(I305*H305,2)</f>
        <v>0</v>
      </c>
      <c r="K305" s="196" t="s">
        <v>159</v>
      </c>
      <c r="L305" s="172"/>
      <c r="M305" s="176"/>
      <c r="N305" s="177"/>
      <c r="O305" s="177"/>
      <c r="P305" s="177"/>
      <c r="Q305" s="177"/>
      <c r="R305" s="177"/>
      <c r="S305" s="177"/>
      <c r="T305" s="178"/>
      <c r="AT305" s="173" t="s">
        <v>162</v>
      </c>
      <c r="AU305" s="173" t="s">
        <v>82</v>
      </c>
      <c r="AV305" s="13" t="s">
        <v>82</v>
      </c>
      <c r="AW305" s="13" t="s">
        <v>37</v>
      </c>
      <c r="AX305" s="13" t="s">
        <v>74</v>
      </c>
      <c r="AY305" s="173" t="s">
        <v>152</v>
      </c>
    </row>
    <row r="306" spans="2:51" s="14" customFormat="1" ht="13.5">
      <c r="B306" s="179"/>
      <c r="C306" s="13"/>
      <c r="D306" s="165" t="s">
        <v>162</v>
      </c>
      <c r="E306" s="173" t="s">
        <v>3</v>
      </c>
      <c r="F306" s="174" t="s">
        <v>514</v>
      </c>
      <c r="G306" s="13"/>
      <c r="H306" s="175">
        <v>14.232</v>
      </c>
      <c r="I306" s="13"/>
      <c r="J306" s="13"/>
      <c r="K306" s="13"/>
      <c r="L306" s="179"/>
      <c r="M306" s="184"/>
      <c r="N306" s="185"/>
      <c r="O306" s="185"/>
      <c r="P306" s="185"/>
      <c r="Q306" s="185"/>
      <c r="R306" s="185"/>
      <c r="S306" s="185"/>
      <c r="T306" s="186"/>
      <c r="AT306" s="187" t="s">
        <v>162</v>
      </c>
      <c r="AU306" s="187" t="s">
        <v>82</v>
      </c>
      <c r="AV306" s="14" t="s">
        <v>164</v>
      </c>
      <c r="AW306" s="14" t="s">
        <v>37</v>
      </c>
      <c r="AX306" s="14" t="s">
        <v>20</v>
      </c>
      <c r="AY306" s="187" t="s">
        <v>152</v>
      </c>
    </row>
    <row r="307" spans="2:51" s="13" customFormat="1" ht="13.5">
      <c r="B307" s="172"/>
      <c r="C307" s="14"/>
      <c r="D307" s="165" t="s">
        <v>162</v>
      </c>
      <c r="E307" s="188" t="s">
        <v>3</v>
      </c>
      <c r="F307" s="189" t="s">
        <v>163</v>
      </c>
      <c r="G307" s="14"/>
      <c r="H307" s="190">
        <v>14.232</v>
      </c>
      <c r="I307" s="14"/>
      <c r="J307" s="14"/>
      <c r="K307" s="14"/>
      <c r="L307" s="172"/>
      <c r="M307" s="176"/>
      <c r="N307" s="177"/>
      <c r="O307" s="177"/>
      <c r="P307" s="177"/>
      <c r="Q307" s="177"/>
      <c r="R307" s="177"/>
      <c r="S307" s="177"/>
      <c r="T307" s="178"/>
      <c r="AT307" s="173" t="s">
        <v>162</v>
      </c>
      <c r="AU307" s="173" t="s">
        <v>82</v>
      </c>
      <c r="AV307" s="13" t="s">
        <v>82</v>
      </c>
      <c r="AW307" s="13" t="s">
        <v>4</v>
      </c>
      <c r="AX307" s="13" t="s">
        <v>20</v>
      </c>
      <c r="AY307" s="173" t="s">
        <v>152</v>
      </c>
    </row>
    <row r="308" spans="2:65" s="1" customFormat="1" ht="22.5" customHeight="1">
      <c r="B308" s="152"/>
      <c r="C308" s="13"/>
      <c r="D308" s="180" t="s">
        <v>162</v>
      </c>
      <c r="E308" s="13"/>
      <c r="F308" s="210" t="s">
        <v>533</v>
      </c>
      <c r="G308" s="13"/>
      <c r="H308" s="211">
        <v>14.517</v>
      </c>
      <c r="I308" s="13"/>
      <c r="J308" s="13"/>
      <c r="K308" s="13"/>
      <c r="L308" s="33"/>
      <c r="M308" s="159" t="s">
        <v>3</v>
      </c>
      <c r="N308" s="160" t="s">
        <v>45</v>
      </c>
      <c r="O308" s="161">
        <v>1.609</v>
      </c>
      <c r="P308" s="161">
        <f>O308*H309</f>
        <v>0.075623</v>
      </c>
      <c r="Q308" s="161">
        <v>0</v>
      </c>
      <c r="R308" s="161">
        <f>Q308*H309</f>
        <v>0</v>
      </c>
      <c r="S308" s="161">
        <v>0</v>
      </c>
      <c r="T308" s="162">
        <f>S308*H309</f>
        <v>0</v>
      </c>
      <c r="AR308" s="19" t="s">
        <v>305</v>
      </c>
      <c r="AT308" s="19" t="s">
        <v>155</v>
      </c>
      <c r="AU308" s="19" t="s">
        <v>82</v>
      </c>
      <c r="AY308" s="19" t="s">
        <v>152</v>
      </c>
      <c r="BE308" s="163">
        <f>IF(N308="základní",J309,0)</f>
        <v>0</v>
      </c>
      <c r="BF308" s="163">
        <f>IF(N308="snížená",J309,0)</f>
        <v>0</v>
      </c>
      <c r="BG308" s="163">
        <f>IF(N308="zákl. přenesená",J309,0)</f>
        <v>0</v>
      </c>
      <c r="BH308" s="163">
        <f>IF(N308="sníž. přenesená",J309,0)</f>
        <v>0</v>
      </c>
      <c r="BI308" s="163">
        <f>IF(N308="nulová",J309,0)</f>
        <v>0</v>
      </c>
      <c r="BJ308" s="19" t="s">
        <v>20</v>
      </c>
      <c r="BK308" s="163">
        <f>ROUND(I309*H309,2)</f>
        <v>0</v>
      </c>
      <c r="BL308" s="19" t="s">
        <v>305</v>
      </c>
      <c r="BM308" s="19" t="s">
        <v>537</v>
      </c>
    </row>
    <row r="309" spans="2:65" s="1" customFormat="1" ht="22.5" customHeight="1">
      <c r="B309" s="152"/>
      <c r="C309" s="153" t="s">
        <v>534</v>
      </c>
      <c r="D309" s="153" t="s">
        <v>155</v>
      </c>
      <c r="E309" s="154" t="s">
        <v>535</v>
      </c>
      <c r="F309" s="155" t="s">
        <v>536</v>
      </c>
      <c r="G309" s="156" t="s">
        <v>239</v>
      </c>
      <c r="H309" s="157">
        <v>0.047</v>
      </c>
      <c r="I309" s="158"/>
      <c r="J309" s="158">
        <f>ROUND(I309*H309,2)</f>
        <v>0</v>
      </c>
      <c r="K309" s="155" t="s">
        <v>159</v>
      </c>
      <c r="L309" s="33"/>
      <c r="M309" s="159" t="s">
        <v>3</v>
      </c>
      <c r="N309" s="160" t="s">
        <v>45</v>
      </c>
      <c r="O309" s="161">
        <v>1.61</v>
      </c>
      <c r="P309" s="161">
        <f>O309*H310</f>
        <v>0.07567</v>
      </c>
      <c r="Q309" s="161">
        <v>0</v>
      </c>
      <c r="R309" s="161">
        <f>Q309*H310</f>
        <v>0</v>
      </c>
      <c r="S309" s="161">
        <v>0</v>
      </c>
      <c r="T309" s="162">
        <f>S309*H310</f>
        <v>0</v>
      </c>
      <c r="AR309" s="19" t="s">
        <v>305</v>
      </c>
      <c r="AT309" s="19" t="s">
        <v>155</v>
      </c>
      <c r="AU309" s="19" t="s">
        <v>82</v>
      </c>
      <c r="AY309" s="19" t="s">
        <v>152</v>
      </c>
      <c r="BE309" s="163">
        <f>IF(N309="základní",J310,0)</f>
        <v>0</v>
      </c>
      <c r="BF309" s="163">
        <f>IF(N309="snížená",J310,0)</f>
        <v>0</v>
      </c>
      <c r="BG309" s="163">
        <f>IF(N309="zákl. přenesená",J310,0)</f>
        <v>0</v>
      </c>
      <c r="BH309" s="163">
        <f>IF(N309="sníž. přenesená",J310,0)</f>
        <v>0</v>
      </c>
      <c r="BI309" s="163">
        <f>IF(N309="nulová",J310,0)</f>
        <v>0</v>
      </c>
      <c r="BJ309" s="19" t="s">
        <v>20</v>
      </c>
      <c r="BK309" s="163">
        <f>ROUND(I310*H310,2)</f>
        <v>0</v>
      </c>
      <c r="BL309" s="19" t="s">
        <v>305</v>
      </c>
      <c r="BM309" s="19" t="s">
        <v>541</v>
      </c>
    </row>
    <row r="310" spans="2:63" s="11" customFormat="1" ht="29.85" customHeight="1">
      <c r="B310" s="139"/>
      <c r="C310" s="153" t="s">
        <v>538</v>
      </c>
      <c r="D310" s="153" t="s">
        <v>155</v>
      </c>
      <c r="E310" s="154" t="s">
        <v>539</v>
      </c>
      <c r="F310" s="155" t="s">
        <v>540</v>
      </c>
      <c r="G310" s="156" t="s">
        <v>239</v>
      </c>
      <c r="H310" s="157">
        <v>0.047</v>
      </c>
      <c r="I310" s="158"/>
      <c r="J310" s="158">
        <f>ROUND(I310*H310,2)</f>
        <v>0</v>
      </c>
      <c r="K310" s="155" t="s">
        <v>159</v>
      </c>
      <c r="L310" s="139"/>
      <c r="M310" s="143"/>
      <c r="N310" s="144"/>
      <c r="O310" s="144"/>
      <c r="P310" s="145">
        <f>SUM(P311:P312)</f>
        <v>23.2</v>
      </c>
      <c r="Q310" s="144"/>
      <c r="R310" s="145">
        <f>SUM(R311:R312)</f>
        <v>0</v>
      </c>
      <c r="S310" s="144"/>
      <c r="T310" s="146">
        <f>SUM(T311:T312)</f>
        <v>0</v>
      </c>
      <c r="AR310" s="140" t="s">
        <v>82</v>
      </c>
      <c r="AT310" s="147" t="s">
        <v>73</v>
      </c>
      <c r="AU310" s="147" t="s">
        <v>20</v>
      </c>
      <c r="AY310" s="140" t="s">
        <v>152</v>
      </c>
      <c r="BK310" s="148">
        <f>SUM(BK311:BK312)</f>
        <v>0</v>
      </c>
    </row>
    <row r="311" spans="2:65" s="1" customFormat="1" ht="22.5" customHeight="1">
      <c r="B311" s="152"/>
      <c r="C311" s="11"/>
      <c r="D311" s="149" t="s">
        <v>73</v>
      </c>
      <c r="E311" s="150" t="s">
        <v>542</v>
      </c>
      <c r="F311" s="150" t="s">
        <v>105</v>
      </c>
      <c r="G311" s="11"/>
      <c r="H311" s="11"/>
      <c r="I311" s="11"/>
      <c r="J311" s="151">
        <f>BK310</f>
        <v>0</v>
      </c>
      <c r="K311" s="11"/>
      <c r="L311" s="33"/>
      <c r="M311" s="159" t="s">
        <v>3</v>
      </c>
      <c r="N311" s="160" t="s">
        <v>45</v>
      </c>
      <c r="O311" s="161">
        <v>8.49</v>
      </c>
      <c r="P311" s="161">
        <f>O311*H312</f>
        <v>19.6968</v>
      </c>
      <c r="Q311" s="161">
        <v>0</v>
      </c>
      <c r="R311" s="161">
        <f>Q311*H312</f>
        <v>0</v>
      </c>
      <c r="S311" s="161">
        <v>0</v>
      </c>
      <c r="T311" s="162">
        <f>S311*H312</f>
        <v>0</v>
      </c>
      <c r="AR311" s="19" t="s">
        <v>305</v>
      </c>
      <c r="AT311" s="19" t="s">
        <v>155</v>
      </c>
      <c r="AU311" s="19" t="s">
        <v>82</v>
      </c>
      <c r="AY311" s="19" t="s">
        <v>152</v>
      </c>
      <c r="BE311" s="163">
        <f>IF(N311="základní",J312,0)</f>
        <v>0</v>
      </c>
      <c r="BF311" s="163">
        <f>IF(N311="snížená",J312,0)</f>
        <v>0</v>
      </c>
      <c r="BG311" s="163">
        <f>IF(N311="zákl. přenesená",J312,0)</f>
        <v>0</v>
      </c>
      <c r="BH311" s="163">
        <f>IF(N311="sníž. přenesená",J312,0)</f>
        <v>0</v>
      </c>
      <c r="BI311" s="163">
        <f>IF(N311="nulová",J312,0)</f>
        <v>0</v>
      </c>
      <c r="BJ311" s="19" t="s">
        <v>20</v>
      </c>
      <c r="BK311" s="163">
        <f>ROUND(I312*H312,2)</f>
        <v>0</v>
      </c>
      <c r="BL311" s="19" t="s">
        <v>305</v>
      </c>
      <c r="BM311" s="19" t="s">
        <v>546</v>
      </c>
    </row>
    <row r="312" spans="2:65" s="1" customFormat="1" ht="22.5" customHeight="1">
      <c r="B312" s="152"/>
      <c r="C312" s="153" t="s">
        <v>543</v>
      </c>
      <c r="D312" s="153" t="s">
        <v>155</v>
      </c>
      <c r="E312" s="154" t="s">
        <v>544</v>
      </c>
      <c r="F312" s="155" t="s">
        <v>545</v>
      </c>
      <c r="G312" s="156" t="s">
        <v>239</v>
      </c>
      <c r="H312" s="157">
        <v>2.32</v>
      </c>
      <c r="I312" s="158"/>
      <c r="J312" s="158">
        <f>ROUND(I312*H312,2)</f>
        <v>0</v>
      </c>
      <c r="K312" s="155" t="s">
        <v>159</v>
      </c>
      <c r="L312" s="33"/>
      <c r="M312" s="159" t="s">
        <v>3</v>
      </c>
      <c r="N312" s="160" t="s">
        <v>45</v>
      </c>
      <c r="O312" s="161">
        <v>1.51</v>
      </c>
      <c r="P312" s="161">
        <f>O312*H313</f>
        <v>3.5031999999999996</v>
      </c>
      <c r="Q312" s="161">
        <v>0</v>
      </c>
      <c r="R312" s="161">
        <f>Q312*H313</f>
        <v>0</v>
      </c>
      <c r="S312" s="161">
        <v>0</v>
      </c>
      <c r="T312" s="162">
        <f>S312*H313</f>
        <v>0</v>
      </c>
      <c r="AR312" s="19" t="s">
        <v>305</v>
      </c>
      <c r="AT312" s="19" t="s">
        <v>155</v>
      </c>
      <c r="AU312" s="19" t="s">
        <v>82</v>
      </c>
      <c r="AY312" s="19" t="s">
        <v>152</v>
      </c>
      <c r="BE312" s="163">
        <f>IF(N312="základní",J313,0)</f>
        <v>0</v>
      </c>
      <c r="BF312" s="163">
        <f>IF(N312="snížená",J313,0)</f>
        <v>0</v>
      </c>
      <c r="BG312" s="163">
        <f>IF(N312="zákl. přenesená",J313,0)</f>
        <v>0</v>
      </c>
      <c r="BH312" s="163">
        <f>IF(N312="sníž. přenesená",J313,0)</f>
        <v>0</v>
      </c>
      <c r="BI312" s="163">
        <f>IF(N312="nulová",J313,0)</f>
        <v>0</v>
      </c>
      <c r="BJ312" s="19" t="s">
        <v>20</v>
      </c>
      <c r="BK312" s="163">
        <f>ROUND(I313*H313,2)</f>
        <v>0</v>
      </c>
      <c r="BL312" s="19" t="s">
        <v>305</v>
      </c>
      <c r="BM312" s="19" t="s">
        <v>550</v>
      </c>
    </row>
    <row r="313" spans="2:63" s="11" customFormat="1" ht="29.85" customHeight="1">
      <c r="B313" s="139"/>
      <c r="C313" s="153" t="s">
        <v>547</v>
      </c>
      <c r="D313" s="153" t="s">
        <v>155</v>
      </c>
      <c r="E313" s="154" t="s">
        <v>548</v>
      </c>
      <c r="F313" s="155" t="s">
        <v>549</v>
      </c>
      <c r="G313" s="156" t="s">
        <v>239</v>
      </c>
      <c r="H313" s="157">
        <v>2.32</v>
      </c>
      <c r="I313" s="158"/>
      <c r="J313" s="158">
        <f>ROUND(I313*H313,2)</f>
        <v>0</v>
      </c>
      <c r="K313" s="155" t="s">
        <v>159</v>
      </c>
      <c r="L313" s="139"/>
      <c r="M313" s="143"/>
      <c r="N313" s="144"/>
      <c r="O313" s="144"/>
      <c r="P313" s="145">
        <f>SUM(P314:P325)</f>
        <v>4.352049</v>
      </c>
      <c r="Q313" s="144"/>
      <c r="R313" s="145">
        <f>SUM(R314:R325)</f>
        <v>0.097055</v>
      </c>
      <c r="S313" s="144"/>
      <c r="T313" s="146">
        <f>SUM(T314:T325)</f>
        <v>0</v>
      </c>
      <c r="AR313" s="140" t="s">
        <v>82</v>
      </c>
      <c r="AT313" s="147" t="s">
        <v>73</v>
      </c>
      <c r="AU313" s="147" t="s">
        <v>20</v>
      </c>
      <c r="AY313" s="140" t="s">
        <v>152</v>
      </c>
      <c r="BK313" s="148">
        <f>SUM(BK314:BK325)</f>
        <v>0</v>
      </c>
    </row>
    <row r="314" spans="2:65" s="1" customFormat="1" ht="22.5" customHeight="1">
      <c r="B314" s="152"/>
      <c r="C314" s="11"/>
      <c r="D314" s="149" t="s">
        <v>73</v>
      </c>
      <c r="E314" s="150" t="s">
        <v>551</v>
      </c>
      <c r="F314" s="150" t="s">
        <v>552</v>
      </c>
      <c r="G314" s="11"/>
      <c r="H314" s="11"/>
      <c r="I314" s="11"/>
      <c r="J314" s="151">
        <f>BK313</f>
        <v>0</v>
      </c>
      <c r="K314" s="11"/>
      <c r="L314" s="33"/>
      <c r="M314" s="159" t="s">
        <v>3</v>
      </c>
      <c r="N314" s="160" t="s">
        <v>45</v>
      </c>
      <c r="O314" s="161">
        <v>0.34</v>
      </c>
      <c r="P314" s="161">
        <f>O314*H315</f>
        <v>2.958</v>
      </c>
      <c r="Q314" s="161">
        <v>0</v>
      </c>
      <c r="R314" s="161">
        <f>Q314*H315</f>
        <v>0</v>
      </c>
      <c r="S314" s="161">
        <v>0</v>
      </c>
      <c r="T314" s="162">
        <f>S314*H315</f>
        <v>0</v>
      </c>
      <c r="AR314" s="19" t="s">
        <v>305</v>
      </c>
      <c r="AT314" s="19" t="s">
        <v>155</v>
      </c>
      <c r="AU314" s="19" t="s">
        <v>82</v>
      </c>
      <c r="AY314" s="19" t="s">
        <v>152</v>
      </c>
      <c r="BE314" s="163">
        <f>IF(N314="základní",J315,0)</f>
        <v>0</v>
      </c>
      <c r="BF314" s="163">
        <f>IF(N314="snížená",J315,0)</f>
        <v>0</v>
      </c>
      <c r="BG314" s="163">
        <f>IF(N314="zákl. přenesená",J315,0)</f>
        <v>0</v>
      </c>
      <c r="BH314" s="163">
        <f>IF(N314="sníž. přenesená",J315,0)</f>
        <v>0</v>
      </c>
      <c r="BI314" s="163">
        <f>IF(N314="nulová",J315,0)</f>
        <v>0</v>
      </c>
      <c r="BJ314" s="19" t="s">
        <v>20</v>
      </c>
      <c r="BK314" s="163">
        <f>ROUND(I315*H315,2)</f>
        <v>0</v>
      </c>
      <c r="BL314" s="19" t="s">
        <v>305</v>
      </c>
      <c r="BM314" s="19" t="s">
        <v>556</v>
      </c>
    </row>
    <row r="315" spans="2:51" s="12" customFormat="1" ht="13.5">
      <c r="B315" s="164"/>
      <c r="C315" s="153" t="s">
        <v>553</v>
      </c>
      <c r="D315" s="153" t="s">
        <v>155</v>
      </c>
      <c r="E315" s="154" t="s">
        <v>554</v>
      </c>
      <c r="F315" s="155" t="s">
        <v>555</v>
      </c>
      <c r="G315" s="156" t="s">
        <v>328</v>
      </c>
      <c r="H315" s="157">
        <v>8.7</v>
      </c>
      <c r="I315" s="158"/>
      <c r="J315" s="158">
        <f>ROUND(I315*H315,2)</f>
        <v>0</v>
      </c>
      <c r="K315" s="155" t="s">
        <v>159</v>
      </c>
      <c r="L315" s="164"/>
      <c r="M315" s="169"/>
      <c r="N315" s="170"/>
      <c r="O315" s="170"/>
      <c r="P315" s="170"/>
      <c r="Q315" s="170"/>
      <c r="R315" s="170"/>
      <c r="S315" s="170"/>
      <c r="T315" s="171"/>
      <c r="AT315" s="168" t="s">
        <v>162</v>
      </c>
      <c r="AU315" s="168" t="s">
        <v>82</v>
      </c>
      <c r="AV315" s="12" t="s">
        <v>20</v>
      </c>
      <c r="AW315" s="12" t="s">
        <v>37</v>
      </c>
      <c r="AX315" s="12" t="s">
        <v>74</v>
      </c>
      <c r="AY315" s="168" t="s">
        <v>152</v>
      </c>
    </row>
    <row r="316" spans="2:51" s="13" customFormat="1" ht="13.5">
      <c r="B316" s="172"/>
      <c r="C316" s="12"/>
      <c r="D316" s="165" t="s">
        <v>162</v>
      </c>
      <c r="E316" s="166" t="s">
        <v>3</v>
      </c>
      <c r="F316" s="167" t="s">
        <v>262</v>
      </c>
      <c r="G316" s="12"/>
      <c r="H316" s="168" t="s">
        <v>3</v>
      </c>
      <c r="I316" s="12"/>
      <c r="J316" s="12"/>
      <c r="K316" s="12"/>
      <c r="L316" s="172"/>
      <c r="M316" s="176"/>
      <c r="N316" s="177"/>
      <c r="O316" s="177"/>
      <c r="P316" s="177"/>
      <c r="Q316" s="177"/>
      <c r="R316" s="177"/>
      <c r="S316" s="177"/>
      <c r="T316" s="178"/>
      <c r="AT316" s="173" t="s">
        <v>162</v>
      </c>
      <c r="AU316" s="173" t="s">
        <v>82</v>
      </c>
      <c r="AV316" s="13" t="s">
        <v>82</v>
      </c>
      <c r="AW316" s="13" t="s">
        <v>37</v>
      </c>
      <c r="AX316" s="13" t="s">
        <v>74</v>
      </c>
      <c r="AY316" s="173" t="s">
        <v>152</v>
      </c>
    </row>
    <row r="317" spans="2:51" s="14" customFormat="1" ht="13.5">
      <c r="B317" s="179"/>
      <c r="C317" s="13"/>
      <c r="D317" s="165" t="s">
        <v>162</v>
      </c>
      <c r="E317" s="173" t="s">
        <v>3</v>
      </c>
      <c r="F317" s="174" t="s">
        <v>557</v>
      </c>
      <c r="G317" s="13"/>
      <c r="H317" s="175">
        <v>8.7</v>
      </c>
      <c r="I317" s="13"/>
      <c r="J317" s="13"/>
      <c r="K317" s="1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7" t="s">
        <v>162</v>
      </c>
      <c r="AU317" s="187" t="s">
        <v>82</v>
      </c>
      <c r="AV317" s="14" t="s">
        <v>164</v>
      </c>
      <c r="AW317" s="14" t="s">
        <v>37</v>
      </c>
      <c r="AX317" s="14" t="s">
        <v>20</v>
      </c>
      <c r="AY317" s="187" t="s">
        <v>152</v>
      </c>
    </row>
    <row r="318" spans="2:65" s="1" customFormat="1" ht="22.5" customHeight="1">
      <c r="B318" s="152"/>
      <c r="C318" s="14"/>
      <c r="D318" s="180" t="s">
        <v>162</v>
      </c>
      <c r="E318" s="181" t="s">
        <v>3</v>
      </c>
      <c r="F318" s="182" t="s">
        <v>163</v>
      </c>
      <c r="G318" s="14"/>
      <c r="H318" s="183">
        <v>8.7</v>
      </c>
      <c r="I318" s="14"/>
      <c r="J318" s="14"/>
      <c r="K318" s="14"/>
      <c r="L318" s="200"/>
      <c r="M318" s="201" t="s">
        <v>3</v>
      </c>
      <c r="N318" s="202" t="s">
        <v>45</v>
      </c>
      <c r="O318" s="161">
        <v>0</v>
      </c>
      <c r="P318" s="161">
        <f>O318*H319</f>
        <v>0</v>
      </c>
      <c r="Q318" s="161">
        <v>0.55</v>
      </c>
      <c r="R318" s="161">
        <f>Q318*H319</f>
        <v>0.047850000000000004</v>
      </c>
      <c r="S318" s="161">
        <v>0</v>
      </c>
      <c r="T318" s="162">
        <f>S318*H319</f>
        <v>0</v>
      </c>
      <c r="AR318" s="19" t="s">
        <v>496</v>
      </c>
      <c r="AT318" s="19" t="s">
        <v>241</v>
      </c>
      <c r="AU318" s="19" t="s">
        <v>82</v>
      </c>
      <c r="AY318" s="19" t="s">
        <v>152</v>
      </c>
      <c r="BE318" s="163">
        <f>IF(N318="základní",J319,0)</f>
        <v>0</v>
      </c>
      <c r="BF318" s="163">
        <f>IF(N318="snížená",J319,0)</f>
        <v>0</v>
      </c>
      <c r="BG318" s="163">
        <f>IF(N318="zákl. přenesená",J319,0)</f>
        <v>0</v>
      </c>
      <c r="BH318" s="163">
        <f>IF(N318="sníž. přenesená",J319,0)</f>
        <v>0</v>
      </c>
      <c r="BI318" s="163">
        <f>IF(N318="nulová",J319,0)</f>
        <v>0</v>
      </c>
      <c r="BJ318" s="19" t="s">
        <v>20</v>
      </c>
      <c r="BK318" s="163">
        <f>ROUND(I319*H319,2)</f>
        <v>0</v>
      </c>
      <c r="BL318" s="19" t="s">
        <v>305</v>
      </c>
      <c r="BM318" s="19" t="s">
        <v>561</v>
      </c>
    </row>
    <row r="319" spans="2:51" s="13" customFormat="1" ht="13.5">
      <c r="B319" s="172"/>
      <c r="C319" s="194" t="s">
        <v>558</v>
      </c>
      <c r="D319" s="194" t="s">
        <v>241</v>
      </c>
      <c r="E319" s="195" t="s">
        <v>559</v>
      </c>
      <c r="F319" s="196" t="s">
        <v>560</v>
      </c>
      <c r="G319" s="197" t="s">
        <v>233</v>
      </c>
      <c r="H319" s="198">
        <v>0.087</v>
      </c>
      <c r="I319" s="199"/>
      <c r="J319" s="199">
        <f>ROUND(I319*H319,2)</f>
        <v>0</v>
      </c>
      <c r="K319" s="196" t="s">
        <v>159</v>
      </c>
      <c r="L319" s="172"/>
      <c r="M319" s="176"/>
      <c r="N319" s="177"/>
      <c r="O319" s="177"/>
      <c r="P319" s="177"/>
      <c r="Q319" s="177"/>
      <c r="R319" s="177"/>
      <c r="S319" s="177"/>
      <c r="T319" s="178"/>
      <c r="AT319" s="173" t="s">
        <v>162</v>
      </c>
      <c r="AU319" s="173" t="s">
        <v>82</v>
      </c>
      <c r="AV319" s="13" t="s">
        <v>82</v>
      </c>
      <c r="AW319" s="13" t="s">
        <v>37</v>
      </c>
      <c r="AX319" s="13" t="s">
        <v>74</v>
      </c>
      <c r="AY319" s="173" t="s">
        <v>152</v>
      </c>
    </row>
    <row r="320" spans="2:51" s="14" customFormat="1" ht="13.5">
      <c r="B320" s="179"/>
      <c r="C320" s="13"/>
      <c r="D320" s="165" t="s">
        <v>162</v>
      </c>
      <c r="E320" s="173" t="s">
        <v>3</v>
      </c>
      <c r="F320" s="174" t="s">
        <v>562</v>
      </c>
      <c r="G320" s="13"/>
      <c r="H320" s="175">
        <v>0.087</v>
      </c>
      <c r="I320" s="13"/>
      <c r="J320" s="13"/>
      <c r="K320" s="13"/>
      <c r="L320" s="179"/>
      <c r="M320" s="184"/>
      <c r="N320" s="185"/>
      <c r="O320" s="185"/>
      <c r="P320" s="185"/>
      <c r="Q320" s="185"/>
      <c r="R320" s="185"/>
      <c r="S320" s="185"/>
      <c r="T320" s="186"/>
      <c r="AT320" s="187" t="s">
        <v>162</v>
      </c>
      <c r="AU320" s="187" t="s">
        <v>82</v>
      </c>
      <c r="AV320" s="14" t="s">
        <v>164</v>
      </c>
      <c r="AW320" s="14" t="s">
        <v>37</v>
      </c>
      <c r="AX320" s="14" t="s">
        <v>20</v>
      </c>
      <c r="AY320" s="187" t="s">
        <v>152</v>
      </c>
    </row>
    <row r="321" spans="2:65" s="1" customFormat="1" ht="22.5" customHeight="1">
      <c r="B321" s="152"/>
      <c r="C321" s="14"/>
      <c r="D321" s="180" t="s">
        <v>162</v>
      </c>
      <c r="E321" s="181" t="s">
        <v>3</v>
      </c>
      <c r="F321" s="182" t="s">
        <v>163</v>
      </c>
      <c r="G321" s="14"/>
      <c r="H321" s="183">
        <v>0.087</v>
      </c>
      <c r="I321" s="14"/>
      <c r="J321" s="14"/>
      <c r="K321" s="14"/>
      <c r="L321" s="33"/>
      <c r="M321" s="159" t="s">
        <v>3</v>
      </c>
      <c r="N321" s="160" t="s">
        <v>45</v>
      </c>
      <c r="O321" s="161">
        <v>0.354</v>
      </c>
      <c r="P321" s="161">
        <f>O321*H322</f>
        <v>1.071912</v>
      </c>
      <c r="Q321" s="161">
        <v>0.01625</v>
      </c>
      <c r="R321" s="161">
        <f>Q321*H322</f>
        <v>0.049205</v>
      </c>
      <c r="S321" s="161">
        <v>0</v>
      </c>
      <c r="T321" s="162">
        <f>S321*H322</f>
        <v>0</v>
      </c>
      <c r="AR321" s="19" t="s">
        <v>305</v>
      </c>
      <c r="AT321" s="19" t="s">
        <v>155</v>
      </c>
      <c r="AU321" s="19" t="s">
        <v>82</v>
      </c>
      <c r="AY321" s="19" t="s">
        <v>152</v>
      </c>
      <c r="BE321" s="163">
        <f>IF(N321="základní",J322,0)</f>
        <v>0</v>
      </c>
      <c r="BF321" s="163">
        <f>IF(N321="snížená",J322,0)</f>
        <v>0</v>
      </c>
      <c r="BG321" s="163">
        <f>IF(N321="zákl. přenesená",J322,0)</f>
        <v>0</v>
      </c>
      <c r="BH321" s="163">
        <f>IF(N321="sníž. přenesená",J322,0)</f>
        <v>0</v>
      </c>
      <c r="BI321" s="163">
        <f>IF(N321="nulová",J322,0)</f>
        <v>0</v>
      </c>
      <c r="BJ321" s="19" t="s">
        <v>20</v>
      </c>
      <c r="BK321" s="163">
        <f>ROUND(I322*H322,2)</f>
        <v>0</v>
      </c>
      <c r="BL321" s="19" t="s">
        <v>305</v>
      </c>
      <c r="BM321" s="19" t="s">
        <v>566</v>
      </c>
    </row>
    <row r="322" spans="2:51" s="13" customFormat="1" ht="13.5">
      <c r="B322" s="172"/>
      <c r="C322" s="153" t="s">
        <v>563</v>
      </c>
      <c r="D322" s="153" t="s">
        <v>155</v>
      </c>
      <c r="E322" s="154" t="s">
        <v>564</v>
      </c>
      <c r="F322" s="155" t="s">
        <v>565</v>
      </c>
      <c r="G322" s="156" t="s">
        <v>258</v>
      </c>
      <c r="H322" s="157">
        <v>3.028</v>
      </c>
      <c r="I322" s="158"/>
      <c r="J322" s="158">
        <f>ROUND(I322*H322,2)</f>
        <v>0</v>
      </c>
      <c r="K322" s="155" t="s">
        <v>159</v>
      </c>
      <c r="L322" s="172"/>
      <c r="M322" s="176"/>
      <c r="N322" s="177"/>
      <c r="O322" s="177"/>
      <c r="P322" s="177"/>
      <c r="Q322" s="177"/>
      <c r="R322" s="177"/>
      <c r="S322" s="177"/>
      <c r="T322" s="178"/>
      <c r="AT322" s="173" t="s">
        <v>162</v>
      </c>
      <c r="AU322" s="173" t="s">
        <v>82</v>
      </c>
      <c r="AV322" s="13" t="s">
        <v>82</v>
      </c>
      <c r="AW322" s="13" t="s">
        <v>37</v>
      </c>
      <c r="AX322" s="13" t="s">
        <v>74</v>
      </c>
      <c r="AY322" s="173" t="s">
        <v>152</v>
      </c>
    </row>
    <row r="323" spans="2:51" s="14" customFormat="1" ht="13.5">
      <c r="B323" s="179"/>
      <c r="C323" s="13"/>
      <c r="D323" s="165" t="s">
        <v>162</v>
      </c>
      <c r="E323" s="173" t="s">
        <v>3</v>
      </c>
      <c r="F323" s="174" t="s">
        <v>364</v>
      </c>
      <c r="G323" s="13"/>
      <c r="H323" s="175">
        <v>3.028</v>
      </c>
      <c r="I323" s="13"/>
      <c r="J323" s="13"/>
      <c r="K323" s="1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7" t="s">
        <v>162</v>
      </c>
      <c r="AU323" s="187" t="s">
        <v>82</v>
      </c>
      <c r="AV323" s="14" t="s">
        <v>164</v>
      </c>
      <c r="AW323" s="14" t="s">
        <v>37</v>
      </c>
      <c r="AX323" s="14" t="s">
        <v>20</v>
      </c>
      <c r="AY323" s="187" t="s">
        <v>152</v>
      </c>
    </row>
    <row r="324" spans="2:65" s="1" customFormat="1" ht="22.5" customHeight="1">
      <c r="B324" s="152"/>
      <c r="C324" s="14"/>
      <c r="D324" s="180" t="s">
        <v>162</v>
      </c>
      <c r="E324" s="181" t="s">
        <v>3</v>
      </c>
      <c r="F324" s="182" t="s">
        <v>163</v>
      </c>
      <c r="G324" s="14"/>
      <c r="H324" s="183">
        <v>3.028</v>
      </c>
      <c r="I324" s="14"/>
      <c r="J324" s="14"/>
      <c r="K324" s="14"/>
      <c r="L324" s="33"/>
      <c r="M324" s="159" t="s">
        <v>3</v>
      </c>
      <c r="N324" s="160" t="s">
        <v>45</v>
      </c>
      <c r="O324" s="161">
        <v>1.751</v>
      </c>
      <c r="P324" s="161">
        <f>O324*H325</f>
        <v>0.169847</v>
      </c>
      <c r="Q324" s="161">
        <v>0</v>
      </c>
      <c r="R324" s="161">
        <f>Q324*H325</f>
        <v>0</v>
      </c>
      <c r="S324" s="161">
        <v>0</v>
      </c>
      <c r="T324" s="162">
        <f>S324*H325</f>
        <v>0</v>
      </c>
      <c r="AR324" s="19" t="s">
        <v>305</v>
      </c>
      <c r="AT324" s="19" t="s">
        <v>155</v>
      </c>
      <c r="AU324" s="19" t="s">
        <v>82</v>
      </c>
      <c r="AY324" s="19" t="s">
        <v>152</v>
      </c>
      <c r="BE324" s="163">
        <f>IF(N324="základní",J325,0)</f>
        <v>0</v>
      </c>
      <c r="BF324" s="163">
        <f>IF(N324="snížená",J325,0)</f>
        <v>0</v>
      </c>
      <c r="BG324" s="163">
        <f>IF(N324="zákl. přenesená",J325,0)</f>
        <v>0</v>
      </c>
      <c r="BH324" s="163">
        <f>IF(N324="sníž. přenesená",J325,0)</f>
        <v>0</v>
      </c>
      <c r="BI324" s="163">
        <f>IF(N324="nulová",J325,0)</f>
        <v>0</v>
      </c>
      <c r="BJ324" s="19" t="s">
        <v>20</v>
      </c>
      <c r="BK324" s="163">
        <f>ROUND(I325*H325,2)</f>
        <v>0</v>
      </c>
      <c r="BL324" s="19" t="s">
        <v>305</v>
      </c>
      <c r="BM324" s="19" t="s">
        <v>570</v>
      </c>
    </row>
    <row r="325" spans="2:65" s="1" customFormat="1" ht="22.5" customHeight="1">
      <c r="B325" s="152"/>
      <c r="C325" s="153" t="s">
        <v>567</v>
      </c>
      <c r="D325" s="153" t="s">
        <v>155</v>
      </c>
      <c r="E325" s="154" t="s">
        <v>568</v>
      </c>
      <c r="F325" s="155" t="s">
        <v>569</v>
      </c>
      <c r="G325" s="156" t="s">
        <v>239</v>
      </c>
      <c r="H325" s="157">
        <v>0.097</v>
      </c>
      <c r="I325" s="158"/>
      <c r="J325" s="158">
        <f>ROUND(I325*H325,2)</f>
        <v>0</v>
      </c>
      <c r="K325" s="155" t="s">
        <v>159</v>
      </c>
      <c r="L325" s="33"/>
      <c r="M325" s="159" t="s">
        <v>3</v>
      </c>
      <c r="N325" s="160" t="s">
        <v>45</v>
      </c>
      <c r="O325" s="161">
        <v>1.57</v>
      </c>
      <c r="P325" s="161">
        <f>O325*H326</f>
        <v>0.15229</v>
      </c>
      <c r="Q325" s="161">
        <v>0</v>
      </c>
      <c r="R325" s="161">
        <f>Q325*H326</f>
        <v>0</v>
      </c>
      <c r="S325" s="161">
        <v>0</v>
      </c>
      <c r="T325" s="162">
        <f>S325*H326</f>
        <v>0</v>
      </c>
      <c r="AR325" s="19" t="s">
        <v>305</v>
      </c>
      <c r="AT325" s="19" t="s">
        <v>155</v>
      </c>
      <c r="AU325" s="19" t="s">
        <v>82</v>
      </c>
      <c r="AY325" s="19" t="s">
        <v>152</v>
      </c>
      <c r="BE325" s="163">
        <f>IF(N325="základní",J326,0)</f>
        <v>0</v>
      </c>
      <c r="BF325" s="163">
        <f>IF(N325="snížená",J326,0)</f>
        <v>0</v>
      </c>
      <c r="BG325" s="163">
        <f>IF(N325="zákl. přenesená",J326,0)</f>
        <v>0</v>
      </c>
      <c r="BH325" s="163">
        <f>IF(N325="sníž. přenesená",J326,0)</f>
        <v>0</v>
      </c>
      <c r="BI325" s="163">
        <f>IF(N325="nulová",J326,0)</f>
        <v>0</v>
      </c>
      <c r="BJ325" s="19" t="s">
        <v>20</v>
      </c>
      <c r="BK325" s="163">
        <f>ROUND(I326*H326,2)</f>
        <v>0</v>
      </c>
      <c r="BL325" s="19" t="s">
        <v>305</v>
      </c>
      <c r="BM325" s="19" t="s">
        <v>574</v>
      </c>
    </row>
    <row r="326" spans="2:63" s="11" customFormat="1" ht="29.85" customHeight="1">
      <c r="B326" s="139"/>
      <c r="C326" s="153" t="s">
        <v>571</v>
      </c>
      <c r="D326" s="153" t="s">
        <v>155</v>
      </c>
      <c r="E326" s="154" t="s">
        <v>572</v>
      </c>
      <c r="F326" s="155" t="s">
        <v>573</v>
      </c>
      <c r="G326" s="156" t="s">
        <v>239</v>
      </c>
      <c r="H326" s="157">
        <v>0.097</v>
      </c>
      <c r="I326" s="158"/>
      <c r="J326" s="158">
        <f>ROUND(I326*H326,2)</f>
        <v>0</v>
      </c>
      <c r="K326" s="155" t="s">
        <v>159</v>
      </c>
      <c r="L326" s="139"/>
      <c r="M326" s="143"/>
      <c r="N326" s="144"/>
      <c r="O326" s="144"/>
      <c r="P326" s="145">
        <f>SUM(P327:P356)</f>
        <v>409.39475</v>
      </c>
      <c r="Q326" s="144"/>
      <c r="R326" s="145">
        <f>SUM(R327:R356)</f>
        <v>10.720367999999999</v>
      </c>
      <c r="S326" s="144"/>
      <c r="T326" s="146">
        <f>SUM(T327:T356)</f>
        <v>0</v>
      </c>
      <c r="AR326" s="140" t="s">
        <v>82</v>
      </c>
      <c r="AT326" s="147" t="s">
        <v>73</v>
      </c>
      <c r="AU326" s="147" t="s">
        <v>20</v>
      </c>
      <c r="AY326" s="140" t="s">
        <v>152</v>
      </c>
      <c r="BK326" s="148">
        <f>SUM(BK327:BK356)</f>
        <v>0</v>
      </c>
    </row>
    <row r="327" spans="2:65" s="1" customFormat="1" ht="31.5" customHeight="1">
      <c r="B327" s="152"/>
      <c r="C327" s="11"/>
      <c r="D327" s="149" t="s">
        <v>73</v>
      </c>
      <c r="E327" s="150" t="s">
        <v>575</v>
      </c>
      <c r="F327" s="150" t="s">
        <v>576</v>
      </c>
      <c r="G327" s="11"/>
      <c r="H327" s="11"/>
      <c r="I327" s="11"/>
      <c r="J327" s="151">
        <f>BK326</f>
        <v>0</v>
      </c>
      <c r="K327" s="11"/>
      <c r="L327" s="33"/>
      <c r="M327" s="159" t="s">
        <v>3</v>
      </c>
      <c r="N327" s="160" t="s">
        <v>45</v>
      </c>
      <c r="O327" s="161">
        <v>1.296</v>
      </c>
      <c r="P327" s="161">
        <f>O327*H328</f>
        <v>74.52</v>
      </c>
      <c r="Q327" s="161">
        <v>0.05696</v>
      </c>
      <c r="R327" s="161">
        <f>Q327*H328</f>
        <v>3.2752</v>
      </c>
      <c r="S327" s="161">
        <v>0</v>
      </c>
      <c r="T327" s="162">
        <f>S327*H328</f>
        <v>0</v>
      </c>
      <c r="AR327" s="19" t="s">
        <v>305</v>
      </c>
      <c r="AT327" s="19" t="s">
        <v>155</v>
      </c>
      <c r="AU327" s="19" t="s">
        <v>82</v>
      </c>
      <c r="AY327" s="19" t="s">
        <v>152</v>
      </c>
      <c r="BE327" s="163">
        <f>IF(N327="základní",J328,0)</f>
        <v>0</v>
      </c>
      <c r="BF327" s="163">
        <f>IF(N327="snížená",J328,0)</f>
        <v>0</v>
      </c>
      <c r="BG327" s="163">
        <f>IF(N327="zákl. přenesená",J328,0)</f>
        <v>0</v>
      </c>
      <c r="BH327" s="163">
        <f>IF(N327="sníž. přenesená",J328,0)</f>
        <v>0</v>
      </c>
      <c r="BI327" s="163">
        <f>IF(N327="nulová",J328,0)</f>
        <v>0</v>
      </c>
      <c r="BJ327" s="19" t="s">
        <v>20</v>
      </c>
      <c r="BK327" s="163">
        <f>ROUND(I328*H328,2)</f>
        <v>0</v>
      </c>
      <c r="BL327" s="19" t="s">
        <v>305</v>
      </c>
      <c r="BM327" s="19" t="s">
        <v>580</v>
      </c>
    </row>
    <row r="328" spans="2:51" s="12" customFormat="1" ht="24">
      <c r="B328" s="164"/>
      <c r="C328" s="153" t="s">
        <v>577</v>
      </c>
      <c r="D328" s="153" t="s">
        <v>155</v>
      </c>
      <c r="E328" s="154" t="s">
        <v>578</v>
      </c>
      <c r="F328" s="155" t="s">
        <v>579</v>
      </c>
      <c r="G328" s="156" t="s">
        <v>258</v>
      </c>
      <c r="H328" s="157">
        <v>57.5</v>
      </c>
      <c r="I328" s="158"/>
      <c r="J328" s="158">
        <f>ROUND(I328*H328,2)</f>
        <v>0</v>
      </c>
      <c r="K328" s="155" t="s">
        <v>159</v>
      </c>
      <c r="L328" s="164"/>
      <c r="M328" s="169"/>
      <c r="N328" s="170"/>
      <c r="O328" s="170"/>
      <c r="P328" s="170"/>
      <c r="Q328" s="170"/>
      <c r="R328" s="170"/>
      <c r="S328" s="170"/>
      <c r="T328" s="171"/>
      <c r="AT328" s="168" t="s">
        <v>162</v>
      </c>
      <c r="AU328" s="168" t="s">
        <v>82</v>
      </c>
      <c r="AV328" s="12" t="s">
        <v>20</v>
      </c>
      <c r="AW328" s="12" t="s">
        <v>37</v>
      </c>
      <c r="AX328" s="12" t="s">
        <v>74</v>
      </c>
      <c r="AY328" s="168" t="s">
        <v>152</v>
      </c>
    </row>
    <row r="329" spans="2:51" s="13" customFormat="1" ht="13.5">
      <c r="B329" s="172"/>
      <c r="C329" s="12"/>
      <c r="D329" s="165" t="s">
        <v>162</v>
      </c>
      <c r="E329" s="166" t="s">
        <v>3</v>
      </c>
      <c r="F329" s="167" t="s">
        <v>581</v>
      </c>
      <c r="G329" s="12"/>
      <c r="H329" s="168" t="s">
        <v>3</v>
      </c>
      <c r="I329" s="12"/>
      <c r="J329" s="12"/>
      <c r="K329" s="12"/>
      <c r="L329" s="172"/>
      <c r="M329" s="176"/>
      <c r="N329" s="177"/>
      <c r="O329" s="177"/>
      <c r="P329" s="177"/>
      <c r="Q329" s="177"/>
      <c r="R329" s="177"/>
      <c r="S329" s="177"/>
      <c r="T329" s="178"/>
      <c r="AT329" s="173" t="s">
        <v>162</v>
      </c>
      <c r="AU329" s="173" t="s">
        <v>82</v>
      </c>
      <c r="AV329" s="13" t="s">
        <v>82</v>
      </c>
      <c r="AW329" s="13" t="s">
        <v>37</v>
      </c>
      <c r="AX329" s="13" t="s">
        <v>74</v>
      </c>
      <c r="AY329" s="173" t="s">
        <v>152</v>
      </c>
    </row>
    <row r="330" spans="2:51" s="12" customFormat="1" ht="13.5">
      <c r="B330" s="164"/>
      <c r="C330" s="13"/>
      <c r="D330" s="165" t="s">
        <v>162</v>
      </c>
      <c r="E330" s="173" t="s">
        <v>3</v>
      </c>
      <c r="F330" s="174" t="s">
        <v>582</v>
      </c>
      <c r="G330" s="13"/>
      <c r="H330" s="175">
        <v>34.5</v>
      </c>
      <c r="I330" s="13"/>
      <c r="J330" s="13"/>
      <c r="K330" s="13"/>
      <c r="L330" s="164"/>
      <c r="M330" s="169"/>
      <c r="N330" s="170"/>
      <c r="O330" s="170"/>
      <c r="P330" s="170"/>
      <c r="Q330" s="170"/>
      <c r="R330" s="170"/>
      <c r="S330" s="170"/>
      <c r="T330" s="171"/>
      <c r="AT330" s="168" t="s">
        <v>162</v>
      </c>
      <c r="AU330" s="168" t="s">
        <v>82</v>
      </c>
      <c r="AV330" s="12" t="s">
        <v>20</v>
      </c>
      <c r="AW330" s="12" t="s">
        <v>37</v>
      </c>
      <c r="AX330" s="12" t="s">
        <v>74</v>
      </c>
      <c r="AY330" s="168" t="s">
        <v>152</v>
      </c>
    </row>
    <row r="331" spans="2:51" s="13" customFormat="1" ht="13.5">
      <c r="B331" s="172"/>
      <c r="C331" s="12"/>
      <c r="D331" s="165" t="s">
        <v>162</v>
      </c>
      <c r="E331" s="166" t="s">
        <v>3</v>
      </c>
      <c r="F331" s="167" t="s">
        <v>583</v>
      </c>
      <c r="G331" s="12"/>
      <c r="H331" s="168" t="s">
        <v>3</v>
      </c>
      <c r="I331" s="12"/>
      <c r="J331" s="12"/>
      <c r="K331" s="12"/>
      <c r="L331" s="172"/>
      <c r="M331" s="176"/>
      <c r="N331" s="177"/>
      <c r="O331" s="177"/>
      <c r="P331" s="177"/>
      <c r="Q331" s="177"/>
      <c r="R331" s="177"/>
      <c r="S331" s="177"/>
      <c r="T331" s="178"/>
      <c r="AT331" s="173" t="s">
        <v>162</v>
      </c>
      <c r="AU331" s="173" t="s">
        <v>82</v>
      </c>
      <c r="AV331" s="13" t="s">
        <v>82</v>
      </c>
      <c r="AW331" s="13" t="s">
        <v>37</v>
      </c>
      <c r="AX331" s="13" t="s">
        <v>74</v>
      </c>
      <c r="AY331" s="173" t="s">
        <v>152</v>
      </c>
    </row>
    <row r="332" spans="2:51" s="14" customFormat="1" ht="13.5">
      <c r="B332" s="179"/>
      <c r="C332" s="13"/>
      <c r="D332" s="165" t="s">
        <v>162</v>
      </c>
      <c r="E332" s="173" t="s">
        <v>3</v>
      </c>
      <c r="F332" s="174" t="s">
        <v>584</v>
      </c>
      <c r="G332" s="13"/>
      <c r="H332" s="175">
        <v>23</v>
      </c>
      <c r="I332" s="13"/>
      <c r="J332" s="13"/>
      <c r="K332" s="1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7" t="s">
        <v>162</v>
      </c>
      <c r="AU332" s="187" t="s">
        <v>82</v>
      </c>
      <c r="AV332" s="14" t="s">
        <v>164</v>
      </c>
      <c r="AW332" s="14" t="s">
        <v>37</v>
      </c>
      <c r="AX332" s="14" t="s">
        <v>20</v>
      </c>
      <c r="AY332" s="187" t="s">
        <v>152</v>
      </c>
    </row>
    <row r="333" spans="2:65" s="1" customFormat="1" ht="31.5" customHeight="1">
      <c r="B333" s="152"/>
      <c r="C333" s="14"/>
      <c r="D333" s="180" t="s">
        <v>162</v>
      </c>
      <c r="E333" s="181" t="s">
        <v>3</v>
      </c>
      <c r="F333" s="182" t="s">
        <v>163</v>
      </c>
      <c r="G333" s="14"/>
      <c r="H333" s="183">
        <v>57.5</v>
      </c>
      <c r="I333" s="14"/>
      <c r="J333" s="14"/>
      <c r="K333" s="14"/>
      <c r="L333" s="33"/>
      <c r="M333" s="159" t="s">
        <v>3</v>
      </c>
      <c r="N333" s="160" t="s">
        <v>45</v>
      </c>
      <c r="O333" s="161">
        <v>1.296</v>
      </c>
      <c r="P333" s="161">
        <f>O333*H334</f>
        <v>58.48848</v>
      </c>
      <c r="Q333" s="161">
        <v>0.05696</v>
      </c>
      <c r="R333" s="161">
        <f>Q333*H334</f>
        <v>2.5706048</v>
      </c>
      <c r="S333" s="161">
        <v>0</v>
      </c>
      <c r="T333" s="162">
        <f>S333*H334</f>
        <v>0</v>
      </c>
      <c r="AR333" s="19" t="s">
        <v>305</v>
      </c>
      <c r="AT333" s="19" t="s">
        <v>155</v>
      </c>
      <c r="AU333" s="19" t="s">
        <v>82</v>
      </c>
      <c r="AY333" s="19" t="s">
        <v>152</v>
      </c>
      <c r="BE333" s="163">
        <f>IF(N333="základní",J334,0)</f>
        <v>0</v>
      </c>
      <c r="BF333" s="163">
        <f>IF(N333="snížená",J334,0)</f>
        <v>0</v>
      </c>
      <c r="BG333" s="163">
        <f>IF(N333="zákl. přenesená",J334,0)</f>
        <v>0</v>
      </c>
      <c r="BH333" s="163">
        <f>IF(N333="sníž. přenesená",J334,0)</f>
        <v>0</v>
      </c>
      <c r="BI333" s="163">
        <f>IF(N333="nulová",J334,0)</f>
        <v>0</v>
      </c>
      <c r="BJ333" s="19" t="s">
        <v>20</v>
      </c>
      <c r="BK333" s="163">
        <f>ROUND(I334*H334,2)</f>
        <v>0</v>
      </c>
      <c r="BL333" s="19" t="s">
        <v>305</v>
      </c>
      <c r="BM333" s="19" t="s">
        <v>588</v>
      </c>
    </row>
    <row r="334" spans="2:51" s="12" customFormat="1" ht="24">
      <c r="B334" s="164"/>
      <c r="C334" s="153" t="s">
        <v>585</v>
      </c>
      <c r="D334" s="153" t="s">
        <v>155</v>
      </c>
      <c r="E334" s="154" t="s">
        <v>586</v>
      </c>
      <c r="F334" s="155" t="s">
        <v>587</v>
      </c>
      <c r="G334" s="156" t="s">
        <v>258</v>
      </c>
      <c r="H334" s="157">
        <v>45.13</v>
      </c>
      <c r="I334" s="158"/>
      <c r="J334" s="158">
        <f>ROUND(I334*H334,2)</f>
        <v>0</v>
      </c>
      <c r="K334" s="155" t="s">
        <v>159</v>
      </c>
      <c r="L334" s="164"/>
      <c r="M334" s="169"/>
      <c r="N334" s="170"/>
      <c r="O334" s="170"/>
      <c r="P334" s="170"/>
      <c r="Q334" s="170"/>
      <c r="R334" s="170"/>
      <c r="S334" s="170"/>
      <c r="T334" s="171"/>
      <c r="AT334" s="168" t="s">
        <v>162</v>
      </c>
      <c r="AU334" s="168" t="s">
        <v>82</v>
      </c>
      <c r="AV334" s="12" t="s">
        <v>20</v>
      </c>
      <c r="AW334" s="12" t="s">
        <v>37</v>
      </c>
      <c r="AX334" s="12" t="s">
        <v>74</v>
      </c>
      <c r="AY334" s="168" t="s">
        <v>152</v>
      </c>
    </row>
    <row r="335" spans="2:51" s="13" customFormat="1" ht="13.5">
      <c r="B335" s="172"/>
      <c r="C335" s="12"/>
      <c r="D335" s="165" t="s">
        <v>162</v>
      </c>
      <c r="E335" s="166" t="s">
        <v>3</v>
      </c>
      <c r="F335" s="167" t="s">
        <v>589</v>
      </c>
      <c r="G335" s="12"/>
      <c r="H335" s="168" t="s">
        <v>3</v>
      </c>
      <c r="I335" s="12"/>
      <c r="J335" s="12"/>
      <c r="K335" s="12"/>
      <c r="L335" s="172"/>
      <c r="M335" s="176"/>
      <c r="N335" s="177"/>
      <c r="O335" s="177"/>
      <c r="P335" s="177"/>
      <c r="Q335" s="177"/>
      <c r="R335" s="177"/>
      <c r="S335" s="177"/>
      <c r="T335" s="178"/>
      <c r="AT335" s="173" t="s">
        <v>162</v>
      </c>
      <c r="AU335" s="173" t="s">
        <v>82</v>
      </c>
      <c r="AV335" s="13" t="s">
        <v>82</v>
      </c>
      <c r="AW335" s="13" t="s">
        <v>37</v>
      </c>
      <c r="AX335" s="13" t="s">
        <v>74</v>
      </c>
      <c r="AY335" s="173" t="s">
        <v>152</v>
      </c>
    </row>
    <row r="336" spans="2:51" s="12" customFormat="1" ht="13.5">
      <c r="B336" s="164"/>
      <c r="C336" s="13"/>
      <c r="D336" s="165" t="s">
        <v>162</v>
      </c>
      <c r="E336" s="173" t="s">
        <v>3</v>
      </c>
      <c r="F336" s="174" t="s">
        <v>590</v>
      </c>
      <c r="G336" s="13"/>
      <c r="H336" s="175">
        <v>17.67</v>
      </c>
      <c r="I336" s="13"/>
      <c r="J336" s="13"/>
      <c r="K336" s="13"/>
      <c r="L336" s="164"/>
      <c r="M336" s="169"/>
      <c r="N336" s="170"/>
      <c r="O336" s="170"/>
      <c r="P336" s="170"/>
      <c r="Q336" s="170"/>
      <c r="R336" s="170"/>
      <c r="S336" s="170"/>
      <c r="T336" s="171"/>
      <c r="AT336" s="168" t="s">
        <v>162</v>
      </c>
      <c r="AU336" s="168" t="s">
        <v>82</v>
      </c>
      <c r="AV336" s="12" t="s">
        <v>20</v>
      </c>
      <c r="AW336" s="12" t="s">
        <v>37</v>
      </c>
      <c r="AX336" s="12" t="s">
        <v>74</v>
      </c>
      <c r="AY336" s="168" t="s">
        <v>152</v>
      </c>
    </row>
    <row r="337" spans="2:51" s="13" customFormat="1" ht="13.5">
      <c r="B337" s="172"/>
      <c r="C337" s="12"/>
      <c r="D337" s="165" t="s">
        <v>162</v>
      </c>
      <c r="E337" s="166" t="s">
        <v>3</v>
      </c>
      <c r="F337" s="167" t="s">
        <v>591</v>
      </c>
      <c r="G337" s="12"/>
      <c r="H337" s="168" t="s">
        <v>3</v>
      </c>
      <c r="I337" s="12"/>
      <c r="J337" s="12"/>
      <c r="K337" s="12"/>
      <c r="L337" s="172"/>
      <c r="M337" s="176"/>
      <c r="N337" s="177"/>
      <c r="O337" s="177"/>
      <c r="P337" s="177"/>
      <c r="Q337" s="177"/>
      <c r="R337" s="177"/>
      <c r="S337" s="177"/>
      <c r="T337" s="178"/>
      <c r="AT337" s="173" t="s">
        <v>162</v>
      </c>
      <c r="AU337" s="173" t="s">
        <v>82</v>
      </c>
      <c r="AV337" s="13" t="s">
        <v>82</v>
      </c>
      <c r="AW337" s="13" t="s">
        <v>37</v>
      </c>
      <c r="AX337" s="13" t="s">
        <v>74</v>
      </c>
      <c r="AY337" s="173" t="s">
        <v>152</v>
      </c>
    </row>
    <row r="338" spans="2:51" s="12" customFormat="1" ht="13.5">
      <c r="B338" s="164"/>
      <c r="C338" s="13"/>
      <c r="D338" s="165" t="s">
        <v>162</v>
      </c>
      <c r="E338" s="173" t="s">
        <v>3</v>
      </c>
      <c r="F338" s="174" t="s">
        <v>592</v>
      </c>
      <c r="G338" s="13"/>
      <c r="H338" s="175">
        <v>15.96</v>
      </c>
      <c r="I338" s="13"/>
      <c r="J338" s="13"/>
      <c r="K338" s="13"/>
      <c r="L338" s="164"/>
      <c r="M338" s="169"/>
      <c r="N338" s="170"/>
      <c r="O338" s="170"/>
      <c r="P338" s="170"/>
      <c r="Q338" s="170"/>
      <c r="R338" s="170"/>
      <c r="S338" s="170"/>
      <c r="T338" s="171"/>
      <c r="AT338" s="168" t="s">
        <v>162</v>
      </c>
      <c r="AU338" s="168" t="s">
        <v>82</v>
      </c>
      <c r="AV338" s="12" t="s">
        <v>20</v>
      </c>
      <c r="AW338" s="12" t="s">
        <v>37</v>
      </c>
      <c r="AX338" s="12" t="s">
        <v>74</v>
      </c>
      <c r="AY338" s="168" t="s">
        <v>152</v>
      </c>
    </row>
    <row r="339" spans="2:51" s="13" customFormat="1" ht="13.5">
      <c r="B339" s="172"/>
      <c r="C339" s="12"/>
      <c r="D339" s="165" t="s">
        <v>162</v>
      </c>
      <c r="E339" s="166" t="s">
        <v>3</v>
      </c>
      <c r="F339" s="167" t="s">
        <v>593</v>
      </c>
      <c r="G339" s="12"/>
      <c r="H339" s="168" t="s">
        <v>3</v>
      </c>
      <c r="I339" s="12"/>
      <c r="J339" s="12"/>
      <c r="K339" s="12"/>
      <c r="L339" s="172"/>
      <c r="M339" s="176"/>
      <c r="N339" s="177"/>
      <c r="O339" s="177"/>
      <c r="P339" s="177"/>
      <c r="Q339" s="177"/>
      <c r="R339" s="177"/>
      <c r="S339" s="177"/>
      <c r="T339" s="178"/>
      <c r="AT339" s="173" t="s">
        <v>162</v>
      </c>
      <c r="AU339" s="173" t="s">
        <v>82</v>
      </c>
      <c r="AV339" s="13" t="s">
        <v>82</v>
      </c>
      <c r="AW339" s="13" t="s">
        <v>37</v>
      </c>
      <c r="AX339" s="13" t="s">
        <v>74</v>
      </c>
      <c r="AY339" s="173" t="s">
        <v>152</v>
      </c>
    </row>
    <row r="340" spans="2:51" s="14" customFormat="1" ht="13.5">
      <c r="B340" s="179"/>
      <c r="C340" s="13"/>
      <c r="D340" s="165" t="s">
        <v>162</v>
      </c>
      <c r="E340" s="173" t="s">
        <v>3</v>
      </c>
      <c r="F340" s="174" t="s">
        <v>594</v>
      </c>
      <c r="G340" s="13"/>
      <c r="H340" s="175">
        <v>11.5</v>
      </c>
      <c r="I340" s="13"/>
      <c r="J340" s="13"/>
      <c r="K340" s="13"/>
      <c r="L340" s="179"/>
      <c r="M340" s="184"/>
      <c r="N340" s="185"/>
      <c r="O340" s="185"/>
      <c r="P340" s="185"/>
      <c r="Q340" s="185"/>
      <c r="R340" s="185"/>
      <c r="S340" s="185"/>
      <c r="T340" s="186"/>
      <c r="AT340" s="187" t="s">
        <v>162</v>
      </c>
      <c r="AU340" s="187" t="s">
        <v>82</v>
      </c>
      <c r="AV340" s="14" t="s">
        <v>164</v>
      </c>
      <c r="AW340" s="14" t="s">
        <v>37</v>
      </c>
      <c r="AX340" s="14" t="s">
        <v>20</v>
      </c>
      <c r="AY340" s="187" t="s">
        <v>152</v>
      </c>
    </row>
    <row r="341" spans="2:65" s="1" customFormat="1" ht="31.5" customHeight="1">
      <c r="B341" s="152"/>
      <c r="C341" s="14"/>
      <c r="D341" s="180" t="s">
        <v>162</v>
      </c>
      <c r="E341" s="181" t="s">
        <v>3</v>
      </c>
      <c r="F341" s="182" t="s">
        <v>163</v>
      </c>
      <c r="G341" s="14"/>
      <c r="H341" s="183">
        <v>45.13</v>
      </c>
      <c r="I341" s="14"/>
      <c r="J341" s="14"/>
      <c r="K341" s="14"/>
      <c r="L341" s="33"/>
      <c r="M341" s="159" t="s">
        <v>3</v>
      </c>
      <c r="N341" s="160" t="s">
        <v>45</v>
      </c>
      <c r="O341" s="161">
        <v>1.296</v>
      </c>
      <c r="P341" s="161">
        <f>O341*H342</f>
        <v>16.848</v>
      </c>
      <c r="Q341" s="161">
        <v>0.05696</v>
      </c>
      <c r="R341" s="161">
        <f>Q341*H342</f>
        <v>0.7404799999999999</v>
      </c>
      <c r="S341" s="161">
        <v>0</v>
      </c>
      <c r="T341" s="162">
        <f>S341*H342</f>
        <v>0</v>
      </c>
      <c r="AR341" s="19" t="s">
        <v>305</v>
      </c>
      <c r="AT341" s="19" t="s">
        <v>155</v>
      </c>
      <c r="AU341" s="19" t="s">
        <v>82</v>
      </c>
      <c r="AY341" s="19" t="s">
        <v>152</v>
      </c>
      <c r="BE341" s="163">
        <f>IF(N341="základní",J342,0)</f>
        <v>0</v>
      </c>
      <c r="BF341" s="163">
        <f>IF(N341="snížená",J342,0)</f>
        <v>0</v>
      </c>
      <c r="BG341" s="163">
        <f>IF(N341="zákl. přenesená",J342,0)</f>
        <v>0</v>
      </c>
      <c r="BH341" s="163">
        <f>IF(N341="sníž. přenesená",J342,0)</f>
        <v>0</v>
      </c>
      <c r="BI341" s="163">
        <f>IF(N341="nulová",J342,0)</f>
        <v>0</v>
      </c>
      <c r="BJ341" s="19" t="s">
        <v>20</v>
      </c>
      <c r="BK341" s="163">
        <f>ROUND(I342*H342,2)</f>
        <v>0</v>
      </c>
      <c r="BL341" s="19" t="s">
        <v>305</v>
      </c>
      <c r="BM341" s="19" t="s">
        <v>598</v>
      </c>
    </row>
    <row r="342" spans="2:51" s="12" customFormat="1" ht="24">
      <c r="B342" s="164"/>
      <c r="C342" s="153" t="s">
        <v>595</v>
      </c>
      <c r="D342" s="153" t="s">
        <v>155</v>
      </c>
      <c r="E342" s="154" t="s">
        <v>596</v>
      </c>
      <c r="F342" s="155" t="s">
        <v>597</v>
      </c>
      <c r="G342" s="156" t="s">
        <v>258</v>
      </c>
      <c r="H342" s="157">
        <v>13</v>
      </c>
      <c r="I342" s="158"/>
      <c r="J342" s="158">
        <f>ROUND(I342*H342,2)</f>
        <v>0</v>
      </c>
      <c r="K342" s="155" t="s">
        <v>159</v>
      </c>
      <c r="L342" s="164"/>
      <c r="M342" s="169"/>
      <c r="N342" s="170"/>
      <c r="O342" s="170"/>
      <c r="P342" s="170"/>
      <c r="Q342" s="170"/>
      <c r="R342" s="170"/>
      <c r="S342" s="170"/>
      <c r="T342" s="171"/>
      <c r="AT342" s="168" t="s">
        <v>162</v>
      </c>
      <c r="AU342" s="168" t="s">
        <v>82</v>
      </c>
      <c r="AV342" s="12" t="s">
        <v>20</v>
      </c>
      <c r="AW342" s="12" t="s">
        <v>37</v>
      </c>
      <c r="AX342" s="12" t="s">
        <v>74</v>
      </c>
      <c r="AY342" s="168" t="s">
        <v>152</v>
      </c>
    </row>
    <row r="343" spans="2:51" s="13" customFormat="1" ht="13.5">
      <c r="B343" s="172"/>
      <c r="C343" s="12"/>
      <c r="D343" s="165" t="s">
        <v>162</v>
      </c>
      <c r="E343" s="166" t="s">
        <v>3</v>
      </c>
      <c r="F343" s="167" t="s">
        <v>599</v>
      </c>
      <c r="G343" s="12"/>
      <c r="H343" s="168" t="s">
        <v>3</v>
      </c>
      <c r="I343" s="12"/>
      <c r="J343" s="12"/>
      <c r="K343" s="12"/>
      <c r="L343" s="172"/>
      <c r="M343" s="176"/>
      <c r="N343" s="177"/>
      <c r="O343" s="177"/>
      <c r="P343" s="177"/>
      <c r="Q343" s="177"/>
      <c r="R343" s="177"/>
      <c r="S343" s="177"/>
      <c r="T343" s="178"/>
      <c r="AT343" s="173" t="s">
        <v>162</v>
      </c>
      <c r="AU343" s="173" t="s">
        <v>82</v>
      </c>
      <c r="AV343" s="13" t="s">
        <v>82</v>
      </c>
      <c r="AW343" s="13" t="s">
        <v>37</v>
      </c>
      <c r="AX343" s="13" t="s">
        <v>74</v>
      </c>
      <c r="AY343" s="173" t="s">
        <v>152</v>
      </c>
    </row>
    <row r="344" spans="2:51" s="14" customFormat="1" ht="13.5">
      <c r="B344" s="179"/>
      <c r="C344" s="13"/>
      <c r="D344" s="165" t="s">
        <v>162</v>
      </c>
      <c r="E344" s="173" t="s">
        <v>3</v>
      </c>
      <c r="F344" s="174" t="s">
        <v>600</v>
      </c>
      <c r="G344" s="13"/>
      <c r="H344" s="175">
        <v>13</v>
      </c>
      <c r="I344" s="13"/>
      <c r="J344" s="13"/>
      <c r="K344" s="1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7" t="s">
        <v>162</v>
      </c>
      <c r="AU344" s="187" t="s">
        <v>82</v>
      </c>
      <c r="AV344" s="14" t="s">
        <v>164</v>
      </c>
      <c r="AW344" s="14" t="s">
        <v>37</v>
      </c>
      <c r="AX344" s="14" t="s">
        <v>20</v>
      </c>
      <c r="AY344" s="187" t="s">
        <v>152</v>
      </c>
    </row>
    <row r="345" spans="2:65" s="1" customFormat="1" ht="22.5" customHeight="1">
      <c r="B345" s="152"/>
      <c r="C345" s="14"/>
      <c r="D345" s="180" t="s">
        <v>162</v>
      </c>
      <c r="E345" s="181" t="s">
        <v>3</v>
      </c>
      <c r="F345" s="182" t="s">
        <v>163</v>
      </c>
      <c r="G345" s="14"/>
      <c r="H345" s="183">
        <v>13</v>
      </c>
      <c r="I345" s="14"/>
      <c r="J345" s="14"/>
      <c r="K345" s="14"/>
      <c r="L345" s="33"/>
      <c r="M345" s="159" t="s">
        <v>3</v>
      </c>
      <c r="N345" s="160" t="s">
        <v>45</v>
      </c>
      <c r="O345" s="161">
        <v>1.101</v>
      </c>
      <c r="P345" s="161">
        <f>O345*H346</f>
        <v>115.605</v>
      </c>
      <c r="Q345" s="161">
        <v>0.01732</v>
      </c>
      <c r="R345" s="161">
        <f>Q345*H346</f>
        <v>1.8185999999999998</v>
      </c>
      <c r="S345" s="161">
        <v>0</v>
      </c>
      <c r="T345" s="162">
        <f>S345*H346</f>
        <v>0</v>
      </c>
      <c r="AR345" s="19" t="s">
        <v>305</v>
      </c>
      <c r="AT345" s="19" t="s">
        <v>155</v>
      </c>
      <c r="AU345" s="19" t="s">
        <v>82</v>
      </c>
      <c r="AY345" s="19" t="s">
        <v>152</v>
      </c>
      <c r="BE345" s="163">
        <f>IF(N345="základní",J346,0)</f>
        <v>0</v>
      </c>
      <c r="BF345" s="163">
        <f>IF(N345="snížená",J346,0)</f>
        <v>0</v>
      </c>
      <c r="BG345" s="163">
        <f>IF(N345="zákl. přenesená",J346,0)</f>
        <v>0</v>
      </c>
      <c r="BH345" s="163">
        <f>IF(N345="sníž. přenesená",J346,0)</f>
        <v>0</v>
      </c>
      <c r="BI345" s="163">
        <f>IF(N345="nulová",J346,0)</f>
        <v>0</v>
      </c>
      <c r="BJ345" s="19" t="s">
        <v>20</v>
      </c>
      <c r="BK345" s="163">
        <f>ROUND(I346*H346,2)</f>
        <v>0</v>
      </c>
      <c r="BL345" s="19" t="s">
        <v>305</v>
      </c>
      <c r="BM345" s="19" t="s">
        <v>604</v>
      </c>
    </row>
    <row r="346" spans="2:51" s="13" customFormat="1" ht="13.5">
      <c r="B346" s="172"/>
      <c r="C346" s="153" t="s">
        <v>601</v>
      </c>
      <c r="D346" s="153" t="s">
        <v>155</v>
      </c>
      <c r="E346" s="154" t="s">
        <v>602</v>
      </c>
      <c r="F346" s="155" t="s">
        <v>603</v>
      </c>
      <c r="G346" s="156" t="s">
        <v>258</v>
      </c>
      <c r="H346" s="157">
        <v>105</v>
      </c>
      <c r="I346" s="158"/>
      <c r="J346" s="158">
        <f>ROUND(I346*H346,2)</f>
        <v>0</v>
      </c>
      <c r="K346" s="155" t="s">
        <v>159</v>
      </c>
      <c r="L346" s="172"/>
      <c r="M346" s="176"/>
      <c r="N346" s="177"/>
      <c r="O346" s="177"/>
      <c r="P346" s="177"/>
      <c r="Q346" s="177"/>
      <c r="R346" s="177"/>
      <c r="S346" s="177"/>
      <c r="T346" s="178"/>
      <c r="AT346" s="173" t="s">
        <v>162</v>
      </c>
      <c r="AU346" s="173" t="s">
        <v>82</v>
      </c>
      <c r="AV346" s="13" t="s">
        <v>82</v>
      </c>
      <c r="AW346" s="13" t="s">
        <v>37</v>
      </c>
      <c r="AX346" s="13" t="s">
        <v>74</v>
      </c>
      <c r="AY346" s="173" t="s">
        <v>152</v>
      </c>
    </row>
    <row r="347" spans="2:51" s="14" customFormat="1" ht="13.5">
      <c r="B347" s="179"/>
      <c r="C347" s="13"/>
      <c r="D347" s="165" t="s">
        <v>162</v>
      </c>
      <c r="E347" s="173" t="s">
        <v>3</v>
      </c>
      <c r="F347" s="174" t="s">
        <v>605</v>
      </c>
      <c r="G347" s="13"/>
      <c r="H347" s="175">
        <v>105</v>
      </c>
      <c r="I347" s="13"/>
      <c r="J347" s="13"/>
      <c r="K347" s="1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7" t="s">
        <v>162</v>
      </c>
      <c r="AU347" s="187" t="s">
        <v>82</v>
      </c>
      <c r="AV347" s="14" t="s">
        <v>164</v>
      </c>
      <c r="AW347" s="14" t="s">
        <v>37</v>
      </c>
      <c r="AX347" s="14" t="s">
        <v>20</v>
      </c>
      <c r="AY347" s="187" t="s">
        <v>152</v>
      </c>
    </row>
    <row r="348" spans="2:65" s="1" customFormat="1" ht="22.5" customHeight="1">
      <c r="B348" s="152"/>
      <c r="C348" s="14"/>
      <c r="D348" s="180" t="s">
        <v>162</v>
      </c>
      <c r="E348" s="181" t="s">
        <v>3</v>
      </c>
      <c r="F348" s="182" t="s">
        <v>163</v>
      </c>
      <c r="G348" s="14"/>
      <c r="H348" s="183">
        <v>105</v>
      </c>
      <c r="I348" s="14"/>
      <c r="J348" s="14"/>
      <c r="K348" s="14"/>
      <c r="L348" s="33"/>
      <c r="M348" s="159" t="s">
        <v>3</v>
      </c>
      <c r="N348" s="160" t="s">
        <v>45</v>
      </c>
      <c r="O348" s="161">
        <v>1.101</v>
      </c>
      <c r="P348" s="161">
        <f>O348*H349</f>
        <v>106.53276000000001</v>
      </c>
      <c r="Q348" s="161">
        <v>0.01732</v>
      </c>
      <c r="R348" s="161">
        <f>Q348*H349</f>
        <v>1.6758832</v>
      </c>
      <c r="S348" s="161">
        <v>0</v>
      </c>
      <c r="T348" s="162">
        <f>S348*H349</f>
        <v>0</v>
      </c>
      <c r="AR348" s="19" t="s">
        <v>305</v>
      </c>
      <c r="AT348" s="19" t="s">
        <v>155</v>
      </c>
      <c r="AU348" s="19" t="s">
        <v>82</v>
      </c>
      <c r="AY348" s="19" t="s">
        <v>152</v>
      </c>
      <c r="BE348" s="163">
        <f>IF(N348="základní",J349,0)</f>
        <v>0</v>
      </c>
      <c r="BF348" s="163">
        <f>IF(N348="snížená",J349,0)</f>
        <v>0</v>
      </c>
      <c r="BG348" s="163">
        <f>IF(N348="zákl. přenesená",J349,0)</f>
        <v>0</v>
      </c>
      <c r="BH348" s="163">
        <f>IF(N348="sníž. přenesená",J349,0)</f>
        <v>0</v>
      </c>
      <c r="BI348" s="163">
        <f>IF(N348="nulová",J349,0)</f>
        <v>0</v>
      </c>
      <c r="BJ348" s="19" t="s">
        <v>20</v>
      </c>
      <c r="BK348" s="163">
        <f>ROUND(I349*H349,2)</f>
        <v>0</v>
      </c>
      <c r="BL348" s="19" t="s">
        <v>305</v>
      </c>
      <c r="BM348" s="19" t="s">
        <v>609</v>
      </c>
    </row>
    <row r="349" spans="2:51" s="13" customFormat="1" ht="13.5">
      <c r="B349" s="172"/>
      <c r="C349" s="153" t="s">
        <v>606</v>
      </c>
      <c r="D349" s="153" t="s">
        <v>155</v>
      </c>
      <c r="E349" s="154" t="s">
        <v>607</v>
      </c>
      <c r="F349" s="155" t="s">
        <v>608</v>
      </c>
      <c r="G349" s="156" t="s">
        <v>258</v>
      </c>
      <c r="H349" s="157">
        <v>96.76</v>
      </c>
      <c r="I349" s="158"/>
      <c r="J349" s="158">
        <f>ROUND(I349*H349,2)</f>
        <v>0</v>
      </c>
      <c r="K349" s="155" t="s">
        <v>159</v>
      </c>
      <c r="L349" s="172"/>
      <c r="M349" s="176"/>
      <c r="N349" s="177"/>
      <c r="O349" s="177"/>
      <c r="P349" s="177"/>
      <c r="Q349" s="177"/>
      <c r="R349" s="177"/>
      <c r="S349" s="177"/>
      <c r="T349" s="178"/>
      <c r="AT349" s="173" t="s">
        <v>162</v>
      </c>
      <c r="AU349" s="173" t="s">
        <v>82</v>
      </c>
      <c r="AV349" s="13" t="s">
        <v>82</v>
      </c>
      <c r="AW349" s="13" t="s">
        <v>37</v>
      </c>
      <c r="AX349" s="13" t="s">
        <v>74</v>
      </c>
      <c r="AY349" s="173" t="s">
        <v>152</v>
      </c>
    </row>
    <row r="350" spans="2:51" s="14" customFormat="1" ht="13.5">
      <c r="B350" s="179"/>
      <c r="C350" s="13"/>
      <c r="D350" s="165" t="s">
        <v>162</v>
      </c>
      <c r="E350" s="173" t="s">
        <v>3</v>
      </c>
      <c r="F350" s="174" t="s">
        <v>610</v>
      </c>
      <c r="G350" s="13"/>
      <c r="H350" s="175">
        <v>96.76</v>
      </c>
      <c r="I350" s="13"/>
      <c r="J350" s="13"/>
      <c r="K350" s="1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7" t="s">
        <v>162</v>
      </c>
      <c r="AU350" s="187" t="s">
        <v>82</v>
      </c>
      <c r="AV350" s="14" t="s">
        <v>164</v>
      </c>
      <c r="AW350" s="14" t="s">
        <v>37</v>
      </c>
      <c r="AX350" s="14" t="s">
        <v>20</v>
      </c>
      <c r="AY350" s="187" t="s">
        <v>152</v>
      </c>
    </row>
    <row r="351" spans="2:65" s="1" customFormat="1" ht="22.5" customHeight="1">
      <c r="B351" s="152"/>
      <c r="C351" s="14"/>
      <c r="D351" s="180" t="s">
        <v>162</v>
      </c>
      <c r="E351" s="181" t="s">
        <v>3</v>
      </c>
      <c r="F351" s="182" t="s">
        <v>163</v>
      </c>
      <c r="G351" s="14"/>
      <c r="H351" s="183">
        <v>96.76</v>
      </c>
      <c r="I351" s="14"/>
      <c r="J351" s="14"/>
      <c r="K351" s="14"/>
      <c r="L351" s="200"/>
      <c r="M351" s="201" t="s">
        <v>3</v>
      </c>
      <c r="N351" s="202" t="s">
        <v>45</v>
      </c>
      <c r="O351" s="161">
        <v>0</v>
      </c>
      <c r="P351" s="161">
        <f>O351*H352</f>
        <v>0</v>
      </c>
      <c r="Q351" s="161">
        <v>0.008</v>
      </c>
      <c r="R351" s="161">
        <f>Q351*H352</f>
        <v>0.6396000000000001</v>
      </c>
      <c r="S351" s="161">
        <v>0</v>
      </c>
      <c r="T351" s="162">
        <f>S351*H352</f>
        <v>0</v>
      </c>
      <c r="AR351" s="19" t="s">
        <v>180</v>
      </c>
      <c r="AT351" s="19" t="s">
        <v>241</v>
      </c>
      <c r="AU351" s="19" t="s">
        <v>82</v>
      </c>
      <c r="AY351" s="19" t="s">
        <v>152</v>
      </c>
      <c r="BE351" s="163">
        <f>IF(N351="základní",J352,0)</f>
        <v>0</v>
      </c>
      <c r="BF351" s="163">
        <f>IF(N351="snížená",J352,0)</f>
        <v>0</v>
      </c>
      <c r="BG351" s="163">
        <f>IF(N351="zákl. přenesená",J352,0)</f>
        <v>0</v>
      </c>
      <c r="BH351" s="163">
        <f>IF(N351="sníž. přenesená",J352,0)</f>
        <v>0</v>
      </c>
      <c r="BI351" s="163">
        <f>IF(N351="nulová",J352,0)</f>
        <v>0</v>
      </c>
      <c r="BJ351" s="19" t="s">
        <v>20</v>
      </c>
      <c r="BK351" s="163">
        <f>ROUND(I352*H352,2)</f>
        <v>0</v>
      </c>
      <c r="BL351" s="19" t="s">
        <v>164</v>
      </c>
      <c r="BM351" s="19" t="s">
        <v>614</v>
      </c>
    </row>
    <row r="352" spans="2:51" s="12" customFormat="1" ht="13.5">
      <c r="B352" s="164"/>
      <c r="C352" s="194" t="s">
        <v>611</v>
      </c>
      <c r="D352" s="194" t="s">
        <v>241</v>
      </c>
      <c r="E352" s="195" t="s">
        <v>612</v>
      </c>
      <c r="F352" s="196" t="s">
        <v>613</v>
      </c>
      <c r="G352" s="197" t="s">
        <v>258</v>
      </c>
      <c r="H352" s="198">
        <v>79.95</v>
      </c>
      <c r="I352" s="199"/>
      <c r="J352" s="199">
        <f>ROUND(I352*H352,2)</f>
        <v>0</v>
      </c>
      <c r="K352" s="196" t="s">
        <v>159</v>
      </c>
      <c r="L352" s="164"/>
      <c r="M352" s="169"/>
      <c r="N352" s="170"/>
      <c r="O352" s="170"/>
      <c r="P352" s="170"/>
      <c r="Q352" s="170"/>
      <c r="R352" s="170"/>
      <c r="S352" s="170"/>
      <c r="T352" s="171"/>
      <c r="AT352" s="168" t="s">
        <v>162</v>
      </c>
      <c r="AU352" s="168" t="s">
        <v>82</v>
      </c>
      <c r="AV352" s="12" t="s">
        <v>20</v>
      </c>
      <c r="AW352" s="12" t="s">
        <v>37</v>
      </c>
      <c r="AX352" s="12" t="s">
        <v>74</v>
      </c>
      <c r="AY352" s="168" t="s">
        <v>152</v>
      </c>
    </row>
    <row r="353" spans="2:51" s="13" customFormat="1" ht="13.5">
      <c r="B353" s="172"/>
      <c r="C353" s="12"/>
      <c r="D353" s="165" t="s">
        <v>162</v>
      </c>
      <c r="E353" s="166" t="s">
        <v>3</v>
      </c>
      <c r="F353" s="167" t="s">
        <v>615</v>
      </c>
      <c r="G353" s="12"/>
      <c r="H353" s="168" t="s">
        <v>3</v>
      </c>
      <c r="I353" s="12"/>
      <c r="J353" s="12"/>
      <c r="K353" s="12"/>
      <c r="L353" s="172"/>
      <c r="M353" s="176"/>
      <c r="N353" s="177"/>
      <c r="O353" s="177"/>
      <c r="P353" s="177"/>
      <c r="Q353" s="177"/>
      <c r="R353" s="177"/>
      <c r="S353" s="177"/>
      <c r="T353" s="178"/>
      <c r="AT353" s="173" t="s">
        <v>162</v>
      </c>
      <c r="AU353" s="173" t="s">
        <v>82</v>
      </c>
      <c r="AV353" s="13" t="s">
        <v>82</v>
      </c>
      <c r="AW353" s="13" t="s">
        <v>37</v>
      </c>
      <c r="AX353" s="13" t="s">
        <v>74</v>
      </c>
      <c r="AY353" s="173" t="s">
        <v>152</v>
      </c>
    </row>
    <row r="354" spans="2:51" s="14" customFormat="1" ht="13.5">
      <c r="B354" s="179"/>
      <c r="C354" s="13"/>
      <c r="D354" s="165" t="s">
        <v>162</v>
      </c>
      <c r="E354" s="173" t="s">
        <v>3</v>
      </c>
      <c r="F354" s="174" t="s">
        <v>616</v>
      </c>
      <c r="G354" s="13"/>
      <c r="H354" s="175">
        <v>79.95</v>
      </c>
      <c r="I354" s="13"/>
      <c r="J354" s="13"/>
      <c r="K354" s="13"/>
      <c r="L354" s="179"/>
      <c r="M354" s="184"/>
      <c r="N354" s="185"/>
      <c r="O354" s="185"/>
      <c r="P354" s="185"/>
      <c r="Q354" s="185"/>
      <c r="R354" s="185"/>
      <c r="S354" s="185"/>
      <c r="T354" s="186"/>
      <c r="AT354" s="187" t="s">
        <v>162</v>
      </c>
      <c r="AU354" s="187" t="s">
        <v>82</v>
      </c>
      <c r="AV354" s="14" t="s">
        <v>164</v>
      </c>
      <c r="AW354" s="14" t="s">
        <v>37</v>
      </c>
      <c r="AX354" s="14" t="s">
        <v>20</v>
      </c>
      <c r="AY354" s="187" t="s">
        <v>152</v>
      </c>
    </row>
    <row r="355" spans="2:65" s="1" customFormat="1" ht="22.5" customHeight="1">
      <c r="B355" s="152"/>
      <c r="C355" s="14"/>
      <c r="D355" s="180" t="s">
        <v>162</v>
      </c>
      <c r="E355" s="181" t="s">
        <v>3</v>
      </c>
      <c r="F355" s="182" t="s">
        <v>163</v>
      </c>
      <c r="G355" s="14"/>
      <c r="H355" s="183">
        <v>79.95</v>
      </c>
      <c r="I355" s="14"/>
      <c r="J355" s="14"/>
      <c r="K355" s="14"/>
      <c r="L355" s="33"/>
      <c r="M355" s="159" t="s">
        <v>3</v>
      </c>
      <c r="N355" s="160" t="s">
        <v>45</v>
      </c>
      <c r="O355" s="161">
        <v>2.39</v>
      </c>
      <c r="P355" s="161">
        <f>O355*H356</f>
        <v>24.09359</v>
      </c>
      <c r="Q355" s="161">
        <v>0</v>
      </c>
      <c r="R355" s="161">
        <f>Q355*H356</f>
        <v>0</v>
      </c>
      <c r="S355" s="161">
        <v>0</v>
      </c>
      <c r="T355" s="162">
        <f>S355*H356</f>
        <v>0</v>
      </c>
      <c r="AR355" s="19" t="s">
        <v>305</v>
      </c>
      <c r="AT355" s="19" t="s">
        <v>155</v>
      </c>
      <c r="AU355" s="19" t="s">
        <v>82</v>
      </c>
      <c r="AY355" s="19" t="s">
        <v>152</v>
      </c>
      <c r="BE355" s="163">
        <f>IF(N355="základní",J356,0)</f>
        <v>0</v>
      </c>
      <c r="BF355" s="163">
        <f>IF(N355="snížená",J356,0)</f>
        <v>0</v>
      </c>
      <c r="BG355" s="163">
        <f>IF(N355="zákl. přenesená",J356,0)</f>
        <v>0</v>
      </c>
      <c r="BH355" s="163">
        <f>IF(N355="sníž. přenesená",J356,0)</f>
        <v>0</v>
      </c>
      <c r="BI355" s="163">
        <f>IF(N355="nulová",J356,0)</f>
        <v>0</v>
      </c>
      <c r="BJ355" s="19" t="s">
        <v>20</v>
      </c>
      <c r="BK355" s="163">
        <f>ROUND(I356*H356,2)</f>
        <v>0</v>
      </c>
      <c r="BL355" s="19" t="s">
        <v>305</v>
      </c>
      <c r="BM355" s="19" t="s">
        <v>620</v>
      </c>
    </row>
    <row r="356" spans="2:65" s="1" customFormat="1" ht="22.5" customHeight="1">
      <c r="B356" s="152"/>
      <c r="C356" s="153" t="s">
        <v>617</v>
      </c>
      <c r="D356" s="153" t="s">
        <v>155</v>
      </c>
      <c r="E356" s="154" t="s">
        <v>618</v>
      </c>
      <c r="F356" s="155" t="s">
        <v>619</v>
      </c>
      <c r="G356" s="156" t="s">
        <v>239</v>
      </c>
      <c r="H356" s="157">
        <v>10.081</v>
      </c>
      <c r="I356" s="158"/>
      <c r="J356" s="158">
        <f>ROUND(I356*H356,2)</f>
        <v>0</v>
      </c>
      <c r="K356" s="155" t="s">
        <v>159</v>
      </c>
      <c r="L356" s="33"/>
      <c r="M356" s="159" t="s">
        <v>3</v>
      </c>
      <c r="N356" s="160" t="s">
        <v>45</v>
      </c>
      <c r="O356" s="161">
        <v>1.32</v>
      </c>
      <c r="P356" s="161">
        <f>O356*H357</f>
        <v>13.30692</v>
      </c>
      <c r="Q356" s="161">
        <v>0</v>
      </c>
      <c r="R356" s="161">
        <f>Q356*H357</f>
        <v>0</v>
      </c>
      <c r="S356" s="161">
        <v>0</v>
      </c>
      <c r="T356" s="162">
        <f>S356*H357</f>
        <v>0</v>
      </c>
      <c r="AR356" s="19" t="s">
        <v>305</v>
      </c>
      <c r="AT356" s="19" t="s">
        <v>155</v>
      </c>
      <c r="AU356" s="19" t="s">
        <v>82</v>
      </c>
      <c r="AY356" s="19" t="s">
        <v>152</v>
      </c>
      <c r="BE356" s="163">
        <f>IF(N356="základní",J357,0)</f>
        <v>0</v>
      </c>
      <c r="BF356" s="163">
        <f>IF(N356="snížená",J357,0)</f>
        <v>0</v>
      </c>
      <c r="BG356" s="163">
        <f>IF(N356="zákl. přenesená",J357,0)</f>
        <v>0</v>
      </c>
      <c r="BH356" s="163">
        <f>IF(N356="sníž. přenesená",J357,0)</f>
        <v>0</v>
      </c>
      <c r="BI356" s="163">
        <f>IF(N356="nulová",J357,0)</f>
        <v>0</v>
      </c>
      <c r="BJ356" s="19" t="s">
        <v>20</v>
      </c>
      <c r="BK356" s="163">
        <f>ROUND(I357*H357,2)</f>
        <v>0</v>
      </c>
      <c r="BL356" s="19" t="s">
        <v>305</v>
      </c>
      <c r="BM356" s="19" t="s">
        <v>624</v>
      </c>
    </row>
    <row r="357" spans="2:63" s="11" customFormat="1" ht="29.85" customHeight="1">
      <c r="B357" s="139"/>
      <c r="C357" s="153" t="s">
        <v>621</v>
      </c>
      <c r="D357" s="153" t="s">
        <v>155</v>
      </c>
      <c r="E357" s="154" t="s">
        <v>622</v>
      </c>
      <c r="F357" s="155" t="s">
        <v>623</v>
      </c>
      <c r="G357" s="156" t="s">
        <v>239</v>
      </c>
      <c r="H357" s="157">
        <v>10.081</v>
      </c>
      <c r="I357" s="158"/>
      <c r="J357" s="158">
        <f>ROUND(I357*H357,2)</f>
        <v>0</v>
      </c>
      <c r="K357" s="155" t="s">
        <v>159</v>
      </c>
      <c r="L357" s="139"/>
      <c r="M357" s="143"/>
      <c r="N357" s="144"/>
      <c r="O357" s="144"/>
      <c r="P357" s="145">
        <f>SUM(P358:P362)</f>
        <v>3.3232299999999997</v>
      </c>
      <c r="Q357" s="144"/>
      <c r="R357" s="145">
        <f>SUM(R358:R362)</f>
        <v>0.02071152</v>
      </c>
      <c r="S357" s="144"/>
      <c r="T357" s="146">
        <f>SUM(T358:T362)</f>
        <v>0</v>
      </c>
      <c r="AR357" s="140" t="s">
        <v>82</v>
      </c>
      <c r="AT357" s="147" t="s">
        <v>73</v>
      </c>
      <c r="AU357" s="147" t="s">
        <v>20</v>
      </c>
      <c r="AY357" s="140" t="s">
        <v>152</v>
      </c>
      <c r="BK357" s="148">
        <f>SUM(BK358:BK362)</f>
        <v>0</v>
      </c>
    </row>
    <row r="358" spans="2:65" s="1" customFormat="1" ht="31.5" customHeight="1">
      <c r="B358" s="152"/>
      <c r="C358" s="11"/>
      <c r="D358" s="149" t="s">
        <v>73</v>
      </c>
      <c r="E358" s="150" t="s">
        <v>625</v>
      </c>
      <c r="F358" s="150" t="s">
        <v>626</v>
      </c>
      <c r="G358" s="11"/>
      <c r="H358" s="11"/>
      <c r="I358" s="11"/>
      <c r="J358" s="151">
        <f>BK357</f>
        <v>0</v>
      </c>
      <c r="K358" s="11"/>
      <c r="L358" s="33"/>
      <c r="M358" s="159" t="s">
        <v>3</v>
      </c>
      <c r="N358" s="160" t="s">
        <v>45</v>
      </c>
      <c r="O358" s="161">
        <v>1.045</v>
      </c>
      <c r="P358" s="161">
        <f>O358*H359</f>
        <v>3.1642599999999996</v>
      </c>
      <c r="Q358" s="161">
        <v>0.00684</v>
      </c>
      <c r="R358" s="161">
        <f>Q358*H359</f>
        <v>0.02071152</v>
      </c>
      <c r="S358" s="161">
        <v>0</v>
      </c>
      <c r="T358" s="162">
        <f>S358*H359</f>
        <v>0</v>
      </c>
      <c r="AR358" s="19" t="s">
        <v>305</v>
      </c>
      <c r="AT358" s="19" t="s">
        <v>155</v>
      </c>
      <c r="AU358" s="19" t="s">
        <v>82</v>
      </c>
      <c r="AY358" s="19" t="s">
        <v>152</v>
      </c>
      <c r="BE358" s="163">
        <f>IF(N358="základní",J359,0)</f>
        <v>0</v>
      </c>
      <c r="BF358" s="163">
        <f>IF(N358="snížená",J359,0)</f>
        <v>0</v>
      </c>
      <c r="BG358" s="163">
        <f>IF(N358="zákl. přenesená",J359,0)</f>
        <v>0</v>
      </c>
      <c r="BH358" s="163">
        <f>IF(N358="sníž. přenesená",J359,0)</f>
        <v>0</v>
      </c>
      <c r="BI358" s="163">
        <f>IF(N358="nulová",J359,0)</f>
        <v>0</v>
      </c>
      <c r="BJ358" s="19" t="s">
        <v>20</v>
      </c>
      <c r="BK358" s="163">
        <f>ROUND(I359*H359,2)</f>
        <v>0</v>
      </c>
      <c r="BL358" s="19" t="s">
        <v>305</v>
      </c>
      <c r="BM358" s="19" t="s">
        <v>630</v>
      </c>
    </row>
    <row r="359" spans="2:51" s="13" customFormat="1" ht="24">
      <c r="B359" s="172"/>
      <c r="C359" s="153" t="s">
        <v>627</v>
      </c>
      <c r="D359" s="153" t="s">
        <v>155</v>
      </c>
      <c r="E359" s="154" t="s">
        <v>628</v>
      </c>
      <c r="F359" s="155" t="s">
        <v>629</v>
      </c>
      <c r="G359" s="156" t="s">
        <v>258</v>
      </c>
      <c r="H359" s="157">
        <v>3.028</v>
      </c>
      <c r="I359" s="158"/>
      <c r="J359" s="158">
        <f>ROUND(I359*H359,2)</f>
        <v>0</v>
      </c>
      <c r="K359" s="155" t="s">
        <v>159</v>
      </c>
      <c r="L359" s="172"/>
      <c r="M359" s="176"/>
      <c r="N359" s="177"/>
      <c r="O359" s="177"/>
      <c r="P359" s="177"/>
      <c r="Q359" s="177"/>
      <c r="R359" s="177"/>
      <c r="S359" s="177"/>
      <c r="T359" s="178"/>
      <c r="AT359" s="173" t="s">
        <v>162</v>
      </c>
      <c r="AU359" s="173" t="s">
        <v>82</v>
      </c>
      <c r="AV359" s="13" t="s">
        <v>82</v>
      </c>
      <c r="AW359" s="13" t="s">
        <v>37</v>
      </c>
      <c r="AX359" s="13" t="s">
        <v>74</v>
      </c>
      <c r="AY359" s="173" t="s">
        <v>152</v>
      </c>
    </row>
    <row r="360" spans="2:51" s="14" customFormat="1" ht="13.5">
      <c r="B360" s="179"/>
      <c r="C360" s="13"/>
      <c r="D360" s="165" t="s">
        <v>162</v>
      </c>
      <c r="E360" s="173" t="s">
        <v>3</v>
      </c>
      <c r="F360" s="174" t="s">
        <v>364</v>
      </c>
      <c r="G360" s="13"/>
      <c r="H360" s="175">
        <v>3.028</v>
      </c>
      <c r="I360" s="13"/>
      <c r="J360" s="13"/>
      <c r="K360" s="13"/>
      <c r="L360" s="179"/>
      <c r="M360" s="184"/>
      <c r="N360" s="185"/>
      <c r="O360" s="185"/>
      <c r="P360" s="185"/>
      <c r="Q360" s="185"/>
      <c r="R360" s="185"/>
      <c r="S360" s="185"/>
      <c r="T360" s="186"/>
      <c r="AT360" s="187" t="s">
        <v>162</v>
      </c>
      <c r="AU360" s="187" t="s">
        <v>82</v>
      </c>
      <c r="AV360" s="14" t="s">
        <v>164</v>
      </c>
      <c r="AW360" s="14" t="s">
        <v>37</v>
      </c>
      <c r="AX360" s="14" t="s">
        <v>20</v>
      </c>
      <c r="AY360" s="187" t="s">
        <v>152</v>
      </c>
    </row>
    <row r="361" spans="2:65" s="1" customFormat="1" ht="22.5" customHeight="1">
      <c r="B361" s="152"/>
      <c r="C361" s="14"/>
      <c r="D361" s="180" t="s">
        <v>162</v>
      </c>
      <c r="E361" s="181" t="s">
        <v>3</v>
      </c>
      <c r="F361" s="182" t="s">
        <v>163</v>
      </c>
      <c r="G361" s="14"/>
      <c r="H361" s="183">
        <v>3.028</v>
      </c>
      <c r="I361" s="14"/>
      <c r="J361" s="14"/>
      <c r="K361" s="14"/>
      <c r="L361" s="33"/>
      <c r="M361" s="159" t="s">
        <v>3</v>
      </c>
      <c r="N361" s="160" t="s">
        <v>45</v>
      </c>
      <c r="O361" s="161">
        <v>4.82</v>
      </c>
      <c r="P361" s="161">
        <f>O361*H362</f>
        <v>0.10122000000000002</v>
      </c>
      <c r="Q361" s="161">
        <v>0</v>
      </c>
      <c r="R361" s="161">
        <f>Q361*H362</f>
        <v>0</v>
      </c>
      <c r="S361" s="161">
        <v>0</v>
      </c>
      <c r="T361" s="162">
        <f>S361*H362</f>
        <v>0</v>
      </c>
      <c r="AR361" s="19" t="s">
        <v>305</v>
      </c>
      <c r="AT361" s="19" t="s">
        <v>155</v>
      </c>
      <c r="AU361" s="19" t="s">
        <v>82</v>
      </c>
      <c r="AY361" s="19" t="s">
        <v>152</v>
      </c>
      <c r="BE361" s="163">
        <f>IF(N361="základní",J362,0)</f>
        <v>0</v>
      </c>
      <c r="BF361" s="163">
        <f>IF(N361="snížená",J362,0)</f>
        <v>0</v>
      </c>
      <c r="BG361" s="163">
        <f>IF(N361="zákl. přenesená",J362,0)</f>
        <v>0</v>
      </c>
      <c r="BH361" s="163">
        <f>IF(N361="sníž. přenesená",J362,0)</f>
        <v>0</v>
      </c>
      <c r="BI361" s="163">
        <f>IF(N361="nulová",J362,0)</f>
        <v>0</v>
      </c>
      <c r="BJ361" s="19" t="s">
        <v>20</v>
      </c>
      <c r="BK361" s="163">
        <f>ROUND(I362*H362,2)</f>
        <v>0</v>
      </c>
      <c r="BL361" s="19" t="s">
        <v>305</v>
      </c>
      <c r="BM361" s="19" t="s">
        <v>634</v>
      </c>
    </row>
    <row r="362" spans="2:65" s="1" customFormat="1" ht="22.5" customHeight="1">
      <c r="B362" s="152"/>
      <c r="C362" s="153" t="s">
        <v>631</v>
      </c>
      <c r="D362" s="153" t="s">
        <v>155</v>
      </c>
      <c r="E362" s="154" t="s">
        <v>632</v>
      </c>
      <c r="F362" s="155" t="s">
        <v>633</v>
      </c>
      <c r="G362" s="156" t="s">
        <v>239</v>
      </c>
      <c r="H362" s="157">
        <v>0.021</v>
      </c>
      <c r="I362" s="158"/>
      <c r="J362" s="158">
        <f>ROUND(I362*H362,2)</f>
        <v>0</v>
      </c>
      <c r="K362" s="155" t="s">
        <v>159</v>
      </c>
      <c r="L362" s="33"/>
      <c r="M362" s="159" t="s">
        <v>3</v>
      </c>
      <c r="N362" s="160" t="s">
        <v>45</v>
      </c>
      <c r="O362" s="161">
        <v>2.75</v>
      </c>
      <c r="P362" s="161">
        <f>O362*H363</f>
        <v>0.05775</v>
      </c>
      <c r="Q362" s="161">
        <v>0</v>
      </c>
      <c r="R362" s="161">
        <f>Q362*H363</f>
        <v>0</v>
      </c>
      <c r="S362" s="161">
        <v>0</v>
      </c>
      <c r="T362" s="162">
        <f>S362*H363</f>
        <v>0</v>
      </c>
      <c r="AR362" s="19" t="s">
        <v>305</v>
      </c>
      <c r="AT362" s="19" t="s">
        <v>155</v>
      </c>
      <c r="AU362" s="19" t="s">
        <v>82</v>
      </c>
      <c r="AY362" s="19" t="s">
        <v>152</v>
      </c>
      <c r="BE362" s="163">
        <f>IF(N362="základní",J363,0)</f>
        <v>0</v>
      </c>
      <c r="BF362" s="163">
        <f>IF(N362="snížená",J363,0)</f>
        <v>0</v>
      </c>
      <c r="BG362" s="163">
        <f>IF(N362="zákl. přenesená",J363,0)</f>
        <v>0</v>
      </c>
      <c r="BH362" s="163">
        <f>IF(N362="sníž. přenesená",J363,0)</f>
        <v>0</v>
      </c>
      <c r="BI362" s="163">
        <f>IF(N362="nulová",J363,0)</f>
        <v>0</v>
      </c>
      <c r="BJ362" s="19" t="s">
        <v>20</v>
      </c>
      <c r="BK362" s="163">
        <f>ROUND(I363*H363,2)</f>
        <v>0</v>
      </c>
      <c r="BL362" s="19" t="s">
        <v>305</v>
      </c>
      <c r="BM362" s="19" t="s">
        <v>638</v>
      </c>
    </row>
    <row r="363" spans="2:63" s="11" customFormat="1" ht="29.85" customHeight="1">
      <c r="B363" s="139"/>
      <c r="C363" s="153" t="s">
        <v>635</v>
      </c>
      <c r="D363" s="153" t="s">
        <v>155</v>
      </c>
      <c r="E363" s="154" t="s">
        <v>636</v>
      </c>
      <c r="F363" s="155" t="s">
        <v>637</v>
      </c>
      <c r="G363" s="156" t="s">
        <v>239</v>
      </c>
      <c r="H363" s="157">
        <v>0.021</v>
      </c>
      <c r="I363" s="158"/>
      <c r="J363" s="158">
        <f>ROUND(I363*H363,2)</f>
        <v>0</v>
      </c>
      <c r="K363" s="155" t="s">
        <v>159</v>
      </c>
      <c r="L363" s="139"/>
      <c r="M363" s="143"/>
      <c r="N363" s="144"/>
      <c r="O363" s="144"/>
      <c r="P363" s="145">
        <f>SUM(P364:P376)</f>
        <v>5.726137</v>
      </c>
      <c r="Q363" s="144"/>
      <c r="R363" s="145">
        <f>SUM(R364:R376)</f>
        <v>0.24700000000000003</v>
      </c>
      <c r="S363" s="144"/>
      <c r="T363" s="146">
        <f>SUM(T364:T376)</f>
        <v>0</v>
      </c>
      <c r="AR363" s="140" t="s">
        <v>82</v>
      </c>
      <c r="AT363" s="147" t="s">
        <v>73</v>
      </c>
      <c r="AU363" s="147" t="s">
        <v>20</v>
      </c>
      <c r="AY363" s="140" t="s">
        <v>152</v>
      </c>
      <c r="BK363" s="148">
        <f>SUM(BK364:BK376)</f>
        <v>0</v>
      </c>
    </row>
    <row r="364" spans="2:65" s="1" customFormat="1" ht="22.5" customHeight="1">
      <c r="B364" s="152"/>
      <c r="C364" s="11"/>
      <c r="D364" s="149" t="s">
        <v>73</v>
      </c>
      <c r="E364" s="150" t="s">
        <v>639</v>
      </c>
      <c r="F364" s="150" t="s">
        <v>640</v>
      </c>
      <c r="G364" s="11"/>
      <c r="H364" s="11"/>
      <c r="I364" s="11"/>
      <c r="J364" s="151">
        <f>BK363</f>
        <v>0</v>
      </c>
      <c r="K364" s="11"/>
      <c r="L364" s="33"/>
      <c r="M364" s="159" t="s">
        <v>3</v>
      </c>
      <c r="N364" s="160" t="s">
        <v>45</v>
      </c>
      <c r="O364" s="161">
        <v>0</v>
      </c>
      <c r="P364" s="161">
        <f>O364*H365</f>
        <v>0</v>
      </c>
      <c r="Q364" s="161">
        <v>0</v>
      </c>
      <c r="R364" s="161">
        <f>Q364*H365</f>
        <v>0</v>
      </c>
      <c r="S364" s="161">
        <v>0</v>
      </c>
      <c r="T364" s="162">
        <f>S364*H365</f>
        <v>0</v>
      </c>
      <c r="AR364" s="19" t="s">
        <v>305</v>
      </c>
      <c r="AT364" s="19" t="s">
        <v>155</v>
      </c>
      <c r="AU364" s="19" t="s">
        <v>82</v>
      </c>
      <c r="AY364" s="19" t="s">
        <v>152</v>
      </c>
      <c r="BE364" s="163">
        <f>IF(N364="základní",J365,0)</f>
        <v>0</v>
      </c>
      <c r="BF364" s="163">
        <f>IF(N364="snížená",J365,0)</f>
        <v>0</v>
      </c>
      <c r="BG364" s="163">
        <f>IF(N364="zákl. přenesená",J365,0)</f>
        <v>0</v>
      </c>
      <c r="BH364" s="163">
        <f>IF(N364="sníž. přenesená",J365,0)</f>
        <v>0</v>
      </c>
      <c r="BI364" s="163">
        <f>IF(N364="nulová",J365,0)</f>
        <v>0</v>
      </c>
      <c r="BJ364" s="19" t="s">
        <v>20</v>
      </c>
      <c r="BK364" s="163">
        <f>ROUND(I365*H365,2)</f>
        <v>0</v>
      </c>
      <c r="BL364" s="19" t="s">
        <v>305</v>
      </c>
      <c r="BM364" s="19" t="s">
        <v>644</v>
      </c>
    </row>
    <row r="365" spans="2:65" s="1" customFormat="1" ht="22.5" customHeight="1">
      <c r="B365" s="152"/>
      <c r="C365" s="153" t="s">
        <v>641</v>
      </c>
      <c r="D365" s="153" t="s">
        <v>155</v>
      </c>
      <c r="E365" s="154" t="s">
        <v>642</v>
      </c>
      <c r="F365" s="155" t="s">
        <v>643</v>
      </c>
      <c r="G365" s="156" t="s">
        <v>298</v>
      </c>
      <c r="H365" s="157">
        <v>13</v>
      </c>
      <c r="I365" s="158"/>
      <c r="J365" s="158">
        <f>ROUND(I365*H365,2)</f>
        <v>0</v>
      </c>
      <c r="K365" s="155" t="s">
        <v>159</v>
      </c>
      <c r="L365" s="33"/>
      <c r="M365" s="159" t="s">
        <v>3</v>
      </c>
      <c r="N365" s="160" t="s">
        <v>45</v>
      </c>
      <c r="O365" s="161">
        <v>2.265</v>
      </c>
      <c r="P365" s="161">
        <f>O365*H366</f>
        <v>2.265</v>
      </c>
      <c r="Q365" s="161">
        <v>0</v>
      </c>
      <c r="R365" s="161">
        <f>Q365*H366</f>
        <v>0</v>
      </c>
      <c r="S365" s="161">
        <v>0</v>
      </c>
      <c r="T365" s="162">
        <f>S365*H366</f>
        <v>0</v>
      </c>
      <c r="AR365" s="19" t="s">
        <v>305</v>
      </c>
      <c r="AT365" s="19" t="s">
        <v>155</v>
      </c>
      <c r="AU365" s="19" t="s">
        <v>82</v>
      </c>
      <c r="AY365" s="19" t="s">
        <v>152</v>
      </c>
      <c r="BE365" s="163">
        <f>IF(N365="základní",J366,0)</f>
        <v>0</v>
      </c>
      <c r="BF365" s="163">
        <f>IF(N365="snížená",J366,0)</f>
        <v>0</v>
      </c>
      <c r="BG365" s="163">
        <f>IF(N365="zákl. přenesená",J366,0)</f>
        <v>0</v>
      </c>
      <c r="BH365" s="163">
        <f>IF(N365="sníž. přenesená",J366,0)</f>
        <v>0</v>
      </c>
      <c r="BI365" s="163">
        <f>IF(N365="nulová",J366,0)</f>
        <v>0</v>
      </c>
      <c r="BJ365" s="19" t="s">
        <v>20</v>
      </c>
      <c r="BK365" s="163">
        <f>ROUND(I366*H366,2)</f>
        <v>0</v>
      </c>
      <c r="BL365" s="19" t="s">
        <v>305</v>
      </c>
      <c r="BM365" s="19" t="s">
        <v>648</v>
      </c>
    </row>
    <row r="366" spans="2:65" s="1" customFormat="1" ht="31.5" customHeight="1">
      <c r="B366" s="152"/>
      <c r="C366" s="153" t="s">
        <v>645</v>
      </c>
      <c r="D366" s="153" t="s">
        <v>155</v>
      </c>
      <c r="E366" s="154" t="s">
        <v>646</v>
      </c>
      <c r="F366" s="155" t="s">
        <v>647</v>
      </c>
      <c r="G366" s="156" t="s">
        <v>298</v>
      </c>
      <c r="H366" s="157">
        <v>1</v>
      </c>
      <c r="I366" s="158"/>
      <c r="J366" s="158">
        <f>ROUND(I366*H366,2)</f>
        <v>0</v>
      </c>
      <c r="K366" s="155" t="s">
        <v>159</v>
      </c>
      <c r="L366" s="33"/>
      <c r="M366" s="159" t="s">
        <v>3</v>
      </c>
      <c r="N366" s="160" t="s">
        <v>45</v>
      </c>
      <c r="O366" s="161">
        <v>2.505</v>
      </c>
      <c r="P366" s="161">
        <f>O366*H367</f>
        <v>2.505</v>
      </c>
      <c r="Q366" s="161">
        <v>0</v>
      </c>
      <c r="R366" s="161">
        <f>Q366*H367</f>
        <v>0</v>
      </c>
      <c r="S366" s="161">
        <v>0</v>
      </c>
      <c r="T366" s="162">
        <f>S366*H367</f>
        <v>0</v>
      </c>
      <c r="AR366" s="19" t="s">
        <v>305</v>
      </c>
      <c r="AT366" s="19" t="s">
        <v>155</v>
      </c>
      <c r="AU366" s="19" t="s">
        <v>82</v>
      </c>
      <c r="AY366" s="19" t="s">
        <v>152</v>
      </c>
      <c r="BE366" s="163">
        <f>IF(N366="základní",J367,0)</f>
        <v>0</v>
      </c>
      <c r="BF366" s="163">
        <f>IF(N366="snížená",J367,0)</f>
        <v>0</v>
      </c>
      <c r="BG366" s="163">
        <f>IF(N366="zákl. přenesená",J367,0)</f>
        <v>0</v>
      </c>
      <c r="BH366" s="163">
        <f>IF(N366="sníž. přenesená",J367,0)</f>
        <v>0</v>
      </c>
      <c r="BI366" s="163">
        <f>IF(N366="nulová",J367,0)</f>
        <v>0</v>
      </c>
      <c r="BJ366" s="19" t="s">
        <v>20</v>
      </c>
      <c r="BK366" s="163">
        <f>ROUND(I367*H367,2)</f>
        <v>0</v>
      </c>
      <c r="BL366" s="19" t="s">
        <v>305</v>
      </c>
      <c r="BM366" s="19" t="s">
        <v>652</v>
      </c>
    </row>
    <row r="367" spans="2:51" s="13" customFormat="1" ht="24">
      <c r="B367" s="172"/>
      <c r="C367" s="153" t="s">
        <v>649</v>
      </c>
      <c r="D367" s="153" t="s">
        <v>155</v>
      </c>
      <c r="E367" s="154" t="s">
        <v>650</v>
      </c>
      <c r="F367" s="155" t="s">
        <v>651</v>
      </c>
      <c r="G367" s="156" t="s">
        <v>298</v>
      </c>
      <c r="H367" s="157">
        <v>1</v>
      </c>
      <c r="I367" s="158"/>
      <c r="J367" s="158">
        <f>ROUND(I367*H367,2)</f>
        <v>0</v>
      </c>
      <c r="K367" s="155" t="s">
        <v>159</v>
      </c>
      <c r="L367" s="172"/>
      <c r="M367" s="176"/>
      <c r="N367" s="177"/>
      <c r="O367" s="177"/>
      <c r="P367" s="177"/>
      <c r="Q367" s="177"/>
      <c r="R367" s="177"/>
      <c r="S367" s="177"/>
      <c r="T367" s="178"/>
      <c r="AT367" s="173" t="s">
        <v>162</v>
      </c>
      <c r="AU367" s="173" t="s">
        <v>82</v>
      </c>
      <c r="AV367" s="13" t="s">
        <v>82</v>
      </c>
      <c r="AW367" s="13" t="s">
        <v>37</v>
      </c>
      <c r="AX367" s="13" t="s">
        <v>74</v>
      </c>
      <c r="AY367" s="173" t="s">
        <v>152</v>
      </c>
    </row>
    <row r="368" spans="2:51" s="14" customFormat="1" ht="13.5">
      <c r="B368" s="179"/>
      <c r="C368" s="13"/>
      <c r="D368" s="165" t="s">
        <v>162</v>
      </c>
      <c r="E368" s="173" t="s">
        <v>3</v>
      </c>
      <c r="F368" s="174" t="s">
        <v>20</v>
      </c>
      <c r="G368" s="13"/>
      <c r="H368" s="175">
        <v>1</v>
      </c>
      <c r="I368" s="13"/>
      <c r="J368" s="13"/>
      <c r="K368" s="1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7" t="s">
        <v>162</v>
      </c>
      <c r="AU368" s="187" t="s">
        <v>82</v>
      </c>
      <c r="AV368" s="14" t="s">
        <v>164</v>
      </c>
      <c r="AW368" s="14" t="s">
        <v>37</v>
      </c>
      <c r="AX368" s="14" t="s">
        <v>20</v>
      </c>
      <c r="AY368" s="187" t="s">
        <v>152</v>
      </c>
    </row>
    <row r="369" spans="2:65" s="1" customFormat="1" ht="22.5" customHeight="1">
      <c r="B369" s="152"/>
      <c r="C369" s="14"/>
      <c r="D369" s="180" t="s">
        <v>162</v>
      </c>
      <c r="E369" s="181" t="s">
        <v>3</v>
      </c>
      <c r="F369" s="182" t="s">
        <v>163</v>
      </c>
      <c r="G369" s="14"/>
      <c r="H369" s="183">
        <v>1</v>
      </c>
      <c r="I369" s="14"/>
      <c r="J369" s="14"/>
      <c r="K369" s="14"/>
      <c r="L369" s="200"/>
      <c r="M369" s="201" t="s">
        <v>3</v>
      </c>
      <c r="N369" s="202" t="s">
        <v>45</v>
      </c>
      <c r="O369" s="161">
        <v>0</v>
      </c>
      <c r="P369" s="161">
        <f>O369*H370</f>
        <v>0</v>
      </c>
      <c r="Q369" s="161">
        <v>0.0155</v>
      </c>
      <c r="R369" s="161">
        <f>Q369*H370</f>
        <v>0.062</v>
      </c>
      <c r="S369" s="161">
        <v>0</v>
      </c>
      <c r="T369" s="162">
        <f>S369*H370</f>
        <v>0</v>
      </c>
      <c r="AR369" s="19" t="s">
        <v>496</v>
      </c>
      <c r="AT369" s="19" t="s">
        <v>241</v>
      </c>
      <c r="AU369" s="19" t="s">
        <v>82</v>
      </c>
      <c r="AY369" s="19" t="s">
        <v>152</v>
      </c>
      <c r="BE369" s="163">
        <f>IF(N369="základní",J370,0)</f>
        <v>0</v>
      </c>
      <c r="BF369" s="163">
        <f>IF(N369="snížená",J370,0)</f>
        <v>0</v>
      </c>
      <c r="BG369" s="163">
        <f>IF(N369="zákl. přenesená",J370,0)</f>
        <v>0</v>
      </c>
      <c r="BH369" s="163">
        <f>IF(N369="sníž. přenesená",J370,0)</f>
        <v>0</v>
      </c>
      <c r="BI369" s="163">
        <f>IF(N369="nulová",J370,0)</f>
        <v>0</v>
      </c>
      <c r="BJ369" s="19" t="s">
        <v>20</v>
      </c>
      <c r="BK369" s="163">
        <f>ROUND(I370*H370,2)</f>
        <v>0</v>
      </c>
      <c r="BL369" s="19" t="s">
        <v>305</v>
      </c>
      <c r="BM369" s="19" t="s">
        <v>656</v>
      </c>
    </row>
    <row r="370" spans="2:65" s="1" customFormat="1" ht="22.5" customHeight="1">
      <c r="B370" s="152"/>
      <c r="C370" s="194" t="s">
        <v>653</v>
      </c>
      <c r="D370" s="194" t="s">
        <v>241</v>
      </c>
      <c r="E370" s="195" t="s">
        <v>654</v>
      </c>
      <c r="F370" s="196" t="s">
        <v>655</v>
      </c>
      <c r="G370" s="197" t="s">
        <v>298</v>
      </c>
      <c r="H370" s="198">
        <v>4</v>
      </c>
      <c r="I370" s="199"/>
      <c r="J370" s="199">
        <f>ROUND(I370*H370,2)</f>
        <v>0</v>
      </c>
      <c r="K370" s="196" t="s">
        <v>159</v>
      </c>
      <c r="L370" s="200"/>
      <c r="M370" s="201" t="s">
        <v>3</v>
      </c>
      <c r="N370" s="202" t="s">
        <v>45</v>
      </c>
      <c r="O370" s="161">
        <v>0</v>
      </c>
      <c r="P370" s="161">
        <f>O370*H371</f>
        <v>0</v>
      </c>
      <c r="Q370" s="161">
        <v>0.016</v>
      </c>
      <c r="R370" s="161">
        <f>Q370*H371</f>
        <v>0.048</v>
      </c>
      <c r="S370" s="161">
        <v>0</v>
      </c>
      <c r="T370" s="162">
        <f>S370*H371</f>
        <v>0</v>
      </c>
      <c r="AR370" s="19" t="s">
        <v>496</v>
      </c>
      <c r="AT370" s="19" t="s">
        <v>241</v>
      </c>
      <c r="AU370" s="19" t="s">
        <v>82</v>
      </c>
      <c r="AY370" s="19" t="s">
        <v>152</v>
      </c>
      <c r="BE370" s="163">
        <f>IF(N370="základní",J371,0)</f>
        <v>0</v>
      </c>
      <c r="BF370" s="163">
        <f>IF(N370="snížená",J371,0)</f>
        <v>0</v>
      </c>
      <c r="BG370" s="163">
        <f>IF(N370="zákl. přenesená",J371,0)</f>
        <v>0</v>
      </c>
      <c r="BH370" s="163">
        <f>IF(N370="sníž. přenesená",J371,0)</f>
        <v>0</v>
      </c>
      <c r="BI370" s="163">
        <f>IF(N370="nulová",J371,0)</f>
        <v>0</v>
      </c>
      <c r="BJ370" s="19" t="s">
        <v>20</v>
      </c>
      <c r="BK370" s="163">
        <f>ROUND(I371*H371,2)</f>
        <v>0</v>
      </c>
      <c r="BL370" s="19" t="s">
        <v>305</v>
      </c>
      <c r="BM370" s="19" t="s">
        <v>660</v>
      </c>
    </row>
    <row r="371" spans="2:65" s="1" customFormat="1" ht="22.5" customHeight="1">
      <c r="B371" s="152"/>
      <c r="C371" s="194" t="s">
        <v>657</v>
      </c>
      <c r="D371" s="194" t="s">
        <v>241</v>
      </c>
      <c r="E371" s="195" t="s">
        <v>658</v>
      </c>
      <c r="F371" s="196" t="s">
        <v>659</v>
      </c>
      <c r="G371" s="197" t="s">
        <v>298</v>
      </c>
      <c r="H371" s="198">
        <v>3</v>
      </c>
      <c r="I371" s="199"/>
      <c r="J371" s="199">
        <f>ROUND(I371*H371,2)</f>
        <v>0</v>
      </c>
      <c r="K371" s="196" t="s">
        <v>159</v>
      </c>
      <c r="L371" s="200"/>
      <c r="M371" s="201" t="s">
        <v>3</v>
      </c>
      <c r="N371" s="202" t="s">
        <v>45</v>
      </c>
      <c r="O371" s="161">
        <v>0</v>
      </c>
      <c r="P371" s="161">
        <f>O371*H372</f>
        <v>0</v>
      </c>
      <c r="Q371" s="161">
        <v>0.016</v>
      </c>
      <c r="R371" s="161">
        <f>Q371*H372</f>
        <v>0.096</v>
      </c>
      <c r="S371" s="161">
        <v>0</v>
      </c>
      <c r="T371" s="162">
        <f>S371*H372</f>
        <v>0</v>
      </c>
      <c r="AR371" s="19" t="s">
        <v>496</v>
      </c>
      <c r="AT371" s="19" t="s">
        <v>241</v>
      </c>
      <c r="AU371" s="19" t="s">
        <v>82</v>
      </c>
      <c r="AY371" s="19" t="s">
        <v>152</v>
      </c>
      <c r="BE371" s="163">
        <f>IF(N371="základní",J372,0)</f>
        <v>0</v>
      </c>
      <c r="BF371" s="163">
        <f>IF(N371="snížená",J372,0)</f>
        <v>0</v>
      </c>
      <c r="BG371" s="163">
        <f>IF(N371="zákl. přenesená",J372,0)</f>
        <v>0</v>
      </c>
      <c r="BH371" s="163">
        <f>IF(N371="sníž. přenesená",J372,0)</f>
        <v>0</v>
      </c>
      <c r="BI371" s="163">
        <f>IF(N371="nulová",J372,0)</f>
        <v>0</v>
      </c>
      <c r="BJ371" s="19" t="s">
        <v>20</v>
      </c>
      <c r="BK371" s="163">
        <f>ROUND(I372*H372,2)</f>
        <v>0</v>
      </c>
      <c r="BL371" s="19" t="s">
        <v>305</v>
      </c>
      <c r="BM371" s="19" t="s">
        <v>664</v>
      </c>
    </row>
    <row r="372" spans="2:65" s="1" customFormat="1" ht="22.5" customHeight="1">
      <c r="B372" s="152"/>
      <c r="C372" s="194" t="s">
        <v>661</v>
      </c>
      <c r="D372" s="194" t="s">
        <v>241</v>
      </c>
      <c r="E372" s="195" t="s">
        <v>662</v>
      </c>
      <c r="F372" s="196" t="s">
        <v>663</v>
      </c>
      <c r="G372" s="197" t="s">
        <v>298</v>
      </c>
      <c r="H372" s="198">
        <v>6</v>
      </c>
      <c r="I372" s="199"/>
      <c r="J372" s="199">
        <f>ROUND(I372*H372,2)</f>
        <v>0</v>
      </c>
      <c r="K372" s="196" t="s">
        <v>159</v>
      </c>
      <c r="L372" s="200"/>
      <c r="M372" s="201" t="s">
        <v>3</v>
      </c>
      <c r="N372" s="202" t="s">
        <v>45</v>
      </c>
      <c r="O372" s="161">
        <v>0</v>
      </c>
      <c r="P372" s="161">
        <f>O372*H373</f>
        <v>0</v>
      </c>
      <c r="Q372" s="161">
        <v>0.041</v>
      </c>
      <c r="R372" s="161">
        <f>Q372*H373</f>
        <v>0.041</v>
      </c>
      <c r="S372" s="161">
        <v>0</v>
      </c>
      <c r="T372" s="162">
        <f>S372*H373</f>
        <v>0</v>
      </c>
      <c r="AR372" s="19" t="s">
        <v>496</v>
      </c>
      <c r="AT372" s="19" t="s">
        <v>241</v>
      </c>
      <c r="AU372" s="19" t="s">
        <v>82</v>
      </c>
      <c r="AY372" s="19" t="s">
        <v>152</v>
      </c>
      <c r="BE372" s="163">
        <f>IF(N372="základní",J373,0)</f>
        <v>0</v>
      </c>
      <c r="BF372" s="163">
        <f>IF(N372="snížená",J373,0)</f>
        <v>0</v>
      </c>
      <c r="BG372" s="163">
        <f>IF(N372="zákl. přenesená",J373,0)</f>
        <v>0</v>
      </c>
      <c r="BH372" s="163">
        <f>IF(N372="sníž. přenesená",J373,0)</f>
        <v>0</v>
      </c>
      <c r="BI372" s="163">
        <f>IF(N372="nulová",J373,0)</f>
        <v>0</v>
      </c>
      <c r="BJ372" s="19" t="s">
        <v>20</v>
      </c>
      <c r="BK372" s="163">
        <f>ROUND(I373*H373,2)</f>
        <v>0</v>
      </c>
      <c r="BL372" s="19" t="s">
        <v>305</v>
      </c>
      <c r="BM372" s="19" t="s">
        <v>668</v>
      </c>
    </row>
    <row r="373" spans="2:51" s="13" customFormat="1" ht="13.5">
      <c r="B373" s="172"/>
      <c r="C373" s="194" t="s">
        <v>665</v>
      </c>
      <c r="D373" s="194" t="s">
        <v>241</v>
      </c>
      <c r="E373" s="195" t="s">
        <v>666</v>
      </c>
      <c r="F373" s="196" t="s">
        <v>667</v>
      </c>
      <c r="G373" s="197" t="s">
        <v>298</v>
      </c>
      <c r="H373" s="198">
        <v>1</v>
      </c>
      <c r="I373" s="199"/>
      <c r="J373" s="199">
        <f>ROUND(I373*H373,2)</f>
        <v>0</v>
      </c>
      <c r="K373" s="196" t="s">
        <v>159</v>
      </c>
      <c r="L373" s="172"/>
      <c r="M373" s="176"/>
      <c r="N373" s="177"/>
      <c r="O373" s="177"/>
      <c r="P373" s="177"/>
      <c r="Q373" s="177"/>
      <c r="R373" s="177"/>
      <c r="S373" s="177"/>
      <c r="T373" s="178"/>
      <c r="AT373" s="173" t="s">
        <v>162</v>
      </c>
      <c r="AU373" s="173" t="s">
        <v>82</v>
      </c>
      <c r="AV373" s="13" t="s">
        <v>82</v>
      </c>
      <c r="AW373" s="13" t="s">
        <v>37</v>
      </c>
      <c r="AX373" s="13" t="s">
        <v>74</v>
      </c>
      <c r="AY373" s="173" t="s">
        <v>152</v>
      </c>
    </row>
    <row r="374" spans="2:51" s="14" customFormat="1" ht="13.5">
      <c r="B374" s="179"/>
      <c r="C374" s="13"/>
      <c r="D374" s="165" t="s">
        <v>162</v>
      </c>
      <c r="E374" s="173" t="s">
        <v>3</v>
      </c>
      <c r="F374" s="174" t="s">
        <v>20</v>
      </c>
      <c r="G374" s="13"/>
      <c r="H374" s="175">
        <v>1</v>
      </c>
      <c r="I374" s="13"/>
      <c r="J374" s="13"/>
      <c r="K374" s="1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7" t="s">
        <v>162</v>
      </c>
      <c r="AU374" s="187" t="s">
        <v>82</v>
      </c>
      <c r="AV374" s="14" t="s">
        <v>164</v>
      </c>
      <c r="AW374" s="14" t="s">
        <v>4</v>
      </c>
      <c r="AX374" s="14" t="s">
        <v>20</v>
      </c>
      <c r="AY374" s="187" t="s">
        <v>152</v>
      </c>
    </row>
    <row r="375" spans="2:65" s="1" customFormat="1" ht="22.5" customHeight="1">
      <c r="B375" s="152"/>
      <c r="C375" s="14"/>
      <c r="D375" s="180" t="s">
        <v>162</v>
      </c>
      <c r="E375" s="181" t="s">
        <v>3</v>
      </c>
      <c r="F375" s="182" t="s">
        <v>163</v>
      </c>
      <c r="G375" s="14"/>
      <c r="H375" s="183">
        <v>1</v>
      </c>
      <c r="I375" s="14"/>
      <c r="J375" s="14"/>
      <c r="K375" s="14"/>
      <c r="L375" s="33"/>
      <c r="M375" s="159" t="s">
        <v>3</v>
      </c>
      <c r="N375" s="160" t="s">
        <v>45</v>
      </c>
      <c r="O375" s="161">
        <v>2.421</v>
      </c>
      <c r="P375" s="161">
        <f>O375*H376</f>
        <v>0.5979869999999999</v>
      </c>
      <c r="Q375" s="161">
        <v>0</v>
      </c>
      <c r="R375" s="161">
        <f>Q375*H376</f>
        <v>0</v>
      </c>
      <c r="S375" s="161">
        <v>0</v>
      </c>
      <c r="T375" s="162">
        <f>S375*H376</f>
        <v>0</v>
      </c>
      <c r="AR375" s="19" t="s">
        <v>305</v>
      </c>
      <c r="AT375" s="19" t="s">
        <v>155</v>
      </c>
      <c r="AU375" s="19" t="s">
        <v>82</v>
      </c>
      <c r="AY375" s="19" t="s">
        <v>152</v>
      </c>
      <c r="BE375" s="163">
        <f>IF(N375="základní",J376,0)</f>
        <v>0</v>
      </c>
      <c r="BF375" s="163">
        <f>IF(N375="snížená",J376,0)</f>
        <v>0</v>
      </c>
      <c r="BG375" s="163">
        <f>IF(N375="zákl. přenesená",J376,0)</f>
        <v>0</v>
      </c>
      <c r="BH375" s="163">
        <f>IF(N375="sníž. přenesená",J376,0)</f>
        <v>0</v>
      </c>
      <c r="BI375" s="163">
        <f>IF(N375="nulová",J376,0)</f>
        <v>0</v>
      </c>
      <c r="BJ375" s="19" t="s">
        <v>20</v>
      </c>
      <c r="BK375" s="163">
        <f>ROUND(I376*H376,2)</f>
        <v>0</v>
      </c>
      <c r="BL375" s="19" t="s">
        <v>305</v>
      </c>
      <c r="BM375" s="19" t="s">
        <v>672</v>
      </c>
    </row>
    <row r="376" spans="2:65" s="1" customFormat="1" ht="22.5" customHeight="1">
      <c r="B376" s="152"/>
      <c r="C376" s="153" t="s">
        <v>669</v>
      </c>
      <c r="D376" s="153" t="s">
        <v>155</v>
      </c>
      <c r="E376" s="154" t="s">
        <v>670</v>
      </c>
      <c r="F376" s="155" t="s">
        <v>671</v>
      </c>
      <c r="G376" s="156" t="s">
        <v>239</v>
      </c>
      <c r="H376" s="157">
        <v>0.247</v>
      </c>
      <c r="I376" s="158"/>
      <c r="J376" s="158">
        <f>ROUND(I376*H376,2)</f>
        <v>0</v>
      </c>
      <c r="K376" s="155" t="s">
        <v>159</v>
      </c>
      <c r="L376" s="33"/>
      <c r="M376" s="159" t="s">
        <v>3</v>
      </c>
      <c r="N376" s="160" t="s">
        <v>45</v>
      </c>
      <c r="O376" s="161">
        <v>1.45</v>
      </c>
      <c r="P376" s="161">
        <f>O376*H377</f>
        <v>0.35814999999999997</v>
      </c>
      <c r="Q376" s="161">
        <v>0</v>
      </c>
      <c r="R376" s="161">
        <f>Q376*H377</f>
        <v>0</v>
      </c>
      <c r="S376" s="161">
        <v>0</v>
      </c>
      <c r="T376" s="162">
        <f>S376*H377</f>
        <v>0</v>
      </c>
      <c r="AR376" s="19" t="s">
        <v>305</v>
      </c>
      <c r="AT376" s="19" t="s">
        <v>155</v>
      </c>
      <c r="AU376" s="19" t="s">
        <v>82</v>
      </c>
      <c r="AY376" s="19" t="s">
        <v>152</v>
      </c>
      <c r="BE376" s="163">
        <f>IF(N376="základní",J377,0)</f>
        <v>0</v>
      </c>
      <c r="BF376" s="163">
        <f>IF(N376="snížená",J377,0)</f>
        <v>0</v>
      </c>
      <c r="BG376" s="163">
        <f>IF(N376="zákl. přenesená",J377,0)</f>
        <v>0</v>
      </c>
      <c r="BH376" s="163">
        <f>IF(N376="sníž. přenesená",J377,0)</f>
        <v>0</v>
      </c>
      <c r="BI376" s="163">
        <f>IF(N376="nulová",J377,0)</f>
        <v>0</v>
      </c>
      <c r="BJ376" s="19" t="s">
        <v>20</v>
      </c>
      <c r="BK376" s="163">
        <f>ROUND(I377*H377,2)</f>
        <v>0</v>
      </c>
      <c r="BL376" s="19" t="s">
        <v>305</v>
      </c>
      <c r="BM376" s="19" t="s">
        <v>676</v>
      </c>
    </row>
    <row r="377" spans="2:63" s="11" customFormat="1" ht="29.85" customHeight="1">
      <c r="B377" s="139"/>
      <c r="C377" s="153" t="s">
        <v>673</v>
      </c>
      <c r="D377" s="153" t="s">
        <v>155</v>
      </c>
      <c r="E377" s="154" t="s">
        <v>674</v>
      </c>
      <c r="F377" s="155" t="s">
        <v>675</v>
      </c>
      <c r="G377" s="156" t="s">
        <v>239</v>
      </c>
      <c r="H377" s="157">
        <v>0.247</v>
      </c>
      <c r="I377" s="158"/>
      <c r="J377" s="158">
        <f>ROUND(I377*H377,2)</f>
        <v>0</v>
      </c>
      <c r="K377" s="155" t="s">
        <v>159</v>
      </c>
      <c r="L377" s="139"/>
      <c r="M377" s="143"/>
      <c r="N377" s="144"/>
      <c r="O377" s="144"/>
      <c r="P377" s="145">
        <f>SUM(P383:P426)</f>
        <v>87.502332</v>
      </c>
      <c r="Q377" s="144"/>
      <c r="R377" s="145">
        <f>SUM(R383:R426)</f>
        <v>1.6087299999999998</v>
      </c>
      <c r="S377" s="144"/>
      <c r="T377" s="146">
        <f>SUM(T383:T426)</f>
        <v>0</v>
      </c>
      <c r="AR377" s="140" t="s">
        <v>82</v>
      </c>
      <c r="AT377" s="147" t="s">
        <v>73</v>
      </c>
      <c r="AU377" s="147" t="s">
        <v>20</v>
      </c>
      <c r="AY377" s="140" t="s">
        <v>152</v>
      </c>
      <c r="BK377" s="148">
        <f>SUM(BK383:BK426)</f>
        <v>0</v>
      </c>
    </row>
    <row r="378" spans="2:63" s="11" customFormat="1" ht="29.85" customHeight="1">
      <c r="B378" s="139"/>
      <c r="D378" s="149" t="s">
        <v>73</v>
      </c>
      <c r="E378" s="150" t="s">
        <v>677</v>
      </c>
      <c r="F378" s="150" t="s">
        <v>678</v>
      </c>
      <c r="J378" s="151">
        <f>SUM(J379:J427)</f>
        <v>0</v>
      </c>
      <c r="L378" s="139"/>
      <c r="M378" s="143"/>
      <c r="N378" s="144"/>
      <c r="O378" s="144"/>
      <c r="P378" s="145"/>
      <c r="Q378" s="144"/>
      <c r="R378" s="145"/>
      <c r="S378" s="144"/>
      <c r="T378" s="146"/>
      <c r="AR378" s="140"/>
      <c r="AT378" s="147"/>
      <c r="AU378" s="147"/>
      <c r="AY378" s="140"/>
      <c r="BK378" s="148"/>
    </row>
    <row r="379" spans="2:63" s="11" customFormat="1" ht="44.25" customHeight="1">
      <c r="B379" s="139"/>
      <c r="C379" s="153">
        <v>183</v>
      </c>
      <c r="D379" s="153" t="s">
        <v>155</v>
      </c>
      <c r="E379" s="310" t="s">
        <v>1993</v>
      </c>
      <c r="F379" s="350" t="s">
        <v>1998</v>
      </c>
      <c r="G379" s="311" t="s">
        <v>1994</v>
      </c>
      <c r="H379" s="157">
        <v>20</v>
      </c>
      <c r="I379" s="158"/>
      <c r="J379" s="158">
        <f>H379*I379</f>
        <v>0</v>
      </c>
      <c r="K379" s="155" t="s">
        <v>159</v>
      </c>
      <c r="L379" s="139"/>
      <c r="M379" s="143"/>
      <c r="N379" s="144"/>
      <c r="O379" s="144"/>
      <c r="P379" s="145"/>
      <c r="Q379" s="144"/>
      <c r="R379" s="145"/>
      <c r="S379" s="144"/>
      <c r="T379" s="146"/>
      <c r="AR379" s="140"/>
      <c r="AT379" s="147"/>
      <c r="AU379" s="147"/>
      <c r="AY379" s="140"/>
      <c r="BK379" s="148"/>
    </row>
    <row r="380" spans="2:63" s="11" customFormat="1" ht="29.85" customHeight="1">
      <c r="B380" s="139"/>
      <c r="C380" s="153">
        <v>179</v>
      </c>
      <c r="D380" s="153" t="s">
        <v>155</v>
      </c>
      <c r="E380" s="310" t="s">
        <v>1991</v>
      </c>
      <c r="F380" s="308" t="s">
        <v>1992</v>
      </c>
      <c r="G380" s="311" t="s">
        <v>258</v>
      </c>
      <c r="H380" s="157">
        <v>2.88</v>
      </c>
      <c r="I380" s="158"/>
      <c r="J380" s="158">
        <f>H380*I380</f>
        <v>0</v>
      </c>
      <c r="K380" s="155" t="s">
        <v>159</v>
      </c>
      <c r="L380" s="139"/>
      <c r="M380" s="143"/>
      <c r="N380" s="144"/>
      <c r="O380" s="144"/>
      <c r="P380" s="145"/>
      <c r="Q380" s="144"/>
      <c r="R380" s="145"/>
      <c r="S380" s="144"/>
      <c r="T380" s="146"/>
      <c r="AR380" s="140"/>
      <c r="AT380" s="147"/>
      <c r="AU380" s="147"/>
      <c r="AY380" s="140"/>
      <c r="BK380" s="148"/>
    </row>
    <row r="381" spans="2:63" s="11" customFormat="1" ht="29.85" customHeight="1">
      <c r="B381" s="139"/>
      <c r="C381" s="153">
        <v>169</v>
      </c>
      <c r="D381" s="153" t="s">
        <v>155</v>
      </c>
      <c r="E381" s="310" t="s">
        <v>1977</v>
      </c>
      <c r="F381" s="308" t="s">
        <v>1980</v>
      </c>
      <c r="G381" s="311" t="s">
        <v>298</v>
      </c>
      <c r="H381" s="157">
        <v>16</v>
      </c>
      <c r="I381" s="158"/>
      <c r="J381" s="158">
        <f>H381*I381</f>
        <v>0</v>
      </c>
      <c r="K381" s="155" t="s">
        <v>159</v>
      </c>
      <c r="L381" s="139"/>
      <c r="M381" s="143"/>
      <c r="N381" s="144"/>
      <c r="O381" s="144"/>
      <c r="P381" s="145"/>
      <c r="Q381" s="144"/>
      <c r="R381" s="145"/>
      <c r="S381" s="144"/>
      <c r="T381" s="146"/>
      <c r="AR381" s="140"/>
      <c r="AT381" s="147"/>
      <c r="AU381" s="147"/>
      <c r="AY381" s="140"/>
      <c r="BK381" s="148"/>
    </row>
    <row r="382" spans="2:63" s="11" customFormat="1" ht="29.85" customHeight="1">
      <c r="B382" s="139"/>
      <c r="C382" s="153">
        <v>169</v>
      </c>
      <c r="D382" s="153" t="s">
        <v>155</v>
      </c>
      <c r="E382" s="310" t="s">
        <v>1977</v>
      </c>
      <c r="F382" s="308" t="s">
        <v>1978</v>
      </c>
      <c r="G382" s="156" t="s">
        <v>317</v>
      </c>
      <c r="H382" s="157">
        <v>1</v>
      </c>
      <c r="I382" s="158"/>
      <c r="J382" s="158">
        <f>I382*H382</f>
        <v>0</v>
      </c>
      <c r="K382" s="155" t="s">
        <v>159</v>
      </c>
      <c r="L382" s="139"/>
      <c r="M382" s="143"/>
      <c r="N382" s="144"/>
      <c r="O382" s="144"/>
      <c r="P382" s="145"/>
      <c r="Q382" s="144"/>
      <c r="R382" s="145"/>
      <c r="S382" s="144"/>
      <c r="T382" s="146"/>
      <c r="AR382" s="140"/>
      <c r="AT382" s="147"/>
      <c r="AU382" s="147"/>
      <c r="AY382" s="140"/>
      <c r="BK382" s="148"/>
    </row>
    <row r="383" spans="2:65" s="1" customFormat="1" ht="29.25" customHeight="1">
      <c r="B383" s="152"/>
      <c r="C383" s="153">
        <v>168</v>
      </c>
      <c r="D383" s="153" t="s">
        <v>155</v>
      </c>
      <c r="E383" s="310" t="s">
        <v>1974</v>
      </c>
      <c r="F383" s="308" t="s">
        <v>1979</v>
      </c>
      <c r="G383" s="311" t="s">
        <v>298</v>
      </c>
      <c r="H383" s="157">
        <v>3</v>
      </c>
      <c r="I383" s="158"/>
      <c r="J383" s="158">
        <f>I383*H383</f>
        <v>0</v>
      </c>
      <c r="K383" s="155" t="s">
        <v>159</v>
      </c>
      <c r="L383" s="33"/>
      <c r="M383" s="159" t="s">
        <v>3</v>
      </c>
      <c r="N383" s="160" t="s">
        <v>45</v>
      </c>
      <c r="O383" s="161">
        <v>1.02</v>
      </c>
      <c r="P383" s="161">
        <f aca="true" t="shared" si="0" ref="P383:P389">O383*H384</f>
        <v>1.02</v>
      </c>
      <c r="Q383" s="161">
        <v>0</v>
      </c>
      <c r="R383" s="161">
        <f aca="true" t="shared" si="1" ref="R383:R389">Q383*H384</f>
        <v>0</v>
      </c>
      <c r="S383" s="161">
        <v>0</v>
      </c>
      <c r="T383" s="162">
        <f aca="true" t="shared" si="2" ref="T383:T389">S383*H384</f>
        <v>0</v>
      </c>
      <c r="AR383" s="19" t="s">
        <v>164</v>
      </c>
      <c r="AT383" s="19" t="s">
        <v>155</v>
      </c>
      <c r="AU383" s="19" t="s">
        <v>82</v>
      </c>
      <c r="AY383" s="19" t="s">
        <v>152</v>
      </c>
      <c r="BE383" s="163">
        <f aca="true" t="shared" si="3" ref="BE383:BE389">IF(N383="základní",J384,0)</f>
        <v>0</v>
      </c>
      <c r="BF383" s="163">
        <f aca="true" t="shared" si="4" ref="BF383:BF389">IF(N383="snížená",J384,0)</f>
        <v>0</v>
      </c>
      <c r="BG383" s="163">
        <f aca="true" t="shared" si="5" ref="BG383:BG389">IF(N383="zákl. přenesená",J384,0)</f>
        <v>0</v>
      </c>
      <c r="BH383" s="163">
        <f aca="true" t="shared" si="6" ref="BH383:BH389">IF(N383="sníž. přenesená",J384,0)</f>
        <v>0</v>
      </c>
      <c r="BI383" s="163">
        <f aca="true" t="shared" si="7" ref="BI383:BI389">IF(N383="nulová",J384,0)</f>
        <v>0</v>
      </c>
      <c r="BJ383" s="19" t="s">
        <v>20</v>
      </c>
      <c r="BK383" s="163">
        <f aca="true" t="shared" si="8" ref="BK383:BK389">ROUND(I384*H384,2)</f>
        <v>0</v>
      </c>
      <c r="BL383" s="19" t="s">
        <v>164</v>
      </c>
      <c r="BM383" s="19" t="s">
        <v>682</v>
      </c>
    </row>
    <row r="384" spans="2:65" s="1" customFormat="1" ht="22.5" customHeight="1">
      <c r="B384" s="152"/>
      <c r="C384" s="153" t="s">
        <v>679</v>
      </c>
      <c r="D384" s="153" t="s">
        <v>155</v>
      </c>
      <c r="E384" s="154" t="s">
        <v>680</v>
      </c>
      <c r="F384" s="155" t="s">
        <v>681</v>
      </c>
      <c r="G384" s="156" t="s">
        <v>317</v>
      </c>
      <c r="H384" s="157">
        <v>1</v>
      </c>
      <c r="I384" s="158"/>
      <c r="J384" s="158">
        <f aca="true" t="shared" si="9" ref="J384:J390">ROUND(I384*H384,2)</f>
        <v>0</v>
      </c>
      <c r="K384" s="155" t="s">
        <v>3</v>
      </c>
      <c r="L384" s="33"/>
      <c r="M384" s="159" t="s">
        <v>3</v>
      </c>
      <c r="N384" s="160" t="s">
        <v>45</v>
      </c>
      <c r="O384" s="161">
        <v>1.607</v>
      </c>
      <c r="P384" s="161">
        <f t="shared" si="0"/>
        <v>20.891</v>
      </c>
      <c r="Q384" s="161">
        <v>0.04684</v>
      </c>
      <c r="R384" s="161">
        <f t="shared" si="1"/>
        <v>0.60892</v>
      </c>
      <c r="S384" s="161">
        <v>0</v>
      </c>
      <c r="T384" s="162">
        <f t="shared" si="2"/>
        <v>0</v>
      </c>
      <c r="AR384" s="19" t="s">
        <v>164</v>
      </c>
      <c r="AT384" s="19" t="s">
        <v>155</v>
      </c>
      <c r="AU384" s="19" t="s">
        <v>82</v>
      </c>
      <c r="AY384" s="19" t="s">
        <v>152</v>
      </c>
      <c r="BE384" s="163">
        <f t="shared" si="3"/>
        <v>0</v>
      </c>
      <c r="BF384" s="163">
        <f t="shared" si="4"/>
        <v>0</v>
      </c>
      <c r="BG384" s="163">
        <f t="shared" si="5"/>
        <v>0</v>
      </c>
      <c r="BH384" s="163">
        <f t="shared" si="6"/>
        <v>0</v>
      </c>
      <c r="BI384" s="163">
        <f t="shared" si="7"/>
        <v>0</v>
      </c>
      <c r="BJ384" s="19" t="s">
        <v>20</v>
      </c>
      <c r="BK384" s="163">
        <f t="shared" si="8"/>
        <v>0</v>
      </c>
      <c r="BL384" s="19" t="s">
        <v>164</v>
      </c>
      <c r="BM384" s="19" t="s">
        <v>686</v>
      </c>
    </row>
    <row r="385" spans="2:65" s="1" customFormat="1" ht="22.5" customHeight="1">
      <c r="B385" s="152"/>
      <c r="C385" s="153" t="s">
        <v>683</v>
      </c>
      <c r="D385" s="153" t="s">
        <v>155</v>
      </c>
      <c r="E385" s="154" t="s">
        <v>684</v>
      </c>
      <c r="F385" s="155" t="s">
        <v>685</v>
      </c>
      <c r="G385" s="156" t="s">
        <v>298</v>
      </c>
      <c r="H385" s="157">
        <v>13</v>
      </c>
      <c r="I385" s="158"/>
      <c r="J385" s="158">
        <f t="shared" si="9"/>
        <v>0</v>
      </c>
      <c r="K385" s="155" t="s">
        <v>159</v>
      </c>
      <c r="L385" s="33"/>
      <c r="M385" s="159" t="s">
        <v>3</v>
      </c>
      <c r="N385" s="160" t="s">
        <v>45</v>
      </c>
      <c r="O385" s="161">
        <v>2.03</v>
      </c>
      <c r="P385" s="161">
        <f t="shared" si="0"/>
        <v>2.03</v>
      </c>
      <c r="Q385" s="161">
        <v>0.07146</v>
      </c>
      <c r="R385" s="161">
        <f t="shared" si="1"/>
        <v>0.07146</v>
      </c>
      <c r="S385" s="161">
        <v>0</v>
      </c>
      <c r="T385" s="162">
        <f t="shared" si="2"/>
        <v>0</v>
      </c>
      <c r="AR385" s="19" t="s">
        <v>164</v>
      </c>
      <c r="AT385" s="19" t="s">
        <v>155</v>
      </c>
      <c r="AU385" s="19" t="s">
        <v>82</v>
      </c>
      <c r="AY385" s="19" t="s">
        <v>152</v>
      </c>
      <c r="BE385" s="163">
        <f t="shared" si="3"/>
        <v>0</v>
      </c>
      <c r="BF385" s="163">
        <f t="shared" si="4"/>
        <v>0</v>
      </c>
      <c r="BG385" s="163">
        <f t="shared" si="5"/>
        <v>0</v>
      </c>
      <c r="BH385" s="163">
        <f t="shared" si="6"/>
        <v>0</v>
      </c>
      <c r="BI385" s="163">
        <f t="shared" si="7"/>
        <v>0</v>
      </c>
      <c r="BJ385" s="19" t="s">
        <v>20</v>
      </c>
      <c r="BK385" s="163">
        <f t="shared" si="8"/>
        <v>0</v>
      </c>
      <c r="BL385" s="19" t="s">
        <v>164</v>
      </c>
      <c r="BM385" s="19" t="s">
        <v>690</v>
      </c>
    </row>
    <row r="386" spans="2:65" s="1" customFormat="1" ht="22.5" customHeight="1">
      <c r="B386" s="152"/>
      <c r="C386" s="153" t="s">
        <v>687</v>
      </c>
      <c r="D386" s="153" t="s">
        <v>155</v>
      </c>
      <c r="E386" s="154" t="s">
        <v>688</v>
      </c>
      <c r="F386" s="155" t="s">
        <v>689</v>
      </c>
      <c r="G386" s="156" t="s">
        <v>298</v>
      </c>
      <c r="H386" s="157">
        <v>1</v>
      </c>
      <c r="I386" s="158"/>
      <c r="J386" s="158">
        <f t="shared" si="9"/>
        <v>0</v>
      </c>
      <c r="K386" s="155" t="s">
        <v>159</v>
      </c>
      <c r="L386" s="200"/>
      <c r="M386" s="201" t="s">
        <v>3</v>
      </c>
      <c r="N386" s="202" t="s">
        <v>45</v>
      </c>
      <c r="O386" s="161">
        <v>0</v>
      </c>
      <c r="P386" s="161">
        <f t="shared" si="0"/>
        <v>0</v>
      </c>
      <c r="Q386" s="161">
        <v>0.0106</v>
      </c>
      <c r="R386" s="161">
        <f t="shared" si="1"/>
        <v>0.0424</v>
      </c>
      <c r="S386" s="161">
        <v>0</v>
      </c>
      <c r="T386" s="162">
        <f t="shared" si="2"/>
        <v>0</v>
      </c>
      <c r="AR386" s="19" t="s">
        <v>180</v>
      </c>
      <c r="AT386" s="19" t="s">
        <v>241</v>
      </c>
      <c r="AU386" s="19" t="s">
        <v>82</v>
      </c>
      <c r="AY386" s="19" t="s">
        <v>152</v>
      </c>
      <c r="BE386" s="163">
        <f t="shared" si="3"/>
        <v>0</v>
      </c>
      <c r="BF386" s="163">
        <f t="shared" si="4"/>
        <v>0</v>
      </c>
      <c r="BG386" s="163">
        <f t="shared" si="5"/>
        <v>0</v>
      </c>
      <c r="BH386" s="163">
        <f t="shared" si="6"/>
        <v>0</v>
      </c>
      <c r="BI386" s="163">
        <f t="shared" si="7"/>
        <v>0</v>
      </c>
      <c r="BJ386" s="19" t="s">
        <v>20</v>
      </c>
      <c r="BK386" s="163">
        <f t="shared" si="8"/>
        <v>0</v>
      </c>
      <c r="BL386" s="19" t="s">
        <v>164</v>
      </c>
      <c r="BM386" s="19" t="s">
        <v>694</v>
      </c>
    </row>
    <row r="387" spans="2:65" s="1" customFormat="1" ht="22.5" customHeight="1">
      <c r="B387" s="152"/>
      <c r="C387" s="194" t="s">
        <v>691</v>
      </c>
      <c r="D387" s="194" t="s">
        <v>241</v>
      </c>
      <c r="E387" s="195" t="s">
        <v>692</v>
      </c>
      <c r="F387" s="196" t="s">
        <v>693</v>
      </c>
      <c r="G387" s="197" t="s">
        <v>298</v>
      </c>
      <c r="H387" s="198">
        <v>4</v>
      </c>
      <c r="I387" s="199"/>
      <c r="J387" s="199">
        <f t="shared" si="9"/>
        <v>0</v>
      </c>
      <c r="K387" s="196" t="s">
        <v>159</v>
      </c>
      <c r="L387" s="200"/>
      <c r="M387" s="201" t="s">
        <v>3</v>
      </c>
      <c r="N387" s="202" t="s">
        <v>45</v>
      </c>
      <c r="O387" s="161">
        <v>0</v>
      </c>
      <c r="P387" s="161">
        <f t="shared" si="0"/>
        <v>0</v>
      </c>
      <c r="Q387" s="161">
        <v>0.02064</v>
      </c>
      <c r="R387" s="161">
        <f t="shared" si="1"/>
        <v>0.08256</v>
      </c>
      <c r="S387" s="161">
        <v>0</v>
      </c>
      <c r="T387" s="162">
        <f t="shared" si="2"/>
        <v>0</v>
      </c>
      <c r="AR387" s="19" t="s">
        <v>180</v>
      </c>
      <c r="AT387" s="19" t="s">
        <v>241</v>
      </c>
      <c r="AU387" s="19" t="s">
        <v>82</v>
      </c>
      <c r="AY387" s="19" t="s">
        <v>152</v>
      </c>
      <c r="BE387" s="163">
        <f t="shared" si="3"/>
        <v>0</v>
      </c>
      <c r="BF387" s="163">
        <f t="shared" si="4"/>
        <v>0</v>
      </c>
      <c r="BG387" s="163">
        <f t="shared" si="5"/>
        <v>0</v>
      </c>
      <c r="BH387" s="163">
        <f t="shared" si="6"/>
        <v>0</v>
      </c>
      <c r="BI387" s="163">
        <f t="shared" si="7"/>
        <v>0</v>
      </c>
      <c r="BJ387" s="19" t="s">
        <v>20</v>
      </c>
      <c r="BK387" s="163">
        <f t="shared" si="8"/>
        <v>0</v>
      </c>
      <c r="BL387" s="19" t="s">
        <v>164</v>
      </c>
      <c r="BM387" s="19" t="s">
        <v>698</v>
      </c>
    </row>
    <row r="388" spans="2:65" s="1" customFormat="1" ht="22.5" customHeight="1">
      <c r="B388" s="152"/>
      <c r="C388" s="194" t="s">
        <v>695</v>
      </c>
      <c r="D388" s="194" t="s">
        <v>241</v>
      </c>
      <c r="E388" s="195" t="s">
        <v>696</v>
      </c>
      <c r="F388" s="196" t="s">
        <v>697</v>
      </c>
      <c r="G388" s="197" t="s">
        <v>298</v>
      </c>
      <c r="H388" s="198">
        <v>4</v>
      </c>
      <c r="I388" s="199"/>
      <c r="J388" s="199">
        <f t="shared" si="9"/>
        <v>0</v>
      </c>
      <c r="K388" s="196" t="s">
        <v>159</v>
      </c>
      <c r="L388" s="200"/>
      <c r="M388" s="201" t="s">
        <v>3</v>
      </c>
      <c r="N388" s="202" t="s">
        <v>45</v>
      </c>
      <c r="O388" s="161">
        <v>0</v>
      </c>
      <c r="P388" s="161">
        <f t="shared" si="0"/>
        <v>0</v>
      </c>
      <c r="Q388" s="161">
        <v>0.02119</v>
      </c>
      <c r="R388" s="161">
        <f t="shared" si="1"/>
        <v>0.10595</v>
      </c>
      <c r="S388" s="161">
        <v>0</v>
      </c>
      <c r="T388" s="162">
        <f t="shared" si="2"/>
        <v>0</v>
      </c>
      <c r="AR388" s="19" t="s">
        <v>180</v>
      </c>
      <c r="AT388" s="19" t="s">
        <v>241</v>
      </c>
      <c r="AU388" s="19" t="s">
        <v>82</v>
      </c>
      <c r="AY388" s="19" t="s">
        <v>152</v>
      </c>
      <c r="BE388" s="163">
        <f t="shared" si="3"/>
        <v>0</v>
      </c>
      <c r="BF388" s="163">
        <f t="shared" si="4"/>
        <v>0</v>
      </c>
      <c r="BG388" s="163">
        <f t="shared" si="5"/>
        <v>0</v>
      </c>
      <c r="BH388" s="163">
        <f t="shared" si="6"/>
        <v>0</v>
      </c>
      <c r="BI388" s="163">
        <f t="shared" si="7"/>
        <v>0</v>
      </c>
      <c r="BJ388" s="19" t="s">
        <v>20</v>
      </c>
      <c r="BK388" s="163">
        <f t="shared" si="8"/>
        <v>0</v>
      </c>
      <c r="BL388" s="19" t="s">
        <v>164</v>
      </c>
      <c r="BM388" s="19" t="s">
        <v>702</v>
      </c>
    </row>
    <row r="389" spans="2:65" s="1" customFormat="1" ht="22.5" customHeight="1">
      <c r="B389" s="152"/>
      <c r="C389" s="194" t="s">
        <v>699</v>
      </c>
      <c r="D389" s="194" t="s">
        <v>241</v>
      </c>
      <c r="E389" s="195" t="s">
        <v>700</v>
      </c>
      <c r="F389" s="196" t="s">
        <v>701</v>
      </c>
      <c r="G389" s="197" t="s">
        <v>298</v>
      </c>
      <c r="H389" s="198">
        <v>5</v>
      </c>
      <c r="I389" s="199"/>
      <c r="J389" s="199">
        <f t="shared" si="9"/>
        <v>0</v>
      </c>
      <c r="K389" s="196" t="s">
        <v>159</v>
      </c>
      <c r="L389" s="200"/>
      <c r="M389" s="201" t="s">
        <v>3</v>
      </c>
      <c r="N389" s="202" t="s">
        <v>45</v>
      </c>
      <c r="O389" s="161">
        <v>0</v>
      </c>
      <c r="P389" s="161">
        <f t="shared" si="0"/>
        <v>0</v>
      </c>
      <c r="Q389" s="161">
        <v>0.0314</v>
      </c>
      <c r="R389" s="161">
        <f t="shared" si="1"/>
        <v>0.0314</v>
      </c>
      <c r="S389" s="161">
        <v>0</v>
      </c>
      <c r="T389" s="162">
        <f t="shared" si="2"/>
        <v>0</v>
      </c>
      <c r="AR389" s="19" t="s">
        <v>180</v>
      </c>
      <c r="AT389" s="19" t="s">
        <v>241</v>
      </c>
      <c r="AU389" s="19" t="s">
        <v>82</v>
      </c>
      <c r="AY389" s="19" t="s">
        <v>152</v>
      </c>
      <c r="BE389" s="163">
        <f t="shared" si="3"/>
        <v>0</v>
      </c>
      <c r="BF389" s="163">
        <f t="shared" si="4"/>
        <v>0</v>
      </c>
      <c r="BG389" s="163">
        <f t="shared" si="5"/>
        <v>0</v>
      </c>
      <c r="BH389" s="163">
        <f t="shared" si="6"/>
        <v>0</v>
      </c>
      <c r="BI389" s="163">
        <f t="shared" si="7"/>
        <v>0</v>
      </c>
      <c r="BJ389" s="19" t="s">
        <v>20</v>
      </c>
      <c r="BK389" s="163">
        <f t="shared" si="8"/>
        <v>0</v>
      </c>
      <c r="BL389" s="19" t="s">
        <v>164</v>
      </c>
      <c r="BM389" s="19" t="s">
        <v>706</v>
      </c>
    </row>
    <row r="390" spans="2:51" s="13" customFormat="1" ht="13.5">
      <c r="B390" s="172"/>
      <c r="C390" s="194" t="s">
        <v>703</v>
      </c>
      <c r="D390" s="194" t="s">
        <v>241</v>
      </c>
      <c r="E390" s="195" t="s">
        <v>704</v>
      </c>
      <c r="F390" s="196" t="s">
        <v>705</v>
      </c>
      <c r="G390" s="197" t="s">
        <v>298</v>
      </c>
      <c r="H390" s="198">
        <v>1</v>
      </c>
      <c r="I390" s="199"/>
      <c r="J390" s="199">
        <f t="shared" si="9"/>
        <v>0</v>
      </c>
      <c r="K390" s="196" t="s">
        <v>159</v>
      </c>
      <c r="L390" s="172"/>
      <c r="M390" s="176"/>
      <c r="N390" s="177"/>
      <c r="O390" s="177"/>
      <c r="P390" s="177"/>
      <c r="Q390" s="177"/>
      <c r="R390" s="177"/>
      <c r="S390" s="177"/>
      <c r="T390" s="178"/>
      <c r="AT390" s="173" t="s">
        <v>162</v>
      </c>
      <c r="AU390" s="173" t="s">
        <v>82</v>
      </c>
      <c r="AV390" s="13" t="s">
        <v>82</v>
      </c>
      <c r="AW390" s="13" t="s">
        <v>37</v>
      </c>
      <c r="AX390" s="13" t="s">
        <v>74</v>
      </c>
      <c r="AY390" s="173" t="s">
        <v>152</v>
      </c>
    </row>
    <row r="391" spans="2:51" s="14" customFormat="1" ht="13.5">
      <c r="B391" s="179"/>
      <c r="C391" s="13"/>
      <c r="D391" s="165" t="s">
        <v>162</v>
      </c>
      <c r="E391" s="173" t="s">
        <v>3</v>
      </c>
      <c r="F391" s="174" t="s">
        <v>20</v>
      </c>
      <c r="G391" s="13"/>
      <c r="H391" s="175">
        <v>1</v>
      </c>
      <c r="I391" s="13"/>
      <c r="J391" s="13"/>
      <c r="K391" s="13"/>
      <c r="L391" s="179"/>
      <c r="M391" s="184"/>
      <c r="N391" s="185"/>
      <c r="O391" s="185"/>
      <c r="P391" s="185"/>
      <c r="Q391" s="185"/>
      <c r="R391" s="185"/>
      <c r="S391" s="185"/>
      <c r="T391" s="186"/>
      <c r="AT391" s="187" t="s">
        <v>162</v>
      </c>
      <c r="AU391" s="187" t="s">
        <v>82</v>
      </c>
      <c r="AV391" s="14" t="s">
        <v>164</v>
      </c>
      <c r="AW391" s="14" t="s">
        <v>4</v>
      </c>
      <c r="AX391" s="14" t="s">
        <v>20</v>
      </c>
      <c r="AY391" s="187" t="s">
        <v>152</v>
      </c>
    </row>
    <row r="392" spans="2:65" s="1" customFormat="1" ht="22.5" customHeight="1">
      <c r="B392" s="152"/>
      <c r="C392" s="14"/>
      <c r="D392" s="180" t="s">
        <v>162</v>
      </c>
      <c r="E392" s="181" t="s">
        <v>3</v>
      </c>
      <c r="F392" s="182" t="s">
        <v>163</v>
      </c>
      <c r="G392" s="14"/>
      <c r="H392" s="183">
        <v>1</v>
      </c>
      <c r="I392" s="14"/>
      <c r="J392" s="14"/>
      <c r="K392" s="14"/>
      <c r="L392" s="200"/>
      <c r="M392" s="201" t="s">
        <v>3</v>
      </c>
      <c r="N392" s="202" t="s">
        <v>45</v>
      </c>
      <c r="O392" s="161">
        <v>0</v>
      </c>
      <c r="P392" s="161">
        <f>O392*H393</f>
        <v>0</v>
      </c>
      <c r="Q392" s="161">
        <v>0.0155</v>
      </c>
      <c r="R392" s="161">
        <f>Q392*H393</f>
        <v>0.0155</v>
      </c>
      <c r="S392" s="161">
        <v>0</v>
      </c>
      <c r="T392" s="162">
        <f>S392*H393</f>
        <v>0</v>
      </c>
      <c r="AR392" s="19" t="s">
        <v>496</v>
      </c>
      <c r="AT392" s="19" t="s">
        <v>241</v>
      </c>
      <c r="AU392" s="19" t="s">
        <v>82</v>
      </c>
      <c r="AY392" s="19" t="s">
        <v>152</v>
      </c>
      <c r="BE392" s="163">
        <f>IF(N392="základní",J393,0)</f>
        <v>0</v>
      </c>
      <c r="BF392" s="163">
        <f>IF(N392="snížená",J393,0)</f>
        <v>0</v>
      </c>
      <c r="BG392" s="163">
        <f>IF(N392="zákl. přenesená",J393,0)</f>
        <v>0</v>
      </c>
      <c r="BH392" s="163">
        <f>IF(N392="sníž. přenesená",J393,0)</f>
        <v>0</v>
      </c>
      <c r="BI392" s="163">
        <f>IF(N392="nulová",J393,0)</f>
        <v>0</v>
      </c>
      <c r="BJ392" s="19" t="s">
        <v>20</v>
      </c>
      <c r="BK392" s="163">
        <f>ROUND(I393*H393,2)</f>
        <v>0</v>
      </c>
      <c r="BL392" s="19" t="s">
        <v>305</v>
      </c>
      <c r="BM392" s="19" t="s">
        <v>709</v>
      </c>
    </row>
    <row r="393" spans="2:51" s="13" customFormat="1" ht="24">
      <c r="B393" s="172"/>
      <c r="C393" s="194" t="s">
        <v>707</v>
      </c>
      <c r="D393" s="194" t="s">
        <v>241</v>
      </c>
      <c r="E393" s="195" t="s">
        <v>708</v>
      </c>
      <c r="F393" s="196" t="s">
        <v>1943</v>
      </c>
      <c r="G393" s="197" t="s">
        <v>298</v>
      </c>
      <c r="H393" s="198">
        <v>1</v>
      </c>
      <c r="I393" s="199"/>
      <c r="J393" s="199">
        <f>ROUND(I393*H393,2)</f>
        <v>0</v>
      </c>
      <c r="K393" s="196" t="s">
        <v>3</v>
      </c>
      <c r="L393" s="172"/>
      <c r="M393" s="176"/>
      <c r="N393" s="177"/>
      <c r="O393" s="177"/>
      <c r="P393" s="177"/>
      <c r="Q393" s="177"/>
      <c r="R393" s="177"/>
      <c r="S393" s="177"/>
      <c r="T393" s="178"/>
      <c r="AT393" s="173" t="s">
        <v>162</v>
      </c>
      <c r="AU393" s="173" t="s">
        <v>82</v>
      </c>
      <c r="AV393" s="13" t="s">
        <v>82</v>
      </c>
      <c r="AW393" s="13" t="s">
        <v>37</v>
      </c>
      <c r="AX393" s="13" t="s">
        <v>74</v>
      </c>
      <c r="AY393" s="173" t="s">
        <v>152</v>
      </c>
    </row>
    <row r="394" spans="2:51" s="14" customFormat="1" ht="13.5">
      <c r="B394" s="179"/>
      <c r="C394" s="13"/>
      <c r="D394" s="165" t="s">
        <v>162</v>
      </c>
      <c r="E394" s="173" t="s">
        <v>3</v>
      </c>
      <c r="F394" s="174" t="s">
        <v>20</v>
      </c>
      <c r="G394" s="13"/>
      <c r="H394" s="175">
        <v>1</v>
      </c>
      <c r="I394" s="13"/>
      <c r="J394" s="13"/>
      <c r="K394" s="13"/>
      <c r="L394" s="179"/>
      <c r="M394" s="184"/>
      <c r="N394" s="185"/>
      <c r="O394" s="185"/>
      <c r="P394" s="185"/>
      <c r="Q394" s="185"/>
      <c r="R394" s="185"/>
      <c r="S394" s="185"/>
      <c r="T394" s="186"/>
      <c r="AT394" s="187" t="s">
        <v>162</v>
      </c>
      <c r="AU394" s="187" t="s">
        <v>82</v>
      </c>
      <c r="AV394" s="14" t="s">
        <v>164</v>
      </c>
      <c r="AW394" s="14" t="s">
        <v>4</v>
      </c>
      <c r="AX394" s="14" t="s">
        <v>20</v>
      </c>
      <c r="AY394" s="187" t="s">
        <v>152</v>
      </c>
    </row>
    <row r="395" spans="2:65" s="1" customFormat="1" ht="22.5" customHeight="1">
      <c r="B395" s="152"/>
      <c r="C395" s="14"/>
      <c r="D395" s="180" t="s">
        <v>162</v>
      </c>
      <c r="E395" s="181" t="s">
        <v>3</v>
      </c>
      <c r="F395" s="182" t="s">
        <v>163</v>
      </c>
      <c r="G395" s="14"/>
      <c r="H395" s="183">
        <v>1</v>
      </c>
      <c r="I395" s="14"/>
      <c r="J395" s="14"/>
      <c r="K395" s="14"/>
      <c r="L395" s="200"/>
      <c r="M395" s="201" t="s">
        <v>3</v>
      </c>
      <c r="N395" s="202" t="s">
        <v>45</v>
      </c>
      <c r="O395" s="161">
        <v>0</v>
      </c>
      <c r="P395" s="161">
        <f>O395*H396</f>
        <v>0</v>
      </c>
      <c r="Q395" s="161">
        <v>0.0155</v>
      </c>
      <c r="R395" s="161">
        <f>Q395*H396</f>
        <v>0.0155</v>
      </c>
      <c r="S395" s="161">
        <v>0</v>
      </c>
      <c r="T395" s="162">
        <f>S395*H396</f>
        <v>0</v>
      </c>
      <c r="AR395" s="19" t="s">
        <v>496</v>
      </c>
      <c r="AT395" s="19" t="s">
        <v>241</v>
      </c>
      <c r="AU395" s="19" t="s">
        <v>82</v>
      </c>
      <c r="AY395" s="19" t="s">
        <v>152</v>
      </c>
      <c r="BE395" s="163">
        <f>IF(N395="základní",J396,0)</f>
        <v>0</v>
      </c>
      <c r="BF395" s="163">
        <f>IF(N395="snížená",J396,0)</f>
        <v>0</v>
      </c>
      <c r="BG395" s="163">
        <f>IF(N395="zákl. přenesená",J396,0)</f>
        <v>0</v>
      </c>
      <c r="BH395" s="163">
        <f>IF(N395="sníž. přenesená",J396,0)</f>
        <v>0</v>
      </c>
      <c r="BI395" s="163">
        <f>IF(N395="nulová",J396,0)</f>
        <v>0</v>
      </c>
      <c r="BJ395" s="19" t="s">
        <v>20</v>
      </c>
      <c r="BK395" s="163">
        <f>ROUND(I396*H396,2)</f>
        <v>0</v>
      </c>
      <c r="BL395" s="19" t="s">
        <v>305</v>
      </c>
      <c r="BM395" s="19" t="s">
        <v>712</v>
      </c>
    </row>
    <row r="396" spans="2:51" s="13" customFormat="1" ht="24">
      <c r="B396" s="172"/>
      <c r="C396" s="194" t="s">
        <v>710</v>
      </c>
      <c r="D396" s="194" t="s">
        <v>241</v>
      </c>
      <c r="E396" s="195" t="s">
        <v>711</v>
      </c>
      <c r="F396" s="196" t="s">
        <v>1944</v>
      </c>
      <c r="G396" s="197" t="s">
        <v>298</v>
      </c>
      <c r="H396" s="198">
        <v>1</v>
      </c>
      <c r="I396" s="199"/>
      <c r="J396" s="199">
        <f>ROUND(I396*H396,2)</f>
        <v>0</v>
      </c>
      <c r="K396" s="196" t="s">
        <v>3</v>
      </c>
      <c r="L396" s="172"/>
      <c r="M396" s="176"/>
      <c r="N396" s="177"/>
      <c r="O396" s="177"/>
      <c r="P396" s="177"/>
      <c r="Q396" s="177"/>
      <c r="R396" s="177"/>
      <c r="S396" s="177"/>
      <c r="T396" s="178"/>
      <c r="AT396" s="173" t="s">
        <v>162</v>
      </c>
      <c r="AU396" s="173" t="s">
        <v>82</v>
      </c>
      <c r="AV396" s="13" t="s">
        <v>82</v>
      </c>
      <c r="AW396" s="13" t="s">
        <v>37</v>
      </c>
      <c r="AX396" s="13" t="s">
        <v>74</v>
      </c>
      <c r="AY396" s="173" t="s">
        <v>152</v>
      </c>
    </row>
    <row r="397" spans="2:51" s="14" customFormat="1" ht="13.5">
      <c r="B397" s="179"/>
      <c r="C397" s="13"/>
      <c r="D397" s="165" t="s">
        <v>162</v>
      </c>
      <c r="E397" s="173" t="s">
        <v>3</v>
      </c>
      <c r="F397" s="174" t="s">
        <v>20</v>
      </c>
      <c r="G397" s="13"/>
      <c r="H397" s="175">
        <v>1</v>
      </c>
      <c r="I397" s="13"/>
      <c r="J397" s="13"/>
      <c r="K397" s="1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7" t="s">
        <v>162</v>
      </c>
      <c r="AU397" s="187" t="s">
        <v>82</v>
      </c>
      <c r="AV397" s="14" t="s">
        <v>164</v>
      </c>
      <c r="AW397" s="14" t="s">
        <v>4</v>
      </c>
      <c r="AX397" s="14" t="s">
        <v>20</v>
      </c>
      <c r="AY397" s="187" t="s">
        <v>152</v>
      </c>
    </row>
    <row r="398" spans="2:65" s="1" customFormat="1" ht="22.5" customHeight="1">
      <c r="B398" s="152"/>
      <c r="C398" s="14"/>
      <c r="D398" s="180" t="s">
        <v>162</v>
      </c>
      <c r="E398" s="181" t="s">
        <v>3</v>
      </c>
      <c r="F398" s="182" t="s">
        <v>163</v>
      </c>
      <c r="G398" s="14"/>
      <c r="H398" s="183">
        <v>1</v>
      </c>
      <c r="I398" s="14"/>
      <c r="J398" s="14"/>
      <c r="K398" s="14"/>
      <c r="L398" s="200"/>
      <c r="M398" s="201" t="s">
        <v>3</v>
      </c>
      <c r="N398" s="202" t="s">
        <v>45</v>
      </c>
      <c r="O398" s="161">
        <v>0</v>
      </c>
      <c r="P398" s="161">
        <f>O398*H399</f>
        <v>0</v>
      </c>
      <c r="Q398" s="161">
        <v>0.041</v>
      </c>
      <c r="R398" s="161">
        <f>Q398*H399</f>
        <v>0.041</v>
      </c>
      <c r="S398" s="161">
        <v>0</v>
      </c>
      <c r="T398" s="162">
        <f>S398*H399</f>
        <v>0</v>
      </c>
      <c r="AR398" s="19" t="s">
        <v>496</v>
      </c>
      <c r="AT398" s="19" t="s">
        <v>241</v>
      </c>
      <c r="AU398" s="19" t="s">
        <v>82</v>
      </c>
      <c r="AY398" s="19" t="s">
        <v>152</v>
      </c>
      <c r="BE398" s="163">
        <f>IF(N398="základní",J399,0)</f>
        <v>0</v>
      </c>
      <c r="BF398" s="163">
        <f>IF(N398="snížená",J399,0)</f>
        <v>0</v>
      </c>
      <c r="BG398" s="163">
        <f>IF(N398="zákl. přenesená",J399,0)</f>
        <v>0</v>
      </c>
      <c r="BH398" s="163">
        <f>IF(N398="sníž. přenesená",J399,0)</f>
        <v>0</v>
      </c>
      <c r="BI398" s="163">
        <f>IF(N398="nulová",J399,0)</f>
        <v>0</v>
      </c>
      <c r="BJ398" s="19" t="s">
        <v>20</v>
      </c>
      <c r="BK398" s="163">
        <f>ROUND(I399*H399,2)</f>
        <v>0</v>
      </c>
      <c r="BL398" s="19" t="s">
        <v>305</v>
      </c>
      <c r="BM398" s="19" t="s">
        <v>716</v>
      </c>
    </row>
    <row r="399" spans="2:51" s="13" customFormat="1" ht="13.5">
      <c r="B399" s="172"/>
      <c r="C399" s="194" t="s">
        <v>713</v>
      </c>
      <c r="D399" s="194" t="s">
        <v>241</v>
      </c>
      <c r="E399" s="195" t="s">
        <v>714</v>
      </c>
      <c r="F399" s="196" t="s">
        <v>715</v>
      </c>
      <c r="G399" s="197" t="s">
        <v>298</v>
      </c>
      <c r="H399" s="198">
        <v>1</v>
      </c>
      <c r="I399" s="199"/>
      <c r="J399" s="199">
        <f>ROUND(I399*H399,2)</f>
        <v>0</v>
      </c>
      <c r="K399" s="196" t="s">
        <v>159</v>
      </c>
      <c r="L399" s="172"/>
      <c r="M399" s="176"/>
      <c r="N399" s="177"/>
      <c r="O399" s="177"/>
      <c r="P399" s="177"/>
      <c r="Q399" s="177"/>
      <c r="R399" s="177"/>
      <c r="S399" s="177"/>
      <c r="T399" s="178"/>
      <c r="AT399" s="173" t="s">
        <v>162</v>
      </c>
      <c r="AU399" s="173" t="s">
        <v>82</v>
      </c>
      <c r="AV399" s="13" t="s">
        <v>82</v>
      </c>
      <c r="AW399" s="13" t="s">
        <v>37</v>
      </c>
      <c r="AX399" s="13" t="s">
        <v>74</v>
      </c>
      <c r="AY399" s="173" t="s">
        <v>152</v>
      </c>
    </row>
    <row r="400" spans="2:51" s="14" customFormat="1" ht="13.5">
      <c r="B400" s="179"/>
      <c r="C400" s="13"/>
      <c r="D400" s="165" t="s">
        <v>162</v>
      </c>
      <c r="E400" s="173" t="s">
        <v>3</v>
      </c>
      <c r="F400" s="174" t="s">
        <v>20</v>
      </c>
      <c r="G400" s="13"/>
      <c r="H400" s="175">
        <v>1</v>
      </c>
      <c r="I400" s="13"/>
      <c r="J400" s="13"/>
      <c r="K400" s="1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7" t="s">
        <v>162</v>
      </c>
      <c r="AU400" s="187" t="s">
        <v>82</v>
      </c>
      <c r="AV400" s="14" t="s">
        <v>164</v>
      </c>
      <c r="AW400" s="14" t="s">
        <v>4</v>
      </c>
      <c r="AX400" s="14" t="s">
        <v>20</v>
      </c>
      <c r="AY400" s="187" t="s">
        <v>152</v>
      </c>
    </row>
    <row r="401" spans="2:65" s="1" customFormat="1" ht="22.5" customHeight="1">
      <c r="B401" s="152"/>
      <c r="C401" s="14"/>
      <c r="D401" s="180" t="s">
        <v>162</v>
      </c>
      <c r="E401" s="181" t="s">
        <v>3</v>
      </c>
      <c r="F401" s="182" t="s">
        <v>163</v>
      </c>
      <c r="G401" s="14"/>
      <c r="H401" s="183">
        <v>1</v>
      </c>
      <c r="I401" s="14"/>
      <c r="J401" s="14"/>
      <c r="K401" s="14"/>
      <c r="L401" s="33"/>
      <c r="M401" s="159" t="s">
        <v>3</v>
      </c>
      <c r="N401" s="160" t="s">
        <v>45</v>
      </c>
      <c r="O401" s="161">
        <v>2.145</v>
      </c>
      <c r="P401" s="161">
        <f>O401*H402</f>
        <v>2.145</v>
      </c>
      <c r="Q401" s="161">
        <v>6E-05</v>
      </c>
      <c r="R401" s="161">
        <f>Q401*H402</f>
        <v>6E-05</v>
      </c>
      <c r="S401" s="161">
        <v>0</v>
      </c>
      <c r="T401" s="162">
        <f>S401*H402</f>
        <v>0</v>
      </c>
      <c r="AR401" s="19" t="s">
        <v>305</v>
      </c>
      <c r="AT401" s="19" t="s">
        <v>155</v>
      </c>
      <c r="AU401" s="19" t="s">
        <v>82</v>
      </c>
      <c r="AY401" s="19" t="s">
        <v>152</v>
      </c>
      <c r="BE401" s="163">
        <f>IF(N401="základní",J402,0)</f>
        <v>0</v>
      </c>
      <c r="BF401" s="163">
        <f>IF(N401="snížená",J402,0)</f>
        <v>0</v>
      </c>
      <c r="BG401" s="163">
        <f>IF(N401="zákl. přenesená",J402,0)</f>
        <v>0</v>
      </c>
      <c r="BH401" s="163">
        <f>IF(N401="sníž. přenesená",J402,0)</f>
        <v>0</v>
      </c>
      <c r="BI401" s="163">
        <f>IF(N401="nulová",J402,0)</f>
        <v>0</v>
      </c>
      <c r="BJ401" s="19" t="s">
        <v>20</v>
      </c>
      <c r="BK401" s="163">
        <f>ROUND(I402*H402,2)</f>
        <v>0</v>
      </c>
      <c r="BL401" s="19" t="s">
        <v>305</v>
      </c>
      <c r="BM401" s="19" t="s">
        <v>720</v>
      </c>
    </row>
    <row r="402" spans="2:51" s="13" customFormat="1" ht="13.5">
      <c r="B402" s="172"/>
      <c r="C402" s="153" t="s">
        <v>717</v>
      </c>
      <c r="D402" s="153" t="s">
        <v>155</v>
      </c>
      <c r="E402" s="154" t="s">
        <v>718</v>
      </c>
      <c r="F402" s="155" t="s">
        <v>719</v>
      </c>
      <c r="G402" s="156" t="s">
        <v>298</v>
      </c>
      <c r="H402" s="157">
        <v>1</v>
      </c>
      <c r="I402" s="158"/>
      <c r="J402" s="158">
        <f>ROUND(I402*H402,2)</f>
        <v>0</v>
      </c>
      <c r="K402" s="155" t="s">
        <v>159</v>
      </c>
      <c r="L402" s="172"/>
      <c r="M402" s="176"/>
      <c r="N402" s="177"/>
      <c r="O402" s="177"/>
      <c r="P402" s="177"/>
      <c r="Q402" s="177"/>
      <c r="R402" s="177"/>
      <c r="S402" s="177"/>
      <c r="T402" s="178"/>
      <c r="AT402" s="173" t="s">
        <v>162</v>
      </c>
      <c r="AU402" s="173" t="s">
        <v>82</v>
      </c>
      <c r="AV402" s="13" t="s">
        <v>82</v>
      </c>
      <c r="AW402" s="13" t="s">
        <v>37</v>
      </c>
      <c r="AX402" s="13" t="s">
        <v>74</v>
      </c>
      <c r="AY402" s="173" t="s">
        <v>152</v>
      </c>
    </row>
    <row r="403" spans="2:51" s="14" customFormat="1" ht="13.5">
      <c r="B403" s="179"/>
      <c r="C403" s="13"/>
      <c r="D403" s="165" t="s">
        <v>162</v>
      </c>
      <c r="E403" s="173" t="s">
        <v>3</v>
      </c>
      <c r="F403" s="174" t="s">
        <v>20</v>
      </c>
      <c r="G403" s="13"/>
      <c r="H403" s="175">
        <v>1</v>
      </c>
      <c r="I403" s="13"/>
      <c r="J403" s="13"/>
      <c r="K403" s="13"/>
      <c r="L403" s="179"/>
      <c r="M403" s="184"/>
      <c r="N403" s="185"/>
      <c r="O403" s="185"/>
      <c r="P403" s="185"/>
      <c r="Q403" s="185"/>
      <c r="R403" s="185"/>
      <c r="S403" s="185"/>
      <c r="T403" s="186"/>
      <c r="AT403" s="187" t="s">
        <v>162</v>
      </c>
      <c r="AU403" s="187" t="s">
        <v>82</v>
      </c>
      <c r="AV403" s="14" t="s">
        <v>164</v>
      </c>
      <c r="AW403" s="14" t="s">
        <v>4</v>
      </c>
      <c r="AX403" s="14" t="s">
        <v>20</v>
      </c>
      <c r="AY403" s="187" t="s">
        <v>152</v>
      </c>
    </row>
    <row r="404" spans="2:65" s="1" customFormat="1" ht="22.5" customHeight="1">
      <c r="B404" s="152"/>
      <c r="C404" s="14"/>
      <c r="D404" s="180" t="s">
        <v>162</v>
      </c>
      <c r="E404" s="181" t="s">
        <v>3</v>
      </c>
      <c r="F404" s="182" t="s">
        <v>163</v>
      </c>
      <c r="G404" s="14"/>
      <c r="H404" s="183">
        <v>1</v>
      </c>
      <c r="I404" s="14"/>
      <c r="J404" s="14"/>
      <c r="K404" s="14"/>
      <c r="L404" s="200"/>
      <c r="M404" s="201" t="s">
        <v>3</v>
      </c>
      <c r="N404" s="202" t="s">
        <v>45</v>
      </c>
      <c r="O404" s="161">
        <v>0</v>
      </c>
      <c r="P404" s="161">
        <f>O404*H405</f>
        <v>0</v>
      </c>
      <c r="Q404" s="161">
        <v>0.016</v>
      </c>
      <c r="R404" s="161">
        <f>Q404*H405</f>
        <v>0.016</v>
      </c>
      <c r="S404" s="161">
        <v>0</v>
      </c>
      <c r="T404" s="162">
        <f>S404*H405</f>
        <v>0</v>
      </c>
      <c r="AR404" s="19" t="s">
        <v>496</v>
      </c>
      <c r="AT404" s="19" t="s">
        <v>241</v>
      </c>
      <c r="AU404" s="19" t="s">
        <v>82</v>
      </c>
      <c r="AY404" s="19" t="s">
        <v>152</v>
      </c>
      <c r="BE404" s="163">
        <f>IF(N404="základní",J405,0)</f>
        <v>0</v>
      </c>
      <c r="BF404" s="163">
        <f>IF(N404="snížená",J405,0)</f>
        <v>0</v>
      </c>
      <c r="BG404" s="163">
        <f>IF(N404="zákl. přenesená",J405,0)</f>
        <v>0</v>
      </c>
      <c r="BH404" s="163">
        <f>IF(N404="sníž. přenesená",J405,0)</f>
        <v>0</v>
      </c>
      <c r="BI404" s="163">
        <f>IF(N404="nulová",J405,0)</f>
        <v>0</v>
      </c>
      <c r="BJ404" s="19" t="s">
        <v>20</v>
      </c>
      <c r="BK404" s="163">
        <f>ROUND(I405*H405,2)</f>
        <v>0</v>
      </c>
      <c r="BL404" s="19" t="s">
        <v>305</v>
      </c>
      <c r="BM404" s="19" t="s">
        <v>724</v>
      </c>
    </row>
    <row r="405" spans="2:51" s="12" customFormat="1" ht="13.5">
      <c r="B405" s="164"/>
      <c r="C405" s="194" t="s">
        <v>721</v>
      </c>
      <c r="D405" s="194" t="s">
        <v>241</v>
      </c>
      <c r="E405" s="195" t="s">
        <v>722</v>
      </c>
      <c r="F405" s="196" t="s">
        <v>723</v>
      </c>
      <c r="G405" s="197" t="s">
        <v>298</v>
      </c>
      <c r="H405" s="198">
        <v>1</v>
      </c>
      <c r="I405" s="199"/>
      <c r="J405" s="199">
        <f>ROUND(I405*H405,2)</f>
        <v>0</v>
      </c>
      <c r="K405" s="196" t="s">
        <v>159</v>
      </c>
      <c r="L405" s="164"/>
      <c r="M405" s="169"/>
      <c r="N405" s="170"/>
      <c r="O405" s="170"/>
      <c r="P405" s="170"/>
      <c r="Q405" s="170"/>
      <c r="R405" s="170"/>
      <c r="S405" s="170"/>
      <c r="T405" s="171"/>
      <c r="AT405" s="168" t="s">
        <v>162</v>
      </c>
      <c r="AU405" s="168" t="s">
        <v>82</v>
      </c>
      <c r="AV405" s="12" t="s">
        <v>20</v>
      </c>
      <c r="AW405" s="12" t="s">
        <v>37</v>
      </c>
      <c r="AX405" s="12" t="s">
        <v>74</v>
      </c>
      <c r="AY405" s="168" t="s">
        <v>152</v>
      </c>
    </row>
    <row r="406" spans="2:51" s="13" customFormat="1" ht="13.5">
      <c r="B406" s="172"/>
      <c r="C406" s="12"/>
      <c r="D406" s="165" t="s">
        <v>162</v>
      </c>
      <c r="E406" s="166" t="s">
        <v>3</v>
      </c>
      <c r="F406" s="167" t="s">
        <v>725</v>
      </c>
      <c r="G406" s="12"/>
      <c r="H406" s="168" t="s">
        <v>3</v>
      </c>
      <c r="I406" s="12"/>
      <c r="J406" s="12"/>
      <c r="K406" s="12"/>
      <c r="L406" s="172"/>
      <c r="M406" s="176"/>
      <c r="N406" s="177"/>
      <c r="O406" s="177"/>
      <c r="P406" s="177"/>
      <c r="Q406" s="177"/>
      <c r="R406" s="177"/>
      <c r="S406" s="177"/>
      <c r="T406" s="178"/>
      <c r="AT406" s="173" t="s">
        <v>162</v>
      </c>
      <c r="AU406" s="173" t="s">
        <v>82</v>
      </c>
      <c r="AV406" s="13" t="s">
        <v>82</v>
      </c>
      <c r="AW406" s="13" t="s">
        <v>37</v>
      </c>
      <c r="AX406" s="13" t="s">
        <v>74</v>
      </c>
      <c r="AY406" s="173" t="s">
        <v>152</v>
      </c>
    </row>
    <row r="407" spans="2:51" s="14" customFormat="1" ht="13.5">
      <c r="B407" s="179"/>
      <c r="C407" s="13"/>
      <c r="D407" s="165" t="s">
        <v>162</v>
      </c>
      <c r="E407" s="173" t="s">
        <v>3</v>
      </c>
      <c r="F407" s="174" t="s">
        <v>20</v>
      </c>
      <c r="G407" s="13"/>
      <c r="H407" s="175">
        <v>1</v>
      </c>
      <c r="I407" s="13"/>
      <c r="J407" s="13"/>
      <c r="K407" s="1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7" t="s">
        <v>162</v>
      </c>
      <c r="AU407" s="187" t="s">
        <v>82</v>
      </c>
      <c r="AV407" s="14" t="s">
        <v>164</v>
      </c>
      <c r="AW407" s="14" t="s">
        <v>4</v>
      </c>
      <c r="AX407" s="14" t="s">
        <v>20</v>
      </c>
      <c r="AY407" s="187" t="s">
        <v>152</v>
      </c>
    </row>
    <row r="408" spans="2:65" s="1" customFormat="1" ht="22.5" customHeight="1">
      <c r="B408" s="152"/>
      <c r="C408" s="14"/>
      <c r="D408" s="180" t="s">
        <v>162</v>
      </c>
      <c r="E408" s="181" t="s">
        <v>3</v>
      </c>
      <c r="F408" s="182" t="s">
        <v>163</v>
      </c>
      <c r="G408" s="14"/>
      <c r="H408" s="183">
        <v>1</v>
      </c>
      <c r="I408" s="14"/>
      <c r="J408" s="14"/>
      <c r="K408" s="14"/>
      <c r="L408" s="33"/>
      <c r="M408" s="159" t="s">
        <v>3</v>
      </c>
      <c r="N408" s="160" t="s">
        <v>45</v>
      </c>
      <c r="O408" s="161">
        <v>3.425</v>
      </c>
      <c r="P408" s="161">
        <f>O408*H409</f>
        <v>3.425</v>
      </c>
      <c r="Q408" s="161">
        <v>6E-05</v>
      </c>
      <c r="R408" s="161">
        <f>Q408*H409</f>
        <v>6E-05</v>
      </c>
      <c r="S408" s="161">
        <v>0</v>
      </c>
      <c r="T408" s="162">
        <f>S408*H409</f>
        <v>0</v>
      </c>
      <c r="AR408" s="19" t="s">
        <v>305</v>
      </c>
      <c r="AT408" s="19" t="s">
        <v>155</v>
      </c>
      <c r="AU408" s="19" t="s">
        <v>82</v>
      </c>
      <c r="AY408" s="19" t="s">
        <v>152</v>
      </c>
      <c r="BE408" s="163">
        <f>IF(N408="základní",J409,0)</f>
        <v>0</v>
      </c>
      <c r="BF408" s="163">
        <f>IF(N408="snížená",J409,0)</f>
        <v>0</v>
      </c>
      <c r="BG408" s="163">
        <f>IF(N408="zákl. přenesená",J409,0)</f>
        <v>0</v>
      </c>
      <c r="BH408" s="163">
        <f>IF(N408="sníž. přenesená",J409,0)</f>
        <v>0</v>
      </c>
      <c r="BI408" s="163">
        <f>IF(N408="nulová",J409,0)</f>
        <v>0</v>
      </c>
      <c r="BJ408" s="19" t="s">
        <v>20</v>
      </c>
      <c r="BK408" s="163">
        <f>ROUND(I409*H409,2)</f>
        <v>0</v>
      </c>
      <c r="BL408" s="19" t="s">
        <v>305</v>
      </c>
      <c r="BM408" s="19" t="s">
        <v>729</v>
      </c>
    </row>
    <row r="409" spans="2:51" s="13" customFormat="1" ht="13.5">
      <c r="B409" s="172"/>
      <c r="C409" s="153" t="s">
        <v>726</v>
      </c>
      <c r="D409" s="153" t="s">
        <v>155</v>
      </c>
      <c r="E409" s="154" t="s">
        <v>727</v>
      </c>
      <c r="F409" s="155" t="s">
        <v>728</v>
      </c>
      <c r="G409" s="156" t="s">
        <v>298</v>
      </c>
      <c r="H409" s="157">
        <v>1</v>
      </c>
      <c r="I409" s="158"/>
      <c r="J409" s="158">
        <f>ROUND(I409*H409,2)</f>
        <v>0</v>
      </c>
      <c r="K409" s="155" t="s">
        <v>159</v>
      </c>
      <c r="L409" s="172"/>
      <c r="M409" s="176"/>
      <c r="N409" s="177"/>
      <c r="O409" s="177"/>
      <c r="P409" s="177"/>
      <c r="Q409" s="177"/>
      <c r="R409" s="177"/>
      <c r="S409" s="177"/>
      <c r="T409" s="178"/>
      <c r="AT409" s="173" t="s">
        <v>162</v>
      </c>
      <c r="AU409" s="173" t="s">
        <v>82</v>
      </c>
      <c r="AV409" s="13" t="s">
        <v>82</v>
      </c>
      <c r="AW409" s="13" t="s">
        <v>37</v>
      </c>
      <c r="AX409" s="13" t="s">
        <v>74</v>
      </c>
      <c r="AY409" s="173" t="s">
        <v>152</v>
      </c>
    </row>
    <row r="410" spans="2:51" s="14" customFormat="1" ht="13.5">
      <c r="B410" s="179"/>
      <c r="C410" s="13"/>
      <c r="D410" s="165" t="s">
        <v>162</v>
      </c>
      <c r="E410" s="173" t="s">
        <v>3</v>
      </c>
      <c r="F410" s="174" t="s">
        <v>20</v>
      </c>
      <c r="G410" s="13"/>
      <c r="H410" s="175">
        <v>1</v>
      </c>
      <c r="I410" s="13"/>
      <c r="J410" s="13"/>
      <c r="K410" s="13"/>
      <c r="L410" s="179"/>
      <c r="M410" s="184"/>
      <c r="N410" s="185"/>
      <c r="O410" s="185"/>
      <c r="P410" s="185"/>
      <c r="Q410" s="185"/>
      <c r="R410" s="185"/>
      <c r="S410" s="185"/>
      <c r="T410" s="186"/>
      <c r="AT410" s="187" t="s">
        <v>162</v>
      </c>
      <c r="AU410" s="187" t="s">
        <v>82</v>
      </c>
      <c r="AV410" s="14" t="s">
        <v>164</v>
      </c>
      <c r="AW410" s="14" t="s">
        <v>4</v>
      </c>
      <c r="AX410" s="14" t="s">
        <v>20</v>
      </c>
      <c r="AY410" s="187" t="s">
        <v>152</v>
      </c>
    </row>
    <row r="411" spans="2:65" s="1" customFormat="1" ht="22.5" customHeight="1">
      <c r="B411" s="152"/>
      <c r="C411" s="14"/>
      <c r="D411" s="180" t="s">
        <v>162</v>
      </c>
      <c r="E411" s="181" t="s">
        <v>3</v>
      </c>
      <c r="F411" s="182" t="s">
        <v>163</v>
      </c>
      <c r="G411" s="14"/>
      <c r="H411" s="183">
        <v>1</v>
      </c>
      <c r="I411" s="14"/>
      <c r="J411" s="14"/>
      <c r="K411" s="14"/>
      <c r="L411" s="200"/>
      <c r="M411" s="201" t="s">
        <v>3</v>
      </c>
      <c r="N411" s="202" t="s">
        <v>45</v>
      </c>
      <c r="O411" s="161">
        <v>0</v>
      </c>
      <c r="P411" s="161">
        <f>O411*H412</f>
        <v>0</v>
      </c>
      <c r="Q411" s="161">
        <v>0.016</v>
      </c>
      <c r="R411" s="161">
        <f>Q411*H412</f>
        <v>0.016</v>
      </c>
      <c r="S411" s="161">
        <v>0</v>
      </c>
      <c r="T411" s="162">
        <f>S411*H412</f>
        <v>0</v>
      </c>
      <c r="AR411" s="19" t="s">
        <v>496</v>
      </c>
      <c r="AT411" s="19" t="s">
        <v>241</v>
      </c>
      <c r="AU411" s="19" t="s">
        <v>82</v>
      </c>
      <c r="AY411" s="19" t="s">
        <v>152</v>
      </c>
      <c r="BE411" s="163">
        <f>IF(N411="základní",J412,0)</f>
        <v>0</v>
      </c>
      <c r="BF411" s="163">
        <f>IF(N411="snížená",J412,0)</f>
        <v>0</v>
      </c>
      <c r="BG411" s="163">
        <f>IF(N411="zákl. přenesená",J412,0)</f>
        <v>0</v>
      </c>
      <c r="BH411" s="163">
        <f>IF(N411="sníž. přenesená",J412,0)</f>
        <v>0</v>
      </c>
      <c r="BI411" s="163">
        <f>IF(N411="nulová",J412,0)</f>
        <v>0</v>
      </c>
      <c r="BJ411" s="19" t="s">
        <v>20</v>
      </c>
      <c r="BK411" s="163">
        <f>ROUND(I412*H412,2)</f>
        <v>0</v>
      </c>
      <c r="BL411" s="19" t="s">
        <v>305</v>
      </c>
      <c r="BM411" s="19" t="s">
        <v>732</v>
      </c>
    </row>
    <row r="412" spans="2:51" s="12" customFormat="1" ht="13.5">
      <c r="B412" s="164"/>
      <c r="C412" s="194" t="s">
        <v>730</v>
      </c>
      <c r="D412" s="194" t="s">
        <v>241</v>
      </c>
      <c r="E412" s="195" t="s">
        <v>731</v>
      </c>
      <c r="F412" s="196" t="s">
        <v>1940</v>
      </c>
      <c r="G412" s="197" t="s">
        <v>298</v>
      </c>
      <c r="H412" s="198">
        <v>1</v>
      </c>
      <c r="I412" s="199"/>
      <c r="J412" s="199">
        <f>ROUND(I412*H412,2)</f>
        <v>0</v>
      </c>
      <c r="K412" s="196" t="s">
        <v>159</v>
      </c>
      <c r="L412" s="164"/>
      <c r="M412" s="169"/>
      <c r="N412" s="170"/>
      <c r="O412" s="170"/>
      <c r="P412" s="170"/>
      <c r="Q412" s="170"/>
      <c r="R412" s="170"/>
      <c r="S412" s="170"/>
      <c r="T412" s="171"/>
      <c r="AT412" s="168" t="s">
        <v>162</v>
      </c>
      <c r="AU412" s="168" t="s">
        <v>82</v>
      </c>
      <c r="AV412" s="12" t="s">
        <v>20</v>
      </c>
      <c r="AW412" s="12" t="s">
        <v>37</v>
      </c>
      <c r="AX412" s="12" t="s">
        <v>74</v>
      </c>
      <c r="AY412" s="168" t="s">
        <v>152</v>
      </c>
    </row>
    <row r="413" spans="2:51" s="13" customFormat="1" ht="13.5">
      <c r="B413" s="172"/>
      <c r="C413" s="12"/>
      <c r="D413" s="165" t="s">
        <v>162</v>
      </c>
      <c r="E413" s="166" t="s">
        <v>3</v>
      </c>
      <c r="F413" s="167" t="s">
        <v>733</v>
      </c>
      <c r="G413" s="12"/>
      <c r="H413" s="168" t="s">
        <v>3</v>
      </c>
      <c r="I413" s="12"/>
      <c r="J413" s="12"/>
      <c r="K413" s="12"/>
      <c r="L413" s="172"/>
      <c r="M413" s="176"/>
      <c r="N413" s="177"/>
      <c r="O413" s="177"/>
      <c r="P413" s="177"/>
      <c r="Q413" s="177"/>
      <c r="R413" s="177"/>
      <c r="S413" s="177"/>
      <c r="T413" s="178"/>
      <c r="AT413" s="173" t="s">
        <v>162</v>
      </c>
      <c r="AU413" s="173" t="s">
        <v>82</v>
      </c>
      <c r="AV413" s="13" t="s">
        <v>82</v>
      </c>
      <c r="AW413" s="13" t="s">
        <v>37</v>
      </c>
      <c r="AX413" s="13" t="s">
        <v>74</v>
      </c>
      <c r="AY413" s="173" t="s">
        <v>152</v>
      </c>
    </row>
    <row r="414" spans="2:51" s="14" customFormat="1" ht="13.5">
      <c r="B414" s="179"/>
      <c r="C414" s="13"/>
      <c r="D414" s="165" t="s">
        <v>162</v>
      </c>
      <c r="E414" s="173" t="s">
        <v>3</v>
      </c>
      <c r="F414" s="174" t="s">
        <v>20</v>
      </c>
      <c r="G414" s="13"/>
      <c r="H414" s="175">
        <v>1</v>
      </c>
      <c r="I414" s="13"/>
      <c r="J414" s="13"/>
      <c r="K414" s="1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7" t="s">
        <v>162</v>
      </c>
      <c r="AU414" s="187" t="s">
        <v>82</v>
      </c>
      <c r="AV414" s="14" t="s">
        <v>164</v>
      </c>
      <c r="AW414" s="14" t="s">
        <v>4</v>
      </c>
      <c r="AX414" s="14" t="s">
        <v>20</v>
      </c>
      <c r="AY414" s="187" t="s">
        <v>152</v>
      </c>
    </row>
    <row r="415" spans="2:65" s="1" customFormat="1" ht="22.5" customHeight="1">
      <c r="B415" s="152"/>
      <c r="C415" s="14"/>
      <c r="D415" s="180" t="s">
        <v>162</v>
      </c>
      <c r="E415" s="181" t="s">
        <v>3</v>
      </c>
      <c r="F415" s="182" t="s">
        <v>163</v>
      </c>
      <c r="G415" s="14"/>
      <c r="H415" s="183">
        <v>1</v>
      </c>
      <c r="I415" s="14"/>
      <c r="J415" s="14"/>
      <c r="K415" s="14"/>
      <c r="L415" s="33"/>
      <c r="M415" s="159" t="s">
        <v>3</v>
      </c>
      <c r="N415" s="160" t="s">
        <v>45</v>
      </c>
      <c r="O415" s="161">
        <v>2.184</v>
      </c>
      <c r="P415" s="161">
        <f>O415*H416</f>
        <v>42.194880000000005</v>
      </c>
      <c r="Q415" s="161">
        <v>0</v>
      </c>
      <c r="R415" s="161">
        <f>Q415*H416</f>
        <v>0</v>
      </c>
      <c r="S415" s="161">
        <v>0</v>
      </c>
      <c r="T415" s="162">
        <f>S415*H416</f>
        <v>0</v>
      </c>
      <c r="AR415" s="19" t="s">
        <v>305</v>
      </c>
      <c r="AT415" s="19" t="s">
        <v>155</v>
      </c>
      <c r="AU415" s="19" t="s">
        <v>82</v>
      </c>
      <c r="AY415" s="19" t="s">
        <v>152</v>
      </c>
      <c r="BE415" s="163">
        <f>IF(N415="základní",J416,0)</f>
        <v>0</v>
      </c>
      <c r="BF415" s="163">
        <f>IF(N415="snížená",J416,0)</f>
        <v>0</v>
      </c>
      <c r="BG415" s="163">
        <f>IF(N415="zákl. přenesená",J416,0)</f>
        <v>0</v>
      </c>
      <c r="BH415" s="163">
        <f>IF(N415="sníž. přenesená",J416,0)</f>
        <v>0</v>
      </c>
      <c r="BI415" s="163">
        <f>IF(N415="nulová",J416,0)</f>
        <v>0</v>
      </c>
      <c r="BJ415" s="19" t="s">
        <v>20</v>
      </c>
      <c r="BK415" s="163">
        <f>ROUND(I416*H416,2)</f>
        <v>0</v>
      </c>
      <c r="BL415" s="19" t="s">
        <v>305</v>
      </c>
      <c r="BM415" s="19" t="s">
        <v>736</v>
      </c>
    </row>
    <row r="416" spans="2:65" s="1" customFormat="1" ht="31.5" customHeight="1">
      <c r="B416" s="152"/>
      <c r="C416" s="153" t="s">
        <v>26</v>
      </c>
      <c r="D416" s="153" t="s">
        <v>155</v>
      </c>
      <c r="E416" s="154" t="s">
        <v>734</v>
      </c>
      <c r="F416" s="155" t="s">
        <v>735</v>
      </c>
      <c r="G416" s="156" t="s">
        <v>258</v>
      </c>
      <c r="H416" s="157">
        <v>19.32</v>
      </c>
      <c r="I416" s="158"/>
      <c r="J416" s="158">
        <f>ROUND(I416*H416,2)</f>
        <v>0</v>
      </c>
      <c r="K416" s="155" t="s">
        <v>159</v>
      </c>
      <c r="L416" s="200"/>
      <c r="M416" s="201" t="s">
        <v>3</v>
      </c>
      <c r="N416" s="202" t="s">
        <v>45</v>
      </c>
      <c r="O416" s="161">
        <v>0</v>
      </c>
      <c r="P416" s="161">
        <f>O416*H417</f>
        <v>0</v>
      </c>
      <c r="Q416" s="161">
        <v>0.025</v>
      </c>
      <c r="R416" s="161">
        <f>Q416*H417</f>
        <v>0.48300000000000004</v>
      </c>
      <c r="S416" s="161">
        <v>0</v>
      </c>
      <c r="T416" s="162">
        <f>S416*H417</f>
        <v>0</v>
      </c>
      <c r="AR416" s="19" t="s">
        <v>496</v>
      </c>
      <c r="AT416" s="19" t="s">
        <v>241</v>
      </c>
      <c r="AU416" s="19" t="s">
        <v>82</v>
      </c>
      <c r="AY416" s="19" t="s">
        <v>152</v>
      </c>
      <c r="BE416" s="163">
        <f>IF(N416="základní",J417,0)</f>
        <v>0</v>
      </c>
      <c r="BF416" s="163">
        <f>IF(N416="snížená",J417,0)</f>
        <v>0</v>
      </c>
      <c r="BG416" s="163">
        <f>IF(N416="zákl. přenesená",J417,0)</f>
        <v>0</v>
      </c>
      <c r="BH416" s="163">
        <f>IF(N416="sníž. přenesená",J417,0)</f>
        <v>0</v>
      </c>
      <c r="BI416" s="163">
        <f>IF(N416="nulová",J417,0)</f>
        <v>0</v>
      </c>
      <c r="BJ416" s="19" t="s">
        <v>20</v>
      </c>
      <c r="BK416" s="163">
        <f>ROUND(I417*H417,2)</f>
        <v>0</v>
      </c>
      <c r="BL416" s="19" t="s">
        <v>305</v>
      </c>
      <c r="BM416" s="19" t="s">
        <v>740</v>
      </c>
    </row>
    <row r="417" spans="2:51" s="13" customFormat="1" ht="24">
      <c r="B417" s="172"/>
      <c r="C417" s="194" t="s">
        <v>737</v>
      </c>
      <c r="D417" s="194" t="s">
        <v>241</v>
      </c>
      <c r="E417" s="195" t="s">
        <v>738</v>
      </c>
      <c r="F417" s="196" t="s">
        <v>739</v>
      </c>
      <c r="G417" s="197" t="s">
        <v>258</v>
      </c>
      <c r="H417" s="198">
        <v>19.32</v>
      </c>
      <c r="I417" s="199"/>
      <c r="J417" s="199">
        <f>ROUND(I417*H417,2)</f>
        <v>0</v>
      </c>
      <c r="K417" s="196" t="s">
        <v>159</v>
      </c>
      <c r="L417" s="172"/>
      <c r="M417" s="176"/>
      <c r="N417" s="177"/>
      <c r="O417" s="177"/>
      <c r="P417" s="177"/>
      <c r="Q417" s="177"/>
      <c r="R417" s="177"/>
      <c r="S417" s="177"/>
      <c r="T417" s="178"/>
      <c r="AT417" s="173" t="s">
        <v>162</v>
      </c>
      <c r="AU417" s="173" t="s">
        <v>82</v>
      </c>
      <c r="AV417" s="13" t="s">
        <v>82</v>
      </c>
      <c r="AW417" s="13" t="s">
        <v>37</v>
      </c>
      <c r="AX417" s="13" t="s">
        <v>74</v>
      </c>
      <c r="AY417" s="173" t="s">
        <v>152</v>
      </c>
    </row>
    <row r="418" spans="2:51" s="14" customFormat="1" ht="13.5">
      <c r="B418" s="179"/>
      <c r="C418" s="13"/>
      <c r="D418" s="165" t="s">
        <v>162</v>
      </c>
      <c r="E418" s="173" t="s">
        <v>3</v>
      </c>
      <c r="F418" s="174" t="s">
        <v>741</v>
      </c>
      <c r="G418" s="13"/>
      <c r="H418" s="175">
        <v>19.32</v>
      </c>
      <c r="I418" s="13"/>
      <c r="J418" s="13"/>
      <c r="K418" s="1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7" t="s">
        <v>162</v>
      </c>
      <c r="AU418" s="187" t="s">
        <v>82</v>
      </c>
      <c r="AV418" s="14" t="s">
        <v>164</v>
      </c>
      <c r="AW418" s="14" t="s">
        <v>37</v>
      </c>
      <c r="AX418" s="14" t="s">
        <v>20</v>
      </c>
      <c r="AY418" s="187" t="s">
        <v>152</v>
      </c>
    </row>
    <row r="419" spans="2:65" s="1" customFormat="1" ht="22.5" customHeight="1">
      <c r="B419" s="152"/>
      <c r="C419" s="14"/>
      <c r="D419" s="180" t="s">
        <v>162</v>
      </c>
      <c r="E419" s="181" t="s">
        <v>3</v>
      </c>
      <c r="F419" s="182" t="s">
        <v>163</v>
      </c>
      <c r="G419" s="14"/>
      <c r="H419" s="183">
        <v>19.32</v>
      </c>
      <c r="I419" s="14"/>
      <c r="J419" s="14"/>
      <c r="K419" s="14"/>
      <c r="L419" s="33"/>
      <c r="M419" s="159" t="s">
        <v>3</v>
      </c>
      <c r="N419" s="160" t="s">
        <v>45</v>
      </c>
      <c r="O419" s="161">
        <v>0.25</v>
      </c>
      <c r="P419" s="161">
        <f aca="true" t="shared" si="10" ref="P419:P426">O419*H420</f>
        <v>0.25</v>
      </c>
      <c r="Q419" s="161">
        <v>0</v>
      </c>
      <c r="R419" s="161">
        <f aca="true" t="shared" si="11" ref="R419:R426">Q419*H420</f>
        <v>0</v>
      </c>
      <c r="S419" s="161">
        <v>0</v>
      </c>
      <c r="T419" s="162">
        <f aca="true" t="shared" si="12" ref="T419:T426">S419*H420</f>
        <v>0</v>
      </c>
      <c r="AR419" s="19" t="s">
        <v>164</v>
      </c>
      <c r="AT419" s="19" t="s">
        <v>155</v>
      </c>
      <c r="AU419" s="19" t="s">
        <v>82</v>
      </c>
      <c r="AY419" s="19" t="s">
        <v>152</v>
      </c>
      <c r="BE419" s="163">
        <f aca="true" t="shared" si="13" ref="BE419:BE426">IF(N419="základní",J420,0)</f>
        <v>0</v>
      </c>
      <c r="BF419" s="163">
        <f aca="true" t="shared" si="14" ref="BF419:BF426">IF(N419="snížená",J420,0)</f>
        <v>0</v>
      </c>
      <c r="BG419" s="163">
        <f aca="true" t="shared" si="15" ref="BG419:BG426">IF(N419="zákl. přenesená",J420,0)</f>
        <v>0</v>
      </c>
      <c r="BH419" s="163">
        <f aca="true" t="shared" si="16" ref="BH419:BH426">IF(N419="sníž. přenesená",J420,0)</f>
        <v>0</v>
      </c>
      <c r="BI419" s="163">
        <f aca="true" t="shared" si="17" ref="BI419:BI426">IF(N419="nulová",J420,0)</f>
        <v>0</v>
      </c>
      <c r="BJ419" s="19" t="s">
        <v>20</v>
      </c>
      <c r="BK419" s="163">
        <f aca="true" t="shared" si="18" ref="BK419:BK426">ROUND(I420*H420,2)</f>
        <v>0</v>
      </c>
      <c r="BL419" s="19" t="s">
        <v>164</v>
      </c>
      <c r="BM419" s="19" t="s">
        <v>745</v>
      </c>
    </row>
    <row r="420" spans="2:65" s="1" customFormat="1" ht="22.5" customHeight="1">
      <c r="B420" s="152"/>
      <c r="C420" s="153" t="s">
        <v>742</v>
      </c>
      <c r="D420" s="153" t="s">
        <v>155</v>
      </c>
      <c r="E420" s="154" t="s">
        <v>743</v>
      </c>
      <c r="F420" s="155" t="s">
        <v>744</v>
      </c>
      <c r="G420" s="156" t="s">
        <v>298</v>
      </c>
      <c r="H420" s="157">
        <v>1</v>
      </c>
      <c r="I420" s="158"/>
      <c r="J420" s="158">
        <f aca="true" t="shared" si="19" ref="J420:J427">ROUND(I420*H420,2)</f>
        <v>0</v>
      </c>
      <c r="K420" s="155" t="s">
        <v>159</v>
      </c>
      <c r="L420" s="33"/>
      <c r="M420" s="159" t="s">
        <v>3</v>
      </c>
      <c r="N420" s="160" t="s">
        <v>45</v>
      </c>
      <c r="O420" s="161">
        <v>0.25</v>
      </c>
      <c r="P420" s="161">
        <f t="shared" si="10"/>
        <v>0.25</v>
      </c>
      <c r="Q420" s="161">
        <v>0</v>
      </c>
      <c r="R420" s="161">
        <f t="shared" si="11"/>
        <v>0</v>
      </c>
      <c r="S420" s="161">
        <v>0</v>
      </c>
      <c r="T420" s="162">
        <f t="shared" si="12"/>
        <v>0</v>
      </c>
      <c r="AR420" s="19" t="s">
        <v>164</v>
      </c>
      <c r="AT420" s="19" t="s">
        <v>155</v>
      </c>
      <c r="AU420" s="19" t="s">
        <v>82</v>
      </c>
      <c r="AY420" s="19" t="s">
        <v>152</v>
      </c>
      <c r="BE420" s="163">
        <f t="shared" si="13"/>
        <v>0</v>
      </c>
      <c r="BF420" s="163">
        <f t="shared" si="14"/>
        <v>0</v>
      </c>
      <c r="BG420" s="163">
        <f t="shared" si="15"/>
        <v>0</v>
      </c>
      <c r="BH420" s="163">
        <f t="shared" si="16"/>
        <v>0</v>
      </c>
      <c r="BI420" s="163">
        <f t="shared" si="17"/>
        <v>0</v>
      </c>
      <c r="BJ420" s="19" t="s">
        <v>20</v>
      </c>
      <c r="BK420" s="163">
        <f t="shared" si="18"/>
        <v>0</v>
      </c>
      <c r="BL420" s="19" t="s">
        <v>164</v>
      </c>
      <c r="BM420" s="19" t="s">
        <v>749</v>
      </c>
    </row>
    <row r="421" spans="2:65" s="1" customFormat="1" ht="22.5" customHeight="1">
      <c r="B421" s="152"/>
      <c r="C421" s="153" t="s">
        <v>746</v>
      </c>
      <c r="D421" s="153" t="s">
        <v>155</v>
      </c>
      <c r="E421" s="154" t="s">
        <v>747</v>
      </c>
      <c r="F421" s="155" t="s">
        <v>748</v>
      </c>
      <c r="G421" s="156" t="s">
        <v>298</v>
      </c>
      <c r="H421" s="157">
        <v>1</v>
      </c>
      <c r="I421" s="158"/>
      <c r="J421" s="158">
        <f t="shared" si="19"/>
        <v>0</v>
      </c>
      <c r="K421" s="155" t="s">
        <v>159</v>
      </c>
      <c r="L421" s="33"/>
      <c r="M421" s="159" t="s">
        <v>3</v>
      </c>
      <c r="N421" s="160" t="s">
        <v>45</v>
      </c>
      <c r="O421" s="161">
        <v>0.25</v>
      </c>
      <c r="P421" s="161">
        <f t="shared" si="10"/>
        <v>0.25</v>
      </c>
      <c r="Q421" s="161">
        <v>0</v>
      </c>
      <c r="R421" s="161">
        <f t="shared" si="11"/>
        <v>0</v>
      </c>
      <c r="S421" s="161">
        <v>0</v>
      </c>
      <c r="T421" s="162">
        <f t="shared" si="12"/>
        <v>0</v>
      </c>
      <c r="AR421" s="19" t="s">
        <v>164</v>
      </c>
      <c r="AT421" s="19" t="s">
        <v>155</v>
      </c>
      <c r="AU421" s="19" t="s">
        <v>82</v>
      </c>
      <c r="AY421" s="19" t="s">
        <v>152</v>
      </c>
      <c r="BE421" s="163">
        <f t="shared" si="13"/>
        <v>0</v>
      </c>
      <c r="BF421" s="163">
        <f t="shared" si="14"/>
        <v>0</v>
      </c>
      <c r="BG421" s="163">
        <f t="shared" si="15"/>
        <v>0</v>
      </c>
      <c r="BH421" s="163">
        <f t="shared" si="16"/>
        <v>0</v>
      </c>
      <c r="BI421" s="163">
        <f t="shared" si="17"/>
        <v>0</v>
      </c>
      <c r="BJ421" s="19" t="s">
        <v>20</v>
      </c>
      <c r="BK421" s="163">
        <f t="shared" si="18"/>
        <v>0</v>
      </c>
      <c r="BL421" s="19" t="s">
        <v>164</v>
      </c>
      <c r="BM421" s="19" t="s">
        <v>753</v>
      </c>
    </row>
    <row r="422" spans="2:65" s="1" customFormat="1" ht="25.5" customHeight="1">
      <c r="B422" s="152"/>
      <c r="C422" s="153" t="s">
        <v>750</v>
      </c>
      <c r="D422" s="153" t="s">
        <v>155</v>
      </c>
      <c r="E422" s="154" t="s">
        <v>751</v>
      </c>
      <c r="F422" s="155" t="s">
        <v>752</v>
      </c>
      <c r="G422" s="156" t="s">
        <v>317</v>
      </c>
      <c r="H422" s="157">
        <v>1</v>
      </c>
      <c r="I422" s="158"/>
      <c r="J422" s="158">
        <f t="shared" si="19"/>
        <v>0</v>
      </c>
      <c r="K422" s="155" t="s">
        <v>159</v>
      </c>
      <c r="L422" s="33"/>
      <c r="M422" s="159" t="s">
        <v>3</v>
      </c>
      <c r="N422" s="160" t="s">
        <v>45</v>
      </c>
      <c r="O422" s="161">
        <v>11.446</v>
      </c>
      <c r="P422" s="161">
        <f t="shared" si="10"/>
        <v>11.446</v>
      </c>
      <c r="Q422" s="161">
        <v>0.00012</v>
      </c>
      <c r="R422" s="161">
        <f t="shared" si="11"/>
        <v>0.00012</v>
      </c>
      <c r="S422" s="161">
        <v>0</v>
      </c>
      <c r="T422" s="162">
        <f t="shared" si="12"/>
        <v>0</v>
      </c>
      <c r="AR422" s="19" t="s">
        <v>305</v>
      </c>
      <c r="AT422" s="19" t="s">
        <v>155</v>
      </c>
      <c r="AU422" s="19" t="s">
        <v>82</v>
      </c>
      <c r="AY422" s="19" t="s">
        <v>152</v>
      </c>
      <c r="BE422" s="163">
        <f t="shared" si="13"/>
        <v>0</v>
      </c>
      <c r="BF422" s="163">
        <f t="shared" si="14"/>
        <v>0</v>
      </c>
      <c r="BG422" s="163">
        <f t="shared" si="15"/>
        <v>0</v>
      </c>
      <c r="BH422" s="163">
        <f t="shared" si="16"/>
        <v>0</v>
      </c>
      <c r="BI422" s="163">
        <f t="shared" si="17"/>
        <v>0</v>
      </c>
      <c r="BJ422" s="19" t="s">
        <v>20</v>
      </c>
      <c r="BK422" s="163">
        <f t="shared" si="18"/>
        <v>0</v>
      </c>
      <c r="BL422" s="19" t="s">
        <v>305</v>
      </c>
      <c r="BM422" s="19" t="s">
        <v>756</v>
      </c>
    </row>
    <row r="423" spans="2:65" s="1" customFormat="1" ht="22.5" customHeight="1">
      <c r="B423" s="152"/>
      <c r="C423" s="153" t="s">
        <v>754</v>
      </c>
      <c r="D423" s="153" t="s">
        <v>155</v>
      </c>
      <c r="E423" s="154" t="s">
        <v>755</v>
      </c>
      <c r="F423" s="308" t="s">
        <v>1947</v>
      </c>
      <c r="G423" s="156" t="s">
        <v>298</v>
      </c>
      <c r="H423" s="157">
        <v>1</v>
      </c>
      <c r="I423" s="158"/>
      <c r="J423" s="158">
        <f t="shared" si="19"/>
        <v>0</v>
      </c>
      <c r="K423" s="155" t="s">
        <v>159</v>
      </c>
      <c r="L423" s="33"/>
      <c r="M423" s="159" t="s">
        <v>3</v>
      </c>
      <c r="N423" s="160" t="s">
        <v>45</v>
      </c>
      <c r="O423" s="161">
        <v>1.02</v>
      </c>
      <c r="P423" s="161">
        <f t="shared" si="10"/>
        <v>1.02</v>
      </c>
      <c r="Q423" s="161">
        <v>0</v>
      </c>
      <c r="R423" s="161">
        <f t="shared" si="11"/>
        <v>0</v>
      </c>
      <c r="S423" s="161">
        <v>0</v>
      </c>
      <c r="T423" s="162">
        <f t="shared" si="12"/>
        <v>0</v>
      </c>
      <c r="AR423" s="19" t="s">
        <v>164</v>
      </c>
      <c r="AT423" s="19" t="s">
        <v>155</v>
      </c>
      <c r="AU423" s="19" t="s">
        <v>82</v>
      </c>
      <c r="AY423" s="19" t="s">
        <v>152</v>
      </c>
      <c r="BE423" s="163">
        <f t="shared" si="13"/>
        <v>0</v>
      </c>
      <c r="BF423" s="163">
        <f t="shared" si="14"/>
        <v>0</v>
      </c>
      <c r="BG423" s="163">
        <f t="shared" si="15"/>
        <v>0</v>
      </c>
      <c r="BH423" s="163">
        <f t="shared" si="16"/>
        <v>0</v>
      </c>
      <c r="BI423" s="163">
        <f t="shared" si="17"/>
        <v>0</v>
      </c>
      <c r="BJ423" s="19" t="s">
        <v>20</v>
      </c>
      <c r="BK423" s="163">
        <f t="shared" si="18"/>
        <v>0</v>
      </c>
      <c r="BL423" s="19" t="s">
        <v>164</v>
      </c>
      <c r="BM423" s="19" t="s">
        <v>759</v>
      </c>
    </row>
    <row r="424" spans="2:65" s="1" customFormat="1" ht="22.5" customHeight="1">
      <c r="B424" s="152"/>
      <c r="C424" s="153" t="s">
        <v>757</v>
      </c>
      <c r="D424" s="153" t="s">
        <v>155</v>
      </c>
      <c r="E424" s="154" t="s">
        <v>758</v>
      </c>
      <c r="F424" s="155" t="s">
        <v>681</v>
      </c>
      <c r="G424" s="156" t="s">
        <v>298</v>
      </c>
      <c r="H424" s="157">
        <v>1</v>
      </c>
      <c r="I424" s="158"/>
      <c r="J424" s="158">
        <f t="shared" si="19"/>
        <v>0</v>
      </c>
      <c r="K424" s="155" t="s">
        <v>159</v>
      </c>
      <c r="L424" s="200"/>
      <c r="M424" s="201" t="s">
        <v>3</v>
      </c>
      <c r="N424" s="202" t="s">
        <v>45</v>
      </c>
      <c r="O424" s="161">
        <v>0</v>
      </c>
      <c r="P424" s="161">
        <f t="shared" si="10"/>
        <v>0</v>
      </c>
      <c r="Q424" s="161">
        <v>0.0788</v>
      </c>
      <c r="R424" s="161">
        <f t="shared" si="11"/>
        <v>0.0788</v>
      </c>
      <c r="S424" s="161">
        <v>0</v>
      </c>
      <c r="T424" s="162">
        <f t="shared" si="12"/>
        <v>0</v>
      </c>
      <c r="AR424" s="19" t="s">
        <v>180</v>
      </c>
      <c r="AT424" s="19" t="s">
        <v>241</v>
      </c>
      <c r="AU424" s="19" t="s">
        <v>82</v>
      </c>
      <c r="AY424" s="19" t="s">
        <v>152</v>
      </c>
      <c r="BE424" s="163">
        <f t="shared" si="13"/>
        <v>0</v>
      </c>
      <c r="BF424" s="163">
        <f t="shared" si="14"/>
        <v>0</v>
      </c>
      <c r="BG424" s="163">
        <f t="shared" si="15"/>
        <v>0</v>
      </c>
      <c r="BH424" s="163">
        <f t="shared" si="16"/>
        <v>0</v>
      </c>
      <c r="BI424" s="163">
        <f t="shared" si="17"/>
        <v>0</v>
      </c>
      <c r="BJ424" s="19" t="s">
        <v>20</v>
      </c>
      <c r="BK424" s="163">
        <f t="shared" si="18"/>
        <v>0</v>
      </c>
      <c r="BL424" s="19" t="s">
        <v>164</v>
      </c>
      <c r="BM424" s="19" t="s">
        <v>763</v>
      </c>
    </row>
    <row r="425" spans="2:65" s="1" customFormat="1" ht="22.5" customHeight="1">
      <c r="B425" s="152"/>
      <c r="C425" s="194" t="s">
        <v>760</v>
      </c>
      <c r="D425" s="194" t="s">
        <v>241</v>
      </c>
      <c r="E425" s="195" t="s">
        <v>761</v>
      </c>
      <c r="F425" s="196" t="s">
        <v>762</v>
      </c>
      <c r="G425" s="197" t="s">
        <v>298</v>
      </c>
      <c r="H425" s="198">
        <v>1</v>
      </c>
      <c r="I425" s="199"/>
      <c r="J425" s="199">
        <f t="shared" si="19"/>
        <v>0</v>
      </c>
      <c r="K425" s="196" t="s">
        <v>159</v>
      </c>
      <c r="L425" s="33"/>
      <c r="M425" s="159" t="s">
        <v>3</v>
      </c>
      <c r="N425" s="160" t="s">
        <v>45</v>
      </c>
      <c r="O425" s="161">
        <v>3.006</v>
      </c>
      <c r="P425" s="161">
        <f t="shared" si="10"/>
        <v>1.7645219999999997</v>
      </c>
      <c r="Q425" s="161">
        <v>0</v>
      </c>
      <c r="R425" s="161">
        <f t="shared" si="11"/>
        <v>0</v>
      </c>
      <c r="S425" s="161">
        <v>0</v>
      </c>
      <c r="T425" s="162">
        <f t="shared" si="12"/>
        <v>0</v>
      </c>
      <c r="AR425" s="19" t="s">
        <v>305</v>
      </c>
      <c r="AT425" s="19" t="s">
        <v>155</v>
      </c>
      <c r="AU425" s="19" t="s">
        <v>82</v>
      </c>
      <c r="AY425" s="19" t="s">
        <v>152</v>
      </c>
      <c r="BE425" s="163">
        <f t="shared" si="13"/>
        <v>0</v>
      </c>
      <c r="BF425" s="163">
        <f t="shared" si="14"/>
        <v>0</v>
      </c>
      <c r="BG425" s="163">
        <f t="shared" si="15"/>
        <v>0</v>
      </c>
      <c r="BH425" s="163">
        <f t="shared" si="16"/>
        <v>0</v>
      </c>
      <c r="BI425" s="163">
        <f t="shared" si="17"/>
        <v>0</v>
      </c>
      <c r="BJ425" s="19" t="s">
        <v>20</v>
      </c>
      <c r="BK425" s="163">
        <f t="shared" si="18"/>
        <v>0</v>
      </c>
      <c r="BL425" s="19" t="s">
        <v>305</v>
      </c>
      <c r="BM425" s="19" t="s">
        <v>767</v>
      </c>
    </row>
    <row r="426" spans="2:65" s="1" customFormat="1" ht="22.5" customHeight="1">
      <c r="B426" s="152"/>
      <c r="C426" s="153" t="s">
        <v>764</v>
      </c>
      <c r="D426" s="153" t="s">
        <v>155</v>
      </c>
      <c r="E426" s="154" t="s">
        <v>765</v>
      </c>
      <c r="F426" s="155" t="s">
        <v>766</v>
      </c>
      <c r="G426" s="156" t="s">
        <v>239</v>
      </c>
      <c r="H426" s="157">
        <v>0.587</v>
      </c>
      <c r="I426" s="158"/>
      <c r="J426" s="158">
        <f t="shared" si="19"/>
        <v>0</v>
      </c>
      <c r="K426" s="155" t="s">
        <v>159</v>
      </c>
      <c r="L426" s="33"/>
      <c r="M426" s="159" t="s">
        <v>3</v>
      </c>
      <c r="N426" s="160" t="s">
        <v>45</v>
      </c>
      <c r="O426" s="161">
        <v>1.39</v>
      </c>
      <c r="P426" s="161">
        <f t="shared" si="10"/>
        <v>0.8159299999999999</v>
      </c>
      <c r="Q426" s="161">
        <v>0</v>
      </c>
      <c r="R426" s="161">
        <f t="shared" si="11"/>
        <v>0</v>
      </c>
      <c r="S426" s="161">
        <v>0</v>
      </c>
      <c r="T426" s="162">
        <f t="shared" si="12"/>
        <v>0</v>
      </c>
      <c r="AR426" s="19" t="s">
        <v>305</v>
      </c>
      <c r="AT426" s="19" t="s">
        <v>155</v>
      </c>
      <c r="AU426" s="19" t="s">
        <v>82</v>
      </c>
      <c r="AY426" s="19" t="s">
        <v>152</v>
      </c>
      <c r="BE426" s="163">
        <f t="shared" si="13"/>
        <v>0</v>
      </c>
      <c r="BF426" s="163">
        <f t="shared" si="14"/>
        <v>0</v>
      </c>
      <c r="BG426" s="163">
        <f t="shared" si="15"/>
        <v>0</v>
      </c>
      <c r="BH426" s="163">
        <f t="shared" si="16"/>
        <v>0</v>
      </c>
      <c r="BI426" s="163">
        <f t="shared" si="17"/>
        <v>0</v>
      </c>
      <c r="BJ426" s="19" t="s">
        <v>20</v>
      </c>
      <c r="BK426" s="163">
        <f t="shared" si="18"/>
        <v>0</v>
      </c>
      <c r="BL426" s="19" t="s">
        <v>305</v>
      </c>
      <c r="BM426" s="19" t="s">
        <v>771</v>
      </c>
    </row>
    <row r="427" spans="2:63" s="11" customFormat="1" ht="29.85" customHeight="1">
      <c r="B427" s="139"/>
      <c r="C427" s="153" t="s">
        <v>768</v>
      </c>
      <c r="D427" s="153" t="s">
        <v>155</v>
      </c>
      <c r="E427" s="154" t="s">
        <v>769</v>
      </c>
      <c r="F427" s="155" t="s">
        <v>770</v>
      </c>
      <c r="G427" s="156" t="s">
        <v>239</v>
      </c>
      <c r="H427" s="157">
        <v>0.587</v>
      </c>
      <c r="I427" s="158"/>
      <c r="J427" s="158">
        <f t="shared" si="19"/>
        <v>0</v>
      </c>
      <c r="K427" s="155" t="s">
        <v>159</v>
      </c>
      <c r="L427" s="139"/>
      <c r="M427" s="143"/>
      <c r="N427" s="144"/>
      <c r="O427" s="144"/>
      <c r="P427" s="145">
        <f>SUM(P428:P445)</f>
        <v>100.31428199999999</v>
      </c>
      <c r="Q427" s="144"/>
      <c r="R427" s="145">
        <f>SUM(R428:R445)</f>
        <v>0.8964748300000001</v>
      </c>
      <c r="S427" s="144"/>
      <c r="T427" s="146">
        <f>SUM(T428:T445)</f>
        <v>0</v>
      </c>
      <c r="AR427" s="140" t="s">
        <v>82</v>
      </c>
      <c r="AT427" s="147" t="s">
        <v>73</v>
      </c>
      <c r="AU427" s="147" t="s">
        <v>20</v>
      </c>
      <c r="AY427" s="140" t="s">
        <v>152</v>
      </c>
      <c r="BK427" s="148">
        <f>SUM(BK428:BK445)</f>
        <v>0</v>
      </c>
    </row>
    <row r="428" spans="2:65" s="1" customFormat="1" ht="22.5" customHeight="1">
      <c r="B428" s="152"/>
      <c r="C428" s="11"/>
      <c r="D428" s="149" t="s">
        <v>73</v>
      </c>
      <c r="E428" s="150" t="s">
        <v>772</v>
      </c>
      <c r="F428" s="150" t="s">
        <v>773</v>
      </c>
      <c r="G428" s="11"/>
      <c r="H428" s="11"/>
      <c r="I428" s="11"/>
      <c r="J428" s="151">
        <f>BK427</f>
        <v>0</v>
      </c>
      <c r="K428" s="11"/>
      <c r="L428" s="33"/>
      <c r="M428" s="159" t="s">
        <v>3</v>
      </c>
      <c r="N428" s="160" t="s">
        <v>45</v>
      </c>
      <c r="O428" s="161">
        <v>0.058</v>
      </c>
      <c r="P428" s="161">
        <f>O428*H429</f>
        <v>37.16321</v>
      </c>
      <c r="Q428" s="161">
        <v>3E-05</v>
      </c>
      <c r="R428" s="161">
        <f>Q428*H429</f>
        <v>0.01922235</v>
      </c>
      <c r="S428" s="161">
        <v>0</v>
      </c>
      <c r="T428" s="162">
        <f>S428*H429</f>
        <v>0</v>
      </c>
      <c r="AR428" s="19" t="s">
        <v>305</v>
      </c>
      <c r="AT428" s="19" t="s">
        <v>155</v>
      </c>
      <c r="AU428" s="19" t="s">
        <v>82</v>
      </c>
      <c r="AY428" s="19" t="s">
        <v>152</v>
      </c>
      <c r="BE428" s="163">
        <f>IF(N428="základní",J429,0)</f>
        <v>0</v>
      </c>
      <c r="BF428" s="163">
        <f>IF(N428="snížená",J429,0)</f>
        <v>0</v>
      </c>
      <c r="BG428" s="163">
        <f>IF(N428="zákl. přenesená",J429,0)</f>
        <v>0</v>
      </c>
      <c r="BH428" s="163">
        <f>IF(N428="sníž. přenesená",J429,0)</f>
        <v>0</v>
      </c>
      <c r="BI428" s="163">
        <f>IF(N428="nulová",J429,0)</f>
        <v>0</v>
      </c>
      <c r="BJ428" s="19" t="s">
        <v>20</v>
      </c>
      <c r="BK428" s="163">
        <f>ROUND(I429*H429,2)</f>
        <v>0</v>
      </c>
      <c r="BL428" s="19" t="s">
        <v>305</v>
      </c>
      <c r="BM428" s="19" t="s">
        <v>777</v>
      </c>
    </row>
    <row r="429" spans="2:51" s="12" customFormat="1" ht="13.5">
      <c r="B429" s="164"/>
      <c r="C429" s="153" t="s">
        <v>774</v>
      </c>
      <c r="D429" s="153" t="s">
        <v>155</v>
      </c>
      <c r="E429" s="154" t="s">
        <v>775</v>
      </c>
      <c r="F429" s="155" t="s">
        <v>776</v>
      </c>
      <c r="G429" s="156" t="s">
        <v>258</v>
      </c>
      <c r="H429" s="157">
        <v>640.745</v>
      </c>
      <c r="I429" s="158"/>
      <c r="J429" s="158">
        <f>ROUND(I429*H429,2)</f>
        <v>0</v>
      </c>
      <c r="K429" s="155" t="s">
        <v>159</v>
      </c>
      <c r="L429" s="164"/>
      <c r="M429" s="169"/>
      <c r="N429" s="170"/>
      <c r="O429" s="170"/>
      <c r="P429" s="170"/>
      <c r="Q429" s="170"/>
      <c r="R429" s="170"/>
      <c r="S429" s="170"/>
      <c r="T429" s="171"/>
      <c r="AT429" s="168" t="s">
        <v>162</v>
      </c>
      <c r="AU429" s="168" t="s">
        <v>82</v>
      </c>
      <c r="AV429" s="12" t="s">
        <v>20</v>
      </c>
      <c r="AW429" s="12" t="s">
        <v>37</v>
      </c>
      <c r="AX429" s="12" t="s">
        <v>74</v>
      </c>
      <c r="AY429" s="168" t="s">
        <v>152</v>
      </c>
    </row>
    <row r="430" spans="2:51" s="13" customFormat="1" ht="13.5">
      <c r="B430" s="172"/>
      <c r="C430" s="12"/>
      <c r="D430" s="165" t="s">
        <v>162</v>
      </c>
      <c r="E430" s="166" t="s">
        <v>3</v>
      </c>
      <c r="F430" s="167" t="s">
        <v>778</v>
      </c>
      <c r="G430" s="12"/>
      <c r="H430" s="168" t="s">
        <v>3</v>
      </c>
      <c r="I430" s="12"/>
      <c r="J430" s="12"/>
      <c r="K430" s="12"/>
      <c r="L430" s="172"/>
      <c r="M430" s="176"/>
      <c r="N430" s="177"/>
      <c r="O430" s="177"/>
      <c r="P430" s="177"/>
      <c r="Q430" s="177"/>
      <c r="R430" s="177"/>
      <c r="S430" s="177"/>
      <c r="T430" s="178"/>
      <c r="AT430" s="173" t="s">
        <v>162</v>
      </c>
      <c r="AU430" s="173" t="s">
        <v>82</v>
      </c>
      <c r="AV430" s="13" t="s">
        <v>82</v>
      </c>
      <c r="AW430" s="13" t="s">
        <v>37</v>
      </c>
      <c r="AX430" s="13" t="s">
        <v>74</v>
      </c>
      <c r="AY430" s="173" t="s">
        <v>152</v>
      </c>
    </row>
    <row r="431" spans="2:51" s="13" customFormat="1" ht="13.5">
      <c r="B431" s="172"/>
      <c r="D431" s="165" t="s">
        <v>162</v>
      </c>
      <c r="E431" s="173" t="s">
        <v>3</v>
      </c>
      <c r="F431" s="174" t="s">
        <v>779</v>
      </c>
      <c r="H431" s="175">
        <v>183.03</v>
      </c>
      <c r="L431" s="172"/>
      <c r="M431" s="176"/>
      <c r="N431" s="177"/>
      <c r="O431" s="177"/>
      <c r="P431" s="177"/>
      <c r="Q431" s="177"/>
      <c r="R431" s="177"/>
      <c r="S431" s="177"/>
      <c r="T431" s="178"/>
      <c r="AT431" s="173" t="s">
        <v>162</v>
      </c>
      <c r="AU431" s="173" t="s">
        <v>82</v>
      </c>
      <c r="AV431" s="13" t="s">
        <v>82</v>
      </c>
      <c r="AW431" s="13" t="s">
        <v>37</v>
      </c>
      <c r="AX431" s="13" t="s">
        <v>74</v>
      </c>
      <c r="AY431" s="173" t="s">
        <v>152</v>
      </c>
    </row>
    <row r="432" spans="2:51" s="12" customFormat="1" ht="13.5">
      <c r="B432" s="164"/>
      <c r="C432" s="13"/>
      <c r="D432" s="165" t="s">
        <v>162</v>
      </c>
      <c r="E432" s="173" t="s">
        <v>3</v>
      </c>
      <c r="F432" s="174" t="s">
        <v>780</v>
      </c>
      <c r="G432" s="13"/>
      <c r="H432" s="175">
        <v>18.73</v>
      </c>
      <c r="I432" s="13"/>
      <c r="J432" s="13"/>
      <c r="K432" s="13"/>
      <c r="L432" s="164"/>
      <c r="M432" s="169"/>
      <c r="N432" s="170"/>
      <c r="O432" s="170"/>
      <c r="P432" s="170"/>
      <c r="Q432" s="170"/>
      <c r="R432" s="170"/>
      <c r="S432" s="170"/>
      <c r="T432" s="171"/>
      <c r="AT432" s="168" t="s">
        <v>162</v>
      </c>
      <c r="AU432" s="168" t="s">
        <v>82</v>
      </c>
      <c r="AV432" s="12" t="s">
        <v>20</v>
      </c>
      <c r="AW432" s="12" t="s">
        <v>37</v>
      </c>
      <c r="AX432" s="12" t="s">
        <v>74</v>
      </c>
      <c r="AY432" s="168" t="s">
        <v>152</v>
      </c>
    </row>
    <row r="433" spans="2:51" s="13" customFormat="1" ht="13.5">
      <c r="B433" s="172"/>
      <c r="C433" s="12"/>
      <c r="D433" s="165" t="s">
        <v>162</v>
      </c>
      <c r="E433" s="166" t="s">
        <v>3</v>
      </c>
      <c r="F433" s="167" t="s">
        <v>781</v>
      </c>
      <c r="G433" s="12"/>
      <c r="H433" s="168" t="s">
        <v>3</v>
      </c>
      <c r="I433" s="12"/>
      <c r="J433" s="12"/>
      <c r="K433" s="12"/>
      <c r="L433" s="172"/>
      <c r="M433" s="176"/>
      <c r="N433" s="177"/>
      <c r="O433" s="177"/>
      <c r="P433" s="177"/>
      <c r="Q433" s="177"/>
      <c r="R433" s="177"/>
      <c r="S433" s="177"/>
      <c r="T433" s="178"/>
      <c r="AT433" s="173" t="s">
        <v>162</v>
      </c>
      <c r="AU433" s="173" t="s">
        <v>82</v>
      </c>
      <c r="AV433" s="13" t="s">
        <v>82</v>
      </c>
      <c r="AW433" s="13" t="s">
        <v>37</v>
      </c>
      <c r="AX433" s="13" t="s">
        <v>74</v>
      </c>
      <c r="AY433" s="173" t="s">
        <v>152</v>
      </c>
    </row>
    <row r="434" spans="2:51" s="12" customFormat="1" ht="13.5">
      <c r="B434" s="164"/>
      <c r="C434" s="13"/>
      <c r="D434" s="165" t="s">
        <v>162</v>
      </c>
      <c r="E434" s="173" t="s">
        <v>3</v>
      </c>
      <c r="F434" s="174" t="s">
        <v>782</v>
      </c>
      <c r="G434" s="13"/>
      <c r="H434" s="175">
        <v>249.062</v>
      </c>
      <c r="I434" s="13"/>
      <c r="J434" s="13"/>
      <c r="K434" s="13"/>
      <c r="L434" s="164"/>
      <c r="M434" s="169"/>
      <c r="N434" s="170"/>
      <c r="O434" s="170"/>
      <c r="P434" s="170"/>
      <c r="Q434" s="170"/>
      <c r="R434" s="170"/>
      <c r="S434" s="170"/>
      <c r="T434" s="171"/>
      <c r="AT434" s="168" t="s">
        <v>162</v>
      </c>
      <c r="AU434" s="168" t="s">
        <v>82</v>
      </c>
      <c r="AV434" s="12" t="s">
        <v>20</v>
      </c>
      <c r="AW434" s="12" t="s">
        <v>37</v>
      </c>
      <c r="AX434" s="12" t="s">
        <v>74</v>
      </c>
      <c r="AY434" s="168" t="s">
        <v>152</v>
      </c>
    </row>
    <row r="435" spans="2:51" s="13" customFormat="1" ht="13.5">
      <c r="B435" s="172"/>
      <c r="C435" s="12"/>
      <c r="D435" s="165" t="s">
        <v>162</v>
      </c>
      <c r="E435" s="166" t="s">
        <v>3</v>
      </c>
      <c r="F435" s="167" t="s">
        <v>783</v>
      </c>
      <c r="G435" s="12"/>
      <c r="H435" s="168" t="s">
        <v>3</v>
      </c>
      <c r="I435" s="12"/>
      <c r="J435" s="12"/>
      <c r="K435" s="12"/>
      <c r="L435" s="172"/>
      <c r="M435" s="176"/>
      <c r="N435" s="177"/>
      <c r="O435" s="177"/>
      <c r="P435" s="177"/>
      <c r="Q435" s="177"/>
      <c r="R435" s="177"/>
      <c r="S435" s="177"/>
      <c r="T435" s="178"/>
      <c r="AT435" s="173" t="s">
        <v>162</v>
      </c>
      <c r="AU435" s="173" t="s">
        <v>82</v>
      </c>
      <c r="AV435" s="13" t="s">
        <v>82</v>
      </c>
      <c r="AW435" s="13" t="s">
        <v>37</v>
      </c>
      <c r="AX435" s="13" t="s">
        <v>74</v>
      </c>
      <c r="AY435" s="173" t="s">
        <v>152</v>
      </c>
    </row>
    <row r="436" spans="2:51" s="12" customFormat="1" ht="13.5">
      <c r="B436" s="164"/>
      <c r="C436" s="13"/>
      <c r="D436" s="165" t="s">
        <v>162</v>
      </c>
      <c r="E436" s="173" t="s">
        <v>3</v>
      </c>
      <c r="F436" s="174" t="s">
        <v>784</v>
      </c>
      <c r="G436" s="13"/>
      <c r="H436" s="175">
        <v>176.135</v>
      </c>
      <c r="I436" s="13"/>
      <c r="J436" s="13"/>
      <c r="K436" s="13"/>
      <c r="L436" s="164"/>
      <c r="M436" s="169"/>
      <c r="N436" s="170"/>
      <c r="O436" s="170"/>
      <c r="P436" s="170"/>
      <c r="Q436" s="170"/>
      <c r="R436" s="170"/>
      <c r="S436" s="170"/>
      <c r="T436" s="171"/>
      <c r="AT436" s="168" t="s">
        <v>162</v>
      </c>
      <c r="AU436" s="168" t="s">
        <v>82</v>
      </c>
      <c r="AV436" s="12" t="s">
        <v>20</v>
      </c>
      <c r="AW436" s="12" t="s">
        <v>37</v>
      </c>
      <c r="AX436" s="12" t="s">
        <v>74</v>
      </c>
      <c r="AY436" s="168" t="s">
        <v>152</v>
      </c>
    </row>
    <row r="437" spans="2:51" s="13" customFormat="1" ht="13.5">
      <c r="B437" s="172"/>
      <c r="C437" s="12"/>
      <c r="D437" s="165" t="s">
        <v>162</v>
      </c>
      <c r="E437" s="166" t="s">
        <v>3</v>
      </c>
      <c r="F437" s="167" t="s">
        <v>262</v>
      </c>
      <c r="G437" s="12"/>
      <c r="H437" s="168" t="s">
        <v>3</v>
      </c>
      <c r="I437" s="12"/>
      <c r="J437" s="12"/>
      <c r="K437" s="12"/>
      <c r="L437" s="172"/>
      <c r="M437" s="176"/>
      <c r="N437" s="177"/>
      <c r="O437" s="177"/>
      <c r="P437" s="177"/>
      <c r="Q437" s="177"/>
      <c r="R437" s="177"/>
      <c r="S437" s="177"/>
      <c r="T437" s="178"/>
      <c r="AT437" s="173" t="s">
        <v>162</v>
      </c>
      <c r="AU437" s="173" t="s">
        <v>82</v>
      </c>
      <c r="AV437" s="13" t="s">
        <v>82</v>
      </c>
      <c r="AW437" s="13" t="s">
        <v>37</v>
      </c>
      <c r="AX437" s="13" t="s">
        <v>74</v>
      </c>
      <c r="AY437" s="173" t="s">
        <v>152</v>
      </c>
    </row>
    <row r="438" spans="2:51" s="14" customFormat="1" ht="13.5">
      <c r="B438" s="179"/>
      <c r="C438" s="13"/>
      <c r="D438" s="165" t="s">
        <v>162</v>
      </c>
      <c r="E438" s="173" t="s">
        <v>3</v>
      </c>
      <c r="F438" s="174" t="s">
        <v>263</v>
      </c>
      <c r="G438" s="13"/>
      <c r="H438" s="175">
        <v>13.788</v>
      </c>
      <c r="I438" s="13"/>
      <c r="J438" s="13"/>
      <c r="K438" s="13"/>
      <c r="L438" s="179"/>
      <c r="M438" s="184"/>
      <c r="N438" s="185"/>
      <c r="O438" s="185"/>
      <c r="P438" s="185"/>
      <c r="Q438" s="185"/>
      <c r="R438" s="185"/>
      <c r="S438" s="185"/>
      <c r="T438" s="186"/>
      <c r="AT438" s="187" t="s">
        <v>162</v>
      </c>
      <c r="AU438" s="187" t="s">
        <v>82</v>
      </c>
      <c r="AV438" s="14" t="s">
        <v>164</v>
      </c>
      <c r="AW438" s="14" t="s">
        <v>37</v>
      </c>
      <c r="AX438" s="14" t="s">
        <v>20</v>
      </c>
      <c r="AY438" s="187" t="s">
        <v>152</v>
      </c>
    </row>
    <row r="439" spans="2:65" s="1" customFormat="1" ht="22.5" customHeight="1">
      <c r="B439" s="152"/>
      <c r="C439" s="14"/>
      <c r="D439" s="180" t="s">
        <v>162</v>
      </c>
      <c r="E439" s="181" t="s">
        <v>3</v>
      </c>
      <c r="F439" s="182" t="s">
        <v>163</v>
      </c>
      <c r="G439" s="14"/>
      <c r="H439" s="183">
        <v>640.745</v>
      </c>
      <c r="I439" s="14"/>
      <c r="J439" s="14"/>
      <c r="K439" s="14"/>
      <c r="L439" s="33"/>
      <c r="M439" s="159" t="s">
        <v>3</v>
      </c>
      <c r="N439" s="160" t="s">
        <v>45</v>
      </c>
      <c r="O439" s="161">
        <v>0.307</v>
      </c>
      <c r="P439" s="161">
        <f>O439*H440</f>
        <v>61.94031999999999</v>
      </c>
      <c r="Q439" s="161">
        <v>0.0003</v>
      </c>
      <c r="R439" s="161">
        <f>Q439*H440</f>
        <v>0.06052799999999999</v>
      </c>
      <c r="S439" s="161">
        <v>0</v>
      </c>
      <c r="T439" s="162">
        <f>S439*H440</f>
        <v>0</v>
      </c>
      <c r="AR439" s="19" t="s">
        <v>305</v>
      </c>
      <c r="AT439" s="19" t="s">
        <v>155</v>
      </c>
      <c r="AU439" s="19" t="s">
        <v>82</v>
      </c>
      <c r="AY439" s="19" t="s">
        <v>152</v>
      </c>
      <c r="BE439" s="163">
        <f>IF(N439="základní",J440,0)</f>
        <v>0</v>
      </c>
      <c r="BF439" s="163">
        <f>IF(N439="snížená",J440,0)</f>
        <v>0</v>
      </c>
      <c r="BG439" s="163">
        <f>IF(N439="zákl. přenesená",J440,0)</f>
        <v>0</v>
      </c>
      <c r="BH439" s="163">
        <f>IF(N439="sníž. přenesená",J440,0)</f>
        <v>0</v>
      </c>
      <c r="BI439" s="163">
        <f>IF(N439="nulová",J440,0)</f>
        <v>0</v>
      </c>
      <c r="BJ439" s="19" t="s">
        <v>20</v>
      </c>
      <c r="BK439" s="163">
        <f>ROUND(I440*H440,2)</f>
        <v>0</v>
      </c>
      <c r="BL439" s="19" t="s">
        <v>305</v>
      </c>
      <c r="BM439" s="19" t="s">
        <v>787</v>
      </c>
    </row>
    <row r="440" spans="2:65" s="307" customFormat="1" ht="24.75" customHeight="1">
      <c r="B440" s="152"/>
      <c r="C440" s="153" t="s">
        <v>785</v>
      </c>
      <c r="D440" s="153" t="s">
        <v>155</v>
      </c>
      <c r="E440" s="154" t="s">
        <v>786</v>
      </c>
      <c r="F440" s="155" t="s">
        <v>1997</v>
      </c>
      <c r="G440" s="156" t="s">
        <v>258</v>
      </c>
      <c r="H440" s="157">
        <v>201.76</v>
      </c>
      <c r="I440" s="158"/>
      <c r="J440" s="158">
        <f>ROUND(I440*H440,2)</f>
        <v>0</v>
      </c>
      <c r="K440" s="155" t="s">
        <v>159</v>
      </c>
      <c r="L440" s="33"/>
      <c r="M440" s="159"/>
      <c r="N440" s="160"/>
      <c r="O440" s="161"/>
      <c r="P440" s="161"/>
      <c r="Q440" s="161"/>
      <c r="R440" s="161"/>
      <c r="S440" s="161"/>
      <c r="T440" s="162"/>
      <c r="AR440" s="19"/>
      <c r="AT440" s="19"/>
      <c r="AU440" s="19"/>
      <c r="AY440" s="19"/>
      <c r="BE440" s="163"/>
      <c r="BF440" s="163"/>
      <c r="BG440" s="163"/>
      <c r="BH440" s="163"/>
      <c r="BI440" s="163"/>
      <c r="BJ440" s="19"/>
      <c r="BK440" s="163"/>
      <c r="BL440" s="19"/>
      <c r="BM440" s="19"/>
    </row>
    <row r="441" spans="2:65" s="1" customFormat="1" ht="34.5" customHeight="1">
      <c r="B441" s="152"/>
      <c r="C441" s="153"/>
      <c r="D441" s="153"/>
      <c r="E441" s="154"/>
      <c r="F441" s="308" t="s">
        <v>1941</v>
      </c>
      <c r="G441" s="156"/>
      <c r="H441" s="157"/>
      <c r="I441" s="158"/>
      <c r="J441" s="158"/>
      <c r="K441" s="155"/>
      <c r="L441" s="200"/>
      <c r="M441" s="201" t="s">
        <v>3</v>
      </c>
      <c r="N441" s="202" t="s">
        <v>45</v>
      </c>
      <c r="O441" s="161">
        <v>0</v>
      </c>
      <c r="P441" s="161">
        <f>O441*H442</f>
        <v>0</v>
      </c>
      <c r="Q441" s="161">
        <v>0.00368</v>
      </c>
      <c r="R441" s="161">
        <f>Q441*H442</f>
        <v>0.8167244800000001</v>
      </c>
      <c r="S441" s="161">
        <v>0</v>
      </c>
      <c r="T441" s="162">
        <f>S441*H442</f>
        <v>0</v>
      </c>
      <c r="AR441" s="19" t="s">
        <v>496</v>
      </c>
      <c r="AT441" s="19" t="s">
        <v>241</v>
      </c>
      <c r="AU441" s="19" t="s">
        <v>82</v>
      </c>
      <c r="AY441" s="19" t="s">
        <v>152</v>
      </c>
      <c r="BE441" s="163">
        <f>IF(N441="základní",J442,0)</f>
        <v>0</v>
      </c>
      <c r="BF441" s="163">
        <f>IF(N441="snížená",J442,0)</f>
        <v>0</v>
      </c>
      <c r="BG441" s="163">
        <f>IF(N441="zákl. přenesená",J442,0)</f>
        <v>0</v>
      </c>
      <c r="BH441" s="163">
        <f>IF(N441="sníž. přenesená",J442,0)</f>
        <v>0</v>
      </c>
      <c r="BI441" s="163">
        <f>IF(N441="nulová",J442,0)</f>
        <v>0</v>
      </c>
      <c r="BJ441" s="19" t="s">
        <v>20</v>
      </c>
      <c r="BK441" s="163">
        <f>ROUND(I442*H442,2)</f>
        <v>0</v>
      </c>
      <c r="BL441" s="19" t="s">
        <v>305</v>
      </c>
      <c r="BM441" s="19" t="s">
        <v>790</v>
      </c>
    </row>
    <row r="442" spans="2:51" s="13" customFormat="1" ht="108">
      <c r="B442" s="172"/>
      <c r="C442" s="352" t="s">
        <v>788</v>
      </c>
      <c r="D442" s="352" t="s">
        <v>241</v>
      </c>
      <c r="E442" s="353" t="s">
        <v>789</v>
      </c>
      <c r="F442" s="354" t="s">
        <v>1986</v>
      </c>
      <c r="G442" s="355" t="s">
        <v>258</v>
      </c>
      <c r="H442" s="356">
        <f>H444</f>
        <v>221.936</v>
      </c>
      <c r="I442" s="357"/>
      <c r="J442" s="357">
        <f>ROUND(I442*H442,2)</f>
        <v>0</v>
      </c>
      <c r="K442" s="354" t="s">
        <v>159</v>
      </c>
      <c r="L442" s="172"/>
      <c r="M442" s="176"/>
      <c r="N442" s="177"/>
      <c r="O442" s="177"/>
      <c r="P442" s="177"/>
      <c r="Q442" s="177"/>
      <c r="R442" s="177"/>
      <c r="S442" s="177"/>
      <c r="T442" s="178"/>
      <c r="AT442" s="173" t="s">
        <v>162</v>
      </c>
      <c r="AU442" s="173" t="s">
        <v>82</v>
      </c>
      <c r="AV442" s="13" t="s">
        <v>82</v>
      </c>
      <c r="AW442" s="13" t="s">
        <v>37</v>
      </c>
      <c r="AX442" s="13" t="s">
        <v>74</v>
      </c>
      <c r="AY442" s="173" t="s">
        <v>152</v>
      </c>
    </row>
    <row r="443" spans="2:51" s="13" customFormat="1" ht="13.5">
      <c r="B443" s="172"/>
      <c r="D443" s="165" t="s">
        <v>162</v>
      </c>
      <c r="E443" s="173" t="s">
        <v>3</v>
      </c>
      <c r="F443" s="174">
        <v>201.76</v>
      </c>
      <c r="H443" s="175"/>
      <c r="L443" s="172"/>
      <c r="M443" s="176"/>
      <c r="N443" s="177"/>
      <c r="O443" s="177"/>
      <c r="P443" s="177"/>
      <c r="Q443" s="177"/>
      <c r="R443" s="177"/>
      <c r="S443" s="177"/>
      <c r="T443" s="178"/>
      <c r="AT443" s="173" t="s">
        <v>162</v>
      </c>
      <c r="AU443" s="173" t="s">
        <v>82</v>
      </c>
      <c r="AV443" s="13" t="s">
        <v>82</v>
      </c>
      <c r="AW443" s="13" t="s">
        <v>4</v>
      </c>
      <c r="AX443" s="13" t="s">
        <v>20</v>
      </c>
      <c r="AY443" s="173" t="s">
        <v>152</v>
      </c>
    </row>
    <row r="444" spans="2:65" s="1" customFormat="1" ht="22.5" customHeight="1">
      <c r="B444" s="152"/>
      <c r="C444" s="13"/>
      <c r="D444" s="180" t="s">
        <v>162</v>
      </c>
      <c r="E444" s="13"/>
      <c r="F444" s="210" t="s">
        <v>1942</v>
      </c>
      <c r="G444" s="13"/>
      <c r="H444" s="211">
        <f>201.76*1.1</f>
        <v>221.936</v>
      </c>
      <c r="I444" s="13"/>
      <c r="J444" s="13"/>
      <c r="K444" s="13"/>
      <c r="L444" s="33"/>
      <c r="M444" s="159" t="s">
        <v>3</v>
      </c>
      <c r="N444" s="160" t="s">
        <v>45</v>
      </c>
      <c r="O444" s="161">
        <v>1.102</v>
      </c>
      <c r="P444" s="161">
        <f>O444*H445</f>
        <v>0.634752</v>
      </c>
      <c r="Q444" s="161">
        <v>0</v>
      </c>
      <c r="R444" s="161">
        <f>Q444*H445</f>
        <v>0</v>
      </c>
      <c r="S444" s="161">
        <v>0</v>
      </c>
      <c r="T444" s="162">
        <f>S444*H445</f>
        <v>0</v>
      </c>
      <c r="AR444" s="19" t="s">
        <v>305</v>
      </c>
      <c r="AT444" s="19" t="s">
        <v>155</v>
      </c>
      <c r="AU444" s="19" t="s">
        <v>82</v>
      </c>
      <c r="AY444" s="19" t="s">
        <v>152</v>
      </c>
      <c r="BE444" s="163">
        <f>IF(N444="základní",J445,0)</f>
        <v>0</v>
      </c>
      <c r="BF444" s="163">
        <f>IF(N444="snížená",J445,0)</f>
        <v>0</v>
      </c>
      <c r="BG444" s="163">
        <f>IF(N444="zákl. přenesená",J445,0)</f>
        <v>0</v>
      </c>
      <c r="BH444" s="163">
        <f>IF(N444="sníž. přenesená",J445,0)</f>
        <v>0</v>
      </c>
      <c r="BI444" s="163">
        <f>IF(N444="nulová",J445,0)</f>
        <v>0</v>
      </c>
      <c r="BJ444" s="19" t="s">
        <v>20</v>
      </c>
      <c r="BK444" s="163">
        <f>ROUND(I445*H445,2)</f>
        <v>0</v>
      </c>
      <c r="BL444" s="19" t="s">
        <v>305</v>
      </c>
      <c r="BM444" s="19" t="s">
        <v>794</v>
      </c>
    </row>
    <row r="445" spans="2:65" s="1" customFormat="1" ht="22.5" customHeight="1">
      <c r="B445" s="152"/>
      <c r="C445" s="153" t="s">
        <v>791</v>
      </c>
      <c r="D445" s="153" t="s">
        <v>155</v>
      </c>
      <c r="E445" s="154" t="s">
        <v>792</v>
      </c>
      <c r="F445" s="155" t="s">
        <v>793</v>
      </c>
      <c r="G445" s="156" t="s">
        <v>239</v>
      </c>
      <c r="H445" s="157">
        <v>0.576</v>
      </c>
      <c r="I445" s="158"/>
      <c r="J445" s="158">
        <f>ROUND(I445*H445,2)</f>
        <v>0</v>
      </c>
      <c r="K445" s="155" t="s">
        <v>159</v>
      </c>
      <c r="L445" s="33"/>
      <c r="M445" s="159" t="s">
        <v>3</v>
      </c>
      <c r="N445" s="160" t="s">
        <v>45</v>
      </c>
      <c r="O445" s="161">
        <v>1</v>
      </c>
      <c r="P445" s="161">
        <f>O445*H446</f>
        <v>0.576</v>
      </c>
      <c r="Q445" s="161">
        <v>0</v>
      </c>
      <c r="R445" s="161">
        <f>Q445*H446</f>
        <v>0</v>
      </c>
      <c r="S445" s="161">
        <v>0</v>
      </c>
      <c r="T445" s="162">
        <f>S445*H446</f>
        <v>0</v>
      </c>
      <c r="AR445" s="19" t="s">
        <v>305</v>
      </c>
      <c r="AT445" s="19" t="s">
        <v>155</v>
      </c>
      <c r="AU445" s="19" t="s">
        <v>82</v>
      </c>
      <c r="AY445" s="19" t="s">
        <v>152</v>
      </c>
      <c r="BE445" s="163">
        <f>IF(N445="základní",J446,0)</f>
        <v>0</v>
      </c>
      <c r="BF445" s="163">
        <f>IF(N445="snížená",J446,0)</f>
        <v>0</v>
      </c>
      <c r="BG445" s="163">
        <f>IF(N445="zákl. přenesená",J446,0)</f>
        <v>0</v>
      </c>
      <c r="BH445" s="163">
        <f>IF(N445="sníž. přenesená",J446,0)</f>
        <v>0</v>
      </c>
      <c r="BI445" s="163">
        <f>IF(N445="nulová",J446,0)</f>
        <v>0</v>
      </c>
      <c r="BJ445" s="19" t="s">
        <v>20</v>
      </c>
      <c r="BK445" s="163">
        <f>ROUND(I446*H446,2)</f>
        <v>0</v>
      </c>
      <c r="BL445" s="19" t="s">
        <v>305</v>
      </c>
      <c r="BM445" s="19" t="s">
        <v>798</v>
      </c>
    </row>
    <row r="446" spans="2:63" s="11" customFormat="1" ht="29.85" customHeight="1">
      <c r="B446" s="139"/>
      <c r="C446" s="153" t="s">
        <v>795</v>
      </c>
      <c r="D446" s="153" t="s">
        <v>155</v>
      </c>
      <c r="E446" s="154" t="s">
        <v>796</v>
      </c>
      <c r="F446" s="155" t="s">
        <v>797</v>
      </c>
      <c r="G446" s="156" t="s">
        <v>239</v>
      </c>
      <c r="H446" s="157">
        <v>0.576</v>
      </c>
      <c r="I446" s="158"/>
      <c r="J446" s="158">
        <f>ROUND(I446*H446,2)</f>
        <v>0</v>
      </c>
      <c r="K446" s="155" t="s">
        <v>159</v>
      </c>
      <c r="L446" s="139"/>
      <c r="M446" s="143"/>
      <c r="N446" s="144"/>
      <c r="O446" s="144"/>
      <c r="P446" s="145">
        <f>SUM(P447:P479)</f>
        <v>127.971005</v>
      </c>
      <c r="Q446" s="144"/>
      <c r="R446" s="145">
        <f>SUM(R447:R479)</f>
        <v>3.0662796000000005</v>
      </c>
      <c r="S446" s="144"/>
      <c r="T446" s="146">
        <f>SUM(T447:T479)</f>
        <v>0</v>
      </c>
      <c r="AR446" s="140" t="s">
        <v>82</v>
      </c>
      <c r="AT446" s="147" t="s">
        <v>73</v>
      </c>
      <c r="AU446" s="147" t="s">
        <v>20</v>
      </c>
      <c r="AY446" s="140" t="s">
        <v>152</v>
      </c>
      <c r="BK446" s="148">
        <f>SUM(BK447:BK479)</f>
        <v>0</v>
      </c>
    </row>
    <row r="447" spans="2:65" s="1" customFormat="1" ht="31.5" customHeight="1">
      <c r="B447" s="152"/>
      <c r="C447" s="11"/>
      <c r="D447" s="149" t="s">
        <v>73</v>
      </c>
      <c r="E447" s="150" t="s">
        <v>799</v>
      </c>
      <c r="F447" s="150" t="s">
        <v>800</v>
      </c>
      <c r="G447" s="11"/>
      <c r="H447" s="11"/>
      <c r="I447" s="11"/>
      <c r="J447" s="151">
        <f>BK446</f>
        <v>0</v>
      </c>
      <c r="K447" s="11"/>
      <c r="L447" s="33"/>
      <c r="M447" s="159" t="s">
        <v>3</v>
      </c>
      <c r="N447" s="160" t="s">
        <v>45</v>
      </c>
      <c r="O447" s="161">
        <v>0.641</v>
      </c>
      <c r="P447" s="161">
        <f>O447*H448</f>
        <v>111.364135</v>
      </c>
      <c r="Q447" s="161">
        <v>0.003</v>
      </c>
      <c r="R447" s="161">
        <f>Q447*H448</f>
        <v>0.521205</v>
      </c>
      <c r="S447" s="161">
        <v>0</v>
      </c>
      <c r="T447" s="162">
        <f>S447*H448</f>
        <v>0</v>
      </c>
      <c r="AR447" s="19" t="s">
        <v>305</v>
      </c>
      <c r="AT447" s="19" t="s">
        <v>155</v>
      </c>
      <c r="AU447" s="19" t="s">
        <v>82</v>
      </c>
      <c r="AY447" s="19" t="s">
        <v>152</v>
      </c>
      <c r="BE447" s="163">
        <f>IF(N447="základní",J448,0)</f>
        <v>0</v>
      </c>
      <c r="BF447" s="163">
        <f>IF(N447="snížená",J448,0)</f>
        <v>0</v>
      </c>
      <c r="BG447" s="163">
        <f>IF(N447="zákl. přenesená",J448,0)</f>
        <v>0</v>
      </c>
      <c r="BH447" s="163">
        <f>IF(N447="sníž. přenesená",J448,0)</f>
        <v>0</v>
      </c>
      <c r="BI447" s="163">
        <f>IF(N447="nulová",J448,0)</f>
        <v>0</v>
      </c>
      <c r="BJ447" s="19" t="s">
        <v>20</v>
      </c>
      <c r="BK447" s="163">
        <f>ROUND(I448*H448,2)</f>
        <v>0</v>
      </c>
      <c r="BL447" s="19" t="s">
        <v>305</v>
      </c>
      <c r="BM447" s="19" t="s">
        <v>804</v>
      </c>
    </row>
    <row r="448" spans="2:65" s="1" customFormat="1" ht="27.75" customHeight="1">
      <c r="B448" s="152"/>
      <c r="C448" s="153" t="s">
        <v>801</v>
      </c>
      <c r="D448" s="153" t="s">
        <v>155</v>
      </c>
      <c r="E448" s="154" t="s">
        <v>802</v>
      </c>
      <c r="F448" s="155" t="s">
        <v>803</v>
      </c>
      <c r="G448" s="156" t="s">
        <v>258</v>
      </c>
      <c r="H448" s="157">
        <v>173.735</v>
      </c>
      <c r="I448" s="158"/>
      <c r="J448" s="158">
        <f>ROUND(I448*H448,2)</f>
        <v>0</v>
      </c>
      <c r="K448" s="155" t="s">
        <v>159</v>
      </c>
      <c r="L448" s="200"/>
      <c r="M448" s="201" t="s">
        <v>3</v>
      </c>
      <c r="N448" s="202" t="s">
        <v>45</v>
      </c>
      <c r="O448" s="161">
        <v>0</v>
      </c>
      <c r="P448" s="161">
        <f>O448*H449</f>
        <v>0</v>
      </c>
      <c r="Q448" s="161">
        <v>0.0129</v>
      </c>
      <c r="R448" s="161">
        <f>Q448*H449</f>
        <v>2.4653061000000003</v>
      </c>
      <c r="S448" s="161">
        <v>0</v>
      </c>
      <c r="T448" s="162">
        <f>S448*H449</f>
        <v>0</v>
      </c>
      <c r="AR448" s="19" t="s">
        <v>496</v>
      </c>
      <c r="AT448" s="19" t="s">
        <v>241</v>
      </c>
      <c r="AU448" s="19" t="s">
        <v>82</v>
      </c>
      <c r="AY448" s="19" t="s">
        <v>152</v>
      </c>
      <c r="BE448" s="163">
        <f>IF(N448="základní",J449,0)</f>
        <v>0</v>
      </c>
      <c r="BF448" s="163">
        <f>IF(N448="snížená",J449,0)</f>
        <v>0</v>
      </c>
      <c r="BG448" s="163">
        <f>IF(N448="zákl. přenesená",J449,0)</f>
        <v>0</v>
      </c>
      <c r="BH448" s="163">
        <f>IF(N448="sníž. přenesená",J449,0)</f>
        <v>0</v>
      </c>
      <c r="BI448" s="163">
        <f>IF(N448="nulová",J449,0)</f>
        <v>0</v>
      </c>
      <c r="BJ448" s="19" t="s">
        <v>20</v>
      </c>
      <c r="BK448" s="163">
        <f>ROUND(I449*H449,2)</f>
        <v>0</v>
      </c>
      <c r="BL448" s="19" t="s">
        <v>305</v>
      </c>
      <c r="BM448" s="19" t="s">
        <v>808</v>
      </c>
    </row>
    <row r="449" spans="2:51" s="12" customFormat="1" ht="24" customHeight="1">
      <c r="B449" s="164"/>
      <c r="C449" s="194" t="s">
        <v>805</v>
      </c>
      <c r="D449" s="194" t="s">
        <v>241</v>
      </c>
      <c r="E449" s="195" t="s">
        <v>806</v>
      </c>
      <c r="F449" s="196" t="s">
        <v>807</v>
      </c>
      <c r="G449" s="197" t="s">
        <v>258</v>
      </c>
      <c r="H449" s="198">
        <v>191.109</v>
      </c>
      <c r="I449" s="199"/>
      <c r="J449" s="199">
        <f>ROUND(I449*H449,2)</f>
        <v>0</v>
      </c>
      <c r="K449" s="196" t="s">
        <v>159</v>
      </c>
      <c r="L449" s="164"/>
      <c r="M449" s="169"/>
      <c r="N449" s="170"/>
      <c r="O449" s="170"/>
      <c r="P449" s="170"/>
      <c r="Q449" s="170"/>
      <c r="R449" s="170"/>
      <c r="S449" s="170"/>
      <c r="T449" s="171"/>
      <c r="AT449" s="168" t="s">
        <v>162</v>
      </c>
      <c r="AU449" s="168" t="s">
        <v>82</v>
      </c>
      <c r="AV449" s="12" t="s">
        <v>20</v>
      </c>
      <c r="AW449" s="12" t="s">
        <v>37</v>
      </c>
      <c r="AX449" s="12" t="s">
        <v>74</v>
      </c>
      <c r="AY449" s="168" t="s">
        <v>152</v>
      </c>
    </row>
    <row r="450" spans="2:51" s="12" customFormat="1" ht="13.5">
      <c r="B450" s="164"/>
      <c r="D450" s="165" t="s">
        <v>162</v>
      </c>
      <c r="E450" s="166" t="s">
        <v>3</v>
      </c>
      <c r="F450" s="167" t="s">
        <v>809</v>
      </c>
      <c r="H450" s="168" t="s">
        <v>3</v>
      </c>
      <c r="L450" s="164"/>
      <c r="M450" s="169"/>
      <c r="N450" s="170"/>
      <c r="O450" s="170"/>
      <c r="P450" s="170"/>
      <c r="Q450" s="170"/>
      <c r="R450" s="170"/>
      <c r="S450" s="170"/>
      <c r="T450" s="171"/>
      <c r="AT450" s="168" t="s">
        <v>162</v>
      </c>
      <c r="AU450" s="168" t="s">
        <v>82</v>
      </c>
      <c r="AV450" s="12" t="s">
        <v>20</v>
      </c>
      <c r="AW450" s="12" t="s">
        <v>37</v>
      </c>
      <c r="AX450" s="12" t="s">
        <v>74</v>
      </c>
      <c r="AY450" s="168" t="s">
        <v>152</v>
      </c>
    </row>
    <row r="451" spans="2:51" s="13" customFormat="1" ht="13.5">
      <c r="B451" s="172"/>
      <c r="C451" s="12"/>
      <c r="D451" s="165" t="s">
        <v>162</v>
      </c>
      <c r="E451" s="166" t="s">
        <v>3</v>
      </c>
      <c r="F451" s="167" t="s">
        <v>810</v>
      </c>
      <c r="G451" s="12"/>
      <c r="H451" s="168" t="s">
        <v>3</v>
      </c>
      <c r="I451" s="12"/>
      <c r="J451" s="12"/>
      <c r="K451" s="12"/>
      <c r="L451" s="172"/>
      <c r="M451" s="176"/>
      <c r="N451" s="177"/>
      <c r="O451" s="177"/>
      <c r="P451" s="177"/>
      <c r="Q451" s="177"/>
      <c r="R451" s="177"/>
      <c r="S451" s="177"/>
      <c r="T451" s="178"/>
      <c r="AT451" s="173" t="s">
        <v>162</v>
      </c>
      <c r="AU451" s="173" t="s">
        <v>82</v>
      </c>
      <c r="AV451" s="13" t="s">
        <v>82</v>
      </c>
      <c r="AW451" s="13" t="s">
        <v>37</v>
      </c>
      <c r="AX451" s="13" t="s">
        <v>74</v>
      </c>
      <c r="AY451" s="173" t="s">
        <v>152</v>
      </c>
    </row>
    <row r="452" spans="2:51" s="12" customFormat="1" ht="13.5">
      <c r="B452" s="164"/>
      <c r="C452" s="13"/>
      <c r="D452" s="165" t="s">
        <v>162</v>
      </c>
      <c r="E452" s="173" t="s">
        <v>3</v>
      </c>
      <c r="F452" s="174" t="s">
        <v>811</v>
      </c>
      <c r="G452" s="13"/>
      <c r="H452" s="175">
        <v>26.28</v>
      </c>
      <c r="I452" s="13"/>
      <c r="J452" s="13"/>
      <c r="K452" s="13"/>
      <c r="L452" s="164"/>
      <c r="M452" s="169"/>
      <c r="N452" s="170"/>
      <c r="O452" s="170"/>
      <c r="P452" s="170"/>
      <c r="Q452" s="170"/>
      <c r="R452" s="170"/>
      <c r="S452" s="170"/>
      <c r="T452" s="171"/>
      <c r="AT452" s="168" t="s">
        <v>162</v>
      </c>
      <c r="AU452" s="168" t="s">
        <v>82</v>
      </c>
      <c r="AV452" s="12" t="s">
        <v>20</v>
      </c>
      <c r="AW452" s="12" t="s">
        <v>37</v>
      </c>
      <c r="AX452" s="12" t="s">
        <v>74</v>
      </c>
      <c r="AY452" s="168" t="s">
        <v>152</v>
      </c>
    </row>
    <row r="453" spans="2:51" s="13" customFormat="1" ht="13.5">
      <c r="B453" s="172"/>
      <c r="C453" s="12"/>
      <c r="D453" s="165" t="s">
        <v>162</v>
      </c>
      <c r="E453" s="166" t="s">
        <v>3</v>
      </c>
      <c r="F453" s="167" t="s">
        <v>812</v>
      </c>
      <c r="G453" s="12"/>
      <c r="H453" s="168" t="s">
        <v>3</v>
      </c>
      <c r="I453" s="12"/>
      <c r="J453" s="12"/>
      <c r="K453" s="12"/>
      <c r="L453" s="172"/>
      <c r="M453" s="176"/>
      <c r="N453" s="177"/>
      <c r="O453" s="177"/>
      <c r="P453" s="177"/>
      <c r="Q453" s="177"/>
      <c r="R453" s="177"/>
      <c r="S453" s="177"/>
      <c r="T453" s="178"/>
      <c r="AT453" s="173" t="s">
        <v>162</v>
      </c>
      <c r="AU453" s="173" t="s">
        <v>82</v>
      </c>
      <c r="AV453" s="13" t="s">
        <v>82</v>
      </c>
      <c r="AW453" s="13" t="s">
        <v>37</v>
      </c>
      <c r="AX453" s="13" t="s">
        <v>74</v>
      </c>
      <c r="AY453" s="173" t="s">
        <v>152</v>
      </c>
    </row>
    <row r="454" spans="2:51" s="12" customFormat="1" ht="13.5">
      <c r="B454" s="164"/>
      <c r="C454" s="13"/>
      <c r="D454" s="165" t="s">
        <v>162</v>
      </c>
      <c r="E454" s="173" t="s">
        <v>3</v>
      </c>
      <c r="F454" s="174" t="s">
        <v>813</v>
      </c>
      <c r="G454" s="13"/>
      <c r="H454" s="175">
        <v>2.82</v>
      </c>
      <c r="I454" s="13"/>
      <c r="J454" s="13"/>
      <c r="K454" s="13"/>
      <c r="L454" s="164"/>
      <c r="M454" s="169"/>
      <c r="N454" s="170"/>
      <c r="O454" s="170"/>
      <c r="P454" s="170"/>
      <c r="Q454" s="170"/>
      <c r="R454" s="170"/>
      <c r="S454" s="170"/>
      <c r="T454" s="171"/>
      <c r="AT454" s="168" t="s">
        <v>162</v>
      </c>
      <c r="AU454" s="168" t="s">
        <v>82</v>
      </c>
      <c r="AV454" s="12" t="s">
        <v>20</v>
      </c>
      <c r="AW454" s="12" t="s">
        <v>37</v>
      </c>
      <c r="AX454" s="12" t="s">
        <v>74</v>
      </c>
      <c r="AY454" s="168" t="s">
        <v>152</v>
      </c>
    </row>
    <row r="455" spans="2:51" s="13" customFormat="1" ht="13.5">
      <c r="B455" s="172"/>
      <c r="C455" s="12"/>
      <c r="D455" s="165" t="s">
        <v>162</v>
      </c>
      <c r="E455" s="166" t="s">
        <v>3</v>
      </c>
      <c r="F455" s="167" t="s">
        <v>814</v>
      </c>
      <c r="G455" s="12"/>
      <c r="H455" s="168" t="s">
        <v>3</v>
      </c>
      <c r="I455" s="12"/>
      <c r="J455" s="12"/>
      <c r="K455" s="12"/>
      <c r="L455" s="172"/>
      <c r="M455" s="176"/>
      <c r="N455" s="177"/>
      <c r="O455" s="177"/>
      <c r="P455" s="177"/>
      <c r="Q455" s="177"/>
      <c r="R455" s="177"/>
      <c r="S455" s="177"/>
      <c r="T455" s="178"/>
      <c r="AT455" s="173" t="s">
        <v>162</v>
      </c>
      <c r="AU455" s="173" t="s">
        <v>82</v>
      </c>
      <c r="AV455" s="13" t="s">
        <v>82</v>
      </c>
      <c r="AW455" s="13" t="s">
        <v>37</v>
      </c>
      <c r="AX455" s="13" t="s">
        <v>74</v>
      </c>
      <c r="AY455" s="173" t="s">
        <v>152</v>
      </c>
    </row>
    <row r="456" spans="2:51" s="12" customFormat="1" ht="13.5">
      <c r="B456" s="164"/>
      <c r="C456" s="13"/>
      <c r="D456" s="165" t="s">
        <v>162</v>
      </c>
      <c r="E456" s="173" t="s">
        <v>3</v>
      </c>
      <c r="F456" s="174" t="s">
        <v>815</v>
      </c>
      <c r="G456" s="13"/>
      <c r="H456" s="175">
        <v>4.23</v>
      </c>
      <c r="I456" s="13"/>
      <c r="J456" s="13"/>
      <c r="K456" s="13"/>
      <c r="L456" s="164"/>
      <c r="M456" s="169"/>
      <c r="N456" s="170"/>
      <c r="O456" s="170"/>
      <c r="P456" s="170"/>
      <c r="Q456" s="170"/>
      <c r="R456" s="170"/>
      <c r="S456" s="170"/>
      <c r="T456" s="171"/>
      <c r="AT456" s="168" t="s">
        <v>162</v>
      </c>
      <c r="AU456" s="168" t="s">
        <v>82</v>
      </c>
      <c r="AV456" s="12" t="s">
        <v>20</v>
      </c>
      <c r="AW456" s="12" t="s">
        <v>37</v>
      </c>
      <c r="AX456" s="12" t="s">
        <v>74</v>
      </c>
      <c r="AY456" s="168" t="s">
        <v>152</v>
      </c>
    </row>
    <row r="457" spans="2:51" s="13" customFormat="1" ht="13.5">
      <c r="B457" s="172"/>
      <c r="C457" s="12"/>
      <c r="D457" s="165" t="s">
        <v>162</v>
      </c>
      <c r="E457" s="166" t="s">
        <v>3</v>
      </c>
      <c r="F457" s="167" t="s">
        <v>816</v>
      </c>
      <c r="G457" s="12"/>
      <c r="H457" s="168" t="s">
        <v>3</v>
      </c>
      <c r="I457" s="12"/>
      <c r="J457" s="12"/>
      <c r="K457" s="12"/>
      <c r="L457" s="172"/>
      <c r="M457" s="176"/>
      <c r="N457" s="177"/>
      <c r="O457" s="177"/>
      <c r="P457" s="177"/>
      <c r="Q457" s="177"/>
      <c r="R457" s="177"/>
      <c r="S457" s="177"/>
      <c r="T457" s="178"/>
      <c r="AT457" s="173" t="s">
        <v>162</v>
      </c>
      <c r="AU457" s="173" t="s">
        <v>82</v>
      </c>
      <c r="AV457" s="13" t="s">
        <v>82</v>
      </c>
      <c r="AW457" s="13" t="s">
        <v>37</v>
      </c>
      <c r="AX457" s="13" t="s">
        <v>74</v>
      </c>
      <c r="AY457" s="173" t="s">
        <v>152</v>
      </c>
    </row>
    <row r="458" spans="2:51" s="13" customFormat="1" ht="24">
      <c r="B458" s="172"/>
      <c r="D458" s="165" t="s">
        <v>162</v>
      </c>
      <c r="E458" s="173" t="s">
        <v>3</v>
      </c>
      <c r="F458" s="174" t="s">
        <v>817</v>
      </c>
      <c r="H458" s="175">
        <v>170.675</v>
      </c>
      <c r="L458" s="172"/>
      <c r="M458" s="176"/>
      <c r="N458" s="177"/>
      <c r="O458" s="177"/>
      <c r="P458" s="177"/>
      <c r="Q458" s="177"/>
      <c r="R458" s="177"/>
      <c r="S458" s="177"/>
      <c r="T458" s="178"/>
      <c r="AT458" s="173" t="s">
        <v>162</v>
      </c>
      <c r="AU458" s="173" t="s">
        <v>82</v>
      </c>
      <c r="AV458" s="13" t="s">
        <v>82</v>
      </c>
      <c r="AW458" s="13" t="s">
        <v>37</v>
      </c>
      <c r="AX458" s="13" t="s">
        <v>74</v>
      </c>
      <c r="AY458" s="173" t="s">
        <v>152</v>
      </c>
    </row>
    <row r="459" spans="2:51" s="14" customFormat="1" ht="13.5">
      <c r="B459" s="179"/>
      <c r="C459" s="13"/>
      <c r="D459" s="165" t="s">
        <v>162</v>
      </c>
      <c r="E459" s="173" t="s">
        <v>3</v>
      </c>
      <c r="F459" s="174" t="s">
        <v>818</v>
      </c>
      <c r="G459" s="13"/>
      <c r="H459" s="175">
        <v>-30.27</v>
      </c>
      <c r="I459" s="13"/>
      <c r="J459" s="13"/>
      <c r="K459" s="13"/>
      <c r="L459" s="179"/>
      <c r="M459" s="184"/>
      <c r="N459" s="185"/>
      <c r="O459" s="185"/>
      <c r="P459" s="185"/>
      <c r="Q459" s="185"/>
      <c r="R459" s="185"/>
      <c r="S459" s="185"/>
      <c r="T459" s="186"/>
      <c r="AT459" s="187" t="s">
        <v>162</v>
      </c>
      <c r="AU459" s="187" t="s">
        <v>82</v>
      </c>
      <c r="AV459" s="14" t="s">
        <v>164</v>
      </c>
      <c r="AW459" s="14" t="s">
        <v>37</v>
      </c>
      <c r="AX459" s="14" t="s">
        <v>20</v>
      </c>
      <c r="AY459" s="187" t="s">
        <v>152</v>
      </c>
    </row>
    <row r="460" spans="2:51" s="13" customFormat="1" ht="13.5">
      <c r="B460" s="172"/>
      <c r="C460" s="14"/>
      <c r="D460" s="165" t="s">
        <v>162</v>
      </c>
      <c r="E460" s="188" t="s">
        <v>3</v>
      </c>
      <c r="F460" s="189" t="s">
        <v>163</v>
      </c>
      <c r="G460" s="14"/>
      <c r="H460" s="190">
        <v>173.735</v>
      </c>
      <c r="I460" s="14"/>
      <c r="J460" s="14"/>
      <c r="K460" s="14"/>
      <c r="L460" s="172"/>
      <c r="M460" s="176"/>
      <c r="N460" s="177"/>
      <c r="O460" s="177"/>
      <c r="P460" s="177"/>
      <c r="Q460" s="177"/>
      <c r="R460" s="177"/>
      <c r="S460" s="177"/>
      <c r="T460" s="178"/>
      <c r="AT460" s="173" t="s">
        <v>162</v>
      </c>
      <c r="AU460" s="173" t="s">
        <v>82</v>
      </c>
      <c r="AV460" s="13" t="s">
        <v>82</v>
      </c>
      <c r="AW460" s="13" t="s">
        <v>4</v>
      </c>
      <c r="AX460" s="13" t="s">
        <v>20</v>
      </c>
      <c r="AY460" s="173" t="s">
        <v>152</v>
      </c>
    </row>
    <row r="461" spans="2:65" s="1" customFormat="1" ht="31.5" customHeight="1">
      <c r="B461" s="152"/>
      <c r="C461" s="13"/>
      <c r="D461" s="180" t="s">
        <v>162</v>
      </c>
      <c r="E461" s="13"/>
      <c r="F461" s="210" t="s">
        <v>819</v>
      </c>
      <c r="G461" s="13"/>
      <c r="H461" s="211">
        <v>191.109</v>
      </c>
      <c r="I461" s="13"/>
      <c r="J461" s="13"/>
      <c r="K461" s="13"/>
      <c r="L461" s="33"/>
      <c r="M461" s="159" t="s">
        <v>3</v>
      </c>
      <c r="N461" s="160" t="s">
        <v>45</v>
      </c>
      <c r="O461" s="161">
        <v>0.662</v>
      </c>
      <c r="P461" s="161">
        <f>O461*H462</f>
        <v>1.5888</v>
      </c>
      <c r="Q461" s="161">
        <v>0.00052</v>
      </c>
      <c r="R461" s="161">
        <f>Q461*H462</f>
        <v>0.0012479999999999998</v>
      </c>
      <c r="S461" s="161">
        <v>0</v>
      </c>
      <c r="T461" s="162">
        <f>S461*H462</f>
        <v>0</v>
      </c>
      <c r="AR461" s="19" t="s">
        <v>305</v>
      </c>
      <c r="AT461" s="19" t="s">
        <v>155</v>
      </c>
      <c r="AU461" s="19" t="s">
        <v>82</v>
      </c>
      <c r="AY461" s="19" t="s">
        <v>152</v>
      </c>
      <c r="BE461" s="163">
        <f>IF(N461="základní",J462,0)</f>
        <v>0</v>
      </c>
      <c r="BF461" s="163">
        <f>IF(N461="snížená",J462,0)</f>
        <v>0</v>
      </c>
      <c r="BG461" s="163">
        <f>IF(N461="zákl. přenesená",J462,0)</f>
        <v>0</v>
      </c>
      <c r="BH461" s="163">
        <f>IF(N461="sníž. přenesená",J462,0)</f>
        <v>0</v>
      </c>
      <c r="BI461" s="163">
        <f>IF(N461="nulová",J462,0)</f>
        <v>0</v>
      </c>
      <c r="BJ461" s="19" t="s">
        <v>20</v>
      </c>
      <c r="BK461" s="163">
        <f>ROUND(I462*H462,2)</f>
        <v>0</v>
      </c>
      <c r="BL461" s="19" t="s">
        <v>305</v>
      </c>
      <c r="BM461" s="19" t="s">
        <v>823</v>
      </c>
    </row>
    <row r="462" spans="2:65" s="1" customFormat="1" ht="27.75" customHeight="1">
      <c r="B462" s="152"/>
      <c r="C462" s="153" t="s">
        <v>820</v>
      </c>
      <c r="D462" s="153" t="s">
        <v>155</v>
      </c>
      <c r="E462" s="154" t="s">
        <v>821</v>
      </c>
      <c r="F462" s="155" t="s">
        <v>822</v>
      </c>
      <c r="G462" s="156" t="s">
        <v>258</v>
      </c>
      <c r="H462" s="157">
        <v>2.4</v>
      </c>
      <c r="I462" s="158"/>
      <c r="J462" s="158">
        <f>ROUND(I462*H462,2)</f>
        <v>0</v>
      </c>
      <c r="K462" s="155" t="s">
        <v>159</v>
      </c>
      <c r="L462" s="200"/>
      <c r="M462" s="201" t="s">
        <v>3</v>
      </c>
      <c r="N462" s="202" t="s">
        <v>45</v>
      </c>
      <c r="O462" s="161">
        <v>0</v>
      </c>
      <c r="P462" s="161">
        <f>O462*H463</f>
        <v>0</v>
      </c>
      <c r="Q462" s="161">
        <v>0.01</v>
      </c>
      <c r="R462" s="161">
        <f>Q462*H463</f>
        <v>0.026400000000000003</v>
      </c>
      <c r="S462" s="161">
        <v>0</v>
      </c>
      <c r="T462" s="162">
        <f>S462*H463</f>
        <v>0</v>
      </c>
      <c r="AR462" s="19" t="s">
        <v>496</v>
      </c>
      <c r="AT462" s="19" t="s">
        <v>241</v>
      </c>
      <c r="AU462" s="19" t="s">
        <v>82</v>
      </c>
      <c r="AY462" s="19" t="s">
        <v>152</v>
      </c>
      <c r="BE462" s="163">
        <f>IF(N462="základní",J463,0)</f>
        <v>0</v>
      </c>
      <c r="BF462" s="163">
        <f>IF(N462="snížená",J463,0)</f>
        <v>0</v>
      </c>
      <c r="BG462" s="163">
        <f>IF(N462="zákl. přenesená",J463,0)</f>
        <v>0</v>
      </c>
      <c r="BH462" s="163">
        <f>IF(N462="sníž. přenesená",J463,0)</f>
        <v>0</v>
      </c>
      <c r="BI462" s="163">
        <f>IF(N462="nulová",J463,0)</f>
        <v>0</v>
      </c>
      <c r="BJ462" s="19" t="s">
        <v>20</v>
      </c>
      <c r="BK462" s="163">
        <f>ROUND(I463*H463,2)</f>
        <v>0</v>
      </c>
      <c r="BL462" s="19" t="s">
        <v>305</v>
      </c>
      <c r="BM462" s="19" t="s">
        <v>827</v>
      </c>
    </row>
    <row r="463" spans="2:51" s="13" customFormat="1" ht="13.5">
      <c r="B463" s="172"/>
      <c r="C463" s="194" t="s">
        <v>824</v>
      </c>
      <c r="D463" s="194" t="s">
        <v>241</v>
      </c>
      <c r="E463" s="195" t="s">
        <v>825</v>
      </c>
      <c r="F463" s="196" t="s">
        <v>826</v>
      </c>
      <c r="G463" s="197" t="s">
        <v>258</v>
      </c>
      <c r="H463" s="198">
        <v>2.64</v>
      </c>
      <c r="I463" s="199"/>
      <c r="J463" s="199">
        <f>ROUND(I463*H463,2)</f>
        <v>0</v>
      </c>
      <c r="K463" s="196" t="s">
        <v>159</v>
      </c>
      <c r="L463" s="172"/>
      <c r="M463" s="176"/>
      <c r="N463" s="177"/>
      <c r="O463" s="177"/>
      <c r="P463" s="177"/>
      <c r="Q463" s="177"/>
      <c r="R463" s="177"/>
      <c r="S463" s="177"/>
      <c r="T463" s="178"/>
      <c r="AT463" s="173" t="s">
        <v>162</v>
      </c>
      <c r="AU463" s="173" t="s">
        <v>82</v>
      </c>
      <c r="AV463" s="13" t="s">
        <v>82</v>
      </c>
      <c r="AW463" s="13" t="s">
        <v>37</v>
      </c>
      <c r="AX463" s="13" t="s">
        <v>74</v>
      </c>
      <c r="AY463" s="173" t="s">
        <v>152</v>
      </c>
    </row>
    <row r="464" spans="2:51" s="14" customFormat="1" ht="13.5">
      <c r="B464" s="179"/>
      <c r="C464" s="13"/>
      <c r="D464" s="165" t="s">
        <v>162</v>
      </c>
      <c r="E464" s="173" t="s">
        <v>3</v>
      </c>
      <c r="F464" s="174" t="s">
        <v>828</v>
      </c>
      <c r="G464" s="13"/>
      <c r="H464" s="175">
        <v>2.4</v>
      </c>
      <c r="I464" s="13"/>
      <c r="J464" s="13"/>
      <c r="K464" s="13"/>
      <c r="L464" s="179"/>
      <c r="M464" s="184"/>
      <c r="N464" s="185"/>
      <c r="O464" s="185"/>
      <c r="P464" s="185"/>
      <c r="Q464" s="185"/>
      <c r="R464" s="185"/>
      <c r="S464" s="185"/>
      <c r="T464" s="186"/>
      <c r="AT464" s="187" t="s">
        <v>162</v>
      </c>
      <c r="AU464" s="187" t="s">
        <v>82</v>
      </c>
      <c r="AV464" s="14" t="s">
        <v>164</v>
      </c>
      <c r="AW464" s="14" t="s">
        <v>37</v>
      </c>
      <c r="AX464" s="14" t="s">
        <v>20</v>
      </c>
      <c r="AY464" s="187" t="s">
        <v>152</v>
      </c>
    </row>
    <row r="465" spans="2:51" s="13" customFormat="1" ht="13.5">
      <c r="B465" s="172"/>
      <c r="C465" s="14"/>
      <c r="D465" s="165" t="s">
        <v>162</v>
      </c>
      <c r="E465" s="188" t="s">
        <v>3</v>
      </c>
      <c r="F465" s="189" t="s">
        <v>163</v>
      </c>
      <c r="G465" s="14"/>
      <c r="H465" s="190">
        <v>2.4</v>
      </c>
      <c r="I465" s="14"/>
      <c r="J465" s="14"/>
      <c r="K465" s="14"/>
      <c r="L465" s="172"/>
      <c r="M465" s="176"/>
      <c r="N465" s="177"/>
      <c r="O465" s="177"/>
      <c r="P465" s="177"/>
      <c r="Q465" s="177"/>
      <c r="R465" s="177"/>
      <c r="S465" s="177"/>
      <c r="T465" s="178"/>
      <c r="AT465" s="173" t="s">
        <v>162</v>
      </c>
      <c r="AU465" s="173" t="s">
        <v>82</v>
      </c>
      <c r="AV465" s="13" t="s">
        <v>82</v>
      </c>
      <c r="AW465" s="13" t="s">
        <v>4</v>
      </c>
      <c r="AX465" s="13" t="s">
        <v>20</v>
      </c>
      <c r="AY465" s="173" t="s">
        <v>152</v>
      </c>
    </row>
    <row r="466" spans="2:65" s="1" customFormat="1" ht="22.5" customHeight="1">
      <c r="B466" s="152"/>
      <c r="C466" s="13"/>
      <c r="D466" s="180" t="s">
        <v>162</v>
      </c>
      <c r="E466" s="13"/>
      <c r="F466" s="210" t="s">
        <v>829</v>
      </c>
      <c r="G466" s="13"/>
      <c r="H466" s="211">
        <v>2.64</v>
      </c>
      <c r="I466" s="13"/>
      <c r="J466" s="13"/>
      <c r="K466" s="13"/>
      <c r="L466" s="33"/>
      <c r="M466" s="159" t="s">
        <v>3</v>
      </c>
      <c r="N466" s="160" t="s">
        <v>45</v>
      </c>
      <c r="O466" s="161">
        <v>0.044</v>
      </c>
      <c r="P466" s="161">
        <f>O466*H467</f>
        <v>7.644340000000001</v>
      </c>
      <c r="Q466" s="161">
        <v>0.0003</v>
      </c>
      <c r="R466" s="161">
        <f>Q466*H467</f>
        <v>0.0521205</v>
      </c>
      <c r="S466" s="161">
        <v>0</v>
      </c>
      <c r="T466" s="162">
        <f>S466*H467</f>
        <v>0</v>
      </c>
      <c r="AR466" s="19" t="s">
        <v>305</v>
      </c>
      <c r="AT466" s="19" t="s">
        <v>155</v>
      </c>
      <c r="AU466" s="19" t="s">
        <v>82</v>
      </c>
      <c r="AY466" s="19" t="s">
        <v>152</v>
      </c>
      <c r="BE466" s="163">
        <f>IF(N466="základní",J467,0)</f>
        <v>0</v>
      </c>
      <c r="BF466" s="163">
        <f>IF(N466="snížená",J467,0)</f>
        <v>0</v>
      </c>
      <c r="BG466" s="163">
        <f>IF(N466="zákl. přenesená",J467,0)</f>
        <v>0</v>
      </c>
      <c r="BH466" s="163">
        <f>IF(N466="sníž. přenesená",J467,0)</f>
        <v>0</v>
      </c>
      <c r="BI466" s="163">
        <f>IF(N466="nulová",J467,0)</f>
        <v>0</v>
      </c>
      <c r="BJ466" s="19" t="s">
        <v>20</v>
      </c>
      <c r="BK466" s="163">
        <f>ROUND(I467*H467,2)</f>
        <v>0</v>
      </c>
      <c r="BL466" s="19" t="s">
        <v>305</v>
      </c>
      <c r="BM466" s="19" t="s">
        <v>833</v>
      </c>
    </row>
    <row r="467" spans="2:51" s="12" customFormat="1" ht="13.5">
      <c r="B467" s="164"/>
      <c r="C467" s="153" t="s">
        <v>830</v>
      </c>
      <c r="D467" s="153" t="s">
        <v>155</v>
      </c>
      <c r="E467" s="154" t="s">
        <v>831</v>
      </c>
      <c r="F467" s="155" t="s">
        <v>832</v>
      </c>
      <c r="G467" s="156" t="s">
        <v>258</v>
      </c>
      <c r="H467" s="157">
        <v>173.735</v>
      </c>
      <c r="I467" s="158"/>
      <c r="J467" s="158">
        <f>ROUND(I467*H467,2)</f>
        <v>0</v>
      </c>
      <c r="K467" s="155" t="s">
        <v>159</v>
      </c>
      <c r="L467" s="164"/>
      <c r="M467" s="169"/>
      <c r="N467" s="170"/>
      <c r="O467" s="170"/>
      <c r="P467" s="170"/>
      <c r="Q467" s="170"/>
      <c r="R467" s="170"/>
      <c r="S467" s="170"/>
      <c r="T467" s="171"/>
      <c r="AT467" s="168" t="s">
        <v>162</v>
      </c>
      <c r="AU467" s="168" t="s">
        <v>82</v>
      </c>
      <c r="AV467" s="12" t="s">
        <v>20</v>
      </c>
      <c r="AW467" s="12" t="s">
        <v>37</v>
      </c>
      <c r="AX467" s="12" t="s">
        <v>74</v>
      </c>
      <c r="AY467" s="168" t="s">
        <v>152</v>
      </c>
    </row>
    <row r="468" spans="2:51" s="12" customFormat="1" ht="13.5">
      <c r="B468" s="164"/>
      <c r="D468" s="165" t="s">
        <v>162</v>
      </c>
      <c r="E468" s="166" t="s">
        <v>3</v>
      </c>
      <c r="F468" s="167" t="s">
        <v>809</v>
      </c>
      <c r="H468" s="168" t="s">
        <v>3</v>
      </c>
      <c r="L468" s="164"/>
      <c r="M468" s="169"/>
      <c r="N468" s="170"/>
      <c r="O468" s="170"/>
      <c r="P468" s="170"/>
      <c r="Q468" s="170"/>
      <c r="R468" s="170"/>
      <c r="S468" s="170"/>
      <c r="T468" s="171"/>
      <c r="AT468" s="168" t="s">
        <v>162</v>
      </c>
      <c r="AU468" s="168" t="s">
        <v>82</v>
      </c>
      <c r="AV468" s="12" t="s">
        <v>20</v>
      </c>
      <c r="AW468" s="12" t="s">
        <v>37</v>
      </c>
      <c r="AX468" s="12" t="s">
        <v>74</v>
      </c>
      <c r="AY468" s="168" t="s">
        <v>152</v>
      </c>
    </row>
    <row r="469" spans="2:51" s="13" customFormat="1" ht="13.5">
      <c r="B469" s="172"/>
      <c r="C469" s="12"/>
      <c r="D469" s="165" t="s">
        <v>162</v>
      </c>
      <c r="E469" s="166" t="s">
        <v>3</v>
      </c>
      <c r="F469" s="167" t="s">
        <v>810</v>
      </c>
      <c r="G469" s="12"/>
      <c r="H469" s="168" t="s">
        <v>3</v>
      </c>
      <c r="I469" s="12"/>
      <c r="J469" s="12"/>
      <c r="K469" s="12"/>
      <c r="L469" s="172"/>
      <c r="M469" s="176"/>
      <c r="N469" s="177"/>
      <c r="O469" s="177"/>
      <c r="P469" s="177"/>
      <c r="Q469" s="177"/>
      <c r="R469" s="177"/>
      <c r="S469" s="177"/>
      <c r="T469" s="178"/>
      <c r="AT469" s="173" t="s">
        <v>162</v>
      </c>
      <c r="AU469" s="173" t="s">
        <v>82</v>
      </c>
      <c r="AV469" s="13" t="s">
        <v>82</v>
      </c>
      <c r="AW469" s="13" t="s">
        <v>37</v>
      </c>
      <c r="AX469" s="13" t="s">
        <v>74</v>
      </c>
      <c r="AY469" s="173" t="s">
        <v>152</v>
      </c>
    </row>
    <row r="470" spans="2:51" s="12" customFormat="1" ht="13.5">
      <c r="B470" s="164"/>
      <c r="C470" s="13"/>
      <c r="D470" s="165" t="s">
        <v>162</v>
      </c>
      <c r="E470" s="173" t="s">
        <v>3</v>
      </c>
      <c r="F470" s="174" t="s">
        <v>811</v>
      </c>
      <c r="G470" s="13"/>
      <c r="H470" s="175">
        <v>26.28</v>
      </c>
      <c r="I470" s="13"/>
      <c r="J470" s="13"/>
      <c r="K470" s="13"/>
      <c r="L470" s="164"/>
      <c r="M470" s="169"/>
      <c r="N470" s="170"/>
      <c r="O470" s="170"/>
      <c r="P470" s="170"/>
      <c r="Q470" s="170"/>
      <c r="R470" s="170"/>
      <c r="S470" s="170"/>
      <c r="T470" s="171"/>
      <c r="AT470" s="168" t="s">
        <v>162</v>
      </c>
      <c r="AU470" s="168" t="s">
        <v>82</v>
      </c>
      <c r="AV470" s="12" t="s">
        <v>20</v>
      </c>
      <c r="AW470" s="12" t="s">
        <v>37</v>
      </c>
      <c r="AX470" s="12" t="s">
        <v>74</v>
      </c>
      <c r="AY470" s="168" t="s">
        <v>152</v>
      </c>
    </row>
    <row r="471" spans="2:51" s="13" customFormat="1" ht="13.5">
      <c r="B471" s="172"/>
      <c r="C471" s="12"/>
      <c r="D471" s="165" t="s">
        <v>162</v>
      </c>
      <c r="E471" s="166" t="s">
        <v>3</v>
      </c>
      <c r="F471" s="167" t="s">
        <v>812</v>
      </c>
      <c r="G471" s="12"/>
      <c r="H471" s="168" t="s">
        <v>3</v>
      </c>
      <c r="I471" s="12"/>
      <c r="J471" s="12"/>
      <c r="K471" s="12"/>
      <c r="L471" s="172"/>
      <c r="M471" s="176"/>
      <c r="N471" s="177"/>
      <c r="O471" s="177"/>
      <c r="P471" s="177"/>
      <c r="Q471" s="177"/>
      <c r="R471" s="177"/>
      <c r="S471" s="177"/>
      <c r="T471" s="178"/>
      <c r="AT471" s="173" t="s">
        <v>162</v>
      </c>
      <c r="AU471" s="173" t="s">
        <v>82</v>
      </c>
      <c r="AV471" s="13" t="s">
        <v>82</v>
      </c>
      <c r="AW471" s="13" t="s">
        <v>37</v>
      </c>
      <c r="AX471" s="13" t="s">
        <v>74</v>
      </c>
      <c r="AY471" s="173" t="s">
        <v>152</v>
      </c>
    </row>
    <row r="472" spans="2:51" s="12" customFormat="1" ht="13.5">
      <c r="B472" s="164"/>
      <c r="C472" s="13"/>
      <c r="D472" s="165" t="s">
        <v>162</v>
      </c>
      <c r="E472" s="173" t="s">
        <v>3</v>
      </c>
      <c r="F472" s="174" t="s">
        <v>813</v>
      </c>
      <c r="G472" s="13"/>
      <c r="H472" s="175">
        <v>2.82</v>
      </c>
      <c r="I472" s="13"/>
      <c r="J472" s="13"/>
      <c r="K472" s="13"/>
      <c r="L472" s="164"/>
      <c r="M472" s="169"/>
      <c r="N472" s="170"/>
      <c r="O472" s="170"/>
      <c r="P472" s="170"/>
      <c r="Q472" s="170"/>
      <c r="R472" s="170"/>
      <c r="S472" s="170"/>
      <c r="T472" s="171"/>
      <c r="AT472" s="168" t="s">
        <v>162</v>
      </c>
      <c r="AU472" s="168" t="s">
        <v>82</v>
      </c>
      <c r="AV472" s="12" t="s">
        <v>20</v>
      </c>
      <c r="AW472" s="12" t="s">
        <v>37</v>
      </c>
      <c r="AX472" s="12" t="s">
        <v>74</v>
      </c>
      <c r="AY472" s="168" t="s">
        <v>152</v>
      </c>
    </row>
    <row r="473" spans="2:51" s="13" customFormat="1" ht="13.5">
      <c r="B473" s="172"/>
      <c r="C473" s="12"/>
      <c r="D473" s="165" t="s">
        <v>162</v>
      </c>
      <c r="E473" s="166" t="s">
        <v>3</v>
      </c>
      <c r="F473" s="167" t="s">
        <v>814</v>
      </c>
      <c r="G473" s="12"/>
      <c r="H473" s="168" t="s">
        <v>3</v>
      </c>
      <c r="I473" s="12"/>
      <c r="J473" s="12"/>
      <c r="K473" s="12"/>
      <c r="L473" s="172"/>
      <c r="M473" s="176"/>
      <c r="N473" s="177"/>
      <c r="O473" s="177"/>
      <c r="P473" s="177"/>
      <c r="Q473" s="177"/>
      <c r="R473" s="177"/>
      <c r="S473" s="177"/>
      <c r="T473" s="178"/>
      <c r="AT473" s="173" t="s">
        <v>162</v>
      </c>
      <c r="AU473" s="173" t="s">
        <v>82</v>
      </c>
      <c r="AV473" s="13" t="s">
        <v>82</v>
      </c>
      <c r="AW473" s="13" t="s">
        <v>37</v>
      </c>
      <c r="AX473" s="13" t="s">
        <v>74</v>
      </c>
      <c r="AY473" s="173" t="s">
        <v>152</v>
      </c>
    </row>
    <row r="474" spans="2:51" s="12" customFormat="1" ht="13.5">
      <c r="B474" s="164"/>
      <c r="C474" s="13"/>
      <c r="D474" s="165" t="s">
        <v>162</v>
      </c>
      <c r="E474" s="173" t="s">
        <v>3</v>
      </c>
      <c r="F474" s="174" t="s">
        <v>815</v>
      </c>
      <c r="G474" s="13"/>
      <c r="H474" s="175">
        <v>4.23</v>
      </c>
      <c r="I474" s="13"/>
      <c r="J474" s="13"/>
      <c r="K474" s="13"/>
      <c r="L474" s="164"/>
      <c r="M474" s="169"/>
      <c r="N474" s="170"/>
      <c r="O474" s="170"/>
      <c r="P474" s="170"/>
      <c r="Q474" s="170"/>
      <c r="R474" s="170"/>
      <c r="S474" s="170"/>
      <c r="T474" s="171"/>
      <c r="AT474" s="168" t="s">
        <v>162</v>
      </c>
      <c r="AU474" s="168" t="s">
        <v>82</v>
      </c>
      <c r="AV474" s="12" t="s">
        <v>20</v>
      </c>
      <c r="AW474" s="12" t="s">
        <v>37</v>
      </c>
      <c r="AX474" s="12" t="s">
        <v>74</v>
      </c>
      <c r="AY474" s="168" t="s">
        <v>152</v>
      </c>
    </row>
    <row r="475" spans="2:51" s="13" customFormat="1" ht="13.5">
      <c r="B475" s="172"/>
      <c r="C475" s="12"/>
      <c r="D475" s="165" t="s">
        <v>162</v>
      </c>
      <c r="E475" s="166" t="s">
        <v>3</v>
      </c>
      <c r="F475" s="167" t="s">
        <v>816</v>
      </c>
      <c r="G475" s="12"/>
      <c r="H475" s="168" t="s">
        <v>3</v>
      </c>
      <c r="I475" s="12"/>
      <c r="J475" s="12"/>
      <c r="K475" s="12"/>
      <c r="L475" s="172"/>
      <c r="M475" s="176"/>
      <c r="N475" s="177"/>
      <c r="O475" s="177"/>
      <c r="P475" s="177"/>
      <c r="Q475" s="177"/>
      <c r="R475" s="177"/>
      <c r="S475" s="177"/>
      <c r="T475" s="178"/>
      <c r="AT475" s="173" t="s">
        <v>162</v>
      </c>
      <c r="AU475" s="173" t="s">
        <v>82</v>
      </c>
      <c r="AV475" s="13" t="s">
        <v>82</v>
      </c>
      <c r="AW475" s="13" t="s">
        <v>37</v>
      </c>
      <c r="AX475" s="13" t="s">
        <v>74</v>
      </c>
      <c r="AY475" s="173" t="s">
        <v>152</v>
      </c>
    </row>
    <row r="476" spans="2:51" s="13" customFormat="1" ht="24">
      <c r="B476" s="172"/>
      <c r="D476" s="165" t="s">
        <v>162</v>
      </c>
      <c r="E476" s="173" t="s">
        <v>3</v>
      </c>
      <c r="F476" s="174" t="s">
        <v>817</v>
      </c>
      <c r="H476" s="175">
        <v>170.675</v>
      </c>
      <c r="L476" s="172"/>
      <c r="M476" s="176"/>
      <c r="N476" s="177"/>
      <c r="O476" s="177"/>
      <c r="P476" s="177"/>
      <c r="Q476" s="177"/>
      <c r="R476" s="177"/>
      <c r="S476" s="177"/>
      <c r="T476" s="178"/>
      <c r="AT476" s="173" t="s">
        <v>162</v>
      </c>
      <c r="AU476" s="173" t="s">
        <v>82</v>
      </c>
      <c r="AV476" s="13" t="s">
        <v>82</v>
      </c>
      <c r="AW476" s="13" t="s">
        <v>37</v>
      </c>
      <c r="AX476" s="13" t="s">
        <v>74</v>
      </c>
      <c r="AY476" s="173" t="s">
        <v>152</v>
      </c>
    </row>
    <row r="477" spans="2:51" s="14" customFormat="1" ht="13.5">
      <c r="B477" s="179"/>
      <c r="C477" s="13"/>
      <c r="D477" s="165" t="s">
        <v>162</v>
      </c>
      <c r="E477" s="173" t="s">
        <v>3</v>
      </c>
      <c r="F477" s="174" t="s">
        <v>818</v>
      </c>
      <c r="G477" s="13"/>
      <c r="H477" s="175">
        <v>-30.27</v>
      </c>
      <c r="I477" s="13"/>
      <c r="J477" s="13"/>
      <c r="K477" s="13"/>
      <c r="L477" s="179"/>
      <c r="M477" s="184"/>
      <c r="N477" s="185"/>
      <c r="O477" s="185"/>
      <c r="P477" s="185"/>
      <c r="Q477" s="185"/>
      <c r="R477" s="185"/>
      <c r="S477" s="185"/>
      <c r="T477" s="186"/>
      <c r="AT477" s="187" t="s">
        <v>162</v>
      </c>
      <c r="AU477" s="187" t="s">
        <v>82</v>
      </c>
      <c r="AV477" s="14" t="s">
        <v>164</v>
      </c>
      <c r="AW477" s="14" t="s">
        <v>37</v>
      </c>
      <c r="AX477" s="14" t="s">
        <v>20</v>
      </c>
      <c r="AY477" s="187" t="s">
        <v>152</v>
      </c>
    </row>
    <row r="478" spans="2:65" s="1" customFormat="1" ht="22.5" customHeight="1">
      <c r="B478" s="152"/>
      <c r="C478" s="14"/>
      <c r="D478" s="180" t="s">
        <v>162</v>
      </c>
      <c r="E478" s="181" t="s">
        <v>3</v>
      </c>
      <c r="F478" s="182" t="s">
        <v>163</v>
      </c>
      <c r="G478" s="14"/>
      <c r="H478" s="183">
        <v>173.735</v>
      </c>
      <c r="I478" s="14"/>
      <c r="J478" s="14"/>
      <c r="K478" s="14"/>
      <c r="L478" s="33"/>
      <c r="M478" s="159" t="s">
        <v>3</v>
      </c>
      <c r="N478" s="160" t="s">
        <v>45</v>
      </c>
      <c r="O478" s="161">
        <v>1.265</v>
      </c>
      <c r="P478" s="161">
        <f>O478*H479</f>
        <v>3.8784899999999993</v>
      </c>
      <c r="Q478" s="161">
        <v>0</v>
      </c>
      <c r="R478" s="161">
        <f>Q478*H479</f>
        <v>0</v>
      </c>
      <c r="S478" s="161">
        <v>0</v>
      </c>
      <c r="T478" s="162">
        <f>S478*H479</f>
        <v>0</v>
      </c>
      <c r="AR478" s="19" t="s">
        <v>305</v>
      </c>
      <c r="AT478" s="19" t="s">
        <v>155</v>
      </c>
      <c r="AU478" s="19" t="s">
        <v>82</v>
      </c>
      <c r="AY478" s="19" t="s">
        <v>152</v>
      </c>
      <c r="BE478" s="163">
        <f>IF(N478="základní",J479,0)</f>
        <v>0</v>
      </c>
      <c r="BF478" s="163">
        <f>IF(N478="snížená",J479,0)</f>
        <v>0</v>
      </c>
      <c r="BG478" s="163">
        <f>IF(N478="zákl. přenesená",J479,0)</f>
        <v>0</v>
      </c>
      <c r="BH478" s="163">
        <f>IF(N478="sníž. přenesená",J479,0)</f>
        <v>0</v>
      </c>
      <c r="BI478" s="163">
        <f>IF(N478="nulová",J479,0)</f>
        <v>0</v>
      </c>
      <c r="BJ478" s="19" t="s">
        <v>20</v>
      </c>
      <c r="BK478" s="163">
        <f>ROUND(I479*H479,2)</f>
        <v>0</v>
      </c>
      <c r="BL478" s="19" t="s">
        <v>305</v>
      </c>
      <c r="BM478" s="19" t="s">
        <v>837</v>
      </c>
    </row>
    <row r="479" spans="2:65" s="1" customFormat="1" ht="22.5" customHeight="1">
      <c r="B479" s="152"/>
      <c r="C479" s="153" t="s">
        <v>834</v>
      </c>
      <c r="D479" s="153" t="s">
        <v>155</v>
      </c>
      <c r="E479" s="154" t="s">
        <v>835</v>
      </c>
      <c r="F479" s="155" t="s">
        <v>836</v>
      </c>
      <c r="G479" s="156" t="s">
        <v>239</v>
      </c>
      <c r="H479" s="157">
        <v>3.066</v>
      </c>
      <c r="I479" s="158"/>
      <c r="J479" s="158">
        <f>ROUND(I479*H479,2)</f>
        <v>0</v>
      </c>
      <c r="K479" s="155" t="s">
        <v>159</v>
      </c>
      <c r="L479" s="33"/>
      <c r="M479" s="159" t="s">
        <v>3</v>
      </c>
      <c r="N479" s="160" t="s">
        <v>45</v>
      </c>
      <c r="O479" s="161">
        <v>1.14</v>
      </c>
      <c r="P479" s="161">
        <f>O479*H480</f>
        <v>3.4952399999999995</v>
      </c>
      <c r="Q479" s="161">
        <v>0</v>
      </c>
      <c r="R479" s="161">
        <f>Q479*H480</f>
        <v>0</v>
      </c>
      <c r="S479" s="161">
        <v>0</v>
      </c>
      <c r="T479" s="162">
        <f>S479*H480</f>
        <v>0</v>
      </c>
      <c r="AR479" s="19" t="s">
        <v>305</v>
      </c>
      <c r="AT479" s="19" t="s">
        <v>155</v>
      </c>
      <c r="AU479" s="19" t="s">
        <v>82</v>
      </c>
      <c r="AY479" s="19" t="s">
        <v>152</v>
      </c>
      <c r="BE479" s="163">
        <f>IF(N479="základní",J480,0)</f>
        <v>0</v>
      </c>
      <c r="BF479" s="163">
        <f>IF(N479="snížená",J480,0)</f>
        <v>0</v>
      </c>
      <c r="BG479" s="163">
        <f>IF(N479="zákl. přenesená",J480,0)</f>
        <v>0</v>
      </c>
      <c r="BH479" s="163">
        <f>IF(N479="sníž. přenesená",J480,0)</f>
        <v>0</v>
      </c>
      <c r="BI479" s="163">
        <f>IF(N479="nulová",J480,0)</f>
        <v>0</v>
      </c>
      <c r="BJ479" s="19" t="s">
        <v>20</v>
      </c>
      <c r="BK479" s="163">
        <f>ROUND(I480*H480,2)</f>
        <v>0</v>
      </c>
      <c r="BL479" s="19" t="s">
        <v>305</v>
      </c>
      <c r="BM479" s="19" t="s">
        <v>841</v>
      </c>
    </row>
    <row r="480" spans="2:63" s="11" customFormat="1" ht="29.85" customHeight="1">
      <c r="B480" s="139"/>
      <c r="C480" s="153" t="s">
        <v>838</v>
      </c>
      <c r="D480" s="153" t="s">
        <v>155</v>
      </c>
      <c r="E480" s="154" t="s">
        <v>839</v>
      </c>
      <c r="F480" s="155" t="s">
        <v>840</v>
      </c>
      <c r="G480" s="156" t="s">
        <v>239</v>
      </c>
      <c r="H480" s="157">
        <v>3.066</v>
      </c>
      <c r="I480" s="158"/>
      <c r="J480" s="158">
        <f>ROUND(I480*H480,2)</f>
        <v>0</v>
      </c>
      <c r="K480" s="155" t="s">
        <v>159</v>
      </c>
      <c r="L480" s="139"/>
      <c r="M480" s="143"/>
      <c r="N480" s="144"/>
      <c r="O480" s="144"/>
      <c r="P480" s="145">
        <f>SUM(P481:P492)</f>
        <v>77.60392399999999</v>
      </c>
      <c r="Q480" s="144"/>
      <c r="R480" s="145">
        <f>SUM(R481:R492)</f>
        <v>0.26056792</v>
      </c>
      <c r="S480" s="144"/>
      <c r="T480" s="146">
        <f>SUM(T481:T492)</f>
        <v>0</v>
      </c>
      <c r="AR480" s="140" t="s">
        <v>82</v>
      </c>
      <c r="AT480" s="147" t="s">
        <v>73</v>
      </c>
      <c r="AU480" s="147" t="s">
        <v>20</v>
      </c>
      <c r="AY480" s="140" t="s">
        <v>152</v>
      </c>
      <c r="BK480" s="148">
        <f>SUM(BK481:BK492)</f>
        <v>0</v>
      </c>
    </row>
    <row r="481" spans="2:65" s="1" customFormat="1" ht="22.5" customHeight="1">
      <c r="B481" s="152"/>
      <c r="C481" s="11"/>
      <c r="D481" s="149" t="s">
        <v>73</v>
      </c>
      <c r="E481" s="150" t="s">
        <v>842</v>
      </c>
      <c r="F481" s="150" t="s">
        <v>843</v>
      </c>
      <c r="G481" s="11"/>
      <c r="H481" s="11"/>
      <c r="I481" s="11"/>
      <c r="J481" s="151">
        <f>BK480</f>
        <v>0</v>
      </c>
      <c r="K481" s="11"/>
      <c r="L481" s="33"/>
      <c r="M481" s="159" t="s">
        <v>3</v>
      </c>
      <c r="N481" s="160" t="s">
        <v>45</v>
      </c>
      <c r="O481" s="161">
        <v>0.033</v>
      </c>
      <c r="P481" s="161">
        <f>O481*H482</f>
        <v>18.692916</v>
      </c>
      <c r="Q481" s="161">
        <v>0.0002</v>
      </c>
      <c r="R481" s="161">
        <f>Q481*H482</f>
        <v>0.1132904</v>
      </c>
      <c r="S481" s="161">
        <v>0</v>
      </c>
      <c r="T481" s="162">
        <f>S481*H482</f>
        <v>0</v>
      </c>
      <c r="AR481" s="19" t="s">
        <v>305</v>
      </c>
      <c r="AT481" s="19" t="s">
        <v>155</v>
      </c>
      <c r="AU481" s="19" t="s">
        <v>82</v>
      </c>
      <c r="AY481" s="19" t="s">
        <v>152</v>
      </c>
      <c r="BE481" s="163">
        <f>IF(N481="základní",J482,0)</f>
        <v>0</v>
      </c>
      <c r="BF481" s="163">
        <f>IF(N481="snížená",J482,0)</f>
        <v>0</v>
      </c>
      <c r="BG481" s="163">
        <f>IF(N481="zákl. přenesená",J482,0)</f>
        <v>0</v>
      </c>
      <c r="BH481" s="163">
        <f>IF(N481="sníž. přenesená",J482,0)</f>
        <v>0</v>
      </c>
      <c r="BI481" s="163">
        <f>IF(N481="nulová",J482,0)</f>
        <v>0</v>
      </c>
      <c r="BJ481" s="19" t="s">
        <v>20</v>
      </c>
      <c r="BK481" s="163">
        <f>ROUND(I482*H482,2)</f>
        <v>0</v>
      </c>
      <c r="BL481" s="19" t="s">
        <v>305</v>
      </c>
      <c r="BM481" s="19" t="s">
        <v>847</v>
      </c>
    </row>
    <row r="482" spans="2:51" s="12" customFormat="1" ht="13.5">
      <c r="B482" s="164"/>
      <c r="C482" s="153" t="s">
        <v>844</v>
      </c>
      <c r="D482" s="153" t="s">
        <v>155</v>
      </c>
      <c r="E482" s="154" t="s">
        <v>845</v>
      </c>
      <c r="F482" s="155" t="s">
        <v>846</v>
      </c>
      <c r="G482" s="156" t="s">
        <v>258</v>
      </c>
      <c r="H482" s="157">
        <v>566.452</v>
      </c>
      <c r="I482" s="158"/>
      <c r="J482" s="158">
        <f>ROUND(I482*H482,2)</f>
        <v>0</v>
      </c>
      <c r="K482" s="155" t="s">
        <v>159</v>
      </c>
      <c r="L482" s="164"/>
      <c r="M482" s="169"/>
      <c r="N482" s="170"/>
      <c r="O482" s="170"/>
      <c r="P482" s="170"/>
      <c r="Q482" s="170"/>
      <c r="R482" s="170"/>
      <c r="S482" s="170"/>
      <c r="T482" s="171"/>
      <c r="AT482" s="168" t="s">
        <v>162</v>
      </c>
      <c r="AU482" s="168" t="s">
        <v>82</v>
      </c>
      <c r="AV482" s="12" t="s">
        <v>20</v>
      </c>
      <c r="AW482" s="12" t="s">
        <v>37</v>
      </c>
      <c r="AX482" s="12" t="s">
        <v>74</v>
      </c>
      <c r="AY482" s="168" t="s">
        <v>152</v>
      </c>
    </row>
    <row r="483" spans="2:51" s="13" customFormat="1" ht="13.5">
      <c r="B483" s="172"/>
      <c r="C483" s="12"/>
      <c r="D483" s="165" t="s">
        <v>162</v>
      </c>
      <c r="E483" s="166" t="s">
        <v>3</v>
      </c>
      <c r="F483" s="167" t="s">
        <v>848</v>
      </c>
      <c r="G483" s="12"/>
      <c r="H483" s="168" t="s">
        <v>3</v>
      </c>
      <c r="I483" s="12"/>
      <c r="J483" s="12"/>
      <c r="K483" s="12"/>
      <c r="L483" s="172"/>
      <c r="M483" s="176"/>
      <c r="N483" s="177"/>
      <c r="O483" s="177"/>
      <c r="P483" s="177"/>
      <c r="Q483" s="177"/>
      <c r="R483" s="177"/>
      <c r="S483" s="177"/>
      <c r="T483" s="178"/>
      <c r="AT483" s="173" t="s">
        <v>162</v>
      </c>
      <c r="AU483" s="173" t="s">
        <v>82</v>
      </c>
      <c r="AV483" s="13" t="s">
        <v>82</v>
      </c>
      <c r="AW483" s="13" t="s">
        <v>37</v>
      </c>
      <c r="AX483" s="13" t="s">
        <v>74</v>
      </c>
      <c r="AY483" s="173" t="s">
        <v>152</v>
      </c>
    </row>
    <row r="484" spans="2:51" s="12" customFormat="1" ht="13.5">
      <c r="B484" s="164"/>
      <c r="C484" s="13"/>
      <c r="D484" s="165" t="s">
        <v>162</v>
      </c>
      <c r="E484" s="173" t="s">
        <v>3</v>
      </c>
      <c r="F484" s="174" t="s">
        <v>849</v>
      </c>
      <c r="G484" s="13"/>
      <c r="H484" s="175">
        <v>201.76</v>
      </c>
      <c r="I484" s="13"/>
      <c r="J484" s="13"/>
      <c r="K484" s="13"/>
      <c r="L484" s="164"/>
      <c r="M484" s="169"/>
      <c r="N484" s="170"/>
      <c r="O484" s="170"/>
      <c r="P484" s="170"/>
      <c r="Q484" s="170"/>
      <c r="R484" s="170"/>
      <c r="S484" s="170"/>
      <c r="T484" s="171"/>
      <c r="AT484" s="168" t="s">
        <v>162</v>
      </c>
      <c r="AU484" s="168" t="s">
        <v>82</v>
      </c>
      <c r="AV484" s="12" t="s">
        <v>20</v>
      </c>
      <c r="AW484" s="12" t="s">
        <v>37</v>
      </c>
      <c r="AX484" s="12" t="s">
        <v>74</v>
      </c>
      <c r="AY484" s="168" t="s">
        <v>152</v>
      </c>
    </row>
    <row r="485" spans="2:51" s="13" customFormat="1" ht="13.5">
      <c r="B485" s="172"/>
      <c r="C485" s="12"/>
      <c r="D485" s="165" t="s">
        <v>162</v>
      </c>
      <c r="E485" s="166" t="s">
        <v>3</v>
      </c>
      <c r="F485" s="167" t="s">
        <v>850</v>
      </c>
      <c r="G485" s="12"/>
      <c r="H485" s="168" t="s">
        <v>3</v>
      </c>
      <c r="I485" s="12"/>
      <c r="J485" s="12"/>
      <c r="K485" s="12"/>
      <c r="L485" s="172"/>
      <c r="M485" s="176"/>
      <c r="N485" s="177"/>
      <c r="O485" s="177"/>
      <c r="P485" s="177"/>
      <c r="Q485" s="177"/>
      <c r="R485" s="177"/>
      <c r="S485" s="177"/>
      <c r="T485" s="178"/>
      <c r="AT485" s="173" t="s">
        <v>162</v>
      </c>
      <c r="AU485" s="173" t="s">
        <v>82</v>
      </c>
      <c r="AV485" s="13" t="s">
        <v>82</v>
      </c>
      <c r="AW485" s="13" t="s">
        <v>37</v>
      </c>
      <c r="AX485" s="13" t="s">
        <v>74</v>
      </c>
      <c r="AY485" s="173" t="s">
        <v>152</v>
      </c>
    </row>
    <row r="486" spans="2:51" s="14" customFormat="1" ht="13.5">
      <c r="B486" s="179"/>
      <c r="C486" s="13"/>
      <c r="D486" s="165" t="s">
        <v>162</v>
      </c>
      <c r="E486" s="173" t="s">
        <v>3</v>
      </c>
      <c r="F486" s="174" t="s">
        <v>851</v>
      </c>
      <c r="G486" s="13"/>
      <c r="H486" s="175">
        <v>364.692</v>
      </c>
      <c r="I486" s="13"/>
      <c r="J486" s="13"/>
      <c r="K486" s="1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7" t="s">
        <v>162</v>
      </c>
      <c r="AU486" s="187" t="s">
        <v>82</v>
      </c>
      <c r="AV486" s="14" t="s">
        <v>164</v>
      </c>
      <c r="AW486" s="14" t="s">
        <v>37</v>
      </c>
      <c r="AX486" s="14" t="s">
        <v>20</v>
      </c>
      <c r="AY486" s="187" t="s">
        <v>152</v>
      </c>
    </row>
    <row r="487" spans="2:65" s="1" customFormat="1" ht="31.5" customHeight="1">
      <c r="B487" s="152"/>
      <c r="C487" s="14"/>
      <c r="D487" s="180" t="s">
        <v>162</v>
      </c>
      <c r="E487" s="181" t="s">
        <v>3</v>
      </c>
      <c r="F487" s="182" t="s">
        <v>163</v>
      </c>
      <c r="G487" s="14"/>
      <c r="H487" s="183">
        <v>566.452</v>
      </c>
      <c r="I487" s="14"/>
      <c r="J487" s="14"/>
      <c r="K487" s="14"/>
      <c r="L487" s="33"/>
      <c r="M487" s="159" t="s">
        <v>3</v>
      </c>
      <c r="N487" s="160" t="s">
        <v>45</v>
      </c>
      <c r="O487" s="161">
        <v>0.104</v>
      </c>
      <c r="P487" s="161">
        <f>O487*H488</f>
        <v>58.911007999999995</v>
      </c>
      <c r="Q487" s="161">
        <v>0.00026</v>
      </c>
      <c r="R487" s="161">
        <f>Q487*H488</f>
        <v>0.14727752</v>
      </c>
      <c r="S487" s="161">
        <v>0</v>
      </c>
      <c r="T487" s="162">
        <f>S487*H488</f>
        <v>0</v>
      </c>
      <c r="AR487" s="19" t="s">
        <v>305</v>
      </c>
      <c r="AT487" s="19" t="s">
        <v>155</v>
      </c>
      <c r="AU487" s="19" t="s">
        <v>82</v>
      </c>
      <c r="AY487" s="19" t="s">
        <v>152</v>
      </c>
      <c r="BE487" s="163">
        <f>IF(N487="základní",J488,0)</f>
        <v>0</v>
      </c>
      <c r="BF487" s="163">
        <f>IF(N487="snížená",J488,0)</f>
        <v>0</v>
      </c>
      <c r="BG487" s="163">
        <f>IF(N487="zákl. přenesená",J488,0)</f>
        <v>0</v>
      </c>
      <c r="BH487" s="163">
        <f>IF(N487="sníž. přenesená",J488,0)</f>
        <v>0</v>
      </c>
      <c r="BI487" s="163">
        <f>IF(N487="nulová",J488,0)</f>
        <v>0</v>
      </c>
      <c r="BJ487" s="19" t="s">
        <v>20</v>
      </c>
      <c r="BK487" s="163">
        <f>ROUND(I488*H488,2)</f>
        <v>0</v>
      </c>
      <c r="BL487" s="19" t="s">
        <v>305</v>
      </c>
      <c r="BM487" s="19" t="s">
        <v>855</v>
      </c>
    </row>
    <row r="488" spans="2:51" s="12" customFormat="1" ht="24">
      <c r="B488" s="164"/>
      <c r="C488" s="153" t="s">
        <v>852</v>
      </c>
      <c r="D488" s="153" t="s">
        <v>155</v>
      </c>
      <c r="E488" s="154" t="s">
        <v>853</v>
      </c>
      <c r="F488" s="155" t="s">
        <v>854</v>
      </c>
      <c r="G488" s="156" t="s">
        <v>258</v>
      </c>
      <c r="H488" s="157">
        <v>566.452</v>
      </c>
      <c r="I488" s="158"/>
      <c r="J488" s="158">
        <f>ROUND(I488*H488,2)</f>
        <v>0</v>
      </c>
      <c r="K488" s="155" t="s">
        <v>159</v>
      </c>
      <c r="L488" s="164"/>
      <c r="M488" s="169"/>
      <c r="N488" s="170"/>
      <c r="O488" s="170"/>
      <c r="P488" s="170"/>
      <c r="Q488" s="170"/>
      <c r="R488" s="170"/>
      <c r="S488" s="170"/>
      <c r="T488" s="171"/>
      <c r="AT488" s="168" t="s">
        <v>162</v>
      </c>
      <c r="AU488" s="168" t="s">
        <v>82</v>
      </c>
      <c r="AV488" s="12" t="s">
        <v>20</v>
      </c>
      <c r="AW488" s="12" t="s">
        <v>37</v>
      </c>
      <c r="AX488" s="12" t="s">
        <v>74</v>
      </c>
      <c r="AY488" s="168" t="s">
        <v>152</v>
      </c>
    </row>
    <row r="489" spans="2:51" s="13" customFormat="1" ht="13.5">
      <c r="B489" s="172"/>
      <c r="C489" s="12"/>
      <c r="D489" s="165" t="s">
        <v>162</v>
      </c>
      <c r="E489" s="166" t="s">
        <v>3</v>
      </c>
      <c r="F489" s="167" t="s">
        <v>848</v>
      </c>
      <c r="G489" s="12"/>
      <c r="H489" s="168" t="s">
        <v>3</v>
      </c>
      <c r="I489" s="12"/>
      <c r="J489" s="12"/>
      <c r="K489" s="12"/>
      <c r="L489" s="172"/>
      <c r="M489" s="176"/>
      <c r="N489" s="177"/>
      <c r="O489" s="177"/>
      <c r="P489" s="177"/>
      <c r="Q489" s="177"/>
      <c r="R489" s="177"/>
      <c r="S489" s="177"/>
      <c r="T489" s="178"/>
      <c r="AT489" s="173" t="s">
        <v>162</v>
      </c>
      <c r="AU489" s="173" t="s">
        <v>82</v>
      </c>
      <c r="AV489" s="13" t="s">
        <v>82</v>
      </c>
      <c r="AW489" s="13" t="s">
        <v>37</v>
      </c>
      <c r="AX489" s="13" t="s">
        <v>74</v>
      </c>
      <c r="AY489" s="173" t="s">
        <v>152</v>
      </c>
    </row>
    <row r="490" spans="2:51" s="12" customFormat="1" ht="13.5">
      <c r="B490" s="164"/>
      <c r="C490" s="13"/>
      <c r="D490" s="165" t="s">
        <v>162</v>
      </c>
      <c r="E490" s="173" t="s">
        <v>3</v>
      </c>
      <c r="F490" s="174" t="s">
        <v>849</v>
      </c>
      <c r="G490" s="13"/>
      <c r="H490" s="175">
        <v>201.76</v>
      </c>
      <c r="I490" s="13"/>
      <c r="J490" s="13"/>
      <c r="K490" s="13"/>
      <c r="L490" s="164"/>
      <c r="M490" s="169"/>
      <c r="N490" s="170"/>
      <c r="O490" s="170"/>
      <c r="P490" s="170"/>
      <c r="Q490" s="170"/>
      <c r="R490" s="170"/>
      <c r="S490" s="170"/>
      <c r="T490" s="171"/>
      <c r="AT490" s="168" t="s">
        <v>162</v>
      </c>
      <c r="AU490" s="168" t="s">
        <v>82</v>
      </c>
      <c r="AV490" s="12" t="s">
        <v>20</v>
      </c>
      <c r="AW490" s="12" t="s">
        <v>37</v>
      </c>
      <c r="AX490" s="12" t="s">
        <v>74</v>
      </c>
      <c r="AY490" s="168" t="s">
        <v>152</v>
      </c>
    </row>
    <row r="491" spans="2:51" s="13" customFormat="1" ht="13.5">
      <c r="B491" s="172"/>
      <c r="C491" s="12"/>
      <c r="D491" s="165" t="s">
        <v>162</v>
      </c>
      <c r="E491" s="166" t="s">
        <v>3</v>
      </c>
      <c r="F491" s="167" t="s">
        <v>850</v>
      </c>
      <c r="G491" s="12"/>
      <c r="H491" s="168" t="s">
        <v>3</v>
      </c>
      <c r="I491" s="12"/>
      <c r="J491" s="12"/>
      <c r="K491" s="12"/>
      <c r="L491" s="172"/>
      <c r="M491" s="176"/>
      <c r="N491" s="177"/>
      <c r="O491" s="177"/>
      <c r="P491" s="177"/>
      <c r="Q491" s="177"/>
      <c r="R491" s="177"/>
      <c r="S491" s="177"/>
      <c r="T491" s="178"/>
      <c r="AT491" s="173" t="s">
        <v>162</v>
      </c>
      <c r="AU491" s="173" t="s">
        <v>82</v>
      </c>
      <c r="AV491" s="13" t="s">
        <v>82</v>
      </c>
      <c r="AW491" s="13" t="s">
        <v>37</v>
      </c>
      <c r="AX491" s="13" t="s">
        <v>74</v>
      </c>
      <c r="AY491" s="173" t="s">
        <v>152</v>
      </c>
    </row>
    <row r="492" spans="2:51" s="14" customFormat="1" ht="13.5">
      <c r="B492" s="179"/>
      <c r="C492" s="13"/>
      <c r="D492" s="165" t="s">
        <v>162</v>
      </c>
      <c r="E492" s="173" t="s">
        <v>3</v>
      </c>
      <c r="F492" s="174" t="s">
        <v>851</v>
      </c>
      <c r="G492" s="13"/>
      <c r="H492" s="175">
        <v>364.692</v>
      </c>
      <c r="I492" s="13"/>
      <c r="J492" s="13"/>
      <c r="K492" s="13"/>
      <c r="L492" s="179"/>
      <c r="M492" s="184"/>
      <c r="N492" s="185"/>
      <c r="O492" s="185"/>
      <c r="P492" s="185"/>
      <c r="Q492" s="185"/>
      <c r="R492" s="185"/>
      <c r="S492" s="185"/>
      <c r="T492" s="186"/>
      <c r="AT492" s="187" t="s">
        <v>162</v>
      </c>
      <c r="AU492" s="187" t="s">
        <v>82</v>
      </c>
      <c r="AV492" s="14" t="s">
        <v>164</v>
      </c>
      <c r="AW492" s="14" t="s">
        <v>37</v>
      </c>
      <c r="AX492" s="14" t="s">
        <v>20</v>
      </c>
      <c r="AY492" s="187" t="s">
        <v>152</v>
      </c>
    </row>
    <row r="493" spans="2:63" s="11" customFormat="1" ht="37.35" customHeight="1">
      <c r="B493" s="139"/>
      <c r="C493" s="14"/>
      <c r="D493" s="165" t="s">
        <v>162</v>
      </c>
      <c r="E493" s="188" t="s">
        <v>3</v>
      </c>
      <c r="F493" s="189" t="s">
        <v>163</v>
      </c>
      <c r="G493" s="14"/>
      <c r="H493" s="190">
        <v>566.452</v>
      </c>
      <c r="I493" s="14"/>
      <c r="J493" s="14"/>
      <c r="K493" s="14"/>
      <c r="L493" s="139"/>
      <c r="M493" s="143"/>
      <c r="N493" s="144"/>
      <c r="O493" s="144"/>
      <c r="P493" s="145">
        <f>P494</f>
        <v>126.64</v>
      </c>
      <c r="Q493" s="144"/>
      <c r="R493" s="145">
        <f>R494</f>
        <v>0.078</v>
      </c>
      <c r="S493" s="144"/>
      <c r="T493" s="146">
        <f>T494</f>
        <v>0</v>
      </c>
      <c r="AR493" s="140" t="s">
        <v>175</v>
      </c>
      <c r="AT493" s="147" t="s">
        <v>73</v>
      </c>
      <c r="AU493" s="147" t="s">
        <v>74</v>
      </c>
      <c r="AY493" s="140" t="s">
        <v>152</v>
      </c>
      <c r="BK493" s="148">
        <f>BK494</f>
        <v>0</v>
      </c>
    </row>
    <row r="494" spans="2:63" s="11" customFormat="1" ht="19.95" customHeight="1">
      <c r="B494" s="139"/>
      <c r="D494" s="140" t="s">
        <v>73</v>
      </c>
      <c r="E494" s="141" t="s">
        <v>241</v>
      </c>
      <c r="F494" s="141" t="s">
        <v>856</v>
      </c>
      <c r="J494" s="142">
        <f>BK493</f>
        <v>0</v>
      </c>
      <c r="L494" s="139"/>
      <c r="M494" s="143"/>
      <c r="N494" s="144"/>
      <c r="O494" s="144"/>
      <c r="P494" s="145">
        <f>SUM(P495:P498)</f>
        <v>126.64</v>
      </c>
      <c r="Q494" s="144"/>
      <c r="R494" s="145">
        <f>SUM(R495:R498)</f>
        <v>0.078</v>
      </c>
      <c r="S494" s="144"/>
      <c r="T494" s="146">
        <f>SUM(T495:T498)</f>
        <v>0</v>
      </c>
      <c r="AR494" s="140" t="s">
        <v>175</v>
      </c>
      <c r="AT494" s="147" t="s">
        <v>73</v>
      </c>
      <c r="AU494" s="147" t="s">
        <v>20</v>
      </c>
      <c r="AY494" s="140" t="s">
        <v>152</v>
      </c>
      <c r="BK494" s="148">
        <f>SUM(BK495:BK498)</f>
        <v>0</v>
      </c>
    </row>
    <row r="495" spans="2:65" s="1" customFormat="1" ht="31.5" customHeight="1">
      <c r="B495" s="152"/>
      <c r="C495" s="11"/>
      <c r="D495" s="149" t="s">
        <v>73</v>
      </c>
      <c r="E495" s="150" t="s">
        <v>857</v>
      </c>
      <c r="F495" s="150" t="s">
        <v>858</v>
      </c>
      <c r="G495" s="11"/>
      <c r="H495" s="11"/>
      <c r="I495" s="11"/>
      <c r="J495" s="151">
        <f>BK494</f>
        <v>0</v>
      </c>
      <c r="K495" s="11"/>
      <c r="L495" s="33"/>
      <c r="M495" s="159" t="s">
        <v>3</v>
      </c>
      <c r="N495" s="160" t="s">
        <v>45</v>
      </c>
      <c r="O495" s="161">
        <v>3.166</v>
      </c>
      <c r="P495" s="161">
        <f>O495*H496</f>
        <v>126.64</v>
      </c>
      <c r="Q495" s="161">
        <v>0.00195</v>
      </c>
      <c r="R495" s="161">
        <f>Q495*H496</f>
        <v>0.078</v>
      </c>
      <c r="S495" s="161">
        <v>0</v>
      </c>
      <c r="T495" s="162">
        <f>S495*H496</f>
        <v>0</v>
      </c>
      <c r="AR495" s="19" t="s">
        <v>534</v>
      </c>
      <c r="AT495" s="19" t="s">
        <v>155</v>
      </c>
      <c r="AU495" s="19" t="s">
        <v>82</v>
      </c>
      <c r="AY495" s="19" t="s">
        <v>152</v>
      </c>
      <c r="BE495" s="163">
        <f>IF(N495="základní",J496,0)</f>
        <v>0</v>
      </c>
      <c r="BF495" s="163">
        <f>IF(N495="snížená",J496,0)</f>
        <v>0</v>
      </c>
      <c r="BG495" s="163">
        <f>IF(N495="zákl. přenesená",J496,0)</f>
        <v>0</v>
      </c>
      <c r="BH495" s="163">
        <f>IF(N495="sníž. přenesená",J496,0)</f>
        <v>0</v>
      </c>
      <c r="BI495" s="163">
        <f>IF(N495="nulová",J496,0)</f>
        <v>0</v>
      </c>
      <c r="BJ495" s="19" t="s">
        <v>20</v>
      </c>
      <c r="BK495" s="163">
        <f>ROUND(I496*H496,2)</f>
        <v>0</v>
      </c>
      <c r="BL495" s="19" t="s">
        <v>534</v>
      </c>
      <c r="BM495" s="19" t="s">
        <v>862</v>
      </c>
    </row>
    <row r="496" spans="2:51" s="12" customFormat="1" ht="13.5">
      <c r="B496" s="164"/>
      <c r="C496" s="153" t="s">
        <v>859</v>
      </c>
      <c r="D496" s="153" t="s">
        <v>155</v>
      </c>
      <c r="E496" s="154" t="s">
        <v>860</v>
      </c>
      <c r="F496" s="308" t="s">
        <v>1996</v>
      </c>
      <c r="G496" s="156" t="s">
        <v>861</v>
      </c>
      <c r="H496" s="157">
        <v>40</v>
      </c>
      <c r="I496" s="158"/>
      <c r="J496" s="158">
        <f>ROUND(I496*H496,2)</f>
        <v>0</v>
      </c>
      <c r="K496" s="155" t="s">
        <v>159</v>
      </c>
      <c r="L496" s="164"/>
      <c r="M496" s="169"/>
      <c r="N496" s="170"/>
      <c r="O496" s="170"/>
      <c r="P496" s="170"/>
      <c r="Q496" s="170"/>
      <c r="R496" s="170"/>
      <c r="S496" s="170"/>
      <c r="T496" s="171"/>
      <c r="AT496" s="168" t="s">
        <v>162</v>
      </c>
      <c r="AU496" s="168" t="s">
        <v>82</v>
      </c>
      <c r="AV496" s="12" t="s">
        <v>20</v>
      </c>
      <c r="AW496" s="12" t="s">
        <v>37</v>
      </c>
      <c r="AX496" s="12" t="s">
        <v>74</v>
      </c>
      <c r="AY496" s="168" t="s">
        <v>152</v>
      </c>
    </row>
    <row r="497" spans="2:51" s="13" customFormat="1" ht="13.5">
      <c r="B497" s="172"/>
      <c r="C497" s="12"/>
      <c r="D497" s="165" t="s">
        <v>162</v>
      </c>
      <c r="E497" s="166" t="s">
        <v>3</v>
      </c>
      <c r="F497" s="167" t="s">
        <v>863</v>
      </c>
      <c r="G497" s="12"/>
      <c r="H497" s="168" t="s">
        <v>3</v>
      </c>
      <c r="I497" s="12"/>
      <c r="J497" s="12"/>
      <c r="K497" s="12"/>
      <c r="L497" s="172"/>
      <c r="M497" s="176"/>
      <c r="N497" s="177"/>
      <c r="O497" s="177"/>
      <c r="P497" s="177"/>
      <c r="Q497" s="177"/>
      <c r="R497" s="177"/>
      <c r="S497" s="177"/>
      <c r="T497" s="178"/>
      <c r="AT497" s="173" t="s">
        <v>162</v>
      </c>
      <c r="AU497" s="173" t="s">
        <v>82</v>
      </c>
      <c r="AV497" s="13" t="s">
        <v>82</v>
      </c>
      <c r="AW497" s="13" t="s">
        <v>37</v>
      </c>
      <c r="AX497" s="13" t="s">
        <v>74</v>
      </c>
      <c r="AY497" s="173" t="s">
        <v>152</v>
      </c>
    </row>
    <row r="498" spans="2:51" s="14" customFormat="1" ht="13.5">
      <c r="B498" s="179"/>
      <c r="C498" s="13"/>
      <c r="D498" s="165" t="s">
        <v>162</v>
      </c>
      <c r="E498" s="173" t="s">
        <v>3</v>
      </c>
      <c r="F498" s="174" t="s">
        <v>399</v>
      </c>
      <c r="G498" s="13"/>
      <c r="H498" s="175">
        <v>40</v>
      </c>
      <c r="I498" s="13"/>
      <c r="J498" s="13"/>
      <c r="K498" s="13"/>
      <c r="L498" s="179"/>
      <c r="M498" s="212"/>
      <c r="N498" s="213"/>
      <c r="O498" s="213"/>
      <c r="P498" s="213"/>
      <c r="Q498" s="213"/>
      <c r="R498" s="213"/>
      <c r="S498" s="213"/>
      <c r="T498" s="214"/>
      <c r="AT498" s="187" t="s">
        <v>162</v>
      </c>
      <c r="AU498" s="187" t="s">
        <v>82</v>
      </c>
      <c r="AV498" s="14" t="s">
        <v>164</v>
      </c>
      <c r="AW498" s="14" t="s">
        <v>37</v>
      </c>
      <c r="AX498" s="14" t="s">
        <v>20</v>
      </c>
      <c r="AY498" s="187" t="s">
        <v>152</v>
      </c>
    </row>
    <row r="499" spans="2:12" s="1" customFormat="1" ht="19.5" customHeight="1">
      <c r="B499" s="48"/>
      <c r="C499" s="366"/>
      <c r="D499" s="367" t="s">
        <v>162</v>
      </c>
      <c r="E499" s="368" t="s">
        <v>3</v>
      </c>
      <c r="F499" s="369" t="s">
        <v>163</v>
      </c>
      <c r="G499" s="366"/>
      <c r="H499" s="370">
        <v>40</v>
      </c>
      <c r="I499" s="366"/>
      <c r="J499" s="366"/>
      <c r="K499" s="371"/>
      <c r="L499" s="33"/>
    </row>
  </sheetData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90" activePane="bottomLeft" state="frozen"/>
      <selection pane="bottomLeft" activeCell="I82" sqref="I82:I1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8.6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88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864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ROUND(SUM(BE81:BE108),2)</f>
        <v>0</v>
      </c>
      <c r="G30" s="34"/>
      <c r="H30" s="34"/>
      <c r="I30" s="105">
        <v>0.21</v>
      </c>
      <c r="J30" s="104">
        <f>ROUND(ROUND((SUM(BE81:BE108)),2)*I30,2)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ROUND(SUM(BF81:BF108),2)</f>
        <v>0</v>
      </c>
      <c r="G31" s="34"/>
      <c r="H31" s="34"/>
      <c r="I31" s="105">
        <v>0.15</v>
      </c>
      <c r="J31" s="104">
        <f>ROUND(ROUND((SUM(BF81:BF108)),2)*I31,2)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ROUND(SUM(BG81:BG108),2)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ROUND(SUM(BH81:BH108),2)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ROUND(SUM(BI81:BI108),2)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02 - Elektrická požární signalizace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865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8" customFormat="1" ht="24.9" customHeight="1">
      <c r="B58" s="117"/>
      <c r="C58" s="118"/>
      <c r="D58" s="119" t="s">
        <v>866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9" customFormat="1" ht="19.95" customHeight="1">
      <c r="B59" s="123"/>
      <c r="C59" s="124"/>
      <c r="D59" s="125" t="s">
        <v>867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9" customFormat="1" ht="19.95" customHeight="1">
      <c r="B60" s="123"/>
      <c r="C60" s="124"/>
      <c r="D60" s="125" t="s">
        <v>868</v>
      </c>
      <c r="E60" s="126"/>
      <c r="F60" s="126"/>
      <c r="G60" s="126"/>
      <c r="H60" s="126"/>
      <c r="I60" s="126"/>
      <c r="J60" s="127">
        <f>J100</f>
        <v>0</v>
      </c>
      <c r="K60" s="128"/>
    </row>
    <row r="61" spans="2:11" s="8" customFormat="1" ht="24.9" customHeight="1">
      <c r="B61" s="117"/>
      <c r="C61" s="118"/>
      <c r="D61" s="119" t="s">
        <v>869</v>
      </c>
      <c r="E61" s="120"/>
      <c r="F61" s="120"/>
      <c r="G61" s="120"/>
      <c r="H61" s="120"/>
      <c r="I61" s="120"/>
      <c r="J61" s="121">
        <f>J106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" customHeight="1">
      <c r="B68" s="33"/>
      <c r="C68" s="53" t="s">
        <v>135</v>
      </c>
      <c r="L68" s="33"/>
    </row>
    <row r="69" spans="2:12" s="1" customFormat="1" ht="6.9" customHeight="1">
      <c r="B69" s="33"/>
      <c r="L69" s="33"/>
    </row>
    <row r="70" spans="2:12" s="1" customFormat="1" ht="14.4" customHeight="1">
      <c r="B70" s="33"/>
      <c r="C70" s="55" t="s">
        <v>15</v>
      </c>
      <c r="L70" s="33"/>
    </row>
    <row r="71" spans="2:12" s="1" customFormat="1" ht="22.5" customHeight="1">
      <c r="B71" s="33"/>
      <c r="E71" s="418" t="str">
        <f>E7</f>
        <v>Nová dětská skupina v budově MŽP</v>
      </c>
      <c r="F71" s="394"/>
      <c r="G71" s="394"/>
      <c r="H71" s="394"/>
      <c r="L71" s="33"/>
    </row>
    <row r="72" spans="2:12" s="1" customFormat="1" ht="14.4" customHeight="1">
      <c r="B72" s="33"/>
      <c r="C72" s="55" t="s">
        <v>123</v>
      </c>
      <c r="L72" s="33"/>
    </row>
    <row r="73" spans="2:12" s="1" customFormat="1" ht="23.25" customHeight="1">
      <c r="B73" s="33"/>
      <c r="E73" s="391" t="str">
        <f>E9</f>
        <v>02 - Elektrická požární signalizace</v>
      </c>
      <c r="F73" s="394"/>
      <c r="G73" s="394"/>
      <c r="H73" s="394"/>
      <c r="L73" s="33"/>
    </row>
    <row r="74" spans="2:12" s="1" customFormat="1" ht="6.9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 t="str">
        <f>IF(J12="","",J12)</f>
        <v>17. 3. 2017</v>
      </c>
      <c r="L75" s="33"/>
    </row>
    <row r="76" spans="2:12" s="1" customFormat="1" ht="6.9" customHeight="1">
      <c r="B76" s="33"/>
      <c r="L76" s="33"/>
    </row>
    <row r="77" spans="2:12" s="1" customFormat="1" ht="13.2">
      <c r="B77" s="33"/>
      <c r="C77" s="55" t="s">
        <v>27</v>
      </c>
      <c r="F77" s="129" t="str">
        <f>E15</f>
        <v>MŽP , Vršovická 1442/65 , Praha 10, 100 10</v>
      </c>
      <c r="I77" s="55" t="s">
        <v>33</v>
      </c>
      <c r="J77" s="129" t="str">
        <f>E21</f>
        <v>Ing. arch. Jan Mudra</v>
      </c>
      <c r="L77" s="33"/>
    </row>
    <row r="78" spans="2:12" s="1" customFormat="1" ht="14.4" customHeight="1">
      <c r="B78" s="33"/>
      <c r="C78" s="55" t="s">
        <v>31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136</v>
      </c>
      <c r="D80" s="132" t="s">
        <v>59</v>
      </c>
      <c r="E80" s="132" t="s">
        <v>55</v>
      </c>
      <c r="F80" s="132" t="s">
        <v>137</v>
      </c>
      <c r="G80" s="132" t="s">
        <v>138</v>
      </c>
      <c r="H80" s="132" t="s">
        <v>139</v>
      </c>
      <c r="I80" s="133" t="s">
        <v>140</v>
      </c>
      <c r="J80" s="132" t="s">
        <v>127</v>
      </c>
      <c r="K80" s="134" t="s">
        <v>141</v>
      </c>
      <c r="L80" s="130"/>
      <c r="M80" s="65" t="s">
        <v>142</v>
      </c>
      <c r="N80" s="66" t="s">
        <v>44</v>
      </c>
      <c r="O80" s="66" t="s">
        <v>143</v>
      </c>
      <c r="P80" s="66" t="s">
        <v>144</v>
      </c>
      <c r="Q80" s="66" t="s">
        <v>145</v>
      </c>
      <c r="R80" s="66" t="s">
        <v>146</v>
      </c>
      <c r="S80" s="66" t="s">
        <v>147</v>
      </c>
      <c r="T80" s="67" t="s">
        <v>148</v>
      </c>
    </row>
    <row r="81" spans="2:63" s="1" customFormat="1" ht="29.25" customHeight="1">
      <c r="B81" s="33"/>
      <c r="C81" s="69" t="s">
        <v>128</v>
      </c>
      <c r="J81" s="135">
        <f>BK81</f>
        <v>0</v>
      </c>
      <c r="L81" s="33"/>
      <c r="M81" s="68"/>
      <c r="N81" s="60"/>
      <c r="O81" s="60"/>
      <c r="P81" s="136">
        <f>P82+P84+P106</f>
        <v>0</v>
      </c>
      <c r="Q81" s="60"/>
      <c r="R81" s="136">
        <f>R82+R84+R106</f>
        <v>0</v>
      </c>
      <c r="S81" s="60"/>
      <c r="T81" s="137">
        <f>T82+T84+T106</f>
        <v>0</v>
      </c>
      <c r="AT81" s="19" t="s">
        <v>73</v>
      </c>
      <c r="AU81" s="19" t="s">
        <v>129</v>
      </c>
      <c r="BK81" s="138">
        <f>BK82+BK84+BK106</f>
        <v>0</v>
      </c>
    </row>
    <row r="82" spans="2:63" s="11" customFormat="1" ht="37.35" customHeight="1">
      <c r="B82" s="139"/>
      <c r="D82" s="149" t="s">
        <v>73</v>
      </c>
      <c r="E82" s="215" t="s">
        <v>870</v>
      </c>
      <c r="F82" s="215" t="s">
        <v>871</v>
      </c>
      <c r="J82" s="216">
        <f>BK82</f>
        <v>0</v>
      </c>
      <c r="L82" s="139"/>
      <c r="M82" s="143"/>
      <c r="N82" s="144"/>
      <c r="O82" s="144"/>
      <c r="P82" s="145">
        <f>P83</f>
        <v>0</v>
      </c>
      <c r="Q82" s="144"/>
      <c r="R82" s="145">
        <f>R83</f>
        <v>0</v>
      </c>
      <c r="S82" s="144"/>
      <c r="T82" s="146">
        <f>T83</f>
        <v>0</v>
      </c>
      <c r="AR82" s="140" t="s">
        <v>164</v>
      </c>
      <c r="AT82" s="147" t="s">
        <v>73</v>
      </c>
      <c r="AU82" s="147" t="s">
        <v>74</v>
      </c>
      <c r="AY82" s="140" t="s">
        <v>152</v>
      </c>
      <c r="BK82" s="148">
        <f>BK83</f>
        <v>0</v>
      </c>
    </row>
    <row r="83" spans="2:65" s="1" customFormat="1" ht="31.5" customHeight="1">
      <c r="B83" s="152"/>
      <c r="C83" s="153" t="s">
        <v>20</v>
      </c>
      <c r="D83" s="153" t="s">
        <v>155</v>
      </c>
      <c r="E83" s="154" t="s">
        <v>872</v>
      </c>
      <c r="F83" s="155" t="s">
        <v>873</v>
      </c>
      <c r="G83" s="156" t="s">
        <v>874</v>
      </c>
      <c r="H83" s="157">
        <v>1</v>
      </c>
      <c r="I83" s="158"/>
      <c r="J83" s="158">
        <f>ROUND(I83*H83,2)</f>
        <v>0</v>
      </c>
      <c r="K83" s="155" t="s">
        <v>3</v>
      </c>
      <c r="L83" s="33"/>
      <c r="M83" s="159" t="s">
        <v>3</v>
      </c>
      <c r="N83" s="160" t="s">
        <v>45</v>
      </c>
      <c r="O83" s="161">
        <v>0</v>
      </c>
      <c r="P83" s="161">
        <f>O83*H83</f>
        <v>0</v>
      </c>
      <c r="Q83" s="161">
        <v>0</v>
      </c>
      <c r="R83" s="161">
        <f>Q83*H83</f>
        <v>0</v>
      </c>
      <c r="S83" s="161">
        <v>0</v>
      </c>
      <c r="T83" s="162">
        <f>S83*H83</f>
        <v>0</v>
      </c>
      <c r="AR83" s="19" t="s">
        <v>875</v>
      </c>
      <c r="AT83" s="19" t="s">
        <v>155</v>
      </c>
      <c r="AU83" s="19" t="s">
        <v>20</v>
      </c>
      <c r="AY83" s="19" t="s">
        <v>152</v>
      </c>
      <c r="BE83" s="163">
        <f>IF(N83="základní",J83,0)</f>
        <v>0</v>
      </c>
      <c r="BF83" s="163">
        <f>IF(N83="snížená",J83,0)</f>
        <v>0</v>
      </c>
      <c r="BG83" s="163">
        <f>IF(N83="zákl. přenesená",J83,0)</f>
        <v>0</v>
      </c>
      <c r="BH83" s="163">
        <f>IF(N83="sníž. přenesená",J83,0)</f>
        <v>0</v>
      </c>
      <c r="BI83" s="163">
        <f>IF(N83="nulová",J83,0)</f>
        <v>0</v>
      </c>
      <c r="BJ83" s="19" t="s">
        <v>20</v>
      </c>
      <c r="BK83" s="163">
        <f>ROUND(I83*H83,2)</f>
        <v>0</v>
      </c>
      <c r="BL83" s="19" t="s">
        <v>875</v>
      </c>
      <c r="BM83" s="19" t="s">
        <v>876</v>
      </c>
    </row>
    <row r="84" spans="2:63" s="11" customFormat="1" ht="37.35" customHeight="1">
      <c r="B84" s="139"/>
      <c r="D84" s="140" t="s">
        <v>73</v>
      </c>
      <c r="E84" s="141" t="s">
        <v>877</v>
      </c>
      <c r="F84" s="141" t="s">
        <v>878</v>
      </c>
      <c r="J84" s="142">
        <f>BK84</f>
        <v>0</v>
      </c>
      <c r="L84" s="139"/>
      <c r="M84" s="143"/>
      <c r="N84" s="144"/>
      <c r="O84" s="144"/>
      <c r="P84" s="145">
        <f>P85+P100</f>
        <v>0</v>
      </c>
      <c r="Q84" s="144"/>
      <c r="R84" s="145">
        <f>R85+R100</f>
        <v>0</v>
      </c>
      <c r="S84" s="144"/>
      <c r="T84" s="146">
        <f>T85+T100</f>
        <v>0</v>
      </c>
      <c r="AR84" s="140" t="s">
        <v>164</v>
      </c>
      <c r="AT84" s="147" t="s">
        <v>73</v>
      </c>
      <c r="AU84" s="147" t="s">
        <v>74</v>
      </c>
      <c r="AY84" s="140" t="s">
        <v>152</v>
      </c>
      <c r="BK84" s="148">
        <f>BK85+BK100</f>
        <v>0</v>
      </c>
    </row>
    <row r="85" spans="2:63" s="11" customFormat="1" ht="19.95" customHeight="1">
      <c r="B85" s="139"/>
      <c r="D85" s="149" t="s">
        <v>73</v>
      </c>
      <c r="E85" s="150" t="s">
        <v>879</v>
      </c>
      <c r="F85" s="150" t="s">
        <v>880</v>
      </c>
      <c r="J85" s="151">
        <f>BK85</f>
        <v>0</v>
      </c>
      <c r="L85" s="139"/>
      <c r="M85" s="143"/>
      <c r="N85" s="144"/>
      <c r="O85" s="144"/>
      <c r="P85" s="145">
        <f>SUM(P86:P99)</f>
        <v>0</v>
      </c>
      <c r="Q85" s="144"/>
      <c r="R85" s="145">
        <f>SUM(R86:R99)</f>
        <v>0</v>
      </c>
      <c r="S85" s="144"/>
      <c r="T85" s="146">
        <f>SUM(T86:T99)</f>
        <v>0</v>
      </c>
      <c r="AR85" s="140" t="s">
        <v>164</v>
      </c>
      <c r="AT85" s="147" t="s">
        <v>73</v>
      </c>
      <c r="AU85" s="147" t="s">
        <v>20</v>
      </c>
      <c r="AY85" s="140" t="s">
        <v>152</v>
      </c>
      <c r="BK85" s="148">
        <f>SUM(BK86:BK99)</f>
        <v>0</v>
      </c>
    </row>
    <row r="86" spans="2:65" s="1" customFormat="1" ht="22.5" customHeight="1">
      <c r="B86" s="152"/>
      <c r="C86" s="153" t="s">
        <v>82</v>
      </c>
      <c r="D86" s="153" t="s">
        <v>155</v>
      </c>
      <c r="E86" s="154" t="s">
        <v>881</v>
      </c>
      <c r="F86" s="155" t="s">
        <v>882</v>
      </c>
      <c r="G86" s="156" t="s">
        <v>883</v>
      </c>
      <c r="H86" s="157">
        <v>6</v>
      </c>
      <c r="I86" s="158"/>
      <c r="J86" s="158">
        <f aca="true" t="shared" si="0" ref="J86:J99">ROUND(I86*H86,2)</f>
        <v>0</v>
      </c>
      <c r="K86" s="155" t="s">
        <v>3</v>
      </c>
      <c r="L86" s="33"/>
      <c r="M86" s="159" t="s">
        <v>3</v>
      </c>
      <c r="N86" s="160" t="s">
        <v>45</v>
      </c>
      <c r="O86" s="161">
        <v>0</v>
      </c>
      <c r="P86" s="161">
        <f aca="true" t="shared" si="1" ref="P86:P99">O86*H86</f>
        <v>0</v>
      </c>
      <c r="Q86" s="161">
        <v>0</v>
      </c>
      <c r="R86" s="161">
        <f aca="true" t="shared" si="2" ref="R86:R99">Q86*H86</f>
        <v>0</v>
      </c>
      <c r="S86" s="161">
        <v>0</v>
      </c>
      <c r="T86" s="162">
        <f aca="true" t="shared" si="3" ref="T86:T99">S86*H86</f>
        <v>0</v>
      </c>
      <c r="AR86" s="19" t="s">
        <v>875</v>
      </c>
      <c r="AT86" s="19" t="s">
        <v>155</v>
      </c>
      <c r="AU86" s="19" t="s">
        <v>82</v>
      </c>
      <c r="AY86" s="19" t="s">
        <v>152</v>
      </c>
      <c r="BE86" s="163">
        <f aca="true" t="shared" si="4" ref="BE86:BE99">IF(N86="základní",J86,0)</f>
        <v>0</v>
      </c>
      <c r="BF86" s="163">
        <f aca="true" t="shared" si="5" ref="BF86:BF99">IF(N86="snížená",J86,0)</f>
        <v>0</v>
      </c>
      <c r="BG86" s="163">
        <f aca="true" t="shared" si="6" ref="BG86:BG99">IF(N86="zákl. přenesená",J86,0)</f>
        <v>0</v>
      </c>
      <c r="BH86" s="163">
        <f aca="true" t="shared" si="7" ref="BH86:BH99">IF(N86="sníž. přenesená",J86,0)</f>
        <v>0</v>
      </c>
      <c r="BI86" s="163">
        <f aca="true" t="shared" si="8" ref="BI86:BI99">IF(N86="nulová",J86,0)</f>
        <v>0</v>
      </c>
      <c r="BJ86" s="19" t="s">
        <v>20</v>
      </c>
      <c r="BK86" s="163">
        <f aca="true" t="shared" si="9" ref="BK86:BK99">ROUND(I86*H86,2)</f>
        <v>0</v>
      </c>
      <c r="BL86" s="19" t="s">
        <v>875</v>
      </c>
      <c r="BM86" s="19" t="s">
        <v>884</v>
      </c>
    </row>
    <row r="87" spans="2:65" s="1" customFormat="1" ht="22.5" customHeight="1">
      <c r="B87" s="152"/>
      <c r="C87" s="153" t="s">
        <v>175</v>
      </c>
      <c r="D87" s="153" t="s">
        <v>155</v>
      </c>
      <c r="E87" s="154" t="s">
        <v>885</v>
      </c>
      <c r="F87" s="155" t="s">
        <v>886</v>
      </c>
      <c r="G87" s="156" t="s">
        <v>883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45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875</v>
      </c>
      <c r="AT87" s="19" t="s">
        <v>155</v>
      </c>
      <c r="AU87" s="19" t="s">
        <v>82</v>
      </c>
      <c r="AY87" s="19" t="s">
        <v>152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875</v>
      </c>
      <c r="BM87" s="19" t="s">
        <v>887</v>
      </c>
    </row>
    <row r="88" spans="2:65" s="1" customFormat="1" ht="31.5" customHeight="1">
      <c r="B88" s="152"/>
      <c r="C88" s="153" t="s">
        <v>164</v>
      </c>
      <c r="D88" s="153" t="s">
        <v>155</v>
      </c>
      <c r="E88" s="154" t="s">
        <v>888</v>
      </c>
      <c r="F88" s="155" t="s">
        <v>889</v>
      </c>
      <c r="G88" s="156" t="s">
        <v>883</v>
      </c>
      <c r="H88" s="157">
        <v>180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45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875</v>
      </c>
      <c r="AT88" s="19" t="s">
        <v>155</v>
      </c>
      <c r="AU88" s="19" t="s">
        <v>82</v>
      </c>
      <c r="AY88" s="19" t="s">
        <v>152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875</v>
      </c>
      <c r="BM88" s="19" t="s">
        <v>890</v>
      </c>
    </row>
    <row r="89" spans="2:65" s="1" customFormat="1" ht="22.5" customHeight="1">
      <c r="B89" s="152"/>
      <c r="C89" s="153" t="s">
        <v>151</v>
      </c>
      <c r="D89" s="153" t="s">
        <v>155</v>
      </c>
      <c r="E89" s="154" t="s">
        <v>891</v>
      </c>
      <c r="F89" s="155" t="s">
        <v>892</v>
      </c>
      <c r="G89" s="156" t="s">
        <v>883</v>
      </c>
      <c r="H89" s="157">
        <v>70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45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875</v>
      </c>
      <c r="AT89" s="19" t="s">
        <v>155</v>
      </c>
      <c r="AU89" s="19" t="s">
        <v>82</v>
      </c>
      <c r="AY89" s="19" t="s">
        <v>152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875</v>
      </c>
      <c r="BM89" s="19" t="s">
        <v>893</v>
      </c>
    </row>
    <row r="90" spans="2:65" s="1" customFormat="1" ht="22.5" customHeight="1">
      <c r="B90" s="152"/>
      <c r="C90" s="153" t="s">
        <v>168</v>
      </c>
      <c r="D90" s="153" t="s">
        <v>155</v>
      </c>
      <c r="E90" s="154" t="s">
        <v>894</v>
      </c>
      <c r="F90" s="155" t="s">
        <v>895</v>
      </c>
      <c r="G90" s="156" t="s">
        <v>883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45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875</v>
      </c>
      <c r="AT90" s="19" t="s">
        <v>155</v>
      </c>
      <c r="AU90" s="19" t="s">
        <v>82</v>
      </c>
      <c r="AY90" s="19" t="s">
        <v>152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875</v>
      </c>
      <c r="BM90" s="19" t="s">
        <v>896</v>
      </c>
    </row>
    <row r="91" spans="2:65" s="1" customFormat="1" ht="31.5" customHeight="1">
      <c r="B91" s="152"/>
      <c r="C91" s="153" t="s">
        <v>172</v>
      </c>
      <c r="D91" s="153" t="s">
        <v>155</v>
      </c>
      <c r="E91" s="154" t="s">
        <v>897</v>
      </c>
      <c r="F91" s="155" t="s">
        <v>898</v>
      </c>
      <c r="G91" s="156" t="s">
        <v>883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45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875</v>
      </c>
      <c r="AT91" s="19" t="s">
        <v>155</v>
      </c>
      <c r="AU91" s="19" t="s">
        <v>82</v>
      </c>
      <c r="AY91" s="19" t="s">
        <v>152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875</v>
      </c>
      <c r="BM91" s="19" t="s">
        <v>899</v>
      </c>
    </row>
    <row r="92" spans="2:65" s="1" customFormat="1" ht="31.5" customHeight="1">
      <c r="B92" s="152"/>
      <c r="C92" s="153" t="s">
        <v>180</v>
      </c>
      <c r="D92" s="153" t="s">
        <v>155</v>
      </c>
      <c r="E92" s="154" t="s">
        <v>900</v>
      </c>
      <c r="F92" s="155" t="s">
        <v>901</v>
      </c>
      <c r="G92" s="156" t="s">
        <v>883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45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875</v>
      </c>
      <c r="AT92" s="19" t="s">
        <v>155</v>
      </c>
      <c r="AU92" s="19" t="s">
        <v>82</v>
      </c>
      <c r="AY92" s="19" t="s">
        <v>152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875</v>
      </c>
      <c r="BM92" s="19" t="s">
        <v>902</v>
      </c>
    </row>
    <row r="93" spans="2:65" s="312" customFormat="1" ht="81" customHeight="1">
      <c r="B93" s="152"/>
      <c r="C93" s="153">
        <v>21</v>
      </c>
      <c r="D93" s="349" t="s">
        <v>155</v>
      </c>
      <c r="E93" s="310" t="s">
        <v>1973</v>
      </c>
      <c r="F93" s="350" t="s">
        <v>1982</v>
      </c>
      <c r="G93" s="311" t="s">
        <v>874</v>
      </c>
      <c r="H93" s="157">
        <v>1</v>
      </c>
      <c r="I93" s="158"/>
      <c r="J93" s="158">
        <f t="shared" si="0"/>
        <v>0</v>
      </c>
      <c r="K93" s="155"/>
      <c r="L93" s="33"/>
      <c r="M93" s="159"/>
      <c r="N93" s="160"/>
      <c r="O93" s="161"/>
      <c r="P93" s="161"/>
      <c r="Q93" s="161"/>
      <c r="R93" s="161"/>
      <c r="S93" s="161"/>
      <c r="T93" s="162"/>
      <c r="AR93" s="19"/>
      <c r="AT93" s="19"/>
      <c r="AU93" s="19"/>
      <c r="AY93" s="19"/>
      <c r="BE93" s="163"/>
      <c r="BF93" s="163"/>
      <c r="BG93" s="163"/>
      <c r="BH93" s="163"/>
      <c r="BI93" s="163"/>
      <c r="BJ93" s="19"/>
      <c r="BK93" s="163">
        <f t="shared" si="9"/>
        <v>0</v>
      </c>
      <c r="BL93" s="19"/>
      <c r="BM93" s="19"/>
    </row>
    <row r="94" spans="2:65" s="1" customFormat="1" ht="22.5" customHeight="1">
      <c r="B94" s="152"/>
      <c r="C94" s="153" t="s">
        <v>185</v>
      </c>
      <c r="D94" s="153" t="s">
        <v>155</v>
      </c>
      <c r="E94" s="310" t="s">
        <v>903</v>
      </c>
      <c r="F94" s="155" t="s">
        <v>904</v>
      </c>
      <c r="G94" s="156" t="s">
        <v>883</v>
      </c>
      <c r="H94" s="157">
        <v>1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45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875</v>
      </c>
      <c r="AT94" s="19" t="s">
        <v>155</v>
      </c>
      <c r="AU94" s="19" t="s">
        <v>82</v>
      </c>
      <c r="AY94" s="19" t="s">
        <v>152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875</v>
      </c>
      <c r="BM94" s="19" t="s">
        <v>905</v>
      </c>
    </row>
    <row r="95" spans="2:65" s="1" customFormat="1" ht="44.25" customHeight="1">
      <c r="B95" s="152"/>
      <c r="C95" s="153" t="s">
        <v>25</v>
      </c>
      <c r="D95" s="153" t="s">
        <v>155</v>
      </c>
      <c r="E95" s="154" t="s">
        <v>906</v>
      </c>
      <c r="F95" s="155" t="s">
        <v>907</v>
      </c>
      <c r="G95" s="156" t="s">
        <v>883</v>
      </c>
      <c r="H95" s="157">
        <v>2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45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875</v>
      </c>
      <c r="AT95" s="19" t="s">
        <v>155</v>
      </c>
      <c r="AU95" s="19" t="s">
        <v>82</v>
      </c>
      <c r="AY95" s="19" t="s">
        <v>152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875</v>
      </c>
      <c r="BM95" s="19" t="s">
        <v>908</v>
      </c>
    </row>
    <row r="96" spans="2:65" s="1" customFormat="1" ht="22.5" customHeight="1">
      <c r="B96" s="152"/>
      <c r="C96" s="153" t="s">
        <v>200</v>
      </c>
      <c r="D96" s="153" t="s">
        <v>155</v>
      </c>
      <c r="E96" s="154" t="s">
        <v>909</v>
      </c>
      <c r="F96" s="155" t="s">
        <v>910</v>
      </c>
      <c r="G96" s="156" t="s">
        <v>883</v>
      </c>
      <c r="H96" s="157">
        <v>1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45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875</v>
      </c>
      <c r="AT96" s="19" t="s">
        <v>155</v>
      </c>
      <c r="AU96" s="19" t="s">
        <v>82</v>
      </c>
      <c r="AY96" s="19" t="s">
        <v>152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875</v>
      </c>
      <c r="BM96" s="19" t="s">
        <v>911</v>
      </c>
    </row>
    <row r="97" spans="2:65" s="1" customFormat="1" ht="22.5" customHeight="1">
      <c r="B97" s="152"/>
      <c r="C97" s="153" t="s">
        <v>196</v>
      </c>
      <c r="D97" s="153" t="s">
        <v>155</v>
      </c>
      <c r="E97" s="154" t="s">
        <v>912</v>
      </c>
      <c r="F97" s="155" t="s">
        <v>913</v>
      </c>
      <c r="G97" s="156" t="s">
        <v>328</v>
      </c>
      <c r="H97" s="157">
        <v>70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45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875</v>
      </c>
      <c r="AT97" s="19" t="s">
        <v>155</v>
      </c>
      <c r="AU97" s="19" t="s">
        <v>82</v>
      </c>
      <c r="AY97" s="19" t="s">
        <v>152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875</v>
      </c>
      <c r="BM97" s="19" t="s">
        <v>914</v>
      </c>
    </row>
    <row r="98" spans="2:65" s="1" customFormat="1" ht="22.5" customHeight="1">
      <c r="B98" s="152"/>
      <c r="C98" s="153" t="s">
        <v>192</v>
      </c>
      <c r="D98" s="153" t="s">
        <v>155</v>
      </c>
      <c r="E98" s="154" t="s">
        <v>915</v>
      </c>
      <c r="F98" s="155" t="s">
        <v>916</v>
      </c>
      <c r="G98" s="156" t="s">
        <v>328</v>
      </c>
      <c r="H98" s="157">
        <v>60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45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875</v>
      </c>
      <c r="AT98" s="19" t="s">
        <v>155</v>
      </c>
      <c r="AU98" s="19" t="s">
        <v>82</v>
      </c>
      <c r="AY98" s="19" t="s">
        <v>152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875</v>
      </c>
      <c r="BM98" s="19" t="s">
        <v>917</v>
      </c>
    </row>
    <row r="99" spans="2:65" s="1" customFormat="1" ht="22.5" customHeight="1">
      <c r="B99" s="152"/>
      <c r="C99" s="153" t="s">
        <v>295</v>
      </c>
      <c r="D99" s="153" t="s">
        <v>155</v>
      </c>
      <c r="E99" s="154" t="s">
        <v>918</v>
      </c>
      <c r="F99" s="155" t="s">
        <v>919</v>
      </c>
      <c r="G99" s="156" t="s">
        <v>328</v>
      </c>
      <c r="H99" s="157">
        <v>20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45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875</v>
      </c>
      <c r="AT99" s="19" t="s">
        <v>155</v>
      </c>
      <c r="AU99" s="19" t="s">
        <v>82</v>
      </c>
      <c r="AY99" s="19" t="s">
        <v>152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875</v>
      </c>
      <c r="BM99" s="19" t="s">
        <v>920</v>
      </c>
    </row>
    <row r="100" spans="2:63" s="11" customFormat="1" ht="29.85" customHeight="1">
      <c r="B100" s="139"/>
      <c r="D100" s="149" t="s">
        <v>73</v>
      </c>
      <c r="E100" s="150" t="s">
        <v>921</v>
      </c>
      <c r="F100" s="150" t="s">
        <v>922</v>
      </c>
      <c r="J100" s="151">
        <f>BK100</f>
        <v>0</v>
      </c>
      <c r="L100" s="139"/>
      <c r="M100" s="143"/>
      <c r="N100" s="144"/>
      <c r="O100" s="144"/>
      <c r="P100" s="145">
        <f>SUM(P101:P105)</f>
        <v>0</v>
      </c>
      <c r="Q100" s="144"/>
      <c r="R100" s="145">
        <f>SUM(R101:R105)</f>
        <v>0</v>
      </c>
      <c r="S100" s="144"/>
      <c r="T100" s="146">
        <f>SUM(T101:T105)</f>
        <v>0</v>
      </c>
      <c r="AR100" s="140" t="s">
        <v>164</v>
      </c>
      <c r="AT100" s="147" t="s">
        <v>73</v>
      </c>
      <c r="AU100" s="147" t="s">
        <v>20</v>
      </c>
      <c r="AY100" s="140" t="s">
        <v>152</v>
      </c>
      <c r="BK100" s="148">
        <f>SUM(BK101:BK105)</f>
        <v>0</v>
      </c>
    </row>
    <row r="101" spans="2:65" s="1" customFormat="1" ht="22.5" customHeight="1">
      <c r="B101" s="152"/>
      <c r="C101" s="153" t="s">
        <v>9</v>
      </c>
      <c r="D101" s="153" t="s">
        <v>155</v>
      </c>
      <c r="E101" s="154" t="s">
        <v>923</v>
      </c>
      <c r="F101" s="155" t="s">
        <v>924</v>
      </c>
      <c r="G101" s="156" t="s">
        <v>883</v>
      </c>
      <c r="H101" s="157">
        <v>3</v>
      </c>
      <c r="I101" s="158"/>
      <c r="J101" s="158">
        <f aca="true" t="shared" si="10" ref="J101:J105">ROUND(I101*H101,2)</f>
        <v>0</v>
      </c>
      <c r="K101" s="155" t="s">
        <v>3</v>
      </c>
      <c r="L101" s="33"/>
      <c r="M101" s="159" t="s">
        <v>3</v>
      </c>
      <c r="N101" s="160" t="s">
        <v>45</v>
      </c>
      <c r="O101" s="161">
        <v>0</v>
      </c>
      <c r="P101" s="161">
        <f aca="true" t="shared" si="11" ref="P101:P105">O101*H101</f>
        <v>0</v>
      </c>
      <c r="Q101" s="161">
        <v>0</v>
      </c>
      <c r="R101" s="161">
        <f aca="true" t="shared" si="12" ref="R101:R105">Q101*H101</f>
        <v>0</v>
      </c>
      <c r="S101" s="161">
        <v>0</v>
      </c>
      <c r="T101" s="162">
        <f aca="true" t="shared" si="13" ref="T101:T105">S101*H101</f>
        <v>0</v>
      </c>
      <c r="AR101" s="19" t="s">
        <v>875</v>
      </c>
      <c r="AT101" s="19" t="s">
        <v>155</v>
      </c>
      <c r="AU101" s="19" t="s">
        <v>82</v>
      </c>
      <c r="AY101" s="19" t="s">
        <v>152</v>
      </c>
      <c r="BE101" s="163">
        <f aca="true" t="shared" si="14" ref="BE101:BE105">IF(N101="základní",J101,0)</f>
        <v>0</v>
      </c>
      <c r="BF101" s="163">
        <f aca="true" t="shared" si="15" ref="BF101:BF105">IF(N101="snížená",J101,0)</f>
        <v>0</v>
      </c>
      <c r="BG101" s="163">
        <f aca="true" t="shared" si="16" ref="BG101:BG105">IF(N101="zákl. přenesená",J101,0)</f>
        <v>0</v>
      </c>
      <c r="BH101" s="163">
        <f aca="true" t="shared" si="17" ref="BH101:BH105">IF(N101="sníž. přenesená",J101,0)</f>
        <v>0</v>
      </c>
      <c r="BI101" s="163">
        <f aca="true" t="shared" si="18" ref="BI101:BI105">IF(N101="nulová",J101,0)</f>
        <v>0</v>
      </c>
      <c r="BJ101" s="19" t="s">
        <v>20</v>
      </c>
      <c r="BK101" s="163">
        <f aca="true" t="shared" si="19" ref="BK101:BK105">ROUND(I101*H101,2)</f>
        <v>0</v>
      </c>
      <c r="BL101" s="19" t="s">
        <v>875</v>
      </c>
      <c r="BM101" s="19" t="s">
        <v>925</v>
      </c>
    </row>
    <row r="102" spans="2:65" s="1" customFormat="1" ht="22.5" customHeight="1">
      <c r="B102" s="152"/>
      <c r="C102" s="153" t="s">
        <v>305</v>
      </c>
      <c r="D102" s="153" t="s">
        <v>155</v>
      </c>
      <c r="E102" s="154" t="s">
        <v>926</v>
      </c>
      <c r="F102" s="155" t="s">
        <v>927</v>
      </c>
      <c r="G102" s="156" t="s">
        <v>874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60" t="s">
        <v>45</v>
      </c>
      <c r="O102" s="161">
        <v>0</v>
      </c>
      <c r="P102" s="161">
        <f t="shared" si="11"/>
        <v>0</v>
      </c>
      <c r="Q102" s="161">
        <v>0</v>
      </c>
      <c r="R102" s="161">
        <f t="shared" si="12"/>
        <v>0</v>
      </c>
      <c r="S102" s="161">
        <v>0</v>
      </c>
      <c r="T102" s="162">
        <f t="shared" si="13"/>
        <v>0</v>
      </c>
      <c r="AR102" s="19" t="s">
        <v>875</v>
      </c>
      <c r="AT102" s="19" t="s">
        <v>155</v>
      </c>
      <c r="AU102" s="19" t="s">
        <v>82</v>
      </c>
      <c r="AY102" s="19" t="s">
        <v>152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875</v>
      </c>
      <c r="BM102" s="19" t="s">
        <v>928</v>
      </c>
    </row>
    <row r="103" spans="2:65" s="1" customFormat="1" ht="22.5" customHeight="1">
      <c r="B103" s="152"/>
      <c r="C103" s="153" t="s">
        <v>314</v>
      </c>
      <c r="D103" s="153" t="s">
        <v>155</v>
      </c>
      <c r="E103" s="154" t="s">
        <v>929</v>
      </c>
      <c r="F103" s="155" t="s">
        <v>930</v>
      </c>
      <c r="G103" s="156" t="s">
        <v>874</v>
      </c>
      <c r="H103" s="157">
        <v>1</v>
      </c>
      <c r="I103" s="158"/>
      <c r="J103" s="158">
        <f t="shared" si="10"/>
        <v>0</v>
      </c>
      <c r="K103" s="155" t="s">
        <v>3</v>
      </c>
      <c r="L103" s="33"/>
      <c r="M103" s="159" t="s">
        <v>3</v>
      </c>
      <c r="N103" s="160" t="s">
        <v>45</v>
      </c>
      <c r="O103" s="161">
        <v>0</v>
      </c>
      <c r="P103" s="161">
        <f t="shared" si="11"/>
        <v>0</v>
      </c>
      <c r="Q103" s="161">
        <v>0</v>
      </c>
      <c r="R103" s="161">
        <f t="shared" si="12"/>
        <v>0</v>
      </c>
      <c r="S103" s="161">
        <v>0</v>
      </c>
      <c r="T103" s="162">
        <f t="shared" si="13"/>
        <v>0</v>
      </c>
      <c r="AR103" s="19" t="s">
        <v>875</v>
      </c>
      <c r="AT103" s="19" t="s">
        <v>155</v>
      </c>
      <c r="AU103" s="19" t="s">
        <v>82</v>
      </c>
      <c r="AY103" s="19" t="s">
        <v>152</v>
      </c>
      <c r="BE103" s="163">
        <f t="shared" si="14"/>
        <v>0</v>
      </c>
      <c r="BF103" s="163">
        <f t="shared" si="15"/>
        <v>0</v>
      </c>
      <c r="BG103" s="163">
        <f t="shared" si="16"/>
        <v>0</v>
      </c>
      <c r="BH103" s="163">
        <f t="shared" si="17"/>
        <v>0</v>
      </c>
      <c r="BI103" s="163">
        <f t="shared" si="18"/>
        <v>0</v>
      </c>
      <c r="BJ103" s="19" t="s">
        <v>20</v>
      </c>
      <c r="BK103" s="163">
        <f t="shared" si="19"/>
        <v>0</v>
      </c>
      <c r="BL103" s="19" t="s">
        <v>875</v>
      </c>
      <c r="BM103" s="19" t="s">
        <v>931</v>
      </c>
    </row>
    <row r="104" spans="2:65" s="1" customFormat="1" ht="22.5" customHeight="1">
      <c r="B104" s="152"/>
      <c r="C104" s="153" t="s">
        <v>320</v>
      </c>
      <c r="D104" s="153" t="s">
        <v>155</v>
      </c>
      <c r="E104" s="154" t="s">
        <v>932</v>
      </c>
      <c r="F104" s="155" t="s">
        <v>933</v>
      </c>
      <c r="G104" s="156" t="s">
        <v>874</v>
      </c>
      <c r="H104" s="157">
        <v>1</v>
      </c>
      <c r="I104" s="158"/>
      <c r="J104" s="158">
        <f t="shared" si="10"/>
        <v>0</v>
      </c>
      <c r="K104" s="155" t="s">
        <v>3</v>
      </c>
      <c r="L104" s="33"/>
      <c r="M104" s="159" t="s">
        <v>3</v>
      </c>
      <c r="N104" s="160" t="s">
        <v>45</v>
      </c>
      <c r="O104" s="161">
        <v>0</v>
      </c>
      <c r="P104" s="161">
        <f t="shared" si="11"/>
        <v>0</v>
      </c>
      <c r="Q104" s="161">
        <v>0</v>
      </c>
      <c r="R104" s="161">
        <f t="shared" si="12"/>
        <v>0</v>
      </c>
      <c r="S104" s="161">
        <v>0</v>
      </c>
      <c r="T104" s="162">
        <f t="shared" si="13"/>
        <v>0</v>
      </c>
      <c r="AR104" s="19" t="s">
        <v>875</v>
      </c>
      <c r="AT104" s="19" t="s">
        <v>155</v>
      </c>
      <c r="AU104" s="19" t="s">
        <v>82</v>
      </c>
      <c r="AY104" s="19" t="s">
        <v>152</v>
      </c>
      <c r="BE104" s="163">
        <f t="shared" si="14"/>
        <v>0</v>
      </c>
      <c r="BF104" s="163">
        <f t="shared" si="15"/>
        <v>0</v>
      </c>
      <c r="BG104" s="163">
        <f t="shared" si="16"/>
        <v>0</v>
      </c>
      <c r="BH104" s="163">
        <f t="shared" si="17"/>
        <v>0</v>
      </c>
      <c r="BI104" s="163">
        <f t="shared" si="18"/>
        <v>0</v>
      </c>
      <c r="BJ104" s="19" t="s">
        <v>20</v>
      </c>
      <c r="BK104" s="163">
        <f t="shared" si="19"/>
        <v>0</v>
      </c>
      <c r="BL104" s="19" t="s">
        <v>875</v>
      </c>
      <c r="BM104" s="19" t="s">
        <v>934</v>
      </c>
    </row>
    <row r="105" spans="2:65" s="1" customFormat="1" ht="31.5" customHeight="1">
      <c r="B105" s="152"/>
      <c r="C105" s="153" t="s">
        <v>330</v>
      </c>
      <c r="D105" s="153" t="s">
        <v>155</v>
      </c>
      <c r="E105" s="154" t="s">
        <v>935</v>
      </c>
      <c r="F105" s="155" t="s">
        <v>936</v>
      </c>
      <c r="G105" s="156" t="s">
        <v>874</v>
      </c>
      <c r="H105" s="157">
        <v>1</v>
      </c>
      <c r="I105" s="158"/>
      <c r="J105" s="158">
        <f t="shared" si="10"/>
        <v>0</v>
      </c>
      <c r="K105" s="155" t="s">
        <v>3</v>
      </c>
      <c r="L105" s="33"/>
      <c r="M105" s="159" t="s">
        <v>3</v>
      </c>
      <c r="N105" s="160" t="s">
        <v>45</v>
      </c>
      <c r="O105" s="161">
        <v>0</v>
      </c>
      <c r="P105" s="161">
        <f t="shared" si="11"/>
        <v>0</v>
      </c>
      <c r="Q105" s="161">
        <v>0</v>
      </c>
      <c r="R105" s="161">
        <f t="shared" si="12"/>
        <v>0</v>
      </c>
      <c r="S105" s="161">
        <v>0</v>
      </c>
      <c r="T105" s="162">
        <f t="shared" si="13"/>
        <v>0</v>
      </c>
      <c r="AR105" s="19" t="s">
        <v>875</v>
      </c>
      <c r="AT105" s="19" t="s">
        <v>155</v>
      </c>
      <c r="AU105" s="19" t="s">
        <v>82</v>
      </c>
      <c r="AY105" s="19" t="s">
        <v>152</v>
      </c>
      <c r="BE105" s="163">
        <f t="shared" si="14"/>
        <v>0</v>
      </c>
      <c r="BF105" s="163">
        <f t="shared" si="15"/>
        <v>0</v>
      </c>
      <c r="BG105" s="163">
        <f t="shared" si="16"/>
        <v>0</v>
      </c>
      <c r="BH105" s="163">
        <f t="shared" si="17"/>
        <v>0</v>
      </c>
      <c r="BI105" s="163">
        <f t="shared" si="18"/>
        <v>0</v>
      </c>
      <c r="BJ105" s="19" t="s">
        <v>20</v>
      </c>
      <c r="BK105" s="163">
        <f t="shared" si="19"/>
        <v>0</v>
      </c>
      <c r="BL105" s="19" t="s">
        <v>875</v>
      </c>
      <c r="BM105" s="19" t="s">
        <v>937</v>
      </c>
    </row>
    <row r="106" spans="2:63" s="11" customFormat="1" ht="37.35" customHeight="1">
      <c r="B106" s="139"/>
      <c r="D106" s="149" t="s">
        <v>73</v>
      </c>
      <c r="E106" s="215" t="s">
        <v>938</v>
      </c>
      <c r="F106" s="215" t="s">
        <v>191</v>
      </c>
      <c r="J106" s="216">
        <f>BK106</f>
        <v>0</v>
      </c>
      <c r="L106" s="139"/>
      <c r="M106" s="143"/>
      <c r="N106" s="144"/>
      <c r="O106" s="144"/>
      <c r="P106" s="145">
        <f>SUM(P107:P108)</f>
        <v>0</v>
      </c>
      <c r="Q106" s="144"/>
      <c r="R106" s="145">
        <f>SUM(R107:R108)</f>
        <v>0</v>
      </c>
      <c r="S106" s="144"/>
      <c r="T106" s="146">
        <f>SUM(T107:T108)</f>
        <v>0</v>
      </c>
      <c r="AR106" s="140" t="s">
        <v>164</v>
      </c>
      <c r="AT106" s="147" t="s">
        <v>73</v>
      </c>
      <c r="AU106" s="147" t="s">
        <v>74</v>
      </c>
      <c r="AY106" s="140" t="s">
        <v>152</v>
      </c>
      <c r="BK106" s="148">
        <f>SUM(BK107:BK108)</f>
        <v>0</v>
      </c>
    </row>
    <row r="107" spans="2:65" s="1" customFormat="1" ht="22.5" customHeight="1">
      <c r="B107" s="152"/>
      <c r="C107" s="153" t="s">
        <v>939</v>
      </c>
      <c r="D107" s="153" t="s">
        <v>155</v>
      </c>
      <c r="E107" s="154" t="s">
        <v>940</v>
      </c>
      <c r="F107" s="155" t="s">
        <v>941</v>
      </c>
      <c r="G107" s="156" t="s">
        <v>874</v>
      </c>
      <c r="H107" s="157">
        <v>1</v>
      </c>
      <c r="I107" s="158"/>
      <c r="J107" s="158">
        <f aca="true" t="shared" si="20" ref="J107:J108">ROUND(I107*H107,2)</f>
        <v>0</v>
      </c>
      <c r="K107" s="155" t="s">
        <v>3</v>
      </c>
      <c r="L107" s="33"/>
      <c r="M107" s="159" t="s">
        <v>3</v>
      </c>
      <c r="N107" s="160" t="s">
        <v>45</v>
      </c>
      <c r="O107" s="161">
        <v>0</v>
      </c>
      <c r="P107" s="161">
        <f aca="true" t="shared" si="21" ref="P107:P108">O107*H107</f>
        <v>0</v>
      </c>
      <c r="Q107" s="161">
        <v>0</v>
      </c>
      <c r="R107" s="161">
        <f aca="true" t="shared" si="22" ref="R107:R108">Q107*H107</f>
        <v>0</v>
      </c>
      <c r="S107" s="161">
        <v>0</v>
      </c>
      <c r="T107" s="162">
        <f aca="true" t="shared" si="23" ref="T107:T108">S107*H107</f>
        <v>0</v>
      </c>
      <c r="AR107" s="19" t="s">
        <v>875</v>
      </c>
      <c r="AT107" s="19" t="s">
        <v>155</v>
      </c>
      <c r="AU107" s="19" t="s">
        <v>20</v>
      </c>
      <c r="AY107" s="19" t="s">
        <v>152</v>
      </c>
      <c r="BE107" s="163">
        <f aca="true" t="shared" si="24" ref="BE107:BE108">IF(N107="základní",J107,0)</f>
        <v>0</v>
      </c>
      <c r="BF107" s="163">
        <f aca="true" t="shared" si="25" ref="BF107:BF108">IF(N107="snížená",J107,0)</f>
        <v>0</v>
      </c>
      <c r="BG107" s="163">
        <f aca="true" t="shared" si="26" ref="BG107:BG108">IF(N107="zákl. přenesená",J107,0)</f>
        <v>0</v>
      </c>
      <c r="BH107" s="163">
        <f aca="true" t="shared" si="27" ref="BH107:BH108">IF(N107="sníž. přenesená",J107,0)</f>
        <v>0</v>
      </c>
      <c r="BI107" s="163">
        <f aca="true" t="shared" si="28" ref="BI107:BI108">IF(N107="nulová",J107,0)</f>
        <v>0</v>
      </c>
      <c r="BJ107" s="19" t="s">
        <v>20</v>
      </c>
      <c r="BK107" s="163">
        <f aca="true" t="shared" si="29" ref="BK107:BK108">ROUND(I107*H107,2)</f>
        <v>0</v>
      </c>
      <c r="BL107" s="19" t="s">
        <v>875</v>
      </c>
      <c r="BM107" s="19" t="s">
        <v>942</v>
      </c>
    </row>
    <row r="108" spans="2:65" s="1" customFormat="1" ht="22.5" customHeight="1">
      <c r="B108" s="152"/>
      <c r="C108" s="153" t="s">
        <v>945</v>
      </c>
      <c r="D108" s="153" t="s">
        <v>155</v>
      </c>
      <c r="E108" s="154" t="s">
        <v>946</v>
      </c>
      <c r="F108" s="155" t="s">
        <v>479</v>
      </c>
      <c r="G108" s="156" t="s">
        <v>874</v>
      </c>
      <c r="H108" s="157">
        <v>1</v>
      </c>
      <c r="I108" s="158"/>
      <c r="J108" s="158">
        <f t="shared" si="20"/>
        <v>0</v>
      </c>
      <c r="K108" s="155" t="s">
        <v>3</v>
      </c>
      <c r="L108" s="33"/>
      <c r="M108" s="159" t="s">
        <v>3</v>
      </c>
      <c r="N108" s="191" t="s">
        <v>45</v>
      </c>
      <c r="O108" s="192">
        <v>0</v>
      </c>
      <c r="P108" s="192">
        <f t="shared" si="21"/>
        <v>0</v>
      </c>
      <c r="Q108" s="192">
        <v>0</v>
      </c>
      <c r="R108" s="192">
        <f t="shared" si="22"/>
        <v>0</v>
      </c>
      <c r="S108" s="192">
        <v>0</v>
      </c>
      <c r="T108" s="193">
        <f t="shared" si="23"/>
        <v>0</v>
      </c>
      <c r="AR108" s="19" t="s">
        <v>875</v>
      </c>
      <c r="AT108" s="19" t="s">
        <v>155</v>
      </c>
      <c r="AU108" s="19" t="s">
        <v>20</v>
      </c>
      <c r="AY108" s="19" t="s">
        <v>152</v>
      </c>
      <c r="BE108" s="163">
        <f t="shared" si="24"/>
        <v>0</v>
      </c>
      <c r="BF108" s="163">
        <f t="shared" si="25"/>
        <v>0</v>
      </c>
      <c r="BG108" s="163">
        <f t="shared" si="26"/>
        <v>0</v>
      </c>
      <c r="BH108" s="163">
        <f t="shared" si="27"/>
        <v>0</v>
      </c>
      <c r="BI108" s="163">
        <f t="shared" si="28"/>
        <v>0</v>
      </c>
      <c r="BJ108" s="19" t="s">
        <v>20</v>
      </c>
      <c r="BK108" s="163">
        <f t="shared" si="29"/>
        <v>0</v>
      </c>
      <c r="BL108" s="19" t="s">
        <v>875</v>
      </c>
      <c r="BM108" s="19" t="s">
        <v>947</v>
      </c>
    </row>
    <row r="109" spans="2:12" s="1" customFormat="1" ht="6.9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80" activePane="bottomLeft" state="frozen"/>
      <selection pane="bottomLeft" activeCell="I101" sqref="I81:I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91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948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ROUND(J80,2)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ROUND(SUM(BE80:BE98),2)</f>
        <v>0</v>
      </c>
      <c r="G30" s="34"/>
      <c r="H30" s="34"/>
      <c r="I30" s="105">
        <v>0.21</v>
      </c>
      <c r="J30" s="104">
        <f>ROUND(ROUND((SUM(BE80:BE98)),2)*I30,2)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ROUND(SUM(BF80:BF98),2)</f>
        <v>0</v>
      </c>
      <c r="G31" s="34"/>
      <c r="H31" s="34"/>
      <c r="I31" s="105">
        <v>0.15</v>
      </c>
      <c r="J31" s="104">
        <f>ROUND(ROUND((SUM(BF80:BF98)),2)*I31,2)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ROUND(SUM(BG80:BG98),2)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ROUND(SUM(BH80:BH98),2)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ROUND(SUM(BI80:BI98),2)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03 - Poplachový zabezpečovací a tísňový systém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J80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949</v>
      </c>
      <c r="E57" s="120"/>
      <c r="F57" s="120"/>
      <c r="G57" s="120"/>
      <c r="H57" s="120"/>
      <c r="I57" s="120"/>
      <c r="J57" s="121">
        <f>J81</f>
        <v>0</v>
      </c>
      <c r="K57" s="122"/>
    </row>
    <row r="58" spans="2:11" s="9" customFormat="1" ht="19.95" customHeight="1">
      <c r="B58" s="123"/>
      <c r="C58" s="124"/>
      <c r="D58" s="125" t="s">
        <v>950</v>
      </c>
      <c r="E58" s="126"/>
      <c r="F58" s="126"/>
      <c r="G58" s="126"/>
      <c r="H58" s="126"/>
      <c r="I58" s="126"/>
      <c r="J58" s="127">
        <f>J82</f>
        <v>0</v>
      </c>
      <c r="K58" s="128"/>
    </row>
    <row r="59" spans="2:11" s="9" customFormat="1" ht="19.95" customHeight="1">
      <c r="B59" s="123"/>
      <c r="C59" s="124"/>
      <c r="D59" s="125" t="s">
        <v>951</v>
      </c>
      <c r="E59" s="126"/>
      <c r="F59" s="126"/>
      <c r="G59" s="126"/>
      <c r="H59" s="126"/>
      <c r="I59" s="126"/>
      <c r="J59" s="127">
        <f>J90</f>
        <v>0</v>
      </c>
      <c r="K59" s="128"/>
    </row>
    <row r="60" spans="2:11" s="8" customFormat="1" ht="24.9" customHeight="1">
      <c r="B60" s="117"/>
      <c r="C60" s="118"/>
      <c r="D60" s="119" t="s">
        <v>952</v>
      </c>
      <c r="E60" s="120"/>
      <c r="F60" s="120"/>
      <c r="G60" s="120"/>
      <c r="H60" s="120"/>
      <c r="I60" s="120"/>
      <c r="J60" s="121">
        <f>J96</f>
        <v>0</v>
      </c>
      <c r="K60" s="122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34"/>
      <c r="J61" s="34"/>
      <c r="K61" s="37"/>
    </row>
    <row r="62" spans="2:11" s="1" customFormat="1" ht="6.9" customHeight="1">
      <c r="B62" s="48"/>
      <c r="C62" s="49"/>
      <c r="D62" s="49"/>
      <c r="E62" s="49"/>
      <c r="F62" s="49"/>
      <c r="G62" s="49"/>
      <c r="H62" s="49"/>
      <c r="I62" s="49"/>
      <c r="J62" s="49"/>
      <c r="K62" s="50"/>
    </row>
    <row r="66" spans="2:12" s="1" customFormat="1" ht="6.9" customHeight="1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33"/>
    </row>
    <row r="67" spans="2:12" s="1" customFormat="1" ht="36.9" customHeight="1">
      <c r="B67" s="33"/>
      <c r="C67" s="53" t="s">
        <v>135</v>
      </c>
      <c r="L67" s="33"/>
    </row>
    <row r="68" spans="2:12" s="1" customFormat="1" ht="6.9" customHeight="1">
      <c r="B68" s="33"/>
      <c r="L68" s="33"/>
    </row>
    <row r="69" spans="2:12" s="1" customFormat="1" ht="14.4" customHeight="1">
      <c r="B69" s="33"/>
      <c r="C69" s="55" t="s">
        <v>15</v>
      </c>
      <c r="L69" s="33"/>
    </row>
    <row r="70" spans="2:12" s="1" customFormat="1" ht="22.5" customHeight="1">
      <c r="B70" s="33"/>
      <c r="E70" s="418" t="str">
        <f>E7</f>
        <v>Nová dětská skupina v budově MŽP</v>
      </c>
      <c r="F70" s="394"/>
      <c r="G70" s="394"/>
      <c r="H70" s="394"/>
      <c r="L70" s="33"/>
    </row>
    <row r="71" spans="2:12" s="1" customFormat="1" ht="14.4" customHeight="1">
      <c r="B71" s="33"/>
      <c r="C71" s="55" t="s">
        <v>123</v>
      </c>
      <c r="L71" s="33"/>
    </row>
    <row r="72" spans="2:12" s="1" customFormat="1" ht="23.25" customHeight="1">
      <c r="B72" s="33"/>
      <c r="E72" s="391" t="str">
        <f>E9</f>
        <v>03 - Poplachový zabezpečovací a tísňový systém</v>
      </c>
      <c r="F72" s="394"/>
      <c r="G72" s="394"/>
      <c r="H72" s="394"/>
      <c r="L72" s="33"/>
    </row>
    <row r="73" spans="2:12" s="1" customFormat="1" ht="6.9" customHeight="1">
      <c r="B73" s="33"/>
      <c r="L73" s="33"/>
    </row>
    <row r="74" spans="2:12" s="1" customFormat="1" ht="18" customHeight="1">
      <c r="B74" s="33"/>
      <c r="C74" s="55" t="s">
        <v>21</v>
      </c>
      <c r="F74" s="129" t="str">
        <f>F12</f>
        <v xml:space="preserve"> </v>
      </c>
      <c r="I74" s="55" t="s">
        <v>23</v>
      </c>
      <c r="J74" s="59" t="str">
        <f>IF(J12="","",J12)</f>
        <v>17. 3. 2017</v>
      </c>
      <c r="L74" s="33"/>
    </row>
    <row r="75" spans="2:12" s="1" customFormat="1" ht="6.9" customHeight="1">
      <c r="B75" s="33"/>
      <c r="L75" s="33"/>
    </row>
    <row r="76" spans="2:12" s="1" customFormat="1" ht="13.2">
      <c r="B76" s="33"/>
      <c r="C76" s="55" t="s">
        <v>27</v>
      </c>
      <c r="F76" s="129" t="str">
        <f>E15</f>
        <v>MŽP , Vršovická 1442/65 , Praha 10, 100 10</v>
      </c>
      <c r="I76" s="55" t="s">
        <v>33</v>
      </c>
      <c r="J76" s="129" t="str">
        <f>E21</f>
        <v>Ing. arch. Jan Mudra</v>
      </c>
      <c r="L76" s="33"/>
    </row>
    <row r="77" spans="2:12" s="1" customFormat="1" ht="14.4" customHeight="1">
      <c r="B77" s="33"/>
      <c r="C77" s="55" t="s">
        <v>31</v>
      </c>
      <c r="F77" s="129" t="str">
        <f>IF(E18="","",E18)</f>
        <v xml:space="preserve"> </v>
      </c>
      <c r="L77" s="33"/>
    </row>
    <row r="78" spans="2:12" s="1" customFormat="1" ht="10.35" customHeight="1">
      <c r="B78" s="33"/>
      <c r="L78" s="33"/>
    </row>
    <row r="79" spans="2:20" s="10" customFormat="1" ht="29.25" customHeight="1">
      <c r="B79" s="130"/>
      <c r="C79" s="131" t="s">
        <v>136</v>
      </c>
      <c r="D79" s="132" t="s">
        <v>59</v>
      </c>
      <c r="E79" s="132" t="s">
        <v>55</v>
      </c>
      <c r="F79" s="132" t="s">
        <v>137</v>
      </c>
      <c r="G79" s="132" t="s">
        <v>138</v>
      </c>
      <c r="H79" s="132" t="s">
        <v>139</v>
      </c>
      <c r="I79" s="133" t="s">
        <v>140</v>
      </c>
      <c r="J79" s="132" t="s">
        <v>127</v>
      </c>
      <c r="K79" s="134" t="s">
        <v>141</v>
      </c>
      <c r="L79" s="130"/>
      <c r="M79" s="65" t="s">
        <v>142</v>
      </c>
      <c r="N79" s="66" t="s">
        <v>44</v>
      </c>
      <c r="O79" s="66" t="s">
        <v>143</v>
      </c>
      <c r="P79" s="66" t="s">
        <v>144</v>
      </c>
      <c r="Q79" s="66" t="s">
        <v>145</v>
      </c>
      <c r="R79" s="66" t="s">
        <v>146</v>
      </c>
      <c r="S79" s="66" t="s">
        <v>147</v>
      </c>
      <c r="T79" s="67" t="s">
        <v>148</v>
      </c>
    </row>
    <row r="80" spans="2:63" s="1" customFormat="1" ht="29.25" customHeight="1">
      <c r="B80" s="33"/>
      <c r="C80" s="69" t="s">
        <v>128</v>
      </c>
      <c r="J80" s="135">
        <f>BK80</f>
        <v>0</v>
      </c>
      <c r="L80" s="33"/>
      <c r="M80" s="68"/>
      <c r="N80" s="60"/>
      <c r="O80" s="60"/>
      <c r="P80" s="136">
        <f>P81+P96</f>
        <v>0</v>
      </c>
      <c r="Q80" s="60"/>
      <c r="R80" s="136">
        <f>R81+R96</f>
        <v>0</v>
      </c>
      <c r="S80" s="60"/>
      <c r="T80" s="137">
        <f>T81+T96</f>
        <v>0</v>
      </c>
      <c r="AT80" s="19" t="s">
        <v>73</v>
      </c>
      <c r="AU80" s="19" t="s">
        <v>129</v>
      </c>
      <c r="BK80" s="138">
        <f>BK81+BK96</f>
        <v>0</v>
      </c>
    </row>
    <row r="81" spans="2:63" s="11" customFormat="1" ht="37.35" customHeight="1">
      <c r="B81" s="139"/>
      <c r="D81" s="140" t="s">
        <v>73</v>
      </c>
      <c r="E81" s="141" t="s">
        <v>953</v>
      </c>
      <c r="F81" s="141" t="s">
        <v>90</v>
      </c>
      <c r="J81" s="142">
        <f>BK81</f>
        <v>0</v>
      </c>
      <c r="L81" s="139"/>
      <c r="M81" s="143"/>
      <c r="N81" s="144"/>
      <c r="O81" s="144"/>
      <c r="P81" s="145">
        <f>P82+P90</f>
        <v>0</v>
      </c>
      <c r="Q81" s="144"/>
      <c r="R81" s="145">
        <f>R82+R90</f>
        <v>0</v>
      </c>
      <c r="S81" s="144"/>
      <c r="T81" s="146">
        <f>T82+T90</f>
        <v>0</v>
      </c>
      <c r="AR81" s="140" t="s">
        <v>164</v>
      </c>
      <c r="AT81" s="147" t="s">
        <v>73</v>
      </c>
      <c r="AU81" s="147" t="s">
        <v>74</v>
      </c>
      <c r="AY81" s="140" t="s">
        <v>152</v>
      </c>
      <c r="BK81" s="148">
        <f>BK82+BK90</f>
        <v>0</v>
      </c>
    </row>
    <row r="82" spans="2:63" s="11" customFormat="1" ht="19.95" customHeight="1">
      <c r="B82" s="139"/>
      <c r="D82" s="149" t="s">
        <v>73</v>
      </c>
      <c r="E82" s="150" t="s">
        <v>954</v>
      </c>
      <c r="F82" s="150" t="s">
        <v>955</v>
      </c>
      <c r="J82" s="151">
        <f>BK82</f>
        <v>0</v>
      </c>
      <c r="L82" s="139"/>
      <c r="M82" s="143"/>
      <c r="N82" s="144"/>
      <c r="O82" s="144"/>
      <c r="P82" s="145">
        <f>SUM(P83:P89)</f>
        <v>0</v>
      </c>
      <c r="Q82" s="144"/>
      <c r="R82" s="145">
        <f>SUM(R83:R89)</f>
        <v>0</v>
      </c>
      <c r="S82" s="144"/>
      <c r="T82" s="146">
        <f>SUM(T83:T89)</f>
        <v>0</v>
      </c>
      <c r="AR82" s="140" t="s">
        <v>164</v>
      </c>
      <c r="AT82" s="147" t="s">
        <v>73</v>
      </c>
      <c r="AU82" s="147" t="s">
        <v>20</v>
      </c>
      <c r="AY82" s="140" t="s">
        <v>152</v>
      </c>
      <c r="BK82" s="148">
        <f>SUM(BK83:BK89)</f>
        <v>0</v>
      </c>
    </row>
    <row r="83" spans="2:65" s="1" customFormat="1" ht="22.5" customHeight="1">
      <c r="B83" s="152"/>
      <c r="C83" s="153" t="s">
        <v>20</v>
      </c>
      <c r="D83" s="153" t="s">
        <v>155</v>
      </c>
      <c r="E83" s="154" t="s">
        <v>956</v>
      </c>
      <c r="F83" s="155" t="s">
        <v>957</v>
      </c>
      <c r="G83" s="156" t="s">
        <v>328</v>
      </c>
      <c r="H83" s="157">
        <v>70</v>
      </c>
      <c r="I83" s="158"/>
      <c r="J83" s="158">
        <f aca="true" t="shared" si="0" ref="J83:J89">ROUND(I83*H83,2)</f>
        <v>0</v>
      </c>
      <c r="K83" s="155" t="s">
        <v>3</v>
      </c>
      <c r="L83" s="33"/>
      <c r="M83" s="159" t="s">
        <v>3</v>
      </c>
      <c r="N83" s="160" t="s">
        <v>45</v>
      </c>
      <c r="O83" s="161">
        <v>0</v>
      </c>
      <c r="P83" s="161">
        <f aca="true" t="shared" si="1" ref="P83:P89">O83*H83</f>
        <v>0</v>
      </c>
      <c r="Q83" s="161">
        <v>0</v>
      </c>
      <c r="R83" s="161">
        <f aca="true" t="shared" si="2" ref="R83:R89">Q83*H83</f>
        <v>0</v>
      </c>
      <c r="S83" s="161">
        <v>0</v>
      </c>
      <c r="T83" s="162">
        <f aca="true" t="shared" si="3" ref="T83:T89">S83*H83</f>
        <v>0</v>
      </c>
      <c r="AR83" s="19" t="s">
        <v>875</v>
      </c>
      <c r="AT83" s="19" t="s">
        <v>155</v>
      </c>
      <c r="AU83" s="19" t="s">
        <v>82</v>
      </c>
      <c r="AY83" s="19" t="s">
        <v>152</v>
      </c>
      <c r="BE83" s="163">
        <f aca="true" t="shared" si="4" ref="BE83:BE89">IF(N83="základní",J83,0)</f>
        <v>0</v>
      </c>
      <c r="BF83" s="163">
        <f aca="true" t="shared" si="5" ref="BF83:BF89">IF(N83="snížená",J83,0)</f>
        <v>0</v>
      </c>
      <c r="BG83" s="163">
        <f aca="true" t="shared" si="6" ref="BG83:BG89">IF(N83="zákl. přenesená",J83,0)</f>
        <v>0</v>
      </c>
      <c r="BH83" s="163">
        <f aca="true" t="shared" si="7" ref="BH83:BH89">IF(N83="sníž. přenesená",J83,0)</f>
        <v>0</v>
      </c>
      <c r="BI83" s="163">
        <f aca="true" t="shared" si="8" ref="BI83:BI89">IF(N83="nulová",J83,0)</f>
        <v>0</v>
      </c>
      <c r="BJ83" s="19" t="s">
        <v>20</v>
      </c>
      <c r="BK83" s="163">
        <f aca="true" t="shared" si="9" ref="BK83:BK89">ROUND(I83*H83,2)</f>
        <v>0</v>
      </c>
      <c r="BL83" s="19" t="s">
        <v>875</v>
      </c>
      <c r="BM83" s="19" t="s">
        <v>958</v>
      </c>
    </row>
    <row r="84" spans="2:65" s="1" customFormat="1" ht="22.5" customHeight="1">
      <c r="B84" s="152"/>
      <c r="C84" s="153" t="s">
        <v>82</v>
      </c>
      <c r="D84" s="153" t="s">
        <v>155</v>
      </c>
      <c r="E84" s="154" t="s">
        <v>959</v>
      </c>
      <c r="F84" s="155" t="s">
        <v>960</v>
      </c>
      <c r="G84" s="156" t="s">
        <v>328</v>
      </c>
      <c r="H84" s="157">
        <v>3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45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875</v>
      </c>
      <c r="AT84" s="19" t="s">
        <v>155</v>
      </c>
      <c r="AU84" s="19" t="s">
        <v>82</v>
      </c>
      <c r="AY84" s="19" t="s">
        <v>152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875</v>
      </c>
      <c r="BM84" s="19" t="s">
        <v>961</v>
      </c>
    </row>
    <row r="85" spans="2:65" s="1" customFormat="1" ht="22.5" customHeight="1">
      <c r="B85" s="152"/>
      <c r="C85" s="153" t="s">
        <v>175</v>
      </c>
      <c r="D85" s="153" t="s">
        <v>155</v>
      </c>
      <c r="E85" s="154" t="s">
        <v>962</v>
      </c>
      <c r="F85" s="155" t="s">
        <v>963</v>
      </c>
      <c r="G85" s="156" t="s">
        <v>883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45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875</v>
      </c>
      <c r="AT85" s="19" t="s">
        <v>155</v>
      </c>
      <c r="AU85" s="19" t="s">
        <v>82</v>
      </c>
      <c r="AY85" s="19" t="s">
        <v>152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875</v>
      </c>
      <c r="BM85" s="19" t="s">
        <v>964</v>
      </c>
    </row>
    <row r="86" spans="2:65" s="1" customFormat="1" ht="31.5" customHeight="1">
      <c r="B86" s="152"/>
      <c r="C86" s="153" t="s">
        <v>164</v>
      </c>
      <c r="D86" s="153" t="s">
        <v>155</v>
      </c>
      <c r="E86" s="154" t="s">
        <v>965</v>
      </c>
      <c r="F86" s="308" t="s">
        <v>1975</v>
      </c>
      <c r="G86" s="156" t="s">
        <v>883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45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875</v>
      </c>
      <c r="AT86" s="19" t="s">
        <v>155</v>
      </c>
      <c r="AU86" s="19" t="s">
        <v>82</v>
      </c>
      <c r="AY86" s="19" t="s">
        <v>152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875</v>
      </c>
      <c r="BM86" s="19" t="s">
        <v>966</v>
      </c>
    </row>
    <row r="87" spans="2:65" s="1" customFormat="1" ht="31.5" customHeight="1">
      <c r="B87" s="152"/>
      <c r="C87" s="153" t="s">
        <v>151</v>
      </c>
      <c r="D87" s="153" t="s">
        <v>155</v>
      </c>
      <c r="E87" s="154" t="s">
        <v>967</v>
      </c>
      <c r="F87" s="155" t="s">
        <v>968</v>
      </c>
      <c r="G87" s="156" t="s">
        <v>883</v>
      </c>
      <c r="H87" s="157">
        <v>2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45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875</v>
      </c>
      <c r="AT87" s="19" t="s">
        <v>155</v>
      </c>
      <c r="AU87" s="19" t="s">
        <v>82</v>
      </c>
      <c r="AY87" s="19" t="s">
        <v>152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875</v>
      </c>
      <c r="BM87" s="19" t="s">
        <v>969</v>
      </c>
    </row>
    <row r="88" spans="2:65" s="1" customFormat="1" ht="31.5" customHeight="1">
      <c r="B88" s="152"/>
      <c r="C88" s="153" t="s">
        <v>168</v>
      </c>
      <c r="D88" s="153" t="s">
        <v>155</v>
      </c>
      <c r="E88" s="154" t="s">
        <v>970</v>
      </c>
      <c r="F88" s="155" t="s">
        <v>971</v>
      </c>
      <c r="G88" s="156" t="s">
        <v>328</v>
      </c>
      <c r="H88" s="157">
        <v>45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45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875</v>
      </c>
      <c r="AT88" s="19" t="s">
        <v>155</v>
      </c>
      <c r="AU88" s="19" t="s">
        <v>82</v>
      </c>
      <c r="AY88" s="19" t="s">
        <v>152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875</v>
      </c>
      <c r="BM88" s="19" t="s">
        <v>972</v>
      </c>
    </row>
    <row r="89" spans="2:65" s="1" customFormat="1" ht="44.25" customHeight="1">
      <c r="B89" s="152"/>
      <c r="C89" s="153" t="s">
        <v>172</v>
      </c>
      <c r="D89" s="153" t="s">
        <v>155</v>
      </c>
      <c r="E89" s="154" t="s">
        <v>973</v>
      </c>
      <c r="F89" s="155" t="s">
        <v>974</v>
      </c>
      <c r="G89" s="156" t="s">
        <v>328</v>
      </c>
      <c r="H89" s="157">
        <v>15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45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875</v>
      </c>
      <c r="AT89" s="19" t="s">
        <v>155</v>
      </c>
      <c r="AU89" s="19" t="s">
        <v>82</v>
      </c>
      <c r="AY89" s="19" t="s">
        <v>152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875</v>
      </c>
      <c r="BM89" s="19" t="s">
        <v>975</v>
      </c>
    </row>
    <row r="90" spans="2:63" s="11" customFormat="1" ht="29.85" customHeight="1">
      <c r="B90" s="139"/>
      <c r="D90" s="149" t="s">
        <v>73</v>
      </c>
      <c r="E90" s="150" t="s">
        <v>976</v>
      </c>
      <c r="F90" s="150" t="s">
        <v>922</v>
      </c>
      <c r="J90" s="151">
        <f>BK90</f>
        <v>0</v>
      </c>
      <c r="L90" s="139"/>
      <c r="M90" s="143"/>
      <c r="N90" s="144"/>
      <c r="O90" s="144"/>
      <c r="P90" s="145">
        <f>SUM(P91:P95)</f>
        <v>0</v>
      </c>
      <c r="Q90" s="144"/>
      <c r="R90" s="145">
        <f>SUM(R91:R95)</f>
        <v>0</v>
      </c>
      <c r="S90" s="144"/>
      <c r="T90" s="146">
        <f>SUM(T91:T95)</f>
        <v>0</v>
      </c>
      <c r="AR90" s="140" t="s">
        <v>164</v>
      </c>
      <c r="AT90" s="147" t="s">
        <v>73</v>
      </c>
      <c r="AU90" s="147" t="s">
        <v>20</v>
      </c>
      <c r="AY90" s="140" t="s">
        <v>152</v>
      </c>
      <c r="BK90" s="148">
        <f>SUM(BK91:BK95)</f>
        <v>0</v>
      </c>
    </row>
    <row r="91" spans="2:65" s="1" customFormat="1" ht="22.5" customHeight="1">
      <c r="B91" s="152"/>
      <c r="C91" s="153" t="s">
        <v>180</v>
      </c>
      <c r="D91" s="153" t="s">
        <v>155</v>
      </c>
      <c r="E91" s="154" t="s">
        <v>977</v>
      </c>
      <c r="F91" s="155" t="s">
        <v>924</v>
      </c>
      <c r="G91" s="156" t="s">
        <v>874</v>
      </c>
      <c r="H91" s="157">
        <v>2</v>
      </c>
      <c r="I91" s="158"/>
      <c r="J91" s="158">
        <f aca="true" t="shared" si="10" ref="J91:J95">ROUND(I91*H91,2)</f>
        <v>0</v>
      </c>
      <c r="K91" s="155" t="s">
        <v>3</v>
      </c>
      <c r="L91" s="33"/>
      <c r="M91" s="159" t="s">
        <v>3</v>
      </c>
      <c r="N91" s="160" t="s">
        <v>45</v>
      </c>
      <c r="O91" s="161">
        <v>0</v>
      </c>
      <c r="P91" s="161">
        <f aca="true" t="shared" si="11" ref="P91:P95">O91*H91</f>
        <v>0</v>
      </c>
      <c r="Q91" s="161">
        <v>0</v>
      </c>
      <c r="R91" s="161">
        <f aca="true" t="shared" si="12" ref="R91:R95">Q91*H91</f>
        <v>0</v>
      </c>
      <c r="S91" s="161">
        <v>0</v>
      </c>
      <c r="T91" s="162">
        <f aca="true" t="shared" si="13" ref="T91:T95">S91*H91</f>
        <v>0</v>
      </c>
      <c r="AR91" s="19" t="s">
        <v>875</v>
      </c>
      <c r="AT91" s="19" t="s">
        <v>155</v>
      </c>
      <c r="AU91" s="19" t="s">
        <v>82</v>
      </c>
      <c r="AY91" s="19" t="s">
        <v>152</v>
      </c>
      <c r="BE91" s="163">
        <f aca="true" t="shared" si="14" ref="BE91:BE95">IF(N91="základní",J91,0)</f>
        <v>0</v>
      </c>
      <c r="BF91" s="163">
        <f aca="true" t="shared" si="15" ref="BF91:BF95">IF(N91="snížená",J91,0)</f>
        <v>0</v>
      </c>
      <c r="BG91" s="163">
        <f aca="true" t="shared" si="16" ref="BG91:BG95">IF(N91="zákl. přenesená",J91,0)</f>
        <v>0</v>
      </c>
      <c r="BH91" s="163">
        <f aca="true" t="shared" si="17" ref="BH91:BH95">IF(N91="sníž. přenesená",J91,0)</f>
        <v>0</v>
      </c>
      <c r="BI91" s="163">
        <f aca="true" t="shared" si="18" ref="BI91:BI95">IF(N91="nulová",J91,0)</f>
        <v>0</v>
      </c>
      <c r="BJ91" s="19" t="s">
        <v>20</v>
      </c>
      <c r="BK91" s="163">
        <f aca="true" t="shared" si="19" ref="BK91:BK95">ROUND(I91*H91,2)</f>
        <v>0</v>
      </c>
      <c r="BL91" s="19" t="s">
        <v>875</v>
      </c>
      <c r="BM91" s="19" t="s">
        <v>978</v>
      </c>
    </row>
    <row r="92" spans="2:65" s="1" customFormat="1" ht="22.5" customHeight="1">
      <c r="B92" s="152"/>
      <c r="C92" s="153" t="s">
        <v>185</v>
      </c>
      <c r="D92" s="153" t="s">
        <v>155</v>
      </c>
      <c r="E92" s="154" t="s">
        <v>979</v>
      </c>
      <c r="F92" s="155" t="s">
        <v>927</v>
      </c>
      <c r="G92" s="156" t="s">
        <v>874</v>
      </c>
      <c r="H92" s="157">
        <v>1</v>
      </c>
      <c r="I92" s="158"/>
      <c r="J92" s="158">
        <f t="shared" si="10"/>
        <v>0</v>
      </c>
      <c r="K92" s="155" t="s">
        <v>3</v>
      </c>
      <c r="L92" s="33"/>
      <c r="M92" s="159" t="s">
        <v>3</v>
      </c>
      <c r="N92" s="160" t="s">
        <v>45</v>
      </c>
      <c r="O92" s="161">
        <v>0</v>
      </c>
      <c r="P92" s="161">
        <f t="shared" si="11"/>
        <v>0</v>
      </c>
      <c r="Q92" s="161">
        <v>0</v>
      </c>
      <c r="R92" s="161">
        <f t="shared" si="12"/>
        <v>0</v>
      </c>
      <c r="S92" s="161">
        <v>0</v>
      </c>
      <c r="T92" s="162">
        <f t="shared" si="13"/>
        <v>0</v>
      </c>
      <c r="AR92" s="19" t="s">
        <v>875</v>
      </c>
      <c r="AT92" s="19" t="s">
        <v>155</v>
      </c>
      <c r="AU92" s="19" t="s">
        <v>82</v>
      </c>
      <c r="AY92" s="19" t="s">
        <v>152</v>
      </c>
      <c r="BE92" s="163">
        <f t="shared" si="14"/>
        <v>0</v>
      </c>
      <c r="BF92" s="163">
        <f t="shared" si="15"/>
        <v>0</v>
      </c>
      <c r="BG92" s="163">
        <f t="shared" si="16"/>
        <v>0</v>
      </c>
      <c r="BH92" s="163">
        <f t="shared" si="17"/>
        <v>0</v>
      </c>
      <c r="BI92" s="163">
        <f t="shared" si="18"/>
        <v>0</v>
      </c>
      <c r="BJ92" s="19" t="s">
        <v>20</v>
      </c>
      <c r="BK92" s="163">
        <f t="shared" si="19"/>
        <v>0</v>
      </c>
      <c r="BL92" s="19" t="s">
        <v>875</v>
      </c>
      <c r="BM92" s="19" t="s">
        <v>980</v>
      </c>
    </row>
    <row r="93" spans="2:65" s="1" customFormat="1" ht="22.5" customHeight="1">
      <c r="B93" s="152"/>
      <c r="C93" s="153" t="s">
        <v>25</v>
      </c>
      <c r="D93" s="153" t="s">
        <v>155</v>
      </c>
      <c r="E93" s="154" t="s">
        <v>981</v>
      </c>
      <c r="F93" s="155" t="s">
        <v>930</v>
      </c>
      <c r="G93" s="156" t="s">
        <v>874</v>
      </c>
      <c r="H93" s="157">
        <v>1</v>
      </c>
      <c r="I93" s="158"/>
      <c r="J93" s="158">
        <f t="shared" si="10"/>
        <v>0</v>
      </c>
      <c r="K93" s="155" t="s">
        <v>3</v>
      </c>
      <c r="L93" s="33"/>
      <c r="M93" s="159" t="s">
        <v>3</v>
      </c>
      <c r="N93" s="160" t="s">
        <v>45</v>
      </c>
      <c r="O93" s="161">
        <v>0</v>
      </c>
      <c r="P93" s="161">
        <f t="shared" si="11"/>
        <v>0</v>
      </c>
      <c r="Q93" s="161">
        <v>0</v>
      </c>
      <c r="R93" s="161">
        <f t="shared" si="12"/>
        <v>0</v>
      </c>
      <c r="S93" s="161">
        <v>0</v>
      </c>
      <c r="T93" s="162">
        <f t="shared" si="13"/>
        <v>0</v>
      </c>
      <c r="AR93" s="19" t="s">
        <v>875</v>
      </c>
      <c r="AT93" s="19" t="s">
        <v>155</v>
      </c>
      <c r="AU93" s="19" t="s">
        <v>82</v>
      </c>
      <c r="AY93" s="19" t="s">
        <v>152</v>
      </c>
      <c r="BE93" s="163">
        <f t="shared" si="14"/>
        <v>0</v>
      </c>
      <c r="BF93" s="163">
        <f t="shared" si="15"/>
        <v>0</v>
      </c>
      <c r="BG93" s="163">
        <f t="shared" si="16"/>
        <v>0</v>
      </c>
      <c r="BH93" s="163">
        <f t="shared" si="17"/>
        <v>0</v>
      </c>
      <c r="BI93" s="163">
        <f t="shared" si="18"/>
        <v>0</v>
      </c>
      <c r="BJ93" s="19" t="s">
        <v>20</v>
      </c>
      <c r="BK93" s="163">
        <f t="shared" si="19"/>
        <v>0</v>
      </c>
      <c r="BL93" s="19" t="s">
        <v>875</v>
      </c>
      <c r="BM93" s="19" t="s">
        <v>982</v>
      </c>
    </row>
    <row r="94" spans="2:65" s="1" customFormat="1" ht="22.5" customHeight="1">
      <c r="B94" s="152"/>
      <c r="C94" s="153" t="s">
        <v>200</v>
      </c>
      <c r="D94" s="153" t="s">
        <v>155</v>
      </c>
      <c r="E94" s="154" t="s">
        <v>983</v>
      </c>
      <c r="F94" s="155" t="s">
        <v>933</v>
      </c>
      <c r="G94" s="156" t="s">
        <v>874</v>
      </c>
      <c r="H94" s="157">
        <v>1</v>
      </c>
      <c r="I94" s="158"/>
      <c r="J94" s="158">
        <f t="shared" si="10"/>
        <v>0</v>
      </c>
      <c r="K94" s="155" t="s">
        <v>3</v>
      </c>
      <c r="L94" s="33"/>
      <c r="M94" s="159" t="s">
        <v>3</v>
      </c>
      <c r="N94" s="160" t="s">
        <v>45</v>
      </c>
      <c r="O94" s="161">
        <v>0</v>
      </c>
      <c r="P94" s="161">
        <f t="shared" si="11"/>
        <v>0</v>
      </c>
      <c r="Q94" s="161">
        <v>0</v>
      </c>
      <c r="R94" s="161">
        <f t="shared" si="12"/>
        <v>0</v>
      </c>
      <c r="S94" s="161">
        <v>0</v>
      </c>
      <c r="T94" s="162">
        <f t="shared" si="13"/>
        <v>0</v>
      </c>
      <c r="AR94" s="19" t="s">
        <v>875</v>
      </c>
      <c r="AT94" s="19" t="s">
        <v>155</v>
      </c>
      <c r="AU94" s="19" t="s">
        <v>82</v>
      </c>
      <c r="AY94" s="19" t="s">
        <v>152</v>
      </c>
      <c r="BE94" s="163">
        <f t="shared" si="14"/>
        <v>0</v>
      </c>
      <c r="BF94" s="163">
        <f t="shared" si="15"/>
        <v>0</v>
      </c>
      <c r="BG94" s="163">
        <f t="shared" si="16"/>
        <v>0</v>
      </c>
      <c r="BH94" s="163">
        <f t="shared" si="17"/>
        <v>0</v>
      </c>
      <c r="BI94" s="163">
        <f t="shared" si="18"/>
        <v>0</v>
      </c>
      <c r="BJ94" s="19" t="s">
        <v>20</v>
      </c>
      <c r="BK94" s="163">
        <f t="shared" si="19"/>
        <v>0</v>
      </c>
      <c r="BL94" s="19" t="s">
        <v>875</v>
      </c>
      <c r="BM94" s="19" t="s">
        <v>984</v>
      </c>
    </row>
    <row r="95" spans="2:65" s="1" customFormat="1" ht="31.5" customHeight="1">
      <c r="B95" s="152"/>
      <c r="C95" s="153" t="s">
        <v>192</v>
      </c>
      <c r="D95" s="153" t="s">
        <v>155</v>
      </c>
      <c r="E95" s="154" t="s">
        <v>985</v>
      </c>
      <c r="F95" s="155" t="s">
        <v>986</v>
      </c>
      <c r="G95" s="156" t="s">
        <v>874</v>
      </c>
      <c r="H95" s="157">
        <v>1</v>
      </c>
      <c r="I95" s="158"/>
      <c r="J95" s="158">
        <f t="shared" si="10"/>
        <v>0</v>
      </c>
      <c r="K95" s="155" t="s">
        <v>3</v>
      </c>
      <c r="L95" s="33"/>
      <c r="M95" s="159" t="s">
        <v>3</v>
      </c>
      <c r="N95" s="160" t="s">
        <v>45</v>
      </c>
      <c r="O95" s="161">
        <v>0</v>
      </c>
      <c r="P95" s="161">
        <f t="shared" si="11"/>
        <v>0</v>
      </c>
      <c r="Q95" s="161">
        <v>0</v>
      </c>
      <c r="R95" s="161">
        <f t="shared" si="12"/>
        <v>0</v>
      </c>
      <c r="S95" s="161">
        <v>0</v>
      </c>
      <c r="T95" s="162">
        <f t="shared" si="13"/>
        <v>0</v>
      </c>
      <c r="AR95" s="19" t="s">
        <v>875</v>
      </c>
      <c r="AT95" s="19" t="s">
        <v>155</v>
      </c>
      <c r="AU95" s="19" t="s">
        <v>82</v>
      </c>
      <c r="AY95" s="19" t="s">
        <v>152</v>
      </c>
      <c r="BE95" s="163">
        <f t="shared" si="14"/>
        <v>0</v>
      </c>
      <c r="BF95" s="163">
        <f t="shared" si="15"/>
        <v>0</v>
      </c>
      <c r="BG95" s="163">
        <f t="shared" si="16"/>
        <v>0</v>
      </c>
      <c r="BH95" s="163">
        <f t="shared" si="17"/>
        <v>0</v>
      </c>
      <c r="BI95" s="163">
        <f t="shared" si="18"/>
        <v>0</v>
      </c>
      <c r="BJ95" s="19" t="s">
        <v>20</v>
      </c>
      <c r="BK95" s="163">
        <f t="shared" si="19"/>
        <v>0</v>
      </c>
      <c r="BL95" s="19" t="s">
        <v>875</v>
      </c>
      <c r="BM95" s="19" t="s">
        <v>987</v>
      </c>
    </row>
    <row r="96" spans="2:63" s="11" customFormat="1" ht="37.35" customHeight="1">
      <c r="B96" s="139"/>
      <c r="D96" s="149" t="s">
        <v>73</v>
      </c>
      <c r="E96" s="215" t="s">
        <v>988</v>
      </c>
      <c r="F96" s="215" t="s">
        <v>191</v>
      </c>
      <c r="J96" s="216">
        <f>BK96</f>
        <v>0</v>
      </c>
      <c r="L96" s="139"/>
      <c r="M96" s="143"/>
      <c r="N96" s="144"/>
      <c r="O96" s="144"/>
      <c r="P96" s="145">
        <f>SUM(P97:P98)</f>
        <v>0</v>
      </c>
      <c r="Q96" s="144"/>
      <c r="R96" s="145">
        <f>SUM(R97:R98)</f>
        <v>0</v>
      </c>
      <c r="S96" s="144"/>
      <c r="T96" s="146">
        <f>SUM(T97:T98)</f>
        <v>0</v>
      </c>
      <c r="AR96" s="140" t="s">
        <v>164</v>
      </c>
      <c r="AT96" s="147" t="s">
        <v>73</v>
      </c>
      <c r="AU96" s="147" t="s">
        <v>74</v>
      </c>
      <c r="AY96" s="140" t="s">
        <v>152</v>
      </c>
      <c r="BK96" s="148">
        <f>SUM(BK97:BK98)</f>
        <v>0</v>
      </c>
    </row>
    <row r="97" spans="2:65" s="1" customFormat="1" ht="22.5" customHeight="1">
      <c r="B97" s="152"/>
      <c r="C97" s="153" t="s">
        <v>8</v>
      </c>
      <c r="D97" s="153" t="s">
        <v>155</v>
      </c>
      <c r="E97" s="154" t="s">
        <v>989</v>
      </c>
      <c r="F97" s="155" t="s">
        <v>941</v>
      </c>
      <c r="G97" s="156" t="s">
        <v>874</v>
      </c>
      <c r="H97" s="157">
        <v>1</v>
      </c>
      <c r="I97" s="158"/>
      <c r="J97" s="158">
        <f aca="true" t="shared" si="20" ref="J97:J98">ROUND(I97*H97,2)</f>
        <v>0</v>
      </c>
      <c r="K97" s="155" t="s">
        <v>3</v>
      </c>
      <c r="L97" s="33"/>
      <c r="M97" s="159" t="s">
        <v>3</v>
      </c>
      <c r="N97" s="160" t="s">
        <v>45</v>
      </c>
      <c r="O97" s="161">
        <v>0</v>
      </c>
      <c r="P97" s="161">
        <f aca="true" t="shared" si="21" ref="P97:P98">O97*H97</f>
        <v>0</v>
      </c>
      <c r="Q97" s="161">
        <v>0</v>
      </c>
      <c r="R97" s="161">
        <f aca="true" t="shared" si="22" ref="R97:R98">Q97*H97</f>
        <v>0</v>
      </c>
      <c r="S97" s="161">
        <v>0</v>
      </c>
      <c r="T97" s="162">
        <f aca="true" t="shared" si="23" ref="T97:T98">S97*H97</f>
        <v>0</v>
      </c>
      <c r="AR97" s="19" t="s">
        <v>875</v>
      </c>
      <c r="AT97" s="19" t="s">
        <v>155</v>
      </c>
      <c r="AU97" s="19" t="s">
        <v>20</v>
      </c>
      <c r="AY97" s="19" t="s">
        <v>152</v>
      </c>
      <c r="BE97" s="163">
        <f aca="true" t="shared" si="24" ref="BE97:BE98">IF(N97="základní",J97,0)</f>
        <v>0</v>
      </c>
      <c r="BF97" s="163">
        <f aca="true" t="shared" si="25" ref="BF97:BF98">IF(N97="snížená",J97,0)</f>
        <v>0</v>
      </c>
      <c r="BG97" s="163">
        <f aca="true" t="shared" si="26" ref="BG97:BG98">IF(N97="zákl. přenesená",J97,0)</f>
        <v>0</v>
      </c>
      <c r="BH97" s="163">
        <f aca="true" t="shared" si="27" ref="BH97:BH98">IF(N97="sníž. přenesená",J97,0)</f>
        <v>0</v>
      </c>
      <c r="BI97" s="163">
        <f aca="true" t="shared" si="28" ref="BI97:BI98">IF(N97="nulová",J97,0)</f>
        <v>0</v>
      </c>
      <c r="BJ97" s="19" t="s">
        <v>20</v>
      </c>
      <c r="BK97" s="163">
        <f aca="true" t="shared" si="29" ref="BK97:BK98">ROUND(I97*H97,2)</f>
        <v>0</v>
      </c>
      <c r="BL97" s="19" t="s">
        <v>875</v>
      </c>
      <c r="BM97" s="19" t="s">
        <v>990</v>
      </c>
    </row>
    <row r="98" spans="2:65" s="1" customFormat="1" ht="22.5" customHeight="1">
      <c r="B98" s="152"/>
      <c r="C98" s="153" t="s">
        <v>347</v>
      </c>
      <c r="D98" s="153" t="s">
        <v>155</v>
      </c>
      <c r="E98" s="154" t="s">
        <v>991</v>
      </c>
      <c r="F98" s="155" t="s">
        <v>479</v>
      </c>
      <c r="G98" s="156" t="s">
        <v>874</v>
      </c>
      <c r="H98" s="157">
        <v>1</v>
      </c>
      <c r="I98" s="158"/>
      <c r="J98" s="158">
        <f t="shared" si="20"/>
        <v>0</v>
      </c>
      <c r="K98" s="155" t="s">
        <v>3</v>
      </c>
      <c r="L98" s="33"/>
      <c r="M98" s="159" t="s">
        <v>3</v>
      </c>
      <c r="N98" s="191" t="s">
        <v>45</v>
      </c>
      <c r="O98" s="192">
        <v>0</v>
      </c>
      <c r="P98" s="192">
        <f t="shared" si="21"/>
        <v>0</v>
      </c>
      <c r="Q98" s="192">
        <v>0</v>
      </c>
      <c r="R98" s="192">
        <f t="shared" si="22"/>
        <v>0</v>
      </c>
      <c r="S98" s="192">
        <v>0</v>
      </c>
      <c r="T98" s="193">
        <f t="shared" si="23"/>
        <v>0</v>
      </c>
      <c r="AR98" s="19" t="s">
        <v>875</v>
      </c>
      <c r="AT98" s="19" t="s">
        <v>155</v>
      </c>
      <c r="AU98" s="19" t="s">
        <v>20</v>
      </c>
      <c r="AY98" s="19" t="s">
        <v>152</v>
      </c>
      <c r="BE98" s="163">
        <f t="shared" si="24"/>
        <v>0</v>
      </c>
      <c r="BF98" s="163">
        <f t="shared" si="25"/>
        <v>0</v>
      </c>
      <c r="BG98" s="163">
        <f t="shared" si="26"/>
        <v>0</v>
      </c>
      <c r="BH98" s="163">
        <f t="shared" si="27"/>
        <v>0</v>
      </c>
      <c r="BI98" s="163">
        <f t="shared" si="28"/>
        <v>0</v>
      </c>
      <c r="BJ98" s="19" t="s">
        <v>20</v>
      </c>
      <c r="BK98" s="163">
        <f t="shared" si="29"/>
        <v>0</v>
      </c>
      <c r="BL98" s="19" t="s">
        <v>875</v>
      </c>
      <c r="BM98" s="19" t="s">
        <v>992</v>
      </c>
    </row>
    <row r="99" spans="2:12" s="1" customFormat="1" ht="6.9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33"/>
    </row>
  </sheetData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80" activePane="bottomLeft" state="frozen"/>
      <selection pane="bottomLeft" activeCell="I111" sqref="I82:I1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94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993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ROUND(SUM(BE81:BE107),2)</f>
        <v>0</v>
      </c>
      <c r="G30" s="34"/>
      <c r="H30" s="34"/>
      <c r="I30" s="105">
        <v>0.21</v>
      </c>
      <c r="J30" s="104">
        <f>ROUND(ROUND((SUM(BE81:BE107)),2)*I30,2)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ROUND(SUM(BF81:BF107),2)</f>
        <v>0</v>
      </c>
      <c r="G31" s="34"/>
      <c r="H31" s="34"/>
      <c r="I31" s="105">
        <v>0.15</v>
      </c>
      <c r="J31" s="104">
        <f>ROUND(ROUND((SUM(BF81:BF107)),2)*I31,2)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ROUND(SUM(BG81:BG107),2)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ROUND(SUM(BH81:BH107),2)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ROUND(SUM(BI81:BI107),2)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04 - Domovní telefon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994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5" customHeight="1">
      <c r="B58" s="123"/>
      <c r="C58" s="124"/>
      <c r="D58" s="125" t="s">
        <v>995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5" customHeight="1">
      <c r="B59" s="123"/>
      <c r="C59" s="124"/>
      <c r="D59" s="125" t="s">
        <v>996</v>
      </c>
      <c r="E59" s="126"/>
      <c r="F59" s="126"/>
      <c r="G59" s="126"/>
      <c r="H59" s="126"/>
      <c r="I59" s="126"/>
      <c r="J59" s="127">
        <f>J95</f>
        <v>0</v>
      </c>
      <c r="K59" s="128"/>
    </row>
    <row r="60" spans="2:11" s="9" customFormat="1" ht="19.95" customHeight="1">
      <c r="B60" s="123"/>
      <c r="C60" s="124"/>
      <c r="D60" s="125" t="s">
        <v>997</v>
      </c>
      <c r="E60" s="126"/>
      <c r="F60" s="126"/>
      <c r="G60" s="126"/>
      <c r="H60" s="126"/>
      <c r="I60" s="126"/>
      <c r="J60" s="127">
        <f>J99</f>
        <v>0</v>
      </c>
      <c r="K60" s="128"/>
    </row>
    <row r="61" spans="2:11" s="8" customFormat="1" ht="24.9" customHeight="1">
      <c r="B61" s="117"/>
      <c r="C61" s="118"/>
      <c r="D61" s="119" t="s">
        <v>998</v>
      </c>
      <c r="E61" s="120"/>
      <c r="F61" s="120"/>
      <c r="G61" s="120"/>
      <c r="H61" s="120"/>
      <c r="I61" s="120"/>
      <c r="J61" s="121">
        <f>J105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" customHeight="1">
      <c r="B68" s="33"/>
      <c r="C68" s="53" t="s">
        <v>135</v>
      </c>
      <c r="L68" s="33"/>
    </row>
    <row r="69" spans="2:12" s="1" customFormat="1" ht="6.9" customHeight="1">
      <c r="B69" s="33"/>
      <c r="L69" s="33"/>
    </row>
    <row r="70" spans="2:12" s="1" customFormat="1" ht="14.4" customHeight="1">
      <c r="B70" s="33"/>
      <c r="C70" s="55" t="s">
        <v>15</v>
      </c>
      <c r="L70" s="33"/>
    </row>
    <row r="71" spans="2:12" s="1" customFormat="1" ht="22.5" customHeight="1">
      <c r="B71" s="33"/>
      <c r="E71" s="418" t="str">
        <f>E7</f>
        <v>Nová dětská skupina v budově MŽP</v>
      </c>
      <c r="F71" s="394"/>
      <c r="G71" s="394"/>
      <c r="H71" s="394"/>
      <c r="L71" s="33"/>
    </row>
    <row r="72" spans="2:12" s="1" customFormat="1" ht="14.4" customHeight="1">
      <c r="B72" s="33"/>
      <c r="C72" s="55" t="s">
        <v>123</v>
      </c>
      <c r="L72" s="33"/>
    </row>
    <row r="73" spans="2:12" s="1" customFormat="1" ht="23.25" customHeight="1">
      <c r="B73" s="33"/>
      <c r="E73" s="391" t="str">
        <f>E9</f>
        <v>04 - Domovní telefon</v>
      </c>
      <c r="F73" s="394"/>
      <c r="G73" s="394"/>
      <c r="H73" s="394"/>
      <c r="L73" s="33"/>
    </row>
    <row r="74" spans="2:12" s="1" customFormat="1" ht="6.9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 t="str">
        <f>IF(J12="","",J12)</f>
        <v>17. 3. 2017</v>
      </c>
      <c r="L75" s="33"/>
    </row>
    <row r="76" spans="2:12" s="1" customFormat="1" ht="6.9" customHeight="1">
      <c r="B76" s="33"/>
      <c r="L76" s="33"/>
    </row>
    <row r="77" spans="2:12" s="1" customFormat="1" ht="13.2">
      <c r="B77" s="33"/>
      <c r="C77" s="55" t="s">
        <v>27</v>
      </c>
      <c r="F77" s="129" t="str">
        <f>E15</f>
        <v>MŽP , Vršovická 1442/65 , Praha 10, 100 10</v>
      </c>
      <c r="I77" s="55" t="s">
        <v>33</v>
      </c>
      <c r="J77" s="129" t="str">
        <f>E21</f>
        <v>Ing. arch. Jan Mudra</v>
      </c>
      <c r="L77" s="33"/>
    </row>
    <row r="78" spans="2:12" s="1" customFormat="1" ht="14.4" customHeight="1">
      <c r="B78" s="33"/>
      <c r="C78" s="55" t="s">
        <v>31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136</v>
      </c>
      <c r="D80" s="132" t="s">
        <v>59</v>
      </c>
      <c r="E80" s="132" t="s">
        <v>55</v>
      </c>
      <c r="F80" s="132" t="s">
        <v>137</v>
      </c>
      <c r="G80" s="132" t="s">
        <v>138</v>
      </c>
      <c r="H80" s="132" t="s">
        <v>139</v>
      </c>
      <c r="I80" s="133" t="s">
        <v>140</v>
      </c>
      <c r="J80" s="132" t="s">
        <v>127</v>
      </c>
      <c r="K80" s="134" t="s">
        <v>141</v>
      </c>
      <c r="L80" s="130"/>
      <c r="M80" s="65" t="s">
        <v>142</v>
      </c>
      <c r="N80" s="66" t="s">
        <v>44</v>
      </c>
      <c r="O80" s="66" t="s">
        <v>143</v>
      </c>
      <c r="P80" s="66" t="s">
        <v>144</v>
      </c>
      <c r="Q80" s="66" t="s">
        <v>145</v>
      </c>
      <c r="R80" s="66" t="s">
        <v>146</v>
      </c>
      <c r="S80" s="66" t="s">
        <v>147</v>
      </c>
      <c r="T80" s="67" t="s">
        <v>148</v>
      </c>
    </row>
    <row r="81" spans="2:63" s="1" customFormat="1" ht="29.25" customHeight="1">
      <c r="B81" s="33"/>
      <c r="C81" s="69" t="s">
        <v>128</v>
      </c>
      <c r="J81" s="135">
        <f>BK81</f>
        <v>0</v>
      </c>
      <c r="L81" s="33"/>
      <c r="M81" s="68"/>
      <c r="N81" s="60"/>
      <c r="O81" s="60"/>
      <c r="P81" s="136">
        <f>P82+P105</f>
        <v>0</v>
      </c>
      <c r="Q81" s="60"/>
      <c r="R81" s="136">
        <f>R82+R105</f>
        <v>0</v>
      </c>
      <c r="S81" s="60"/>
      <c r="T81" s="137">
        <f>T82+T105</f>
        <v>0</v>
      </c>
      <c r="AT81" s="19" t="s">
        <v>73</v>
      </c>
      <c r="AU81" s="19" t="s">
        <v>129</v>
      </c>
      <c r="BK81" s="138">
        <f>BK82+BK105</f>
        <v>0</v>
      </c>
    </row>
    <row r="82" spans="2:63" s="11" customFormat="1" ht="37.35" customHeight="1">
      <c r="B82" s="139"/>
      <c r="D82" s="140" t="s">
        <v>73</v>
      </c>
      <c r="E82" s="141" t="s">
        <v>999</v>
      </c>
      <c r="F82" s="141" t="s">
        <v>93</v>
      </c>
      <c r="J82" s="142">
        <f>BK82</f>
        <v>0</v>
      </c>
      <c r="L82" s="139"/>
      <c r="M82" s="143"/>
      <c r="N82" s="144"/>
      <c r="O82" s="144"/>
      <c r="P82" s="145">
        <f>P83+P95+P99</f>
        <v>0</v>
      </c>
      <c r="Q82" s="144"/>
      <c r="R82" s="145">
        <f>R83+R95+R99</f>
        <v>0</v>
      </c>
      <c r="S82" s="144"/>
      <c r="T82" s="146">
        <f>T83+T95+T99</f>
        <v>0</v>
      </c>
      <c r="AR82" s="140" t="s">
        <v>164</v>
      </c>
      <c r="AT82" s="147" t="s">
        <v>73</v>
      </c>
      <c r="AU82" s="147" t="s">
        <v>74</v>
      </c>
      <c r="AY82" s="140" t="s">
        <v>152</v>
      </c>
      <c r="BK82" s="148">
        <f>BK83+BK95+BK99</f>
        <v>0</v>
      </c>
    </row>
    <row r="83" spans="2:63" s="11" customFormat="1" ht="19.95" customHeight="1">
      <c r="B83" s="139"/>
      <c r="D83" s="149" t="s">
        <v>73</v>
      </c>
      <c r="E83" s="150" t="s">
        <v>1000</v>
      </c>
      <c r="F83" s="150" t="s">
        <v>1001</v>
      </c>
      <c r="J83" s="151">
        <f>BK83</f>
        <v>0</v>
      </c>
      <c r="L83" s="139"/>
      <c r="M83" s="143"/>
      <c r="N83" s="144"/>
      <c r="O83" s="144"/>
      <c r="P83" s="145">
        <f>SUM(P84:P94)</f>
        <v>0</v>
      </c>
      <c r="Q83" s="144"/>
      <c r="R83" s="145">
        <f>SUM(R84:R94)</f>
        <v>0</v>
      </c>
      <c r="S83" s="144"/>
      <c r="T83" s="146">
        <f>SUM(T84:T94)</f>
        <v>0</v>
      </c>
      <c r="AR83" s="140" t="s">
        <v>164</v>
      </c>
      <c r="AT83" s="147" t="s">
        <v>73</v>
      </c>
      <c r="AU83" s="147" t="s">
        <v>20</v>
      </c>
      <c r="AY83" s="140" t="s">
        <v>152</v>
      </c>
      <c r="BK83" s="148">
        <f>SUM(BK84:BK94)</f>
        <v>0</v>
      </c>
    </row>
    <row r="84" spans="2:65" s="1" customFormat="1" ht="22.5" customHeight="1">
      <c r="B84" s="152"/>
      <c r="C84" s="153" t="s">
        <v>20</v>
      </c>
      <c r="D84" s="153" t="s">
        <v>155</v>
      </c>
      <c r="E84" s="154" t="s">
        <v>1002</v>
      </c>
      <c r="F84" s="155" t="s">
        <v>1003</v>
      </c>
      <c r="G84" s="156" t="s">
        <v>328</v>
      </c>
      <c r="H84" s="157">
        <v>96</v>
      </c>
      <c r="I84" s="158"/>
      <c r="J84" s="158">
        <f aca="true" t="shared" si="0" ref="J84:J94">ROUND(I84*H84,2)</f>
        <v>0</v>
      </c>
      <c r="K84" s="155" t="s">
        <v>3</v>
      </c>
      <c r="L84" s="33"/>
      <c r="M84" s="159" t="s">
        <v>3</v>
      </c>
      <c r="N84" s="160" t="s">
        <v>45</v>
      </c>
      <c r="O84" s="161">
        <v>0</v>
      </c>
      <c r="P84" s="161">
        <f aca="true" t="shared" si="1" ref="P84:P94">O84*H84</f>
        <v>0</v>
      </c>
      <c r="Q84" s="161">
        <v>0</v>
      </c>
      <c r="R84" s="161">
        <f aca="true" t="shared" si="2" ref="R84:R94">Q84*H84</f>
        <v>0</v>
      </c>
      <c r="S84" s="161">
        <v>0</v>
      </c>
      <c r="T84" s="162">
        <f aca="true" t="shared" si="3" ref="T84:T94">S84*H84</f>
        <v>0</v>
      </c>
      <c r="AR84" s="19" t="s">
        <v>875</v>
      </c>
      <c r="AT84" s="19" t="s">
        <v>155</v>
      </c>
      <c r="AU84" s="19" t="s">
        <v>82</v>
      </c>
      <c r="AY84" s="19" t="s">
        <v>152</v>
      </c>
      <c r="BE84" s="163">
        <f aca="true" t="shared" si="4" ref="BE84:BE94">IF(N84="základní",J84,0)</f>
        <v>0</v>
      </c>
      <c r="BF84" s="163">
        <f aca="true" t="shared" si="5" ref="BF84:BF94">IF(N84="snížená",J84,0)</f>
        <v>0</v>
      </c>
      <c r="BG84" s="163">
        <f aca="true" t="shared" si="6" ref="BG84:BG94">IF(N84="zákl. přenesená",J84,0)</f>
        <v>0</v>
      </c>
      <c r="BH84" s="163">
        <f aca="true" t="shared" si="7" ref="BH84:BH94">IF(N84="sníž. přenesená",J84,0)</f>
        <v>0</v>
      </c>
      <c r="BI84" s="163">
        <f aca="true" t="shared" si="8" ref="BI84:BI94">IF(N84="nulová",J84,0)</f>
        <v>0</v>
      </c>
      <c r="BJ84" s="19" t="s">
        <v>20</v>
      </c>
      <c r="BK84" s="163">
        <f aca="true" t="shared" si="9" ref="BK84:BK94">ROUND(I84*H84,2)</f>
        <v>0</v>
      </c>
      <c r="BL84" s="19" t="s">
        <v>875</v>
      </c>
      <c r="BM84" s="19" t="s">
        <v>1004</v>
      </c>
    </row>
    <row r="85" spans="2:65" s="1" customFormat="1" ht="31.5" customHeight="1">
      <c r="B85" s="152"/>
      <c r="C85" s="153" t="s">
        <v>82</v>
      </c>
      <c r="D85" s="153" t="s">
        <v>155</v>
      </c>
      <c r="E85" s="154" t="s">
        <v>1005</v>
      </c>
      <c r="F85" s="155" t="s">
        <v>1006</v>
      </c>
      <c r="G85" s="156" t="s">
        <v>883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45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875</v>
      </c>
      <c r="AT85" s="19" t="s">
        <v>155</v>
      </c>
      <c r="AU85" s="19" t="s">
        <v>82</v>
      </c>
      <c r="AY85" s="19" t="s">
        <v>152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875</v>
      </c>
      <c r="BM85" s="19" t="s">
        <v>1007</v>
      </c>
    </row>
    <row r="86" spans="2:65" s="1" customFormat="1" ht="44.25" customHeight="1">
      <c r="B86" s="152"/>
      <c r="C86" s="153" t="s">
        <v>175</v>
      </c>
      <c r="D86" s="153" t="s">
        <v>155</v>
      </c>
      <c r="E86" s="154" t="s">
        <v>1008</v>
      </c>
      <c r="F86" s="155" t="s">
        <v>1009</v>
      </c>
      <c r="G86" s="156" t="s">
        <v>883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45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875</v>
      </c>
      <c r="AT86" s="19" t="s">
        <v>155</v>
      </c>
      <c r="AU86" s="19" t="s">
        <v>82</v>
      </c>
      <c r="AY86" s="19" t="s">
        <v>152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875</v>
      </c>
      <c r="BM86" s="19" t="s">
        <v>1010</v>
      </c>
    </row>
    <row r="87" spans="2:65" s="1" customFormat="1" ht="22.5" customHeight="1">
      <c r="B87" s="152"/>
      <c r="C87" s="153" t="s">
        <v>164</v>
      </c>
      <c r="D87" s="153" t="s">
        <v>155</v>
      </c>
      <c r="E87" s="154" t="s">
        <v>1011</v>
      </c>
      <c r="F87" s="155" t="s">
        <v>1012</v>
      </c>
      <c r="G87" s="156" t="s">
        <v>883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45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875</v>
      </c>
      <c r="AT87" s="19" t="s">
        <v>155</v>
      </c>
      <c r="AU87" s="19" t="s">
        <v>82</v>
      </c>
      <c r="AY87" s="19" t="s">
        <v>152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875</v>
      </c>
      <c r="BM87" s="19" t="s">
        <v>1013</v>
      </c>
    </row>
    <row r="88" spans="2:65" s="1" customFormat="1" ht="22.5" customHeight="1">
      <c r="B88" s="152"/>
      <c r="C88" s="153" t="s">
        <v>151</v>
      </c>
      <c r="D88" s="153" t="s">
        <v>155</v>
      </c>
      <c r="E88" s="154" t="s">
        <v>1014</v>
      </c>
      <c r="F88" s="155" t="s">
        <v>1015</v>
      </c>
      <c r="G88" s="156" t="s">
        <v>883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45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875</v>
      </c>
      <c r="AT88" s="19" t="s">
        <v>155</v>
      </c>
      <c r="AU88" s="19" t="s">
        <v>82</v>
      </c>
      <c r="AY88" s="19" t="s">
        <v>152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875</v>
      </c>
      <c r="BM88" s="19" t="s">
        <v>1016</v>
      </c>
    </row>
    <row r="89" spans="2:65" s="1" customFormat="1" ht="57" customHeight="1">
      <c r="B89" s="152"/>
      <c r="C89" s="153" t="s">
        <v>168</v>
      </c>
      <c r="D89" s="153" t="s">
        <v>155</v>
      </c>
      <c r="E89" s="154" t="s">
        <v>1017</v>
      </c>
      <c r="F89" s="155" t="s">
        <v>1018</v>
      </c>
      <c r="G89" s="156" t="s">
        <v>883</v>
      </c>
      <c r="H89" s="157">
        <v>1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45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875</v>
      </c>
      <c r="AT89" s="19" t="s">
        <v>155</v>
      </c>
      <c r="AU89" s="19" t="s">
        <v>82</v>
      </c>
      <c r="AY89" s="19" t="s">
        <v>152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875</v>
      </c>
      <c r="BM89" s="19" t="s">
        <v>1019</v>
      </c>
    </row>
    <row r="90" spans="2:65" s="1" customFormat="1" ht="44.25" customHeight="1">
      <c r="B90" s="152"/>
      <c r="C90" s="153" t="s">
        <v>172</v>
      </c>
      <c r="D90" s="153" t="s">
        <v>155</v>
      </c>
      <c r="E90" s="154" t="s">
        <v>1020</v>
      </c>
      <c r="F90" s="155" t="s">
        <v>1021</v>
      </c>
      <c r="G90" s="156" t="s">
        <v>883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45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875</v>
      </c>
      <c r="AT90" s="19" t="s">
        <v>155</v>
      </c>
      <c r="AU90" s="19" t="s">
        <v>82</v>
      </c>
      <c r="AY90" s="19" t="s">
        <v>152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875</v>
      </c>
      <c r="BM90" s="19" t="s">
        <v>1022</v>
      </c>
    </row>
    <row r="91" spans="2:65" s="1" customFormat="1" ht="22.5" customHeight="1">
      <c r="B91" s="152"/>
      <c r="C91" s="153" t="s">
        <v>180</v>
      </c>
      <c r="D91" s="153" t="s">
        <v>155</v>
      </c>
      <c r="E91" s="154" t="s">
        <v>1023</v>
      </c>
      <c r="F91" s="155" t="s">
        <v>1024</v>
      </c>
      <c r="G91" s="156" t="s">
        <v>883</v>
      </c>
      <c r="H91" s="157">
        <v>2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45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875</v>
      </c>
      <c r="AT91" s="19" t="s">
        <v>155</v>
      </c>
      <c r="AU91" s="19" t="s">
        <v>82</v>
      </c>
      <c r="AY91" s="19" t="s">
        <v>152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875</v>
      </c>
      <c r="BM91" s="19" t="s">
        <v>1025</v>
      </c>
    </row>
    <row r="92" spans="2:65" s="1" customFormat="1" ht="22.5" customHeight="1">
      <c r="B92" s="152"/>
      <c r="C92" s="153" t="s">
        <v>185</v>
      </c>
      <c r="D92" s="153" t="s">
        <v>155</v>
      </c>
      <c r="E92" s="154" t="s">
        <v>1026</v>
      </c>
      <c r="F92" s="155" t="s">
        <v>1027</v>
      </c>
      <c r="G92" s="156" t="s">
        <v>883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45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875</v>
      </c>
      <c r="AT92" s="19" t="s">
        <v>155</v>
      </c>
      <c r="AU92" s="19" t="s">
        <v>82</v>
      </c>
      <c r="AY92" s="19" t="s">
        <v>152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875</v>
      </c>
      <c r="BM92" s="19" t="s">
        <v>1028</v>
      </c>
    </row>
    <row r="93" spans="2:65" s="1" customFormat="1" ht="22.5" customHeight="1">
      <c r="B93" s="152"/>
      <c r="C93" s="153" t="s">
        <v>25</v>
      </c>
      <c r="D93" s="153" t="s">
        <v>155</v>
      </c>
      <c r="E93" s="154" t="s">
        <v>1029</v>
      </c>
      <c r="F93" s="155" t="s">
        <v>1030</v>
      </c>
      <c r="G93" s="156" t="s">
        <v>883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45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875</v>
      </c>
      <c r="AT93" s="19" t="s">
        <v>155</v>
      </c>
      <c r="AU93" s="19" t="s">
        <v>82</v>
      </c>
      <c r="AY93" s="19" t="s">
        <v>152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875</v>
      </c>
      <c r="BM93" s="19" t="s">
        <v>1031</v>
      </c>
    </row>
    <row r="94" spans="2:65" s="1" customFormat="1" ht="44.25" customHeight="1">
      <c r="B94" s="152"/>
      <c r="C94" s="153" t="s">
        <v>200</v>
      </c>
      <c r="D94" s="153" t="s">
        <v>155</v>
      </c>
      <c r="E94" s="154" t="s">
        <v>1032</v>
      </c>
      <c r="F94" s="155" t="s">
        <v>974</v>
      </c>
      <c r="G94" s="156" t="s">
        <v>328</v>
      </c>
      <c r="H94" s="157">
        <v>25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45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875</v>
      </c>
      <c r="AT94" s="19" t="s">
        <v>155</v>
      </c>
      <c r="AU94" s="19" t="s">
        <v>82</v>
      </c>
      <c r="AY94" s="19" t="s">
        <v>152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875</v>
      </c>
      <c r="BM94" s="19" t="s">
        <v>1033</v>
      </c>
    </row>
    <row r="95" spans="2:63" s="11" customFormat="1" ht="29.85" customHeight="1">
      <c r="B95" s="139"/>
      <c r="D95" s="149" t="s">
        <v>73</v>
      </c>
      <c r="E95" s="150" t="s">
        <v>1034</v>
      </c>
      <c r="F95" s="150" t="s">
        <v>1035</v>
      </c>
      <c r="J95" s="151">
        <f>BK95</f>
        <v>0</v>
      </c>
      <c r="L95" s="139"/>
      <c r="M95" s="143"/>
      <c r="N95" s="144"/>
      <c r="O95" s="144"/>
      <c r="P95" s="145">
        <f>SUM(P96:P98)</f>
        <v>0</v>
      </c>
      <c r="Q95" s="144"/>
      <c r="R95" s="145">
        <f>SUM(R96:R98)</f>
        <v>0</v>
      </c>
      <c r="S95" s="144"/>
      <c r="T95" s="146">
        <f>SUM(T96:T98)</f>
        <v>0</v>
      </c>
      <c r="AR95" s="140" t="s">
        <v>164</v>
      </c>
      <c r="AT95" s="147" t="s">
        <v>73</v>
      </c>
      <c r="AU95" s="147" t="s">
        <v>20</v>
      </c>
      <c r="AY95" s="140" t="s">
        <v>152</v>
      </c>
      <c r="BK95" s="148">
        <f>SUM(BK96:BK98)</f>
        <v>0</v>
      </c>
    </row>
    <row r="96" spans="2:65" s="1" customFormat="1" ht="22.5" customHeight="1">
      <c r="B96" s="152"/>
      <c r="C96" s="153" t="s">
        <v>196</v>
      </c>
      <c r="D96" s="153" t="s">
        <v>155</v>
      </c>
      <c r="E96" s="154" t="s">
        <v>1036</v>
      </c>
      <c r="F96" s="155" t="s">
        <v>1037</v>
      </c>
      <c r="G96" s="156" t="s">
        <v>328</v>
      </c>
      <c r="H96" s="157">
        <v>12</v>
      </c>
      <c r="I96" s="158"/>
      <c r="J96" s="158">
        <f>ROUND(I96*H96,2)</f>
        <v>0</v>
      </c>
      <c r="K96" s="155" t="s">
        <v>3</v>
      </c>
      <c r="L96" s="33"/>
      <c r="M96" s="159" t="s">
        <v>3</v>
      </c>
      <c r="N96" s="160" t="s">
        <v>45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875</v>
      </c>
      <c r="AT96" s="19" t="s">
        <v>155</v>
      </c>
      <c r="AU96" s="19" t="s">
        <v>82</v>
      </c>
      <c r="AY96" s="19" t="s">
        <v>152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875</v>
      </c>
      <c r="BM96" s="19" t="s">
        <v>1038</v>
      </c>
    </row>
    <row r="97" spans="2:65" s="1" customFormat="1" ht="22.5" customHeight="1">
      <c r="B97" s="152"/>
      <c r="C97" s="153" t="s">
        <v>192</v>
      </c>
      <c r="D97" s="153" t="s">
        <v>155</v>
      </c>
      <c r="E97" s="154" t="s">
        <v>1039</v>
      </c>
      <c r="F97" s="155" t="s">
        <v>1040</v>
      </c>
      <c r="G97" s="156" t="s">
        <v>883</v>
      </c>
      <c r="H97" s="157">
        <v>1</v>
      </c>
      <c r="I97" s="158"/>
      <c r="J97" s="158">
        <f>ROUND(I97*H97,2)</f>
        <v>0</v>
      </c>
      <c r="K97" s="155" t="s">
        <v>3</v>
      </c>
      <c r="L97" s="33"/>
      <c r="M97" s="159" t="s">
        <v>3</v>
      </c>
      <c r="N97" s="160" t="s">
        <v>45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875</v>
      </c>
      <c r="AT97" s="19" t="s">
        <v>155</v>
      </c>
      <c r="AU97" s="19" t="s">
        <v>82</v>
      </c>
      <c r="AY97" s="19" t="s">
        <v>152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875</v>
      </c>
      <c r="BM97" s="19" t="s">
        <v>1041</v>
      </c>
    </row>
    <row r="98" spans="2:65" s="1" customFormat="1" ht="22.5" customHeight="1">
      <c r="B98" s="152"/>
      <c r="C98" s="153" t="s">
        <v>295</v>
      </c>
      <c r="D98" s="153" t="s">
        <v>155</v>
      </c>
      <c r="E98" s="154" t="s">
        <v>1042</v>
      </c>
      <c r="F98" s="155" t="s">
        <v>1043</v>
      </c>
      <c r="G98" s="156" t="s">
        <v>883</v>
      </c>
      <c r="H98" s="157">
        <v>1</v>
      </c>
      <c r="I98" s="158"/>
      <c r="J98" s="158">
        <f>ROUND(I98*H98,2)</f>
        <v>0</v>
      </c>
      <c r="K98" s="155" t="s">
        <v>3</v>
      </c>
      <c r="L98" s="33"/>
      <c r="M98" s="159" t="s">
        <v>3</v>
      </c>
      <c r="N98" s="160" t="s">
        <v>45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875</v>
      </c>
      <c r="AT98" s="19" t="s">
        <v>155</v>
      </c>
      <c r="AU98" s="19" t="s">
        <v>82</v>
      </c>
      <c r="AY98" s="19" t="s">
        <v>152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875</v>
      </c>
      <c r="BM98" s="19" t="s">
        <v>1044</v>
      </c>
    </row>
    <row r="99" spans="2:63" s="11" customFormat="1" ht="29.85" customHeight="1">
      <c r="B99" s="139"/>
      <c r="D99" s="149" t="s">
        <v>73</v>
      </c>
      <c r="E99" s="150" t="s">
        <v>1045</v>
      </c>
      <c r="F99" s="150" t="s">
        <v>922</v>
      </c>
      <c r="J99" s="151">
        <f>BK99</f>
        <v>0</v>
      </c>
      <c r="L99" s="139"/>
      <c r="M99" s="143"/>
      <c r="N99" s="144"/>
      <c r="O99" s="144"/>
      <c r="P99" s="145">
        <f>SUM(P100:P104)</f>
        <v>0</v>
      </c>
      <c r="Q99" s="144"/>
      <c r="R99" s="145">
        <f>SUM(R100:R104)</f>
        <v>0</v>
      </c>
      <c r="S99" s="144"/>
      <c r="T99" s="146">
        <f>SUM(T100:T104)</f>
        <v>0</v>
      </c>
      <c r="AR99" s="140" t="s">
        <v>164</v>
      </c>
      <c r="AT99" s="147" t="s">
        <v>73</v>
      </c>
      <c r="AU99" s="147" t="s">
        <v>20</v>
      </c>
      <c r="AY99" s="140" t="s">
        <v>152</v>
      </c>
      <c r="BK99" s="148">
        <f>SUM(BK100:BK104)</f>
        <v>0</v>
      </c>
    </row>
    <row r="100" spans="2:65" s="1" customFormat="1" ht="22.5" customHeight="1">
      <c r="B100" s="152"/>
      <c r="C100" s="153" t="s">
        <v>9</v>
      </c>
      <c r="D100" s="153" t="s">
        <v>155</v>
      </c>
      <c r="E100" s="154" t="s">
        <v>1046</v>
      </c>
      <c r="F100" s="155" t="s">
        <v>924</v>
      </c>
      <c r="G100" s="156" t="s">
        <v>883</v>
      </c>
      <c r="H100" s="157">
        <v>1</v>
      </c>
      <c r="I100" s="158"/>
      <c r="J100" s="158">
        <f aca="true" t="shared" si="10" ref="J100:J104">ROUND(I100*H100,2)</f>
        <v>0</v>
      </c>
      <c r="K100" s="155" t="s">
        <v>3</v>
      </c>
      <c r="L100" s="33"/>
      <c r="M100" s="159" t="s">
        <v>3</v>
      </c>
      <c r="N100" s="160" t="s">
        <v>45</v>
      </c>
      <c r="O100" s="161">
        <v>0</v>
      </c>
      <c r="P100" s="161">
        <f aca="true" t="shared" si="11" ref="P100:P104">O100*H100</f>
        <v>0</v>
      </c>
      <c r="Q100" s="161">
        <v>0</v>
      </c>
      <c r="R100" s="161">
        <f aca="true" t="shared" si="12" ref="R100:R104">Q100*H100</f>
        <v>0</v>
      </c>
      <c r="S100" s="161">
        <v>0</v>
      </c>
      <c r="T100" s="162">
        <f aca="true" t="shared" si="13" ref="T100:T104">S100*H100</f>
        <v>0</v>
      </c>
      <c r="AR100" s="19" t="s">
        <v>875</v>
      </c>
      <c r="AT100" s="19" t="s">
        <v>155</v>
      </c>
      <c r="AU100" s="19" t="s">
        <v>82</v>
      </c>
      <c r="AY100" s="19" t="s">
        <v>152</v>
      </c>
      <c r="BE100" s="163">
        <f aca="true" t="shared" si="14" ref="BE100:BE104">IF(N100="základní",J100,0)</f>
        <v>0</v>
      </c>
      <c r="BF100" s="163">
        <f aca="true" t="shared" si="15" ref="BF100:BF104">IF(N100="snížená",J100,0)</f>
        <v>0</v>
      </c>
      <c r="BG100" s="163">
        <f aca="true" t="shared" si="16" ref="BG100:BG104">IF(N100="zákl. přenesená",J100,0)</f>
        <v>0</v>
      </c>
      <c r="BH100" s="163">
        <f aca="true" t="shared" si="17" ref="BH100:BH104">IF(N100="sníž. přenesená",J100,0)</f>
        <v>0</v>
      </c>
      <c r="BI100" s="163">
        <f aca="true" t="shared" si="18" ref="BI100:BI104">IF(N100="nulová",J100,0)</f>
        <v>0</v>
      </c>
      <c r="BJ100" s="19" t="s">
        <v>20</v>
      </c>
      <c r="BK100" s="163">
        <f aca="true" t="shared" si="19" ref="BK100:BK104">ROUND(I100*H100,2)</f>
        <v>0</v>
      </c>
      <c r="BL100" s="19" t="s">
        <v>875</v>
      </c>
      <c r="BM100" s="19" t="s">
        <v>1047</v>
      </c>
    </row>
    <row r="101" spans="2:65" s="1" customFormat="1" ht="22.5" customHeight="1">
      <c r="B101" s="152"/>
      <c r="C101" s="153" t="s">
        <v>305</v>
      </c>
      <c r="D101" s="153" t="s">
        <v>155</v>
      </c>
      <c r="E101" s="154" t="s">
        <v>1048</v>
      </c>
      <c r="F101" s="155" t="s">
        <v>927</v>
      </c>
      <c r="G101" s="156" t="s">
        <v>874</v>
      </c>
      <c r="H101" s="157">
        <v>1</v>
      </c>
      <c r="I101" s="158"/>
      <c r="J101" s="158">
        <f t="shared" si="10"/>
        <v>0</v>
      </c>
      <c r="K101" s="155" t="s">
        <v>3</v>
      </c>
      <c r="L101" s="33"/>
      <c r="M101" s="159" t="s">
        <v>3</v>
      </c>
      <c r="N101" s="160" t="s">
        <v>45</v>
      </c>
      <c r="O101" s="161">
        <v>0</v>
      </c>
      <c r="P101" s="161">
        <f t="shared" si="11"/>
        <v>0</v>
      </c>
      <c r="Q101" s="161">
        <v>0</v>
      </c>
      <c r="R101" s="161">
        <f t="shared" si="12"/>
        <v>0</v>
      </c>
      <c r="S101" s="161">
        <v>0</v>
      </c>
      <c r="T101" s="162">
        <f t="shared" si="13"/>
        <v>0</v>
      </c>
      <c r="AR101" s="19" t="s">
        <v>875</v>
      </c>
      <c r="AT101" s="19" t="s">
        <v>155</v>
      </c>
      <c r="AU101" s="19" t="s">
        <v>82</v>
      </c>
      <c r="AY101" s="19" t="s">
        <v>152</v>
      </c>
      <c r="BE101" s="163">
        <f t="shared" si="14"/>
        <v>0</v>
      </c>
      <c r="BF101" s="163">
        <f t="shared" si="15"/>
        <v>0</v>
      </c>
      <c r="BG101" s="163">
        <f t="shared" si="16"/>
        <v>0</v>
      </c>
      <c r="BH101" s="163">
        <f t="shared" si="17"/>
        <v>0</v>
      </c>
      <c r="BI101" s="163">
        <f t="shared" si="18"/>
        <v>0</v>
      </c>
      <c r="BJ101" s="19" t="s">
        <v>20</v>
      </c>
      <c r="BK101" s="163">
        <f t="shared" si="19"/>
        <v>0</v>
      </c>
      <c r="BL101" s="19" t="s">
        <v>875</v>
      </c>
      <c r="BM101" s="19" t="s">
        <v>1049</v>
      </c>
    </row>
    <row r="102" spans="2:65" s="1" customFormat="1" ht="22.5" customHeight="1">
      <c r="B102" s="152"/>
      <c r="C102" s="153" t="s">
        <v>314</v>
      </c>
      <c r="D102" s="153" t="s">
        <v>155</v>
      </c>
      <c r="E102" s="154" t="s">
        <v>1050</v>
      </c>
      <c r="F102" s="155" t="s">
        <v>930</v>
      </c>
      <c r="G102" s="156" t="s">
        <v>874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60" t="s">
        <v>45</v>
      </c>
      <c r="O102" s="161">
        <v>0</v>
      </c>
      <c r="P102" s="161">
        <f t="shared" si="11"/>
        <v>0</v>
      </c>
      <c r="Q102" s="161">
        <v>0</v>
      </c>
      <c r="R102" s="161">
        <f t="shared" si="12"/>
        <v>0</v>
      </c>
      <c r="S102" s="161">
        <v>0</v>
      </c>
      <c r="T102" s="162">
        <f t="shared" si="13"/>
        <v>0</v>
      </c>
      <c r="AR102" s="19" t="s">
        <v>875</v>
      </c>
      <c r="AT102" s="19" t="s">
        <v>155</v>
      </c>
      <c r="AU102" s="19" t="s">
        <v>82</v>
      </c>
      <c r="AY102" s="19" t="s">
        <v>152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875</v>
      </c>
      <c r="BM102" s="19" t="s">
        <v>1051</v>
      </c>
    </row>
    <row r="103" spans="2:65" s="1" customFormat="1" ht="22.5" customHeight="1">
      <c r="B103" s="152"/>
      <c r="C103" s="153" t="s">
        <v>320</v>
      </c>
      <c r="D103" s="153" t="s">
        <v>155</v>
      </c>
      <c r="E103" s="154" t="s">
        <v>1052</v>
      </c>
      <c r="F103" s="155" t="s">
        <v>933</v>
      </c>
      <c r="G103" s="156" t="s">
        <v>874</v>
      </c>
      <c r="H103" s="157">
        <v>1</v>
      </c>
      <c r="I103" s="158"/>
      <c r="J103" s="158">
        <f t="shared" si="10"/>
        <v>0</v>
      </c>
      <c r="K103" s="155" t="s">
        <v>3</v>
      </c>
      <c r="L103" s="33"/>
      <c r="M103" s="159" t="s">
        <v>3</v>
      </c>
      <c r="N103" s="160" t="s">
        <v>45</v>
      </c>
      <c r="O103" s="161">
        <v>0</v>
      </c>
      <c r="P103" s="161">
        <f t="shared" si="11"/>
        <v>0</v>
      </c>
      <c r="Q103" s="161">
        <v>0</v>
      </c>
      <c r="R103" s="161">
        <f t="shared" si="12"/>
        <v>0</v>
      </c>
      <c r="S103" s="161">
        <v>0</v>
      </c>
      <c r="T103" s="162">
        <f t="shared" si="13"/>
        <v>0</v>
      </c>
      <c r="AR103" s="19" t="s">
        <v>875</v>
      </c>
      <c r="AT103" s="19" t="s">
        <v>155</v>
      </c>
      <c r="AU103" s="19" t="s">
        <v>82</v>
      </c>
      <c r="AY103" s="19" t="s">
        <v>152</v>
      </c>
      <c r="BE103" s="163">
        <f t="shared" si="14"/>
        <v>0</v>
      </c>
      <c r="BF103" s="163">
        <f t="shared" si="15"/>
        <v>0</v>
      </c>
      <c r="BG103" s="163">
        <f t="shared" si="16"/>
        <v>0</v>
      </c>
      <c r="BH103" s="163">
        <f t="shared" si="17"/>
        <v>0</v>
      </c>
      <c r="BI103" s="163">
        <f t="shared" si="18"/>
        <v>0</v>
      </c>
      <c r="BJ103" s="19" t="s">
        <v>20</v>
      </c>
      <c r="BK103" s="163">
        <f t="shared" si="19"/>
        <v>0</v>
      </c>
      <c r="BL103" s="19" t="s">
        <v>875</v>
      </c>
      <c r="BM103" s="19" t="s">
        <v>1053</v>
      </c>
    </row>
    <row r="104" spans="2:65" s="1" customFormat="1" ht="22.5" customHeight="1">
      <c r="B104" s="152"/>
      <c r="C104" s="153" t="s">
        <v>325</v>
      </c>
      <c r="D104" s="153" t="s">
        <v>155</v>
      </c>
      <c r="E104" s="154" t="s">
        <v>1054</v>
      </c>
      <c r="F104" s="308" t="s">
        <v>1976</v>
      </c>
      <c r="G104" s="156" t="s">
        <v>874</v>
      </c>
      <c r="H104" s="157">
        <v>1</v>
      </c>
      <c r="I104" s="158"/>
      <c r="J104" s="158">
        <f t="shared" si="10"/>
        <v>0</v>
      </c>
      <c r="K104" s="155" t="s">
        <v>3</v>
      </c>
      <c r="L104" s="33"/>
      <c r="M104" s="159" t="s">
        <v>3</v>
      </c>
      <c r="N104" s="160" t="s">
        <v>45</v>
      </c>
      <c r="O104" s="161">
        <v>0</v>
      </c>
      <c r="P104" s="161">
        <f t="shared" si="11"/>
        <v>0</v>
      </c>
      <c r="Q104" s="161">
        <v>0</v>
      </c>
      <c r="R104" s="161">
        <f t="shared" si="12"/>
        <v>0</v>
      </c>
      <c r="S104" s="161">
        <v>0</v>
      </c>
      <c r="T104" s="162">
        <f t="shared" si="13"/>
        <v>0</v>
      </c>
      <c r="AR104" s="19" t="s">
        <v>875</v>
      </c>
      <c r="AT104" s="19" t="s">
        <v>155</v>
      </c>
      <c r="AU104" s="19" t="s">
        <v>82</v>
      </c>
      <c r="AY104" s="19" t="s">
        <v>152</v>
      </c>
      <c r="BE104" s="163">
        <f t="shared" si="14"/>
        <v>0</v>
      </c>
      <c r="BF104" s="163">
        <f t="shared" si="15"/>
        <v>0</v>
      </c>
      <c r="BG104" s="163">
        <f t="shared" si="16"/>
        <v>0</v>
      </c>
      <c r="BH104" s="163">
        <f t="shared" si="17"/>
        <v>0</v>
      </c>
      <c r="BI104" s="163">
        <f t="shared" si="18"/>
        <v>0</v>
      </c>
      <c r="BJ104" s="19" t="s">
        <v>20</v>
      </c>
      <c r="BK104" s="163">
        <f t="shared" si="19"/>
        <v>0</v>
      </c>
      <c r="BL104" s="19" t="s">
        <v>875</v>
      </c>
      <c r="BM104" s="19" t="s">
        <v>1055</v>
      </c>
    </row>
    <row r="105" spans="2:63" s="11" customFormat="1" ht="37.35" customHeight="1">
      <c r="B105" s="139"/>
      <c r="D105" s="149" t="s">
        <v>73</v>
      </c>
      <c r="E105" s="215" t="s">
        <v>1056</v>
      </c>
      <c r="F105" s="215" t="s">
        <v>191</v>
      </c>
      <c r="J105" s="216">
        <f>BK105</f>
        <v>0</v>
      </c>
      <c r="L105" s="139"/>
      <c r="M105" s="143"/>
      <c r="N105" s="144"/>
      <c r="O105" s="144"/>
      <c r="P105" s="145">
        <f>SUM(P106:P107)</f>
        <v>0</v>
      </c>
      <c r="Q105" s="144"/>
      <c r="R105" s="145">
        <f>SUM(R106:R107)</f>
        <v>0</v>
      </c>
      <c r="S105" s="144"/>
      <c r="T105" s="146">
        <f>SUM(T106:T107)</f>
        <v>0</v>
      </c>
      <c r="AR105" s="140" t="s">
        <v>164</v>
      </c>
      <c r="AT105" s="147" t="s">
        <v>73</v>
      </c>
      <c r="AU105" s="147" t="s">
        <v>74</v>
      </c>
      <c r="AY105" s="140" t="s">
        <v>152</v>
      </c>
      <c r="BK105" s="148">
        <f>SUM(BK106:BK107)</f>
        <v>0</v>
      </c>
    </row>
    <row r="106" spans="2:65" s="1" customFormat="1" ht="22.5" customHeight="1">
      <c r="B106" s="152"/>
      <c r="C106" s="153" t="s">
        <v>360</v>
      </c>
      <c r="D106" s="153" t="s">
        <v>155</v>
      </c>
      <c r="E106" s="154" t="s">
        <v>1057</v>
      </c>
      <c r="F106" s="155" t="s">
        <v>941</v>
      </c>
      <c r="G106" s="156" t="s">
        <v>874</v>
      </c>
      <c r="H106" s="157">
        <v>1</v>
      </c>
      <c r="I106" s="158"/>
      <c r="J106" s="158">
        <f aca="true" t="shared" si="20" ref="J106:J107">ROUND(I106*H106,2)</f>
        <v>0</v>
      </c>
      <c r="K106" s="155" t="s">
        <v>3</v>
      </c>
      <c r="L106" s="33"/>
      <c r="M106" s="159" t="s">
        <v>3</v>
      </c>
      <c r="N106" s="160" t="s">
        <v>45</v>
      </c>
      <c r="O106" s="161">
        <v>0</v>
      </c>
      <c r="P106" s="161">
        <f aca="true" t="shared" si="21" ref="P106:P107">O106*H106</f>
        <v>0</v>
      </c>
      <c r="Q106" s="161">
        <v>0</v>
      </c>
      <c r="R106" s="161">
        <f aca="true" t="shared" si="22" ref="R106:R107">Q106*H106</f>
        <v>0</v>
      </c>
      <c r="S106" s="161">
        <v>0</v>
      </c>
      <c r="T106" s="162">
        <f aca="true" t="shared" si="23" ref="T106:T107">S106*H106</f>
        <v>0</v>
      </c>
      <c r="AR106" s="19" t="s">
        <v>875</v>
      </c>
      <c r="AT106" s="19" t="s">
        <v>155</v>
      </c>
      <c r="AU106" s="19" t="s">
        <v>20</v>
      </c>
      <c r="AY106" s="19" t="s">
        <v>152</v>
      </c>
      <c r="BE106" s="163">
        <f aca="true" t="shared" si="24" ref="BE106:BE107">IF(N106="základní",J106,0)</f>
        <v>0</v>
      </c>
      <c r="BF106" s="163">
        <f aca="true" t="shared" si="25" ref="BF106:BF107">IF(N106="snížená",J106,0)</f>
        <v>0</v>
      </c>
      <c r="BG106" s="163">
        <f aca="true" t="shared" si="26" ref="BG106:BG107">IF(N106="zákl. přenesená",J106,0)</f>
        <v>0</v>
      </c>
      <c r="BH106" s="163">
        <f aca="true" t="shared" si="27" ref="BH106:BH107">IF(N106="sníž. přenesená",J106,0)</f>
        <v>0</v>
      </c>
      <c r="BI106" s="163">
        <f aca="true" t="shared" si="28" ref="BI106:BI107">IF(N106="nulová",J106,0)</f>
        <v>0</v>
      </c>
      <c r="BJ106" s="19" t="s">
        <v>20</v>
      </c>
      <c r="BK106" s="163">
        <f aca="true" t="shared" si="29" ref="BK106:BK107">ROUND(I106*H106,2)</f>
        <v>0</v>
      </c>
      <c r="BL106" s="19" t="s">
        <v>875</v>
      </c>
      <c r="BM106" s="19" t="s">
        <v>1058</v>
      </c>
    </row>
    <row r="107" spans="2:65" s="1" customFormat="1" ht="22.5" customHeight="1">
      <c r="B107" s="152"/>
      <c r="C107" s="153" t="s">
        <v>375</v>
      </c>
      <c r="D107" s="153" t="s">
        <v>155</v>
      </c>
      <c r="E107" s="154" t="s">
        <v>1059</v>
      </c>
      <c r="F107" s="155" t="s">
        <v>479</v>
      </c>
      <c r="G107" s="156" t="s">
        <v>874</v>
      </c>
      <c r="H107" s="157">
        <v>1</v>
      </c>
      <c r="I107" s="158"/>
      <c r="J107" s="158">
        <f t="shared" si="20"/>
        <v>0</v>
      </c>
      <c r="K107" s="155" t="s">
        <v>3</v>
      </c>
      <c r="L107" s="33"/>
      <c r="M107" s="159" t="s">
        <v>3</v>
      </c>
      <c r="N107" s="191" t="s">
        <v>45</v>
      </c>
      <c r="O107" s="192">
        <v>0</v>
      </c>
      <c r="P107" s="192">
        <f t="shared" si="21"/>
        <v>0</v>
      </c>
      <c r="Q107" s="192">
        <v>0</v>
      </c>
      <c r="R107" s="192">
        <f t="shared" si="22"/>
        <v>0</v>
      </c>
      <c r="S107" s="192">
        <v>0</v>
      </c>
      <c r="T107" s="193">
        <f t="shared" si="23"/>
        <v>0</v>
      </c>
      <c r="AR107" s="19" t="s">
        <v>875</v>
      </c>
      <c r="AT107" s="19" t="s">
        <v>155</v>
      </c>
      <c r="AU107" s="19" t="s">
        <v>20</v>
      </c>
      <c r="AY107" s="19" t="s">
        <v>152</v>
      </c>
      <c r="BE107" s="163">
        <f t="shared" si="24"/>
        <v>0</v>
      </c>
      <c r="BF107" s="163">
        <f t="shared" si="25"/>
        <v>0</v>
      </c>
      <c r="BG107" s="163">
        <f t="shared" si="26"/>
        <v>0</v>
      </c>
      <c r="BH107" s="163">
        <f t="shared" si="27"/>
        <v>0</v>
      </c>
      <c r="BI107" s="163">
        <f t="shared" si="28"/>
        <v>0</v>
      </c>
      <c r="BJ107" s="19" t="s">
        <v>20</v>
      </c>
      <c r="BK107" s="163">
        <f t="shared" si="29"/>
        <v>0</v>
      </c>
      <c r="BL107" s="19" t="s">
        <v>875</v>
      </c>
      <c r="BM107" s="19" t="s">
        <v>1060</v>
      </c>
    </row>
    <row r="108" spans="2:12" s="1" customFormat="1" ht="6.9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77" activePane="bottomLeft" state="frozen"/>
      <selection pane="bottomLeft" activeCell="I82" sqref="I82:I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97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1061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ROUND(SUM(BE81:BE97),2)</f>
        <v>0</v>
      </c>
      <c r="G30" s="34"/>
      <c r="H30" s="34"/>
      <c r="I30" s="105">
        <v>0.21</v>
      </c>
      <c r="J30" s="104">
        <f>ROUND(ROUND((SUM(BE81:BE97)),2)*I30,2)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ROUND(SUM(BF81:BF97),2)</f>
        <v>0</v>
      </c>
      <c r="G31" s="34"/>
      <c r="H31" s="34"/>
      <c r="I31" s="105">
        <v>0.15</v>
      </c>
      <c r="J31" s="104">
        <f>ROUND(ROUND((SUM(BF81:BF97)),2)*I31,2)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ROUND(SUM(BG81:BG97),2)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ROUND(SUM(BH81:BH97),2)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ROUND(SUM(BI81:BI97),2)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05 - Datové rozvody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865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8" customFormat="1" ht="24.9" customHeight="1">
      <c r="B58" s="117"/>
      <c r="C58" s="118"/>
      <c r="D58" s="119" t="s">
        <v>1062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9" customFormat="1" ht="19.95" customHeight="1">
      <c r="B59" s="123"/>
      <c r="C59" s="124"/>
      <c r="D59" s="125" t="s">
        <v>1063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9" customFormat="1" ht="19.95" customHeight="1">
      <c r="B60" s="123"/>
      <c r="C60" s="124"/>
      <c r="D60" s="125" t="s">
        <v>1064</v>
      </c>
      <c r="E60" s="126"/>
      <c r="F60" s="126"/>
      <c r="G60" s="126"/>
      <c r="H60" s="126"/>
      <c r="I60" s="126"/>
      <c r="J60" s="127">
        <f>J90</f>
        <v>0</v>
      </c>
      <c r="K60" s="128"/>
    </row>
    <row r="61" spans="2:11" s="8" customFormat="1" ht="24.9" customHeight="1">
      <c r="B61" s="117"/>
      <c r="C61" s="118"/>
      <c r="D61" s="119" t="s">
        <v>1065</v>
      </c>
      <c r="E61" s="120"/>
      <c r="F61" s="120"/>
      <c r="G61" s="120"/>
      <c r="H61" s="120"/>
      <c r="I61" s="120"/>
      <c r="J61" s="121">
        <f>J95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" customHeight="1">
      <c r="B68" s="33"/>
      <c r="C68" s="53" t="s">
        <v>135</v>
      </c>
      <c r="L68" s="33"/>
    </row>
    <row r="69" spans="2:12" s="1" customFormat="1" ht="6.9" customHeight="1">
      <c r="B69" s="33"/>
      <c r="L69" s="33"/>
    </row>
    <row r="70" spans="2:12" s="1" customFormat="1" ht="14.4" customHeight="1">
      <c r="B70" s="33"/>
      <c r="C70" s="55" t="s">
        <v>15</v>
      </c>
      <c r="L70" s="33"/>
    </row>
    <row r="71" spans="2:12" s="1" customFormat="1" ht="22.5" customHeight="1">
      <c r="B71" s="33"/>
      <c r="E71" s="418" t="str">
        <f>E7</f>
        <v>Nová dětská skupina v budově MŽP</v>
      </c>
      <c r="F71" s="394"/>
      <c r="G71" s="394"/>
      <c r="H71" s="394"/>
      <c r="L71" s="33"/>
    </row>
    <row r="72" spans="2:12" s="1" customFormat="1" ht="14.4" customHeight="1">
      <c r="B72" s="33"/>
      <c r="C72" s="55" t="s">
        <v>123</v>
      </c>
      <c r="L72" s="33"/>
    </row>
    <row r="73" spans="2:12" s="1" customFormat="1" ht="23.25" customHeight="1">
      <c r="B73" s="33"/>
      <c r="E73" s="391" t="str">
        <f>E9</f>
        <v>05 - Datové rozvody</v>
      </c>
      <c r="F73" s="394"/>
      <c r="G73" s="394"/>
      <c r="H73" s="394"/>
      <c r="L73" s="33"/>
    </row>
    <row r="74" spans="2:12" s="1" customFormat="1" ht="6.9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 t="str">
        <f>IF(J12="","",J12)</f>
        <v>17. 3. 2017</v>
      </c>
      <c r="L75" s="33"/>
    </row>
    <row r="76" spans="2:12" s="1" customFormat="1" ht="6.9" customHeight="1">
      <c r="B76" s="33"/>
      <c r="L76" s="33"/>
    </row>
    <row r="77" spans="2:12" s="1" customFormat="1" ht="13.2">
      <c r="B77" s="33"/>
      <c r="C77" s="55" t="s">
        <v>27</v>
      </c>
      <c r="F77" s="129" t="str">
        <f>E15</f>
        <v>MŽP , Vršovická 1442/65 , Praha 10, 100 10</v>
      </c>
      <c r="I77" s="55" t="s">
        <v>33</v>
      </c>
      <c r="J77" s="129" t="str">
        <f>E21</f>
        <v>Ing. arch. Jan Mudra</v>
      </c>
      <c r="L77" s="33"/>
    </row>
    <row r="78" spans="2:12" s="1" customFormat="1" ht="14.4" customHeight="1">
      <c r="B78" s="33"/>
      <c r="C78" s="55" t="s">
        <v>31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136</v>
      </c>
      <c r="D80" s="132" t="s">
        <v>59</v>
      </c>
      <c r="E80" s="132" t="s">
        <v>55</v>
      </c>
      <c r="F80" s="132" t="s">
        <v>137</v>
      </c>
      <c r="G80" s="132" t="s">
        <v>138</v>
      </c>
      <c r="H80" s="132" t="s">
        <v>139</v>
      </c>
      <c r="I80" s="133" t="s">
        <v>140</v>
      </c>
      <c r="J80" s="132" t="s">
        <v>127</v>
      </c>
      <c r="K80" s="134" t="s">
        <v>141</v>
      </c>
      <c r="L80" s="130"/>
      <c r="M80" s="65" t="s">
        <v>142</v>
      </c>
      <c r="N80" s="66" t="s">
        <v>44</v>
      </c>
      <c r="O80" s="66" t="s">
        <v>143</v>
      </c>
      <c r="P80" s="66" t="s">
        <v>144</v>
      </c>
      <c r="Q80" s="66" t="s">
        <v>145</v>
      </c>
      <c r="R80" s="66" t="s">
        <v>146</v>
      </c>
      <c r="S80" s="66" t="s">
        <v>147</v>
      </c>
      <c r="T80" s="67" t="s">
        <v>148</v>
      </c>
    </row>
    <row r="81" spans="2:63" s="1" customFormat="1" ht="29.25" customHeight="1">
      <c r="B81" s="33"/>
      <c r="C81" s="69" t="s">
        <v>128</v>
      </c>
      <c r="J81" s="135">
        <f>BK81</f>
        <v>0</v>
      </c>
      <c r="L81" s="33"/>
      <c r="M81" s="68"/>
      <c r="N81" s="60"/>
      <c r="O81" s="60"/>
      <c r="P81" s="136">
        <f>P82+P84+P95</f>
        <v>0</v>
      </c>
      <c r="Q81" s="60"/>
      <c r="R81" s="136">
        <f>R82+R84+R95</f>
        <v>0</v>
      </c>
      <c r="S81" s="60"/>
      <c r="T81" s="137">
        <f>T82+T84+T95</f>
        <v>0</v>
      </c>
      <c r="AT81" s="19" t="s">
        <v>73</v>
      </c>
      <c r="AU81" s="19" t="s">
        <v>129</v>
      </c>
      <c r="BK81" s="138">
        <f>BK82+BK84+BK95</f>
        <v>0</v>
      </c>
    </row>
    <row r="82" spans="2:63" s="11" customFormat="1" ht="37.35" customHeight="1">
      <c r="B82" s="139"/>
      <c r="D82" s="149" t="s">
        <v>73</v>
      </c>
      <c r="E82" s="215" t="s">
        <v>870</v>
      </c>
      <c r="F82" s="215" t="s">
        <v>871</v>
      </c>
      <c r="J82" s="216">
        <f>BK82</f>
        <v>0</v>
      </c>
      <c r="L82" s="139"/>
      <c r="M82" s="143"/>
      <c r="N82" s="144"/>
      <c r="O82" s="144"/>
      <c r="P82" s="145">
        <f>P83</f>
        <v>0</v>
      </c>
      <c r="Q82" s="144"/>
      <c r="R82" s="145">
        <f>R83</f>
        <v>0</v>
      </c>
      <c r="S82" s="144"/>
      <c r="T82" s="146">
        <f>T83</f>
        <v>0</v>
      </c>
      <c r="AR82" s="140" t="s">
        <v>164</v>
      </c>
      <c r="AT82" s="147" t="s">
        <v>73</v>
      </c>
      <c r="AU82" s="147" t="s">
        <v>74</v>
      </c>
      <c r="AY82" s="140" t="s">
        <v>152</v>
      </c>
      <c r="BK82" s="148">
        <f>BK83</f>
        <v>0</v>
      </c>
    </row>
    <row r="83" spans="2:65" s="1" customFormat="1" ht="31.5" customHeight="1">
      <c r="B83" s="152"/>
      <c r="C83" s="153" t="s">
        <v>20</v>
      </c>
      <c r="D83" s="153" t="s">
        <v>155</v>
      </c>
      <c r="E83" s="154" t="s">
        <v>1066</v>
      </c>
      <c r="F83" s="155" t="s">
        <v>1067</v>
      </c>
      <c r="G83" s="156" t="s">
        <v>874</v>
      </c>
      <c r="H83" s="157">
        <v>1</v>
      </c>
      <c r="I83" s="158"/>
      <c r="J83" s="158">
        <f>ROUND(I83*H83,2)</f>
        <v>0</v>
      </c>
      <c r="K83" s="155" t="s">
        <v>3</v>
      </c>
      <c r="L83" s="33"/>
      <c r="M83" s="159" t="s">
        <v>3</v>
      </c>
      <c r="N83" s="160" t="s">
        <v>45</v>
      </c>
      <c r="O83" s="161">
        <v>0</v>
      </c>
      <c r="P83" s="161">
        <f>O83*H83</f>
        <v>0</v>
      </c>
      <c r="Q83" s="161">
        <v>0</v>
      </c>
      <c r="R83" s="161">
        <f>Q83*H83</f>
        <v>0</v>
      </c>
      <c r="S83" s="161">
        <v>0</v>
      </c>
      <c r="T83" s="162">
        <f>S83*H83</f>
        <v>0</v>
      </c>
      <c r="AR83" s="19" t="s">
        <v>875</v>
      </c>
      <c r="AT83" s="19" t="s">
        <v>155</v>
      </c>
      <c r="AU83" s="19" t="s">
        <v>20</v>
      </c>
      <c r="AY83" s="19" t="s">
        <v>152</v>
      </c>
      <c r="BE83" s="163">
        <f>IF(N83="základní",J83,0)</f>
        <v>0</v>
      </c>
      <c r="BF83" s="163">
        <f>IF(N83="snížená",J83,0)</f>
        <v>0</v>
      </c>
      <c r="BG83" s="163">
        <f>IF(N83="zákl. přenesená",J83,0)</f>
        <v>0</v>
      </c>
      <c r="BH83" s="163">
        <f>IF(N83="sníž. přenesená",J83,0)</f>
        <v>0</v>
      </c>
      <c r="BI83" s="163">
        <f>IF(N83="nulová",J83,0)</f>
        <v>0</v>
      </c>
      <c r="BJ83" s="19" t="s">
        <v>20</v>
      </c>
      <c r="BK83" s="163">
        <f>ROUND(I83*H83,2)</f>
        <v>0</v>
      </c>
      <c r="BL83" s="19" t="s">
        <v>875</v>
      </c>
      <c r="BM83" s="19" t="s">
        <v>1068</v>
      </c>
    </row>
    <row r="84" spans="2:63" s="11" customFormat="1" ht="37.35" customHeight="1">
      <c r="B84" s="139"/>
      <c r="D84" s="140" t="s">
        <v>73</v>
      </c>
      <c r="E84" s="141" t="s">
        <v>1069</v>
      </c>
      <c r="F84" s="141" t="s">
        <v>1070</v>
      </c>
      <c r="J84" s="142">
        <f>BK84</f>
        <v>0</v>
      </c>
      <c r="L84" s="139"/>
      <c r="M84" s="143"/>
      <c r="N84" s="144"/>
      <c r="O84" s="144"/>
      <c r="P84" s="145">
        <f>P85+P90</f>
        <v>0</v>
      </c>
      <c r="Q84" s="144"/>
      <c r="R84" s="145">
        <f>R85+R90</f>
        <v>0</v>
      </c>
      <c r="S84" s="144"/>
      <c r="T84" s="146">
        <f>T85+T90</f>
        <v>0</v>
      </c>
      <c r="AR84" s="140" t="s">
        <v>164</v>
      </c>
      <c r="AT84" s="147" t="s">
        <v>73</v>
      </c>
      <c r="AU84" s="147" t="s">
        <v>74</v>
      </c>
      <c r="AY84" s="140" t="s">
        <v>152</v>
      </c>
      <c r="BK84" s="148">
        <f>BK85+BK90</f>
        <v>0</v>
      </c>
    </row>
    <row r="85" spans="2:63" s="11" customFormat="1" ht="19.95" customHeight="1">
      <c r="B85" s="139"/>
      <c r="D85" s="149" t="s">
        <v>73</v>
      </c>
      <c r="E85" s="150" t="s">
        <v>1071</v>
      </c>
      <c r="F85" s="150" t="s">
        <v>1072</v>
      </c>
      <c r="J85" s="151">
        <f>BK85</f>
        <v>0</v>
      </c>
      <c r="L85" s="139"/>
      <c r="M85" s="143"/>
      <c r="N85" s="144"/>
      <c r="O85" s="144"/>
      <c r="P85" s="145">
        <f>SUM(P86:P89)</f>
        <v>0</v>
      </c>
      <c r="Q85" s="144"/>
      <c r="R85" s="145">
        <f>SUM(R86:R89)</f>
        <v>0</v>
      </c>
      <c r="S85" s="144"/>
      <c r="T85" s="146">
        <f>SUM(T86:T89)</f>
        <v>0</v>
      </c>
      <c r="AR85" s="140" t="s">
        <v>164</v>
      </c>
      <c r="AT85" s="147" t="s">
        <v>73</v>
      </c>
      <c r="AU85" s="147" t="s">
        <v>20</v>
      </c>
      <c r="AY85" s="140" t="s">
        <v>152</v>
      </c>
      <c r="BK85" s="148">
        <f>SUM(BK86:BK89)</f>
        <v>0</v>
      </c>
    </row>
    <row r="86" spans="2:65" s="1" customFormat="1" ht="57" customHeight="1">
      <c r="B86" s="152"/>
      <c r="C86" s="153" t="s">
        <v>82</v>
      </c>
      <c r="D86" s="153" t="s">
        <v>155</v>
      </c>
      <c r="E86" s="154" t="s">
        <v>1073</v>
      </c>
      <c r="F86" s="155" t="s">
        <v>1074</v>
      </c>
      <c r="G86" s="156" t="s">
        <v>883</v>
      </c>
      <c r="H86" s="157">
        <v>2</v>
      </c>
      <c r="I86" s="158"/>
      <c r="J86" s="158">
        <f>ROUND(I86*H86,2)</f>
        <v>0</v>
      </c>
      <c r="K86" s="155" t="s">
        <v>3</v>
      </c>
      <c r="L86" s="33"/>
      <c r="M86" s="159" t="s">
        <v>3</v>
      </c>
      <c r="N86" s="160" t="s">
        <v>45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9" t="s">
        <v>875</v>
      </c>
      <c r="AT86" s="19" t="s">
        <v>155</v>
      </c>
      <c r="AU86" s="19" t="s">
        <v>82</v>
      </c>
      <c r="AY86" s="19" t="s">
        <v>152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9" t="s">
        <v>20</v>
      </c>
      <c r="BK86" s="163">
        <f>ROUND(I86*H86,2)</f>
        <v>0</v>
      </c>
      <c r="BL86" s="19" t="s">
        <v>875</v>
      </c>
      <c r="BM86" s="19" t="s">
        <v>1075</v>
      </c>
    </row>
    <row r="87" spans="2:65" s="1" customFormat="1" ht="22.5" customHeight="1">
      <c r="B87" s="152"/>
      <c r="C87" s="153" t="s">
        <v>175</v>
      </c>
      <c r="D87" s="153" t="s">
        <v>155</v>
      </c>
      <c r="E87" s="154" t="s">
        <v>1076</v>
      </c>
      <c r="F87" s="155" t="s">
        <v>1077</v>
      </c>
      <c r="G87" s="156" t="s">
        <v>883</v>
      </c>
      <c r="H87" s="157">
        <v>4</v>
      </c>
      <c r="I87" s="158"/>
      <c r="J87" s="158">
        <f>ROUND(I87*H87,2)</f>
        <v>0</v>
      </c>
      <c r="K87" s="155" t="s">
        <v>3</v>
      </c>
      <c r="L87" s="33"/>
      <c r="M87" s="159" t="s">
        <v>3</v>
      </c>
      <c r="N87" s="160" t="s">
        <v>45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875</v>
      </c>
      <c r="AT87" s="19" t="s">
        <v>155</v>
      </c>
      <c r="AU87" s="19" t="s">
        <v>82</v>
      </c>
      <c r="AY87" s="19" t="s">
        <v>152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875</v>
      </c>
      <c r="BM87" s="19" t="s">
        <v>1078</v>
      </c>
    </row>
    <row r="88" spans="2:65" s="1" customFormat="1" ht="22.5" customHeight="1">
      <c r="B88" s="152"/>
      <c r="C88" s="153" t="s">
        <v>164</v>
      </c>
      <c r="D88" s="153" t="s">
        <v>155</v>
      </c>
      <c r="E88" s="154" t="s">
        <v>1079</v>
      </c>
      <c r="F88" s="155" t="s">
        <v>1080</v>
      </c>
      <c r="G88" s="156" t="s">
        <v>328</v>
      </c>
      <c r="H88" s="157">
        <v>4</v>
      </c>
      <c r="I88" s="158"/>
      <c r="J88" s="158">
        <f>ROUND(I88*H88,2)</f>
        <v>0</v>
      </c>
      <c r="K88" s="155" t="s">
        <v>3</v>
      </c>
      <c r="L88" s="33"/>
      <c r="M88" s="159" t="s">
        <v>3</v>
      </c>
      <c r="N88" s="160" t="s">
        <v>45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875</v>
      </c>
      <c r="AT88" s="19" t="s">
        <v>155</v>
      </c>
      <c r="AU88" s="19" t="s">
        <v>82</v>
      </c>
      <c r="AY88" s="19" t="s">
        <v>152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875</v>
      </c>
      <c r="BM88" s="19" t="s">
        <v>1081</v>
      </c>
    </row>
    <row r="89" spans="2:65" s="1" customFormat="1" ht="31.5" customHeight="1">
      <c r="B89" s="152"/>
      <c r="C89" s="153" t="s">
        <v>151</v>
      </c>
      <c r="D89" s="153" t="s">
        <v>155</v>
      </c>
      <c r="E89" s="154" t="s">
        <v>1082</v>
      </c>
      <c r="F89" s="155" t="s">
        <v>971</v>
      </c>
      <c r="G89" s="156" t="s">
        <v>328</v>
      </c>
      <c r="H89" s="157">
        <v>25</v>
      </c>
      <c r="I89" s="158"/>
      <c r="J89" s="158">
        <f>ROUND(I89*H89,2)</f>
        <v>0</v>
      </c>
      <c r="K89" s="155" t="s">
        <v>3</v>
      </c>
      <c r="L89" s="33"/>
      <c r="M89" s="159" t="s">
        <v>3</v>
      </c>
      <c r="N89" s="160" t="s">
        <v>45</v>
      </c>
      <c r="O89" s="161">
        <v>0</v>
      </c>
      <c r="P89" s="161">
        <f>O89*H89</f>
        <v>0</v>
      </c>
      <c r="Q89" s="161">
        <v>0</v>
      </c>
      <c r="R89" s="161">
        <f>Q89*H89</f>
        <v>0</v>
      </c>
      <c r="S89" s="161">
        <v>0</v>
      </c>
      <c r="T89" s="162">
        <f>S89*H89</f>
        <v>0</v>
      </c>
      <c r="AR89" s="19" t="s">
        <v>875</v>
      </c>
      <c r="AT89" s="19" t="s">
        <v>155</v>
      </c>
      <c r="AU89" s="19" t="s">
        <v>82</v>
      </c>
      <c r="AY89" s="19" t="s">
        <v>152</v>
      </c>
      <c r="BE89" s="163">
        <f>IF(N89="základní",J89,0)</f>
        <v>0</v>
      </c>
      <c r="BF89" s="163">
        <f>IF(N89="snížená",J89,0)</f>
        <v>0</v>
      </c>
      <c r="BG89" s="163">
        <f>IF(N89="zákl. přenesená",J89,0)</f>
        <v>0</v>
      </c>
      <c r="BH89" s="163">
        <f>IF(N89="sníž. přenesená",J89,0)</f>
        <v>0</v>
      </c>
      <c r="BI89" s="163">
        <f>IF(N89="nulová",J89,0)</f>
        <v>0</v>
      </c>
      <c r="BJ89" s="19" t="s">
        <v>20</v>
      </c>
      <c r="BK89" s="163">
        <f>ROUND(I89*H89,2)</f>
        <v>0</v>
      </c>
      <c r="BL89" s="19" t="s">
        <v>875</v>
      </c>
      <c r="BM89" s="19" t="s">
        <v>1083</v>
      </c>
    </row>
    <row r="90" spans="2:63" s="11" customFormat="1" ht="29.85" customHeight="1">
      <c r="B90" s="139"/>
      <c r="D90" s="149" t="s">
        <v>73</v>
      </c>
      <c r="E90" s="150" t="s">
        <v>1084</v>
      </c>
      <c r="F90" s="150" t="s">
        <v>922</v>
      </c>
      <c r="J90" s="151">
        <f>BK90</f>
        <v>0</v>
      </c>
      <c r="L90" s="139"/>
      <c r="M90" s="143"/>
      <c r="N90" s="144"/>
      <c r="O90" s="144"/>
      <c r="P90" s="145">
        <f>SUM(P91:P94)</f>
        <v>0</v>
      </c>
      <c r="Q90" s="144"/>
      <c r="R90" s="145">
        <f>SUM(R91:R94)</f>
        <v>0</v>
      </c>
      <c r="S90" s="144"/>
      <c r="T90" s="146">
        <f>SUM(T91:T94)</f>
        <v>0</v>
      </c>
      <c r="AR90" s="140" t="s">
        <v>164</v>
      </c>
      <c r="AT90" s="147" t="s">
        <v>73</v>
      </c>
      <c r="AU90" s="147" t="s">
        <v>20</v>
      </c>
      <c r="AY90" s="140" t="s">
        <v>152</v>
      </c>
      <c r="BK90" s="148">
        <f>SUM(BK91:BK94)</f>
        <v>0</v>
      </c>
    </row>
    <row r="91" spans="2:65" s="1" customFormat="1" ht="22.5" customHeight="1">
      <c r="B91" s="152"/>
      <c r="C91" s="153" t="s">
        <v>172</v>
      </c>
      <c r="D91" s="153" t="s">
        <v>155</v>
      </c>
      <c r="E91" s="154" t="s">
        <v>1085</v>
      </c>
      <c r="F91" s="155" t="s">
        <v>927</v>
      </c>
      <c r="G91" s="156" t="s">
        <v>874</v>
      </c>
      <c r="H91" s="157">
        <v>1</v>
      </c>
      <c r="I91" s="158"/>
      <c r="J91" s="158">
        <f>ROUND(I91*H91,2)</f>
        <v>0</v>
      </c>
      <c r="K91" s="155" t="s">
        <v>3</v>
      </c>
      <c r="L91" s="33"/>
      <c r="M91" s="159" t="s">
        <v>3</v>
      </c>
      <c r="N91" s="160" t="s">
        <v>45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9" t="s">
        <v>875</v>
      </c>
      <c r="AT91" s="19" t="s">
        <v>155</v>
      </c>
      <c r="AU91" s="19" t="s">
        <v>82</v>
      </c>
      <c r="AY91" s="19" t="s">
        <v>152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9" t="s">
        <v>20</v>
      </c>
      <c r="BK91" s="163">
        <f>ROUND(I91*H91,2)</f>
        <v>0</v>
      </c>
      <c r="BL91" s="19" t="s">
        <v>875</v>
      </c>
      <c r="BM91" s="19" t="s">
        <v>1086</v>
      </c>
    </row>
    <row r="92" spans="2:65" s="1" customFormat="1" ht="22.5" customHeight="1">
      <c r="B92" s="152"/>
      <c r="C92" s="153" t="s">
        <v>180</v>
      </c>
      <c r="D92" s="153" t="s">
        <v>155</v>
      </c>
      <c r="E92" s="154" t="s">
        <v>1087</v>
      </c>
      <c r="F92" s="155" t="s">
        <v>930</v>
      </c>
      <c r="G92" s="156" t="s">
        <v>874</v>
      </c>
      <c r="H92" s="157">
        <v>1</v>
      </c>
      <c r="I92" s="158"/>
      <c r="J92" s="158">
        <f>ROUND(I92*H92,2)</f>
        <v>0</v>
      </c>
      <c r="K92" s="155" t="s">
        <v>3</v>
      </c>
      <c r="L92" s="33"/>
      <c r="M92" s="159" t="s">
        <v>3</v>
      </c>
      <c r="N92" s="160" t="s">
        <v>45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875</v>
      </c>
      <c r="AT92" s="19" t="s">
        <v>155</v>
      </c>
      <c r="AU92" s="19" t="s">
        <v>82</v>
      </c>
      <c r="AY92" s="19" t="s">
        <v>152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875</v>
      </c>
      <c r="BM92" s="19" t="s">
        <v>1088</v>
      </c>
    </row>
    <row r="93" spans="2:65" s="1" customFormat="1" ht="22.5" customHeight="1">
      <c r="B93" s="152"/>
      <c r="C93" s="153" t="s">
        <v>185</v>
      </c>
      <c r="D93" s="153" t="s">
        <v>155</v>
      </c>
      <c r="E93" s="154" t="s">
        <v>1089</v>
      </c>
      <c r="F93" s="155" t="s">
        <v>933</v>
      </c>
      <c r="G93" s="156" t="s">
        <v>874</v>
      </c>
      <c r="H93" s="157">
        <v>1</v>
      </c>
      <c r="I93" s="158"/>
      <c r="J93" s="158">
        <f>ROUND(I93*H93,2)</f>
        <v>0</v>
      </c>
      <c r="K93" s="155" t="s">
        <v>3</v>
      </c>
      <c r="L93" s="33"/>
      <c r="M93" s="159" t="s">
        <v>3</v>
      </c>
      <c r="N93" s="160" t="s">
        <v>45</v>
      </c>
      <c r="O93" s="161">
        <v>0</v>
      </c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9" t="s">
        <v>875</v>
      </c>
      <c r="AT93" s="19" t="s">
        <v>155</v>
      </c>
      <c r="AU93" s="19" t="s">
        <v>82</v>
      </c>
      <c r="AY93" s="19" t="s">
        <v>152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9" t="s">
        <v>20</v>
      </c>
      <c r="BK93" s="163">
        <f>ROUND(I93*H93,2)</f>
        <v>0</v>
      </c>
      <c r="BL93" s="19" t="s">
        <v>875</v>
      </c>
      <c r="BM93" s="19" t="s">
        <v>1090</v>
      </c>
    </row>
    <row r="94" spans="2:65" s="1" customFormat="1" ht="22.5" customHeight="1">
      <c r="B94" s="152"/>
      <c r="C94" s="153" t="s">
        <v>25</v>
      </c>
      <c r="D94" s="153" t="s">
        <v>155</v>
      </c>
      <c r="E94" s="154" t="s">
        <v>1091</v>
      </c>
      <c r="F94" s="155" t="s">
        <v>1092</v>
      </c>
      <c r="G94" s="156" t="s">
        <v>874</v>
      </c>
      <c r="H94" s="157">
        <v>1</v>
      </c>
      <c r="I94" s="158"/>
      <c r="J94" s="158">
        <f>ROUND(I94*H94,2)</f>
        <v>0</v>
      </c>
      <c r="K94" s="155" t="s">
        <v>3</v>
      </c>
      <c r="L94" s="33"/>
      <c r="M94" s="159" t="s">
        <v>3</v>
      </c>
      <c r="N94" s="160" t="s">
        <v>45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9" t="s">
        <v>875</v>
      </c>
      <c r="AT94" s="19" t="s">
        <v>155</v>
      </c>
      <c r="AU94" s="19" t="s">
        <v>82</v>
      </c>
      <c r="AY94" s="19" t="s">
        <v>152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9" t="s">
        <v>20</v>
      </c>
      <c r="BK94" s="163">
        <f>ROUND(I94*H94,2)</f>
        <v>0</v>
      </c>
      <c r="BL94" s="19" t="s">
        <v>875</v>
      </c>
      <c r="BM94" s="19" t="s">
        <v>1093</v>
      </c>
    </row>
    <row r="95" spans="2:63" s="11" customFormat="1" ht="37.35" customHeight="1">
      <c r="B95" s="139"/>
      <c r="D95" s="149" t="s">
        <v>73</v>
      </c>
      <c r="E95" s="215" t="s">
        <v>1094</v>
      </c>
      <c r="F95" s="215" t="s">
        <v>191</v>
      </c>
      <c r="J95" s="216">
        <f>BK95</f>
        <v>0</v>
      </c>
      <c r="L95" s="139"/>
      <c r="M95" s="143"/>
      <c r="N95" s="144"/>
      <c r="O95" s="144"/>
      <c r="P95" s="145">
        <f>SUM(P96:P97)</f>
        <v>0</v>
      </c>
      <c r="Q95" s="144"/>
      <c r="R95" s="145">
        <f>SUM(R96:R97)</f>
        <v>0</v>
      </c>
      <c r="S95" s="144"/>
      <c r="T95" s="146">
        <f>SUM(T96:T97)</f>
        <v>0</v>
      </c>
      <c r="AR95" s="140" t="s">
        <v>164</v>
      </c>
      <c r="AT95" s="147" t="s">
        <v>73</v>
      </c>
      <c r="AU95" s="147" t="s">
        <v>74</v>
      </c>
      <c r="AY95" s="140" t="s">
        <v>152</v>
      </c>
      <c r="BK95" s="148">
        <f>SUM(BK96:BK97)</f>
        <v>0</v>
      </c>
    </row>
    <row r="96" spans="2:65" s="1" customFormat="1" ht="22.5" customHeight="1">
      <c r="B96" s="152"/>
      <c r="C96" s="153" t="s">
        <v>305</v>
      </c>
      <c r="D96" s="153" t="s">
        <v>155</v>
      </c>
      <c r="E96" s="154" t="s">
        <v>1095</v>
      </c>
      <c r="F96" s="155" t="s">
        <v>944</v>
      </c>
      <c r="G96" s="156" t="s">
        <v>874</v>
      </c>
      <c r="H96" s="157">
        <v>1</v>
      </c>
      <c r="I96" s="158"/>
      <c r="J96" s="158">
        <f aca="true" t="shared" si="0" ref="J96:J97">ROUND(I96*H96,2)</f>
        <v>0</v>
      </c>
      <c r="K96" s="155" t="s">
        <v>3</v>
      </c>
      <c r="L96" s="33"/>
      <c r="M96" s="159" t="s">
        <v>3</v>
      </c>
      <c r="N96" s="160" t="s">
        <v>45</v>
      </c>
      <c r="O96" s="161">
        <v>0</v>
      </c>
      <c r="P96" s="161">
        <f aca="true" t="shared" si="1" ref="P96:P97">O96*H96</f>
        <v>0</v>
      </c>
      <c r="Q96" s="161">
        <v>0</v>
      </c>
      <c r="R96" s="161">
        <f aca="true" t="shared" si="2" ref="R96:R97">Q96*H96</f>
        <v>0</v>
      </c>
      <c r="S96" s="161">
        <v>0</v>
      </c>
      <c r="T96" s="162">
        <f aca="true" t="shared" si="3" ref="T96:T97">S96*H96</f>
        <v>0</v>
      </c>
      <c r="AR96" s="19" t="s">
        <v>875</v>
      </c>
      <c r="AT96" s="19" t="s">
        <v>155</v>
      </c>
      <c r="AU96" s="19" t="s">
        <v>20</v>
      </c>
      <c r="AY96" s="19" t="s">
        <v>152</v>
      </c>
      <c r="BE96" s="163">
        <f aca="true" t="shared" si="4" ref="BE96:BE97">IF(N96="základní",J96,0)</f>
        <v>0</v>
      </c>
      <c r="BF96" s="163">
        <f aca="true" t="shared" si="5" ref="BF96:BF97">IF(N96="snížená",J96,0)</f>
        <v>0</v>
      </c>
      <c r="BG96" s="163">
        <f aca="true" t="shared" si="6" ref="BG96:BG97">IF(N96="zákl. přenesená",J96,0)</f>
        <v>0</v>
      </c>
      <c r="BH96" s="163">
        <f aca="true" t="shared" si="7" ref="BH96:BH97">IF(N96="sníž. přenesená",J96,0)</f>
        <v>0</v>
      </c>
      <c r="BI96" s="163">
        <f aca="true" t="shared" si="8" ref="BI96:BI97">IF(N96="nulová",J96,0)</f>
        <v>0</v>
      </c>
      <c r="BJ96" s="19" t="s">
        <v>20</v>
      </c>
      <c r="BK96" s="163">
        <f aca="true" t="shared" si="9" ref="BK96:BK97">ROUND(I96*H96,2)</f>
        <v>0</v>
      </c>
      <c r="BL96" s="19" t="s">
        <v>875</v>
      </c>
      <c r="BM96" s="19" t="s">
        <v>1096</v>
      </c>
    </row>
    <row r="97" spans="2:65" s="1" customFormat="1" ht="22.5" customHeight="1">
      <c r="B97" s="152"/>
      <c r="C97" s="153" t="s">
        <v>314</v>
      </c>
      <c r="D97" s="153" t="s">
        <v>155</v>
      </c>
      <c r="E97" s="154" t="s">
        <v>1097</v>
      </c>
      <c r="F97" s="155" t="s">
        <v>479</v>
      </c>
      <c r="G97" s="156" t="s">
        <v>874</v>
      </c>
      <c r="H97" s="157">
        <v>1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91" t="s">
        <v>45</v>
      </c>
      <c r="O97" s="192">
        <v>0</v>
      </c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9" t="s">
        <v>875</v>
      </c>
      <c r="AT97" s="19" t="s">
        <v>155</v>
      </c>
      <c r="AU97" s="19" t="s">
        <v>20</v>
      </c>
      <c r="AY97" s="19" t="s">
        <v>152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875</v>
      </c>
      <c r="BM97" s="19" t="s">
        <v>1098</v>
      </c>
    </row>
    <row r="98" spans="2:12" s="1" customFormat="1" ht="6.9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63" activePane="bottomLeft" state="frozen"/>
      <selection pane="bottomLeft" activeCell="I210" sqref="I83:I2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100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1099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ROUND(J82,2)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ROUND(SUM(BE82:BE204),2)</f>
        <v>0</v>
      </c>
      <c r="G30" s="34"/>
      <c r="H30" s="34"/>
      <c r="I30" s="105">
        <v>0.21</v>
      </c>
      <c r="J30" s="104">
        <f>ROUND(ROUND((SUM(BE82:BE204)),2)*I30,2)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ROUND(SUM(BF82:BF204),2)</f>
        <v>0</v>
      </c>
      <c r="G31" s="34"/>
      <c r="H31" s="34"/>
      <c r="I31" s="105">
        <v>0.15</v>
      </c>
      <c r="J31" s="104">
        <f>ROUND(ROUND((SUM(BF82:BF204)),2)*I31,2)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ROUND(SUM(BG82:BG204),2)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ROUND(SUM(BH82:BH204),2)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ROUND(SUM(BI82:BI204),2)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06 - Elektro - silnoproud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J82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225</v>
      </c>
      <c r="E57" s="120"/>
      <c r="F57" s="120"/>
      <c r="G57" s="120"/>
      <c r="H57" s="120"/>
      <c r="I57" s="120"/>
      <c r="J57" s="121">
        <f>J83</f>
        <v>0</v>
      </c>
      <c r="K57" s="122"/>
    </row>
    <row r="58" spans="2:11" s="9" customFormat="1" ht="19.95" customHeight="1">
      <c r="B58" s="123"/>
      <c r="C58" s="124"/>
      <c r="D58" s="125" t="s">
        <v>1100</v>
      </c>
      <c r="E58" s="126"/>
      <c r="F58" s="126"/>
      <c r="G58" s="126"/>
      <c r="H58" s="126"/>
      <c r="I58" s="126"/>
      <c r="J58" s="127">
        <f>J84</f>
        <v>0</v>
      </c>
      <c r="K58" s="128"/>
    </row>
    <row r="59" spans="2:11" s="9" customFormat="1" ht="19.95" customHeight="1">
      <c r="B59" s="123"/>
      <c r="C59" s="124"/>
      <c r="D59" s="125" t="s">
        <v>1101</v>
      </c>
      <c r="E59" s="126"/>
      <c r="F59" s="126"/>
      <c r="G59" s="126"/>
      <c r="H59" s="126"/>
      <c r="I59" s="126"/>
      <c r="J59" s="127">
        <f>J89</f>
        <v>0</v>
      </c>
      <c r="K59" s="128"/>
    </row>
    <row r="60" spans="2:11" s="9" customFormat="1" ht="19.95" customHeight="1">
      <c r="B60" s="123"/>
      <c r="C60" s="124"/>
      <c r="D60" s="125" t="s">
        <v>1102</v>
      </c>
      <c r="E60" s="126"/>
      <c r="F60" s="126"/>
      <c r="G60" s="126"/>
      <c r="H60" s="126"/>
      <c r="I60" s="126"/>
      <c r="J60" s="127">
        <f>J108</f>
        <v>0</v>
      </c>
      <c r="K60" s="128"/>
    </row>
    <row r="61" spans="2:11" s="9" customFormat="1" ht="19.95" customHeight="1">
      <c r="B61" s="123"/>
      <c r="C61" s="124"/>
      <c r="D61" s="125" t="s">
        <v>1103</v>
      </c>
      <c r="E61" s="126"/>
      <c r="F61" s="126"/>
      <c r="G61" s="126"/>
      <c r="H61" s="126"/>
      <c r="I61" s="126"/>
      <c r="J61" s="127">
        <f>J141</f>
        <v>0</v>
      </c>
      <c r="K61" s="128"/>
    </row>
    <row r="62" spans="2:11" s="9" customFormat="1" ht="19.95" customHeight="1">
      <c r="B62" s="123"/>
      <c r="C62" s="124"/>
      <c r="D62" s="125" t="s">
        <v>1104</v>
      </c>
      <c r="E62" s="126"/>
      <c r="F62" s="126"/>
      <c r="G62" s="126"/>
      <c r="H62" s="126"/>
      <c r="I62" s="126"/>
      <c r="J62" s="127">
        <f>J160</f>
        <v>0</v>
      </c>
      <c r="K62" s="128"/>
    </row>
    <row r="63" spans="2:11" s="1" customFormat="1" ht="21.75" customHeight="1">
      <c r="B63" s="33"/>
      <c r="C63" s="34"/>
      <c r="D63" s="34"/>
      <c r="E63" s="34"/>
      <c r="F63" s="34"/>
      <c r="G63" s="34"/>
      <c r="H63" s="34"/>
      <c r="I63" s="34"/>
      <c r="J63" s="34"/>
      <c r="K63" s="37"/>
    </row>
    <row r="64" spans="2:11" s="1" customFormat="1" ht="6.9" customHeight="1">
      <c r="B64" s="48"/>
      <c r="C64" s="49"/>
      <c r="D64" s="49"/>
      <c r="E64" s="49"/>
      <c r="F64" s="49"/>
      <c r="G64" s="49"/>
      <c r="H64" s="49"/>
      <c r="I64" s="49"/>
      <c r="J64" s="49"/>
      <c r="K64" s="50"/>
    </row>
    <row r="68" spans="2:12" s="1" customFormat="1" ht="6.9" customHeight="1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33"/>
    </row>
    <row r="69" spans="2:12" s="1" customFormat="1" ht="36.9" customHeight="1">
      <c r="B69" s="33"/>
      <c r="C69" s="53" t="s">
        <v>135</v>
      </c>
      <c r="L69" s="33"/>
    </row>
    <row r="70" spans="2:12" s="1" customFormat="1" ht="6.9" customHeight="1">
      <c r="B70" s="33"/>
      <c r="L70" s="33"/>
    </row>
    <row r="71" spans="2:12" s="1" customFormat="1" ht="14.4" customHeight="1">
      <c r="B71" s="33"/>
      <c r="C71" s="55" t="s">
        <v>15</v>
      </c>
      <c r="L71" s="33"/>
    </row>
    <row r="72" spans="2:12" s="1" customFormat="1" ht="22.5" customHeight="1">
      <c r="B72" s="33"/>
      <c r="E72" s="418" t="str">
        <f>E7</f>
        <v>Nová dětská skupina v budově MŽP</v>
      </c>
      <c r="F72" s="394"/>
      <c r="G72" s="394"/>
      <c r="H72" s="394"/>
      <c r="L72" s="33"/>
    </row>
    <row r="73" spans="2:12" s="1" customFormat="1" ht="14.4" customHeight="1">
      <c r="B73" s="33"/>
      <c r="C73" s="55" t="s">
        <v>123</v>
      </c>
      <c r="L73" s="33"/>
    </row>
    <row r="74" spans="2:12" s="1" customFormat="1" ht="23.25" customHeight="1">
      <c r="B74" s="33"/>
      <c r="E74" s="391" t="str">
        <f>E9</f>
        <v>06 - Elektro - silnoproud</v>
      </c>
      <c r="F74" s="394"/>
      <c r="G74" s="394"/>
      <c r="H74" s="394"/>
      <c r="L74" s="33"/>
    </row>
    <row r="75" spans="2:12" s="1" customFormat="1" ht="6.9" customHeight="1">
      <c r="B75" s="33"/>
      <c r="L75" s="33"/>
    </row>
    <row r="76" spans="2:12" s="1" customFormat="1" ht="18" customHeight="1">
      <c r="B76" s="33"/>
      <c r="C76" s="55" t="s">
        <v>21</v>
      </c>
      <c r="F76" s="129" t="str">
        <f>F12</f>
        <v xml:space="preserve"> </v>
      </c>
      <c r="I76" s="55" t="s">
        <v>23</v>
      </c>
      <c r="J76" s="59" t="str">
        <f>IF(J12="","",J12)</f>
        <v>17. 3. 2017</v>
      </c>
      <c r="L76" s="33"/>
    </row>
    <row r="77" spans="2:12" s="1" customFormat="1" ht="6.9" customHeight="1">
      <c r="B77" s="33"/>
      <c r="L77" s="33"/>
    </row>
    <row r="78" spans="2:12" s="1" customFormat="1" ht="13.2">
      <c r="B78" s="33"/>
      <c r="C78" s="55" t="s">
        <v>27</v>
      </c>
      <c r="F78" s="129" t="str">
        <f>E15</f>
        <v>MŽP , Vršovická 1442/65 , Praha 10, 100 10</v>
      </c>
      <c r="I78" s="55" t="s">
        <v>33</v>
      </c>
      <c r="J78" s="129" t="str">
        <f>E21</f>
        <v>Ing. arch. Jan Mudra</v>
      </c>
      <c r="L78" s="33"/>
    </row>
    <row r="79" spans="2:12" s="1" customFormat="1" ht="14.4" customHeight="1">
      <c r="B79" s="33"/>
      <c r="C79" s="55" t="s">
        <v>31</v>
      </c>
      <c r="F79" s="129" t="str">
        <f>IF(E18="","",E18)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30"/>
      <c r="C81" s="131" t="s">
        <v>136</v>
      </c>
      <c r="D81" s="132" t="s">
        <v>59</v>
      </c>
      <c r="E81" s="132" t="s">
        <v>55</v>
      </c>
      <c r="F81" s="132" t="s">
        <v>137</v>
      </c>
      <c r="G81" s="132" t="s">
        <v>138</v>
      </c>
      <c r="H81" s="132" t="s">
        <v>139</v>
      </c>
      <c r="I81" s="133" t="s">
        <v>140</v>
      </c>
      <c r="J81" s="132" t="s">
        <v>127</v>
      </c>
      <c r="K81" s="134" t="s">
        <v>141</v>
      </c>
      <c r="L81" s="130"/>
      <c r="M81" s="65" t="s">
        <v>142</v>
      </c>
      <c r="N81" s="66" t="s">
        <v>44</v>
      </c>
      <c r="O81" s="66" t="s">
        <v>143</v>
      </c>
      <c r="P81" s="66" t="s">
        <v>144</v>
      </c>
      <c r="Q81" s="66" t="s">
        <v>145</v>
      </c>
      <c r="R81" s="66" t="s">
        <v>146</v>
      </c>
      <c r="S81" s="66" t="s">
        <v>147</v>
      </c>
      <c r="T81" s="67" t="s">
        <v>148</v>
      </c>
    </row>
    <row r="82" spans="2:63" s="1" customFormat="1" ht="29.25" customHeight="1">
      <c r="B82" s="33"/>
      <c r="C82" s="69" t="s">
        <v>128</v>
      </c>
      <c r="J82" s="135">
        <f>BK82</f>
        <v>0</v>
      </c>
      <c r="L82" s="33"/>
      <c r="M82" s="68"/>
      <c r="N82" s="60"/>
      <c r="O82" s="60"/>
      <c r="P82" s="136">
        <f>P83</f>
        <v>0</v>
      </c>
      <c r="Q82" s="60"/>
      <c r="R82" s="136">
        <f>R83</f>
        <v>0</v>
      </c>
      <c r="S82" s="60"/>
      <c r="T82" s="137">
        <f>T83</f>
        <v>0</v>
      </c>
      <c r="AT82" s="19" t="s">
        <v>73</v>
      </c>
      <c r="AU82" s="19" t="s">
        <v>129</v>
      </c>
      <c r="BK82" s="138">
        <f>BK83</f>
        <v>0</v>
      </c>
    </row>
    <row r="83" spans="2:63" s="11" customFormat="1" ht="37.35" customHeight="1">
      <c r="B83" s="139"/>
      <c r="D83" s="140" t="s">
        <v>73</v>
      </c>
      <c r="E83" s="141" t="s">
        <v>241</v>
      </c>
      <c r="F83" s="141" t="s">
        <v>856</v>
      </c>
      <c r="J83" s="142">
        <f>BK83</f>
        <v>0</v>
      </c>
      <c r="L83" s="139"/>
      <c r="M83" s="143"/>
      <c r="N83" s="144"/>
      <c r="O83" s="144"/>
      <c r="P83" s="145">
        <f>P84+P89+P108+P141+P160</f>
        <v>0</v>
      </c>
      <c r="Q83" s="144"/>
      <c r="R83" s="145">
        <f>R84+R89+R108+R141+R160</f>
        <v>0</v>
      </c>
      <c r="S83" s="144"/>
      <c r="T83" s="146">
        <f>T84+T89+T108+T141+T160</f>
        <v>0</v>
      </c>
      <c r="AR83" s="140" t="s">
        <v>175</v>
      </c>
      <c r="AT83" s="147" t="s">
        <v>73</v>
      </c>
      <c r="AU83" s="147" t="s">
        <v>74</v>
      </c>
      <c r="AY83" s="140" t="s">
        <v>152</v>
      </c>
      <c r="BK83" s="148">
        <f>BK84+BK89+BK108+BK141+BK160</f>
        <v>0</v>
      </c>
    </row>
    <row r="84" spans="2:63" s="11" customFormat="1" ht="19.95" customHeight="1">
      <c r="B84" s="139"/>
      <c r="D84" s="149" t="s">
        <v>73</v>
      </c>
      <c r="E84" s="150" t="s">
        <v>1105</v>
      </c>
      <c r="F84" s="150" t="s">
        <v>1106</v>
      </c>
      <c r="J84" s="151">
        <f>BK84</f>
        <v>0</v>
      </c>
      <c r="L84" s="139"/>
      <c r="M84" s="143"/>
      <c r="N84" s="144"/>
      <c r="O84" s="144"/>
      <c r="P84" s="145">
        <f>SUM(P85:P88)</f>
        <v>0</v>
      </c>
      <c r="Q84" s="144"/>
      <c r="R84" s="145">
        <f>SUM(R85:R88)</f>
        <v>0</v>
      </c>
      <c r="S84" s="144"/>
      <c r="T84" s="146">
        <f>SUM(T85:T88)</f>
        <v>0</v>
      </c>
      <c r="AR84" s="140" t="s">
        <v>175</v>
      </c>
      <c r="AT84" s="147" t="s">
        <v>73</v>
      </c>
      <c r="AU84" s="147" t="s">
        <v>20</v>
      </c>
      <c r="AY84" s="140" t="s">
        <v>152</v>
      </c>
      <c r="BK84" s="148">
        <f>SUM(BK85:BK88)</f>
        <v>0</v>
      </c>
    </row>
    <row r="85" spans="2:65" s="1" customFormat="1" ht="22.5" customHeight="1">
      <c r="B85" s="152"/>
      <c r="C85" s="153" t="s">
        <v>20</v>
      </c>
      <c r="D85" s="153" t="s">
        <v>155</v>
      </c>
      <c r="E85" s="154" t="s">
        <v>1107</v>
      </c>
      <c r="F85" s="155" t="s">
        <v>1108</v>
      </c>
      <c r="G85" s="156" t="s">
        <v>298</v>
      </c>
      <c r="H85" s="157">
        <v>1</v>
      </c>
      <c r="I85" s="158"/>
      <c r="J85" s="158">
        <f>ROUND(I85*H85,2)</f>
        <v>0</v>
      </c>
      <c r="K85" s="155" t="s">
        <v>3</v>
      </c>
      <c r="L85" s="33"/>
      <c r="M85" s="159" t="s">
        <v>3</v>
      </c>
      <c r="N85" s="160" t="s">
        <v>45</v>
      </c>
      <c r="O85" s="161">
        <v>0</v>
      </c>
      <c r="P85" s="161">
        <f>O85*H85</f>
        <v>0</v>
      </c>
      <c r="Q85" s="161">
        <v>0</v>
      </c>
      <c r="R85" s="161">
        <f>Q85*H85</f>
        <v>0</v>
      </c>
      <c r="S85" s="161">
        <v>0</v>
      </c>
      <c r="T85" s="162">
        <f>S85*H85</f>
        <v>0</v>
      </c>
      <c r="AR85" s="19" t="s">
        <v>534</v>
      </c>
      <c r="AT85" s="19" t="s">
        <v>155</v>
      </c>
      <c r="AU85" s="19" t="s">
        <v>82</v>
      </c>
      <c r="AY85" s="19" t="s">
        <v>152</v>
      </c>
      <c r="BE85" s="163">
        <f>IF(N85="základní",J85,0)</f>
        <v>0</v>
      </c>
      <c r="BF85" s="163">
        <f>IF(N85="snížená",J85,0)</f>
        <v>0</v>
      </c>
      <c r="BG85" s="163">
        <f>IF(N85="zákl. přenesená",J85,0)</f>
        <v>0</v>
      </c>
      <c r="BH85" s="163">
        <f>IF(N85="sníž. přenesená",J85,0)</f>
        <v>0</v>
      </c>
      <c r="BI85" s="163">
        <f>IF(N85="nulová",J85,0)</f>
        <v>0</v>
      </c>
      <c r="BJ85" s="19" t="s">
        <v>20</v>
      </c>
      <c r="BK85" s="163">
        <f>ROUND(I85*H85,2)</f>
        <v>0</v>
      </c>
      <c r="BL85" s="19" t="s">
        <v>534</v>
      </c>
      <c r="BM85" s="19" t="s">
        <v>1109</v>
      </c>
    </row>
    <row r="86" spans="2:65" s="1" customFormat="1" ht="22.5" customHeight="1">
      <c r="B86" s="152"/>
      <c r="C86" s="153" t="s">
        <v>82</v>
      </c>
      <c r="D86" s="153" t="s">
        <v>155</v>
      </c>
      <c r="E86" s="154" t="s">
        <v>1110</v>
      </c>
      <c r="F86" s="155" t="s">
        <v>1111</v>
      </c>
      <c r="G86" s="156" t="s">
        <v>298</v>
      </c>
      <c r="H86" s="157">
        <v>1</v>
      </c>
      <c r="I86" s="158"/>
      <c r="J86" s="158">
        <f>ROUND(I86*H86,2)</f>
        <v>0</v>
      </c>
      <c r="K86" s="155" t="s">
        <v>3</v>
      </c>
      <c r="L86" s="33"/>
      <c r="M86" s="159" t="s">
        <v>3</v>
      </c>
      <c r="N86" s="160" t="s">
        <v>45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9" t="s">
        <v>534</v>
      </c>
      <c r="AT86" s="19" t="s">
        <v>155</v>
      </c>
      <c r="AU86" s="19" t="s">
        <v>82</v>
      </c>
      <c r="AY86" s="19" t="s">
        <v>152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9" t="s">
        <v>20</v>
      </c>
      <c r="BK86" s="163">
        <f>ROUND(I86*H86,2)</f>
        <v>0</v>
      </c>
      <c r="BL86" s="19" t="s">
        <v>534</v>
      </c>
      <c r="BM86" s="19" t="s">
        <v>1112</v>
      </c>
    </row>
    <row r="87" spans="2:65" s="1" customFormat="1" ht="22.5" customHeight="1">
      <c r="B87" s="152"/>
      <c r="C87" s="153" t="s">
        <v>175</v>
      </c>
      <c r="D87" s="153" t="s">
        <v>155</v>
      </c>
      <c r="E87" s="154" t="s">
        <v>1113</v>
      </c>
      <c r="F87" s="155" t="s">
        <v>1114</v>
      </c>
      <c r="G87" s="156" t="s">
        <v>298</v>
      </c>
      <c r="H87" s="157">
        <v>2</v>
      </c>
      <c r="I87" s="158"/>
      <c r="J87" s="158">
        <f>ROUND(I87*H87,2)</f>
        <v>0</v>
      </c>
      <c r="K87" s="155" t="s">
        <v>3</v>
      </c>
      <c r="L87" s="33"/>
      <c r="M87" s="159" t="s">
        <v>3</v>
      </c>
      <c r="N87" s="160" t="s">
        <v>45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534</v>
      </c>
      <c r="AT87" s="19" t="s">
        <v>155</v>
      </c>
      <c r="AU87" s="19" t="s">
        <v>82</v>
      </c>
      <c r="AY87" s="19" t="s">
        <v>152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534</v>
      </c>
      <c r="BM87" s="19" t="s">
        <v>1115</v>
      </c>
    </row>
    <row r="88" spans="2:65" s="1" customFormat="1" ht="22.5" customHeight="1">
      <c r="B88" s="152"/>
      <c r="C88" s="153" t="s">
        <v>164</v>
      </c>
      <c r="D88" s="153" t="s">
        <v>155</v>
      </c>
      <c r="E88" s="154" t="s">
        <v>1116</v>
      </c>
      <c r="F88" s="155" t="s">
        <v>1111</v>
      </c>
      <c r="G88" s="156" t="s">
        <v>298</v>
      </c>
      <c r="H88" s="157">
        <v>2</v>
      </c>
      <c r="I88" s="158"/>
      <c r="J88" s="158">
        <f>ROUND(I88*H88,2)</f>
        <v>0</v>
      </c>
      <c r="K88" s="155" t="s">
        <v>3</v>
      </c>
      <c r="L88" s="33"/>
      <c r="M88" s="159" t="s">
        <v>3</v>
      </c>
      <c r="N88" s="160" t="s">
        <v>45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534</v>
      </c>
      <c r="AT88" s="19" t="s">
        <v>155</v>
      </c>
      <c r="AU88" s="19" t="s">
        <v>82</v>
      </c>
      <c r="AY88" s="19" t="s">
        <v>152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534</v>
      </c>
      <c r="BM88" s="19" t="s">
        <v>1117</v>
      </c>
    </row>
    <row r="89" spans="2:63" s="11" customFormat="1" ht="29.85" customHeight="1">
      <c r="B89" s="139"/>
      <c r="D89" s="149" t="s">
        <v>73</v>
      </c>
      <c r="E89" s="150" t="s">
        <v>1118</v>
      </c>
      <c r="F89" s="150" t="s">
        <v>1119</v>
      </c>
      <c r="J89" s="151">
        <f>BK89</f>
        <v>0</v>
      </c>
      <c r="L89" s="139"/>
      <c r="M89" s="143"/>
      <c r="N89" s="144"/>
      <c r="O89" s="144"/>
      <c r="P89" s="145">
        <f>SUM(P90:P107)</f>
        <v>0</v>
      </c>
      <c r="Q89" s="144"/>
      <c r="R89" s="145">
        <f>SUM(R90:R107)</f>
        <v>0</v>
      </c>
      <c r="S89" s="144"/>
      <c r="T89" s="146">
        <f>SUM(T90:T107)</f>
        <v>0</v>
      </c>
      <c r="AR89" s="140" t="s">
        <v>175</v>
      </c>
      <c r="AT89" s="147" t="s">
        <v>73</v>
      </c>
      <c r="AU89" s="147" t="s">
        <v>20</v>
      </c>
      <c r="AY89" s="140" t="s">
        <v>152</v>
      </c>
      <c r="BK89" s="148">
        <f>SUM(BK90:BK107)</f>
        <v>0</v>
      </c>
    </row>
    <row r="90" spans="2:65" s="1" customFormat="1" ht="22.5" customHeight="1">
      <c r="B90" s="152"/>
      <c r="C90" s="153" t="s">
        <v>151</v>
      </c>
      <c r="D90" s="153" t="s">
        <v>155</v>
      </c>
      <c r="E90" s="154" t="s">
        <v>1120</v>
      </c>
      <c r="F90" s="155" t="s">
        <v>1121</v>
      </c>
      <c r="G90" s="156" t="s">
        <v>298</v>
      </c>
      <c r="H90" s="157">
        <v>1</v>
      </c>
      <c r="I90" s="158"/>
      <c r="J90" s="158">
        <f aca="true" t="shared" si="0" ref="J90:J107">ROUND(I90*H90,2)</f>
        <v>0</v>
      </c>
      <c r="K90" s="155" t="s">
        <v>3</v>
      </c>
      <c r="L90" s="33"/>
      <c r="M90" s="159" t="s">
        <v>3</v>
      </c>
      <c r="N90" s="160" t="s">
        <v>45</v>
      </c>
      <c r="O90" s="161">
        <v>0</v>
      </c>
      <c r="P90" s="161">
        <f aca="true" t="shared" si="1" ref="P90:P107">O90*H90</f>
        <v>0</v>
      </c>
      <c r="Q90" s="161">
        <v>0</v>
      </c>
      <c r="R90" s="161">
        <f aca="true" t="shared" si="2" ref="R90:R107">Q90*H90</f>
        <v>0</v>
      </c>
      <c r="S90" s="161">
        <v>0</v>
      </c>
      <c r="T90" s="162">
        <f aca="true" t="shared" si="3" ref="T90:T107">S90*H90</f>
        <v>0</v>
      </c>
      <c r="AR90" s="19" t="s">
        <v>534</v>
      </c>
      <c r="AT90" s="19" t="s">
        <v>155</v>
      </c>
      <c r="AU90" s="19" t="s">
        <v>82</v>
      </c>
      <c r="AY90" s="19" t="s">
        <v>152</v>
      </c>
      <c r="BE90" s="163">
        <f aca="true" t="shared" si="4" ref="BE90:BE107">IF(N90="základní",J90,0)</f>
        <v>0</v>
      </c>
      <c r="BF90" s="163">
        <f aca="true" t="shared" si="5" ref="BF90:BF107">IF(N90="snížená",J90,0)</f>
        <v>0</v>
      </c>
      <c r="BG90" s="163">
        <f aca="true" t="shared" si="6" ref="BG90:BG107">IF(N90="zákl. přenesená",J90,0)</f>
        <v>0</v>
      </c>
      <c r="BH90" s="163">
        <f aca="true" t="shared" si="7" ref="BH90:BH107">IF(N90="sníž. přenesená",J90,0)</f>
        <v>0</v>
      </c>
      <c r="BI90" s="163">
        <f aca="true" t="shared" si="8" ref="BI90:BI107">IF(N90="nulová",J90,0)</f>
        <v>0</v>
      </c>
      <c r="BJ90" s="19" t="s">
        <v>20</v>
      </c>
      <c r="BK90" s="163">
        <f aca="true" t="shared" si="9" ref="BK90:BK107">ROUND(I90*H90,2)</f>
        <v>0</v>
      </c>
      <c r="BL90" s="19" t="s">
        <v>534</v>
      </c>
      <c r="BM90" s="19" t="s">
        <v>1122</v>
      </c>
    </row>
    <row r="91" spans="2:65" s="1" customFormat="1" ht="22.5" customHeight="1">
      <c r="B91" s="152"/>
      <c r="C91" s="153" t="s">
        <v>168</v>
      </c>
      <c r="D91" s="153" t="s">
        <v>155</v>
      </c>
      <c r="E91" s="154" t="s">
        <v>1123</v>
      </c>
      <c r="F91" s="155" t="s">
        <v>1124</v>
      </c>
      <c r="G91" s="156" t="s">
        <v>298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45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534</v>
      </c>
      <c r="AT91" s="19" t="s">
        <v>155</v>
      </c>
      <c r="AU91" s="19" t="s">
        <v>82</v>
      </c>
      <c r="AY91" s="19" t="s">
        <v>152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534</v>
      </c>
      <c r="BM91" s="19" t="s">
        <v>1125</v>
      </c>
    </row>
    <row r="92" spans="2:65" s="1" customFormat="1" ht="22.5" customHeight="1">
      <c r="B92" s="152"/>
      <c r="C92" s="153" t="s">
        <v>172</v>
      </c>
      <c r="D92" s="153" t="s">
        <v>155</v>
      </c>
      <c r="E92" s="154" t="s">
        <v>1126</v>
      </c>
      <c r="F92" s="155" t="s">
        <v>1127</v>
      </c>
      <c r="G92" s="156" t="s">
        <v>298</v>
      </c>
      <c r="H92" s="157">
        <v>2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45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534</v>
      </c>
      <c r="AT92" s="19" t="s">
        <v>155</v>
      </c>
      <c r="AU92" s="19" t="s">
        <v>82</v>
      </c>
      <c r="AY92" s="19" t="s">
        <v>152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534</v>
      </c>
      <c r="BM92" s="19" t="s">
        <v>1128</v>
      </c>
    </row>
    <row r="93" spans="2:65" s="1" customFormat="1" ht="22.5" customHeight="1">
      <c r="B93" s="152"/>
      <c r="C93" s="153" t="s">
        <v>180</v>
      </c>
      <c r="D93" s="153" t="s">
        <v>155</v>
      </c>
      <c r="E93" s="154" t="s">
        <v>1129</v>
      </c>
      <c r="F93" s="155" t="s">
        <v>1124</v>
      </c>
      <c r="G93" s="156" t="s">
        <v>298</v>
      </c>
      <c r="H93" s="157">
        <v>2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45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534</v>
      </c>
      <c r="AT93" s="19" t="s">
        <v>155</v>
      </c>
      <c r="AU93" s="19" t="s">
        <v>82</v>
      </c>
      <c r="AY93" s="19" t="s">
        <v>152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534</v>
      </c>
      <c r="BM93" s="19" t="s">
        <v>1130</v>
      </c>
    </row>
    <row r="94" spans="2:65" s="1" customFormat="1" ht="22.5" customHeight="1">
      <c r="B94" s="152"/>
      <c r="C94" s="153" t="s">
        <v>185</v>
      </c>
      <c r="D94" s="153" t="s">
        <v>155</v>
      </c>
      <c r="E94" s="154" t="s">
        <v>1131</v>
      </c>
      <c r="F94" s="155" t="s">
        <v>1132</v>
      </c>
      <c r="G94" s="156" t="s">
        <v>298</v>
      </c>
      <c r="H94" s="157">
        <v>8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45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534</v>
      </c>
      <c r="AT94" s="19" t="s">
        <v>155</v>
      </c>
      <c r="AU94" s="19" t="s">
        <v>82</v>
      </c>
      <c r="AY94" s="19" t="s">
        <v>152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534</v>
      </c>
      <c r="BM94" s="19" t="s">
        <v>1133</v>
      </c>
    </row>
    <row r="95" spans="2:65" s="1" customFormat="1" ht="22.5" customHeight="1">
      <c r="B95" s="152"/>
      <c r="C95" s="153" t="s">
        <v>25</v>
      </c>
      <c r="D95" s="153" t="s">
        <v>155</v>
      </c>
      <c r="E95" s="154" t="s">
        <v>1134</v>
      </c>
      <c r="F95" s="155" t="s">
        <v>1124</v>
      </c>
      <c r="G95" s="156" t="s">
        <v>298</v>
      </c>
      <c r="H95" s="157">
        <v>8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45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534</v>
      </c>
      <c r="AT95" s="19" t="s">
        <v>155</v>
      </c>
      <c r="AU95" s="19" t="s">
        <v>82</v>
      </c>
      <c r="AY95" s="19" t="s">
        <v>152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534</v>
      </c>
      <c r="BM95" s="19" t="s">
        <v>1135</v>
      </c>
    </row>
    <row r="96" spans="2:65" s="1" customFormat="1" ht="22.5" customHeight="1">
      <c r="B96" s="152"/>
      <c r="C96" s="153" t="s">
        <v>200</v>
      </c>
      <c r="D96" s="153" t="s">
        <v>155</v>
      </c>
      <c r="E96" s="154" t="s">
        <v>1136</v>
      </c>
      <c r="F96" s="155" t="s">
        <v>1137</v>
      </c>
      <c r="G96" s="156" t="s">
        <v>298</v>
      </c>
      <c r="H96" s="157">
        <v>7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45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534</v>
      </c>
      <c r="AT96" s="19" t="s">
        <v>155</v>
      </c>
      <c r="AU96" s="19" t="s">
        <v>82</v>
      </c>
      <c r="AY96" s="19" t="s">
        <v>152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534</v>
      </c>
      <c r="BM96" s="19" t="s">
        <v>1138</v>
      </c>
    </row>
    <row r="97" spans="2:65" s="1" customFormat="1" ht="22.5" customHeight="1">
      <c r="B97" s="152"/>
      <c r="C97" s="153" t="s">
        <v>196</v>
      </c>
      <c r="D97" s="153" t="s">
        <v>155</v>
      </c>
      <c r="E97" s="154" t="s">
        <v>1139</v>
      </c>
      <c r="F97" s="155" t="s">
        <v>1124</v>
      </c>
      <c r="G97" s="156" t="s">
        <v>298</v>
      </c>
      <c r="H97" s="157">
        <v>7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45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534</v>
      </c>
      <c r="AT97" s="19" t="s">
        <v>155</v>
      </c>
      <c r="AU97" s="19" t="s">
        <v>82</v>
      </c>
      <c r="AY97" s="19" t="s">
        <v>152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534</v>
      </c>
      <c r="BM97" s="19" t="s">
        <v>1140</v>
      </c>
    </row>
    <row r="98" spans="2:65" s="1" customFormat="1" ht="22.5" customHeight="1">
      <c r="B98" s="152"/>
      <c r="C98" s="153" t="s">
        <v>192</v>
      </c>
      <c r="D98" s="153" t="s">
        <v>155</v>
      </c>
      <c r="E98" s="154" t="s">
        <v>1141</v>
      </c>
      <c r="F98" s="155" t="s">
        <v>1142</v>
      </c>
      <c r="G98" s="156" t="s">
        <v>298</v>
      </c>
      <c r="H98" s="157">
        <v>3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45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534</v>
      </c>
      <c r="AT98" s="19" t="s">
        <v>155</v>
      </c>
      <c r="AU98" s="19" t="s">
        <v>82</v>
      </c>
      <c r="AY98" s="19" t="s">
        <v>152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534</v>
      </c>
      <c r="BM98" s="19" t="s">
        <v>1143</v>
      </c>
    </row>
    <row r="99" spans="2:65" s="1" customFormat="1" ht="22.5" customHeight="1">
      <c r="B99" s="152"/>
      <c r="C99" s="153" t="s">
        <v>295</v>
      </c>
      <c r="D99" s="153" t="s">
        <v>155</v>
      </c>
      <c r="E99" s="154" t="s">
        <v>1144</v>
      </c>
      <c r="F99" s="155" t="s">
        <v>1124</v>
      </c>
      <c r="G99" s="156" t="s">
        <v>298</v>
      </c>
      <c r="H99" s="157">
        <v>3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45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534</v>
      </c>
      <c r="AT99" s="19" t="s">
        <v>155</v>
      </c>
      <c r="AU99" s="19" t="s">
        <v>82</v>
      </c>
      <c r="AY99" s="19" t="s">
        <v>152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534</v>
      </c>
      <c r="BM99" s="19" t="s">
        <v>1145</v>
      </c>
    </row>
    <row r="100" spans="2:65" s="1" customFormat="1" ht="22.5" customHeight="1">
      <c r="B100" s="152"/>
      <c r="C100" s="153" t="s">
        <v>9</v>
      </c>
      <c r="D100" s="153" t="s">
        <v>155</v>
      </c>
      <c r="E100" s="154" t="s">
        <v>1146</v>
      </c>
      <c r="F100" s="155" t="s">
        <v>1147</v>
      </c>
      <c r="G100" s="156" t="s">
        <v>298</v>
      </c>
      <c r="H100" s="157">
        <v>1</v>
      </c>
      <c r="I100" s="158"/>
      <c r="J100" s="158">
        <f t="shared" si="0"/>
        <v>0</v>
      </c>
      <c r="K100" s="155" t="s">
        <v>3</v>
      </c>
      <c r="L100" s="33"/>
      <c r="M100" s="159" t="s">
        <v>3</v>
      </c>
      <c r="N100" s="160" t="s">
        <v>45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9" t="s">
        <v>534</v>
      </c>
      <c r="AT100" s="19" t="s">
        <v>155</v>
      </c>
      <c r="AU100" s="19" t="s">
        <v>82</v>
      </c>
      <c r="AY100" s="19" t="s">
        <v>152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9" t="s">
        <v>20</v>
      </c>
      <c r="BK100" s="163">
        <f t="shared" si="9"/>
        <v>0</v>
      </c>
      <c r="BL100" s="19" t="s">
        <v>534</v>
      </c>
      <c r="BM100" s="19" t="s">
        <v>1148</v>
      </c>
    </row>
    <row r="101" spans="2:65" s="1" customFormat="1" ht="22.5" customHeight="1">
      <c r="B101" s="152"/>
      <c r="C101" s="153" t="s">
        <v>305</v>
      </c>
      <c r="D101" s="153" t="s">
        <v>155</v>
      </c>
      <c r="E101" s="154" t="s">
        <v>1149</v>
      </c>
      <c r="F101" s="155" t="s">
        <v>1124</v>
      </c>
      <c r="G101" s="156" t="s">
        <v>298</v>
      </c>
      <c r="H101" s="157">
        <v>1</v>
      </c>
      <c r="I101" s="158"/>
      <c r="J101" s="158">
        <f t="shared" si="0"/>
        <v>0</v>
      </c>
      <c r="K101" s="155" t="s">
        <v>3</v>
      </c>
      <c r="L101" s="33"/>
      <c r="M101" s="159" t="s">
        <v>3</v>
      </c>
      <c r="N101" s="160" t="s">
        <v>45</v>
      </c>
      <c r="O101" s="161">
        <v>0</v>
      </c>
      <c r="P101" s="161">
        <f t="shared" si="1"/>
        <v>0</v>
      </c>
      <c r="Q101" s="161">
        <v>0</v>
      </c>
      <c r="R101" s="161">
        <f t="shared" si="2"/>
        <v>0</v>
      </c>
      <c r="S101" s="161">
        <v>0</v>
      </c>
      <c r="T101" s="162">
        <f t="shared" si="3"/>
        <v>0</v>
      </c>
      <c r="AR101" s="19" t="s">
        <v>534</v>
      </c>
      <c r="AT101" s="19" t="s">
        <v>155</v>
      </c>
      <c r="AU101" s="19" t="s">
        <v>82</v>
      </c>
      <c r="AY101" s="19" t="s">
        <v>152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9" t="s">
        <v>20</v>
      </c>
      <c r="BK101" s="163">
        <f t="shared" si="9"/>
        <v>0</v>
      </c>
      <c r="BL101" s="19" t="s">
        <v>534</v>
      </c>
      <c r="BM101" s="19" t="s">
        <v>1150</v>
      </c>
    </row>
    <row r="102" spans="2:65" s="1" customFormat="1" ht="22.5" customHeight="1">
      <c r="B102" s="152"/>
      <c r="C102" s="153" t="s">
        <v>314</v>
      </c>
      <c r="D102" s="153" t="s">
        <v>155</v>
      </c>
      <c r="E102" s="154" t="s">
        <v>1151</v>
      </c>
      <c r="F102" s="155" t="s">
        <v>1152</v>
      </c>
      <c r="G102" s="156" t="s">
        <v>298</v>
      </c>
      <c r="H102" s="157">
        <v>1</v>
      </c>
      <c r="I102" s="158"/>
      <c r="J102" s="158">
        <f t="shared" si="0"/>
        <v>0</v>
      </c>
      <c r="K102" s="155" t="s">
        <v>3</v>
      </c>
      <c r="L102" s="33"/>
      <c r="M102" s="159" t="s">
        <v>3</v>
      </c>
      <c r="N102" s="160" t="s">
        <v>45</v>
      </c>
      <c r="O102" s="161">
        <v>0</v>
      </c>
      <c r="P102" s="161">
        <f t="shared" si="1"/>
        <v>0</v>
      </c>
      <c r="Q102" s="161">
        <v>0</v>
      </c>
      <c r="R102" s="161">
        <f t="shared" si="2"/>
        <v>0</v>
      </c>
      <c r="S102" s="161">
        <v>0</v>
      </c>
      <c r="T102" s="162">
        <f t="shared" si="3"/>
        <v>0</v>
      </c>
      <c r="AR102" s="19" t="s">
        <v>534</v>
      </c>
      <c r="AT102" s="19" t="s">
        <v>155</v>
      </c>
      <c r="AU102" s="19" t="s">
        <v>82</v>
      </c>
      <c r="AY102" s="19" t="s">
        <v>152</v>
      </c>
      <c r="BE102" s="163">
        <f t="shared" si="4"/>
        <v>0</v>
      </c>
      <c r="BF102" s="163">
        <f t="shared" si="5"/>
        <v>0</v>
      </c>
      <c r="BG102" s="163">
        <f t="shared" si="6"/>
        <v>0</v>
      </c>
      <c r="BH102" s="163">
        <f t="shared" si="7"/>
        <v>0</v>
      </c>
      <c r="BI102" s="163">
        <f t="shared" si="8"/>
        <v>0</v>
      </c>
      <c r="BJ102" s="19" t="s">
        <v>20</v>
      </c>
      <c r="BK102" s="163">
        <f t="shared" si="9"/>
        <v>0</v>
      </c>
      <c r="BL102" s="19" t="s">
        <v>534</v>
      </c>
      <c r="BM102" s="19" t="s">
        <v>1153</v>
      </c>
    </row>
    <row r="103" spans="2:65" s="1" customFormat="1" ht="22.5" customHeight="1">
      <c r="B103" s="152"/>
      <c r="C103" s="153" t="s">
        <v>320</v>
      </c>
      <c r="D103" s="153" t="s">
        <v>155</v>
      </c>
      <c r="E103" s="154" t="s">
        <v>1154</v>
      </c>
      <c r="F103" s="155" t="s">
        <v>1124</v>
      </c>
      <c r="G103" s="156" t="s">
        <v>298</v>
      </c>
      <c r="H103" s="157">
        <v>1</v>
      </c>
      <c r="I103" s="158"/>
      <c r="J103" s="158">
        <f t="shared" si="0"/>
        <v>0</v>
      </c>
      <c r="K103" s="155" t="s">
        <v>3</v>
      </c>
      <c r="L103" s="33"/>
      <c r="M103" s="159" t="s">
        <v>3</v>
      </c>
      <c r="N103" s="160" t="s">
        <v>45</v>
      </c>
      <c r="O103" s="161">
        <v>0</v>
      </c>
      <c r="P103" s="161">
        <f t="shared" si="1"/>
        <v>0</v>
      </c>
      <c r="Q103" s="161">
        <v>0</v>
      </c>
      <c r="R103" s="161">
        <f t="shared" si="2"/>
        <v>0</v>
      </c>
      <c r="S103" s="161">
        <v>0</v>
      </c>
      <c r="T103" s="162">
        <f t="shared" si="3"/>
        <v>0</v>
      </c>
      <c r="AR103" s="19" t="s">
        <v>534</v>
      </c>
      <c r="AT103" s="19" t="s">
        <v>155</v>
      </c>
      <c r="AU103" s="19" t="s">
        <v>82</v>
      </c>
      <c r="AY103" s="19" t="s">
        <v>152</v>
      </c>
      <c r="BE103" s="163">
        <f t="shared" si="4"/>
        <v>0</v>
      </c>
      <c r="BF103" s="163">
        <f t="shared" si="5"/>
        <v>0</v>
      </c>
      <c r="BG103" s="163">
        <f t="shared" si="6"/>
        <v>0</v>
      </c>
      <c r="BH103" s="163">
        <f t="shared" si="7"/>
        <v>0</v>
      </c>
      <c r="BI103" s="163">
        <f t="shared" si="8"/>
        <v>0</v>
      </c>
      <c r="BJ103" s="19" t="s">
        <v>20</v>
      </c>
      <c r="BK103" s="163">
        <f t="shared" si="9"/>
        <v>0</v>
      </c>
      <c r="BL103" s="19" t="s">
        <v>534</v>
      </c>
      <c r="BM103" s="19" t="s">
        <v>1155</v>
      </c>
    </row>
    <row r="104" spans="2:65" s="1" customFormat="1" ht="22.5" customHeight="1">
      <c r="B104" s="152"/>
      <c r="C104" s="153" t="s">
        <v>325</v>
      </c>
      <c r="D104" s="153" t="s">
        <v>155</v>
      </c>
      <c r="E104" s="154" t="s">
        <v>1156</v>
      </c>
      <c r="F104" s="155" t="s">
        <v>1157</v>
      </c>
      <c r="G104" s="156" t="s">
        <v>298</v>
      </c>
      <c r="H104" s="157">
        <v>3</v>
      </c>
      <c r="I104" s="158"/>
      <c r="J104" s="158">
        <f t="shared" si="0"/>
        <v>0</v>
      </c>
      <c r="K104" s="155" t="s">
        <v>3</v>
      </c>
      <c r="L104" s="33"/>
      <c r="M104" s="159" t="s">
        <v>3</v>
      </c>
      <c r="N104" s="160" t="s">
        <v>45</v>
      </c>
      <c r="O104" s="161">
        <v>0</v>
      </c>
      <c r="P104" s="161">
        <f t="shared" si="1"/>
        <v>0</v>
      </c>
      <c r="Q104" s="161">
        <v>0</v>
      </c>
      <c r="R104" s="161">
        <f t="shared" si="2"/>
        <v>0</v>
      </c>
      <c r="S104" s="161">
        <v>0</v>
      </c>
      <c r="T104" s="162">
        <f t="shared" si="3"/>
        <v>0</v>
      </c>
      <c r="AR104" s="19" t="s">
        <v>534</v>
      </c>
      <c r="AT104" s="19" t="s">
        <v>155</v>
      </c>
      <c r="AU104" s="19" t="s">
        <v>82</v>
      </c>
      <c r="AY104" s="19" t="s">
        <v>152</v>
      </c>
      <c r="BE104" s="163">
        <f t="shared" si="4"/>
        <v>0</v>
      </c>
      <c r="BF104" s="163">
        <f t="shared" si="5"/>
        <v>0</v>
      </c>
      <c r="BG104" s="163">
        <f t="shared" si="6"/>
        <v>0</v>
      </c>
      <c r="BH104" s="163">
        <f t="shared" si="7"/>
        <v>0</v>
      </c>
      <c r="BI104" s="163">
        <f t="shared" si="8"/>
        <v>0</v>
      </c>
      <c r="BJ104" s="19" t="s">
        <v>20</v>
      </c>
      <c r="BK104" s="163">
        <f t="shared" si="9"/>
        <v>0</v>
      </c>
      <c r="BL104" s="19" t="s">
        <v>534</v>
      </c>
      <c r="BM104" s="19" t="s">
        <v>1158</v>
      </c>
    </row>
    <row r="105" spans="2:65" s="1" customFormat="1" ht="22.5" customHeight="1">
      <c r="B105" s="152"/>
      <c r="C105" s="153" t="s">
        <v>330</v>
      </c>
      <c r="D105" s="153" t="s">
        <v>155</v>
      </c>
      <c r="E105" s="154" t="s">
        <v>1159</v>
      </c>
      <c r="F105" s="155" t="s">
        <v>1124</v>
      </c>
      <c r="G105" s="156" t="s">
        <v>298</v>
      </c>
      <c r="H105" s="157">
        <v>3</v>
      </c>
      <c r="I105" s="158"/>
      <c r="J105" s="158">
        <f t="shared" si="0"/>
        <v>0</v>
      </c>
      <c r="K105" s="155" t="s">
        <v>3</v>
      </c>
      <c r="L105" s="33"/>
      <c r="M105" s="159" t="s">
        <v>3</v>
      </c>
      <c r="N105" s="160" t="s">
        <v>45</v>
      </c>
      <c r="O105" s="161">
        <v>0</v>
      </c>
      <c r="P105" s="161">
        <f t="shared" si="1"/>
        <v>0</v>
      </c>
      <c r="Q105" s="161">
        <v>0</v>
      </c>
      <c r="R105" s="161">
        <f t="shared" si="2"/>
        <v>0</v>
      </c>
      <c r="S105" s="161">
        <v>0</v>
      </c>
      <c r="T105" s="162">
        <f t="shared" si="3"/>
        <v>0</v>
      </c>
      <c r="AR105" s="19" t="s">
        <v>534</v>
      </c>
      <c r="AT105" s="19" t="s">
        <v>155</v>
      </c>
      <c r="AU105" s="19" t="s">
        <v>82</v>
      </c>
      <c r="AY105" s="19" t="s">
        <v>152</v>
      </c>
      <c r="BE105" s="163">
        <f t="shared" si="4"/>
        <v>0</v>
      </c>
      <c r="BF105" s="163">
        <f t="shared" si="5"/>
        <v>0</v>
      </c>
      <c r="BG105" s="163">
        <f t="shared" si="6"/>
        <v>0</v>
      </c>
      <c r="BH105" s="163">
        <f t="shared" si="7"/>
        <v>0</v>
      </c>
      <c r="BI105" s="163">
        <f t="shared" si="8"/>
        <v>0</v>
      </c>
      <c r="BJ105" s="19" t="s">
        <v>20</v>
      </c>
      <c r="BK105" s="163">
        <f t="shared" si="9"/>
        <v>0</v>
      </c>
      <c r="BL105" s="19" t="s">
        <v>534</v>
      </c>
      <c r="BM105" s="19" t="s">
        <v>1160</v>
      </c>
    </row>
    <row r="106" spans="2:65" s="1" customFormat="1" ht="22.5" customHeight="1">
      <c r="B106" s="152"/>
      <c r="C106" s="153" t="s">
        <v>8</v>
      </c>
      <c r="D106" s="153" t="s">
        <v>155</v>
      </c>
      <c r="E106" s="154" t="s">
        <v>1161</v>
      </c>
      <c r="F106" s="155" t="s">
        <v>1162</v>
      </c>
      <c r="G106" s="156" t="s">
        <v>298</v>
      </c>
      <c r="H106" s="157">
        <v>1</v>
      </c>
      <c r="I106" s="158"/>
      <c r="J106" s="158">
        <f t="shared" si="0"/>
        <v>0</v>
      </c>
      <c r="K106" s="155" t="s">
        <v>3</v>
      </c>
      <c r="L106" s="33"/>
      <c r="M106" s="159" t="s">
        <v>3</v>
      </c>
      <c r="N106" s="160" t="s">
        <v>45</v>
      </c>
      <c r="O106" s="161">
        <v>0</v>
      </c>
      <c r="P106" s="161">
        <f t="shared" si="1"/>
        <v>0</v>
      </c>
      <c r="Q106" s="161">
        <v>0</v>
      </c>
      <c r="R106" s="161">
        <f t="shared" si="2"/>
        <v>0</v>
      </c>
      <c r="S106" s="161">
        <v>0</v>
      </c>
      <c r="T106" s="162">
        <f t="shared" si="3"/>
        <v>0</v>
      </c>
      <c r="AR106" s="19" t="s">
        <v>534</v>
      </c>
      <c r="AT106" s="19" t="s">
        <v>155</v>
      </c>
      <c r="AU106" s="19" t="s">
        <v>82</v>
      </c>
      <c r="AY106" s="19" t="s">
        <v>152</v>
      </c>
      <c r="BE106" s="163">
        <f t="shared" si="4"/>
        <v>0</v>
      </c>
      <c r="BF106" s="163">
        <f t="shared" si="5"/>
        <v>0</v>
      </c>
      <c r="BG106" s="163">
        <f t="shared" si="6"/>
        <v>0</v>
      </c>
      <c r="BH106" s="163">
        <f t="shared" si="7"/>
        <v>0</v>
      </c>
      <c r="BI106" s="163">
        <f t="shared" si="8"/>
        <v>0</v>
      </c>
      <c r="BJ106" s="19" t="s">
        <v>20</v>
      </c>
      <c r="BK106" s="163">
        <f t="shared" si="9"/>
        <v>0</v>
      </c>
      <c r="BL106" s="19" t="s">
        <v>534</v>
      </c>
      <c r="BM106" s="19" t="s">
        <v>1163</v>
      </c>
    </row>
    <row r="107" spans="2:65" s="1" customFormat="1" ht="22.5" customHeight="1">
      <c r="B107" s="152"/>
      <c r="C107" s="153" t="s">
        <v>339</v>
      </c>
      <c r="D107" s="153" t="s">
        <v>155</v>
      </c>
      <c r="E107" s="154" t="s">
        <v>1164</v>
      </c>
      <c r="F107" s="155" t="s">
        <v>1124</v>
      </c>
      <c r="G107" s="156" t="s">
        <v>298</v>
      </c>
      <c r="H107" s="157">
        <v>1</v>
      </c>
      <c r="I107" s="158"/>
      <c r="J107" s="158">
        <f t="shared" si="0"/>
        <v>0</v>
      </c>
      <c r="K107" s="155" t="s">
        <v>3</v>
      </c>
      <c r="L107" s="33"/>
      <c r="M107" s="159" t="s">
        <v>3</v>
      </c>
      <c r="N107" s="160" t="s">
        <v>45</v>
      </c>
      <c r="O107" s="161">
        <v>0</v>
      </c>
      <c r="P107" s="161">
        <f t="shared" si="1"/>
        <v>0</v>
      </c>
      <c r="Q107" s="161">
        <v>0</v>
      </c>
      <c r="R107" s="161">
        <f t="shared" si="2"/>
        <v>0</v>
      </c>
      <c r="S107" s="161">
        <v>0</v>
      </c>
      <c r="T107" s="162">
        <f t="shared" si="3"/>
        <v>0</v>
      </c>
      <c r="AR107" s="19" t="s">
        <v>534</v>
      </c>
      <c r="AT107" s="19" t="s">
        <v>155</v>
      </c>
      <c r="AU107" s="19" t="s">
        <v>82</v>
      </c>
      <c r="AY107" s="19" t="s">
        <v>152</v>
      </c>
      <c r="BE107" s="163">
        <f t="shared" si="4"/>
        <v>0</v>
      </c>
      <c r="BF107" s="163">
        <f t="shared" si="5"/>
        <v>0</v>
      </c>
      <c r="BG107" s="163">
        <f t="shared" si="6"/>
        <v>0</v>
      </c>
      <c r="BH107" s="163">
        <f t="shared" si="7"/>
        <v>0</v>
      </c>
      <c r="BI107" s="163">
        <f t="shared" si="8"/>
        <v>0</v>
      </c>
      <c r="BJ107" s="19" t="s">
        <v>20</v>
      </c>
      <c r="BK107" s="163">
        <f t="shared" si="9"/>
        <v>0</v>
      </c>
      <c r="BL107" s="19" t="s">
        <v>534</v>
      </c>
      <c r="BM107" s="19" t="s">
        <v>1165</v>
      </c>
    </row>
    <row r="108" spans="2:63" s="11" customFormat="1" ht="29.85" customHeight="1">
      <c r="B108" s="139"/>
      <c r="D108" s="149" t="s">
        <v>73</v>
      </c>
      <c r="E108" s="150" t="s">
        <v>1166</v>
      </c>
      <c r="F108" s="150" t="s">
        <v>1167</v>
      </c>
      <c r="J108" s="151">
        <f>BK108</f>
        <v>0</v>
      </c>
      <c r="L108" s="139"/>
      <c r="M108" s="143"/>
      <c r="N108" s="144"/>
      <c r="O108" s="144"/>
      <c r="P108" s="145">
        <f>SUM(P109:P140)</f>
        <v>0</v>
      </c>
      <c r="Q108" s="144"/>
      <c r="R108" s="145">
        <f>SUM(R109:R140)</f>
        <v>0</v>
      </c>
      <c r="S108" s="144"/>
      <c r="T108" s="146">
        <f>SUM(T109:T140)</f>
        <v>0</v>
      </c>
      <c r="AR108" s="140" t="s">
        <v>175</v>
      </c>
      <c r="AT108" s="147" t="s">
        <v>73</v>
      </c>
      <c r="AU108" s="147" t="s">
        <v>20</v>
      </c>
      <c r="AY108" s="140" t="s">
        <v>152</v>
      </c>
      <c r="BK108" s="148">
        <f>SUM(BK109:BK140)</f>
        <v>0</v>
      </c>
    </row>
    <row r="109" spans="2:65" s="1" customFormat="1" ht="22.5" customHeight="1">
      <c r="B109" s="152"/>
      <c r="C109" s="153" t="s">
        <v>347</v>
      </c>
      <c r="D109" s="153" t="s">
        <v>155</v>
      </c>
      <c r="E109" s="154" t="s">
        <v>1168</v>
      </c>
      <c r="F109" s="155" t="s">
        <v>1169</v>
      </c>
      <c r="G109" s="156" t="s">
        <v>328</v>
      </c>
      <c r="H109" s="157">
        <v>30</v>
      </c>
      <c r="I109" s="158"/>
      <c r="J109" s="158">
        <f aca="true" t="shared" si="10" ref="J109:J140">ROUND(I109*H109,2)</f>
        <v>0</v>
      </c>
      <c r="K109" s="155" t="s">
        <v>3</v>
      </c>
      <c r="L109" s="33"/>
      <c r="M109" s="159" t="s">
        <v>3</v>
      </c>
      <c r="N109" s="160" t="s">
        <v>45</v>
      </c>
      <c r="O109" s="161">
        <v>0</v>
      </c>
      <c r="P109" s="161">
        <f aca="true" t="shared" si="11" ref="P109:P140">O109*H109</f>
        <v>0</v>
      </c>
      <c r="Q109" s="161">
        <v>0</v>
      </c>
      <c r="R109" s="161">
        <f aca="true" t="shared" si="12" ref="R109:R140">Q109*H109</f>
        <v>0</v>
      </c>
      <c r="S109" s="161">
        <v>0</v>
      </c>
      <c r="T109" s="162">
        <f aca="true" t="shared" si="13" ref="T109:T140">S109*H109</f>
        <v>0</v>
      </c>
      <c r="AR109" s="19" t="s">
        <v>534</v>
      </c>
      <c r="AT109" s="19" t="s">
        <v>155</v>
      </c>
      <c r="AU109" s="19" t="s">
        <v>82</v>
      </c>
      <c r="AY109" s="19" t="s">
        <v>152</v>
      </c>
      <c r="BE109" s="163">
        <f aca="true" t="shared" si="14" ref="BE109:BE140">IF(N109="základní",J109,0)</f>
        <v>0</v>
      </c>
      <c r="BF109" s="163">
        <f aca="true" t="shared" si="15" ref="BF109:BF140">IF(N109="snížená",J109,0)</f>
        <v>0</v>
      </c>
      <c r="BG109" s="163">
        <f aca="true" t="shared" si="16" ref="BG109:BG140">IF(N109="zákl. přenesená",J109,0)</f>
        <v>0</v>
      </c>
      <c r="BH109" s="163">
        <f aca="true" t="shared" si="17" ref="BH109:BH140">IF(N109="sníž. přenesená",J109,0)</f>
        <v>0</v>
      </c>
      <c r="BI109" s="163">
        <f aca="true" t="shared" si="18" ref="BI109:BI140">IF(N109="nulová",J109,0)</f>
        <v>0</v>
      </c>
      <c r="BJ109" s="19" t="s">
        <v>20</v>
      </c>
      <c r="BK109" s="163">
        <f aca="true" t="shared" si="19" ref="BK109:BK140">ROUND(I109*H109,2)</f>
        <v>0</v>
      </c>
      <c r="BL109" s="19" t="s">
        <v>534</v>
      </c>
      <c r="BM109" s="19" t="s">
        <v>1170</v>
      </c>
    </row>
    <row r="110" spans="2:65" s="1" customFormat="1" ht="22.5" customHeight="1">
      <c r="B110" s="152"/>
      <c r="C110" s="153" t="s">
        <v>351</v>
      </c>
      <c r="D110" s="153" t="s">
        <v>155</v>
      </c>
      <c r="E110" s="154" t="s">
        <v>1171</v>
      </c>
      <c r="F110" s="155" t="s">
        <v>1172</v>
      </c>
      <c r="G110" s="156" t="s">
        <v>328</v>
      </c>
      <c r="H110" s="157">
        <v>30</v>
      </c>
      <c r="I110" s="158"/>
      <c r="J110" s="158">
        <f t="shared" si="10"/>
        <v>0</v>
      </c>
      <c r="K110" s="155" t="s">
        <v>3</v>
      </c>
      <c r="L110" s="33"/>
      <c r="M110" s="159" t="s">
        <v>3</v>
      </c>
      <c r="N110" s="160" t="s">
        <v>45</v>
      </c>
      <c r="O110" s="161">
        <v>0</v>
      </c>
      <c r="P110" s="161">
        <f t="shared" si="11"/>
        <v>0</v>
      </c>
      <c r="Q110" s="161">
        <v>0</v>
      </c>
      <c r="R110" s="161">
        <f t="shared" si="12"/>
        <v>0</v>
      </c>
      <c r="S110" s="161">
        <v>0</v>
      </c>
      <c r="T110" s="162">
        <f t="shared" si="13"/>
        <v>0</v>
      </c>
      <c r="AR110" s="19" t="s">
        <v>534</v>
      </c>
      <c r="AT110" s="19" t="s">
        <v>155</v>
      </c>
      <c r="AU110" s="19" t="s">
        <v>82</v>
      </c>
      <c r="AY110" s="19" t="s">
        <v>152</v>
      </c>
      <c r="BE110" s="163">
        <f t="shared" si="14"/>
        <v>0</v>
      </c>
      <c r="BF110" s="163">
        <f t="shared" si="15"/>
        <v>0</v>
      </c>
      <c r="BG110" s="163">
        <f t="shared" si="16"/>
        <v>0</v>
      </c>
      <c r="BH110" s="163">
        <f t="shared" si="17"/>
        <v>0</v>
      </c>
      <c r="BI110" s="163">
        <f t="shared" si="18"/>
        <v>0</v>
      </c>
      <c r="BJ110" s="19" t="s">
        <v>20</v>
      </c>
      <c r="BK110" s="163">
        <f t="shared" si="19"/>
        <v>0</v>
      </c>
      <c r="BL110" s="19" t="s">
        <v>534</v>
      </c>
      <c r="BM110" s="19" t="s">
        <v>1173</v>
      </c>
    </row>
    <row r="111" spans="2:65" s="1" customFormat="1" ht="22.5" customHeight="1">
      <c r="B111" s="152"/>
      <c r="C111" s="153" t="s">
        <v>356</v>
      </c>
      <c r="D111" s="153" t="s">
        <v>155</v>
      </c>
      <c r="E111" s="154" t="s">
        <v>1174</v>
      </c>
      <c r="F111" s="155" t="s">
        <v>1175</v>
      </c>
      <c r="G111" s="156" t="s">
        <v>328</v>
      </c>
      <c r="H111" s="157">
        <v>80</v>
      </c>
      <c r="I111" s="158"/>
      <c r="J111" s="158">
        <f t="shared" si="10"/>
        <v>0</v>
      </c>
      <c r="K111" s="155" t="s">
        <v>3</v>
      </c>
      <c r="L111" s="33"/>
      <c r="M111" s="159" t="s">
        <v>3</v>
      </c>
      <c r="N111" s="160" t="s">
        <v>45</v>
      </c>
      <c r="O111" s="161">
        <v>0</v>
      </c>
      <c r="P111" s="161">
        <f t="shared" si="11"/>
        <v>0</v>
      </c>
      <c r="Q111" s="161">
        <v>0</v>
      </c>
      <c r="R111" s="161">
        <f t="shared" si="12"/>
        <v>0</v>
      </c>
      <c r="S111" s="161">
        <v>0</v>
      </c>
      <c r="T111" s="162">
        <f t="shared" si="13"/>
        <v>0</v>
      </c>
      <c r="AR111" s="19" t="s">
        <v>534</v>
      </c>
      <c r="AT111" s="19" t="s">
        <v>155</v>
      </c>
      <c r="AU111" s="19" t="s">
        <v>82</v>
      </c>
      <c r="AY111" s="19" t="s">
        <v>152</v>
      </c>
      <c r="BE111" s="163">
        <f t="shared" si="14"/>
        <v>0</v>
      </c>
      <c r="BF111" s="163">
        <f t="shared" si="15"/>
        <v>0</v>
      </c>
      <c r="BG111" s="163">
        <f t="shared" si="16"/>
        <v>0</v>
      </c>
      <c r="BH111" s="163">
        <f t="shared" si="17"/>
        <v>0</v>
      </c>
      <c r="BI111" s="163">
        <f t="shared" si="18"/>
        <v>0</v>
      </c>
      <c r="BJ111" s="19" t="s">
        <v>20</v>
      </c>
      <c r="BK111" s="163">
        <f t="shared" si="19"/>
        <v>0</v>
      </c>
      <c r="BL111" s="19" t="s">
        <v>534</v>
      </c>
      <c r="BM111" s="19" t="s">
        <v>1176</v>
      </c>
    </row>
    <row r="112" spans="2:65" s="1" customFormat="1" ht="22.5" customHeight="1">
      <c r="B112" s="152"/>
      <c r="C112" s="153" t="s">
        <v>360</v>
      </c>
      <c r="D112" s="153" t="s">
        <v>155</v>
      </c>
      <c r="E112" s="154" t="s">
        <v>1177</v>
      </c>
      <c r="F112" s="155" t="s">
        <v>1172</v>
      </c>
      <c r="G112" s="156" t="s">
        <v>328</v>
      </c>
      <c r="H112" s="157">
        <v>60</v>
      </c>
      <c r="I112" s="158"/>
      <c r="J112" s="158">
        <f t="shared" si="10"/>
        <v>0</v>
      </c>
      <c r="K112" s="155" t="s">
        <v>3</v>
      </c>
      <c r="L112" s="33"/>
      <c r="M112" s="159" t="s">
        <v>3</v>
      </c>
      <c r="N112" s="160" t="s">
        <v>45</v>
      </c>
      <c r="O112" s="161">
        <v>0</v>
      </c>
      <c r="P112" s="161">
        <f t="shared" si="11"/>
        <v>0</v>
      </c>
      <c r="Q112" s="161">
        <v>0</v>
      </c>
      <c r="R112" s="161">
        <f t="shared" si="12"/>
        <v>0</v>
      </c>
      <c r="S112" s="161">
        <v>0</v>
      </c>
      <c r="T112" s="162">
        <f t="shared" si="13"/>
        <v>0</v>
      </c>
      <c r="AR112" s="19" t="s">
        <v>534</v>
      </c>
      <c r="AT112" s="19" t="s">
        <v>155</v>
      </c>
      <c r="AU112" s="19" t="s">
        <v>82</v>
      </c>
      <c r="AY112" s="19" t="s">
        <v>152</v>
      </c>
      <c r="BE112" s="163">
        <f t="shared" si="14"/>
        <v>0</v>
      </c>
      <c r="BF112" s="163">
        <f t="shared" si="15"/>
        <v>0</v>
      </c>
      <c r="BG112" s="163">
        <f t="shared" si="16"/>
        <v>0</v>
      </c>
      <c r="BH112" s="163">
        <f t="shared" si="17"/>
        <v>0</v>
      </c>
      <c r="BI112" s="163">
        <f t="shared" si="18"/>
        <v>0</v>
      </c>
      <c r="BJ112" s="19" t="s">
        <v>20</v>
      </c>
      <c r="BK112" s="163">
        <f t="shared" si="19"/>
        <v>0</v>
      </c>
      <c r="BL112" s="19" t="s">
        <v>534</v>
      </c>
      <c r="BM112" s="19" t="s">
        <v>1178</v>
      </c>
    </row>
    <row r="113" spans="2:65" s="1" customFormat="1" ht="22.5" customHeight="1">
      <c r="B113" s="152"/>
      <c r="C113" s="153" t="s">
        <v>366</v>
      </c>
      <c r="D113" s="153" t="s">
        <v>155</v>
      </c>
      <c r="E113" s="154" t="s">
        <v>1179</v>
      </c>
      <c r="F113" s="155" t="s">
        <v>1180</v>
      </c>
      <c r="G113" s="156" t="s">
        <v>328</v>
      </c>
      <c r="H113" s="157">
        <v>20</v>
      </c>
      <c r="I113" s="158"/>
      <c r="J113" s="158">
        <f t="shared" si="10"/>
        <v>0</v>
      </c>
      <c r="K113" s="155" t="s">
        <v>3</v>
      </c>
      <c r="L113" s="33"/>
      <c r="M113" s="159" t="s">
        <v>3</v>
      </c>
      <c r="N113" s="160" t="s">
        <v>45</v>
      </c>
      <c r="O113" s="161">
        <v>0</v>
      </c>
      <c r="P113" s="161">
        <f t="shared" si="11"/>
        <v>0</v>
      </c>
      <c r="Q113" s="161">
        <v>0</v>
      </c>
      <c r="R113" s="161">
        <f t="shared" si="12"/>
        <v>0</v>
      </c>
      <c r="S113" s="161">
        <v>0</v>
      </c>
      <c r="T113" s="162">
        <f t="shared" si="13"/>
        <v>0</v>
      </c>
      <c r="AR113" s="19" t="s">
        <v>534</v>
      </c>
      <c r="AT113" s="19" t="s">
        <v>155</v>
      </c>
      <c r="AU113" s="19" t="s">
        <v>82</v>
      </c>
      <c r="AY113" s="19" t="s">
        <v>152</v>
      </c>
      <c r="BE113" s="163">
        <f t="shared" si="14"/>
        <v>0</v>
      </c>
      <c r="BF113" s="163">
        <f t="shared" si="15"/>
        <v>0</v>
      </c>
      <c r="BG113" s="163">
        <f t="shared" si="16"/>
        <v>0</v>
      </c>
      <c r="BH113" s="163">
        <f t="shared" si="17"/>
        <v>0</v>
      </c>
      <c r="BI113" s="163">
        <f t="shared" si="18"/>
        <v>0</v>
      </c>
      <c r="BJ113" s="19" t="s">
        <v>20</v>
      </c>
      <c r="BK113" s="163">
        <f t="shared" si="19"/>
        <v>0</v>
      </c>
      <c r="BL113" s="19" t="s">
        <v>534</v>
      </c>
      <c r="BM113" s="19" t="s">
        <v>1181</v>
      </c>
    </row>
    <row r="114" spans="2:65" s="1" customFormat="1" ht="22.5" customHeight="1">
      <c r="B114" s="152"/>
      <c r="C114" s="153" t="s">
        <v>375</v>
      </c>
      <c r="D114" s="153" t="s">
        <v>155</v>
      </c>
      <c r="E114" s="154" t="s">
        <v>1182</v>
      </c>
      <c r="F114" s="155" t="s">
        <v>1183</v>
      </c>
      <c r="G114" s="156" t="s">
        <v>328</v>
      </c>
      <c r="H114" s="157">
        <v>400</v>
      </c>
      <c r="I114" s="158"/>
      <c r="J114" s="158">
        <f t="shared" si="10"/>
        <v>0</v>
      </c>
      <c r="K114" s="155" t="s">
        <v>3</v>
      </c>
      <c r="L114" s="33"/>
      <c r="M114" s="159" t="s">
        <v>3</v>
      </c>
      <c r="N114" s="160" t="s">
        <v>45</v>
      </c>
      <c r="O114" s="161">
        <v>0</v>
      </c>
      <c r="P114" s="161">
        <f t="shared" si="11"/>
        <v>0</v>
      </c>
      <c r="Q114" s="161">
        <v>0</v>
      </c>
      <c r="R114" s="161">
        <f t="shared" si="12"/>
        <v>0</v>
      </c>
      <c r="S114" s="161">
        <v>0</v>
      </c>
      <c r="T114" s="162">
        <f t="shared" si="13"/>
        <v>0</v>
      </c>
      <c r="AR114" s="19" t="s">
        <v>534</v>
      </c>
      <c r="AT114" s="19" t="s">
        <v>155</v>
      </c>
      <c r="AU114" s="19" t="s">
        <v>82</v>
      </c>
      <c r="AY114" s="19" t="s">
        <v>152</v>
      </c>
      <c r="BE114" s="163">
        <f t="shared" si="14"/>
        <v>0</v>
      </c>
      <c r="BF114" s="163">
        <f t="shared" si="15"/>
        <v>0</v>
      </c>
      <c r="BG114" s="163">
        <f t="shared" si="16"/>
        <v>0</v>
      </c>
      <c r="BH114" s="163">
        <f t="shared" si="17"/>
        <v>0</v>
      </c>
      <c r="BI114" s="163">
        <f t="shared" si="18"/>
        <v>0</v>
      </c>
      <c r="BJ114" s="19" t="s">
        <v>20</v>
      </c>
      <c r="BK114" s="163">
        <f t="shared" si="19"/>
        <v>0</v>
      </c>
      <c r="BL114" s="19" t="s">
        <v>534</v>
      </c>
      <c r="BM114" s="19" t="s">
        <v>1184</v>
      </c>
    </row>
    <row r="115" spans="2:65" s="1" customFormat="1" ht="22.5" customHeight="1">
      <c r="B115" s="152"/>
      <c r="C115" s="153" t="s">
        <v>939</v>
      </c>
      <c r="D115" s="153" t="s">
        <v>155</v>
      </c>
      <c r="E115" s="154" t="s">
        <v>1185</v>
      </c>
      <c r="F115" s="155" t="s">
        <v>1172</v>
      </c>
      <c r="G115" s="156" t="s">
        <v>328</v>
      </c>
      <c r="H115" s="157">
        <v>400</v>
      </c>
      <c r="I115" s="158"/>
      <c r="J115" s="158">
        <f t="shared" si="10"/>
        <v>0</v>
      </c>
      <c r="K115" s="155" t="s">
        <v>3</v>
      </c>
      <c r="L115" s="33"/>
      <c r="M115" s="159" t="s">
        <v>3</v>
      </c>
      <c r="N115" s="160" t="s">
        <v>45</v>
      </c>
      <c r="O115" s="161">
        <v>0</v>
      </c>
      <c r="P115" s="161">
        <f t="shared" si="11"/>
        <v>0</v>
      </c>
      <c r="Q115" s="161">
        <v>0</v>
      </c>
      <c r="R115" s="161">
        <f t="shared" si="12"/>
        <v>0</v>
      </c>
      <c r="S115" s="161">
        <v>0</v>
      </c>
      <c r="T115" s="162">
        <f t="shared" si="13"/>
        <v>0</v>
      </c>
      <c r="AR115" s="19" t="s">
        <v>534</v>
      </c>
      <c r="AT115" s="19" t="s">
        <v>155</v>
      </c>
      <c r="AU115" s="19" t="s">
        <v>82</v>
      </c>
      <c r="AY115" s="19" t="s">
        <v>152</v>
      </c>
      <c r="BE115" s="163">
        <f t="shared" si="14"/>
        <v>0</v>
      </c>
      <c r="BF115" s="163">
        <f t="shared" si="15"/>
        <v>0</v>
      </c>
      <c r="BG115" s="163">
        <f t="shared" si="16"/>
        <v>0</v>
      </c>
      <c r="BH115" s="163">
        <f t="shared" si="17"/>
        <v>0</v>
      </c>
      <c r="BI115" s="163">
        <f t="shared" si="18"/>
        <v>0</v>
      </c>
      <c r="BJ115" s="19" t="s">
        <v>20</v>
      </c>
      <c r="BK115" s="163">
        <f t="shared" si="19"/>
        <v>0</v>
      </c>
      <c r="BL115" s="19" t="s">
        <v>534</v>
      </c>
      <c r="BM115" s="19" t="s">
        <v>1186</v>
      </c>
    </row>
    <row r="116" spans="2:65" s="1" customFormat="1" ht="22.5" customHeight="1">
      <c r="B116" s="152"/>
      <c r="C116" s="153" t="s">
        <v>943</v>
      </c>
      <c r="D116" s="153" t="s">
        <v>155</v>
      </c>
      <c r="E116" s="154" t="s">
        <v>1187</v>
      </c>
      <c r="F116" s="155" t="s">
        <v>1188</v>
      </c>
      <c r="G116" s="156" t="s">
        <v>328</v>
      </c>
      <c r="H116" s="157">
        <v>100</v>
      </c>
      <c r="I116" s="158"/>
      <c r="J116" s="158">
        <f t="shared" si="10"/>
        <v>0</v>
      </c>
      <c r="K116" s="155" t="s">
        <v>3</v>
      </c>
      <c r="L116" s="33"/>
      <c r="M116" s="159" t="s">
        <v>3</v>
      </c>
      <c r="N116" s="160" t="s">
        <v>45</v>
      </c>
      <c r="O116" s="161">
        <v>0</v>
      </c>
      <c r="P116" s="161">
        <f t="shared" si="11"/>
        <v>0</v>
      </c>
      <c r="Q116" s="161">
        <v>0</v>
      </c>
      <c r="R116" s="161">
        <f t="shared" si="12"/>
        <v>0</v>
      </c>
      <c r="S116" s="161">
        <v>0</v>
      </c>
      <c r="T116" s="162">
        <f t="shared" si="13"/>
        <v>0</v>
      </c>
      <c r="AR116" s="19" t="s">
        <v>534</v>
      </c>
      <c r="AT116" s="19" t="s">
        <v>155</v>
      </c>
      <c r="AU116" s="19" t="s">
        <v>82</v>
      </c>
      <c r="AY116" s="19" t="s">
        <v>152</v>
      </c>
      <c r="BE116" s="163">
        <f t="shared" si="14"/>
        <v>0</v>
      </c>
      <c r="BF116" s="163">
        <f t="shared" si="15"/>
        <v>0</v>
      </c>
      <c r="BG116" s="163">
        <f t="shared" si="16"/>
        <v>0</v>
      </c>
      <c r="BH116" s="163">
        <f t="shared" si="17"/>
        <v>0</v>
      </c>
      <c r="BI116" s="163">
        <f t="shared" si="18"/>
        <v>0</v>
      </c>
      <c r="BJ116" s="19" t="s">
        <v>20</v>
      </c>
      <c r="BK116" s="163">
        <f t="shared" si="19"/>
        <v>0</v>
      </c>
      <c r="BL116" s="19" t="s">
        <v>534</v>
      </c>
      <c r="BM116" s="19" t="s">
        <v>1189</v>
      </c>
    </row>
    <row r="117" spans="2:65" s="1" customFormat="1" ht="22.5" customHeight="1">
      <c r="B117" s="152"/>
      <c r="C117" s="153" t="s">
        <v>945</v>
      </c>
      <c r="D117" s="153" t="s">
        <v>155</v>
      </c>
      <c r="E117" s="154" t="s">
        <v>1190</v>
      </c>
      <c r="F117" s="155" t="s">
        <v>1172</v>
      </c>
      <c r="G117" s="156" t="s">
        <v>328</v>
      </c>
      <c r="H117" s="157">
        <v>70</v>
      </c>
      <c r="I117" s="158"/>
      <c r="J117" s="158">
        <f t="shared" si="10"/>
        <v>0</v>
      </c>
      <c r="K117" s="155" t="s">
        <v>3</v>
      </c>
      <c r="L117" s="33"/>
      <c r="M117" s="159" t="s">
        <v>3</v>
      </c>
      <c r="N117" s="160" t="s">
        <v>45</v>
      </c>
      <c r="O117" s="161">
        <v>0</v>
      </c>
      <c r="P117" s="161">
        <f t="shared" si="11"/>
        <v>0</v>
      </c>
      <c r="Q117" s="161">
        <v>0</v>
      </c>
      <c r="R117" s="161">
        <f t="shared" si="12"/>
        <v>0</v>
      </c>
      <c r="S117" s="161">
        <v>0</v>
      </c>
      <c r="T117" s="162">
        <f t="shared" si="13"/>
        <v>0</v>
      </c>
      <c r="AR117" s="19" t="s">
        <v>534</v>
      </c>
      <c r="AT117" s="19" t="s">
        <v>155</v>
      </c>
      <c r="AU117" s="19" t="s">
        <v>82</v>
      </c>
      <c r="AY117" s="19" t="s">
        <v>152</v>
      </c>
      <c r="BE117" s="163">
        <f t="shared" si="14"/>
        <v>0</v>
      </c>
      <c r="BF117" s="163">
        <f t="shared" si="15"/>
        <v>0</v>
      </c>
      <c r="BG117" s="163">
        <f t="shared" si="16"/>
        <v>0</v>
      </c>
      <c r="BH117" s="163">
        <f t="shared" si="17"/>
        <v>0</v>
      </c>
      <c r="BI117" s="163">
        <f t="shared" si="18"/>
        <v>0</v>
      </c>
      <c r="BJ117" s="19" t="s">
        <v>20</v>
      </c>
      <c r="BK117" s="163">
        <f t="shared" si="19"/>
        <v>0</v>
      </c>
      <c r="BL117" s="19" t="s">
        <v>534</v>
      </c>
      <c r="BM117" s="19" t="s">
        <v>1191</v>
      </c>
    </row>
    <row r="118" spans="2:65" s="1" customFormat="1" ht="22.5" customHeight="1">
      <c r="B118" s="152"/>
      <c r="C118" s="153" t="s">
        <v>496</v>
      </c>
      <c r="D118" s="153" t="s">
        <v>155</v>
      </c>
      <c r="E118" s="154" t="s">
        <v>1192</v>
      </c>
      <c r="F118" s="155" t="s">
        <v>1193</v>
      </c>
      <c r="G118" s="156" t="s">
        <v>328</v>
      </c>
      <c r="H118" s="157">
        <v>30</v>
      </c>
      <c r="I118" s="158"/>
      <c r="J118" s="158">
        <f t="shared" si="10"/>
        <v>0</v>
      </c>
      <c r="K118" s="155" t="s">
        <v>3</v>
      </c>
      <c r="L118" s="33"/>
      <c r="M118" s="159" t="s">
        <v>3</v>
      </c>
      <c r="N118" s="160" t="s">
        <v>45</v>
      </c>
      <c r="O118" s="161">
        <v>0</v>
      </c>
      <c r="P118" s="161">
        <f t="shared" si="11"/>
        <v>0</v>
      </c>
      <c r="Q118" s="161">
        <v>0</v>
      </c>
      <c r="R118" s="161">
        <f t="shared" si="12"/>
        <v>0</v>
      </c>
      <c r="S118" s="161">
        <v>0</v>
      </c>
      <c r="T118" s="162">
        <f t="shared" si="13"/>
        <v>0</v>
      </c>
      <c r="AR118" s="19" t="s">
        <v>534</v>
      </c>
      <c r="AT118" s="19" t="s">
        <v>155</v>
      </c>
      <c r="AU118" s="19" t="s">
        <v>82</v>
      </c>
      <c r="AY118" s="19" t="s">
        <v>152</v>
      </c>
      <c r="BE118" s="163">
        <f t="shared" si="14"/>
        <v>0</v>
      </c>
      <c r="BF118" s="163">
        <f t="shared" si="15"/>
        <v>0</v>
      </c>
      <c r="BG118" s="163">
        <f t="shared" si="16"/>
        <v>0</v>
      </c>
      <c r="BH118" s="163">
        <f t="shared" si="17"/>
        <v>0</v>
      </c>
      <c r="BI118" s="163">
        <f t="shared" si="18"/>
        <v>0</v>
      </c>
      <c r="BJ118" s="19" t="s">
        <v>20</v>
      </c>
      <c r="BK118" s="163">
        <f t="shared" si="19"/>
        <v>0</v>
      </c>
      <c r="BL118" s="19" t="s">
        <v>534</v>
      </c>
      <c r="BM118" s="19" t="s">
        <v>1194</v>
      </c>
    </row>
    <row r="119" spans="2:65" s="1" customFormat="1" ht="22.5" customHeight="1">
      <c r="B119" s="152"/>
      <c r="C119" s="153" t="s">
        <v>1195</v>
      </c>
      <c r="D119" s="153" t="s">
        <v>155</v>
      </c>
      <c r="E119" s="154" t="s">
        <v>1196</v>
      </c>
      <c r="F119" s="155" t="s">
        <v>1197</v>
      </c>
      <c r="G119" s="156" t="s">
        <v>328</v>
      </c>
      <c r="H119" s="157">
        <v>100</v>
      </c>
      <c r="I119" s="158"/>
      <c r="J119" s="158">
        <f t="shared" si="10"/>
        <v>0</v>
      </c>
      <c r="K119" s="155" t="s">
        <v>3</v>
      </c>
      <c r="L119" s="33"/>
      <c r="M119" s="159" t="s">
        <v>3</v>
      </c>
      <c r="N119" s="160" t="s">
        <v>45</v>
      </c>
      <c r="O119" s="161">
        <v>0</v>
      </c>
      <c r="P119" s="161">
        <f t="shared" si="11"/>
        <v>0</v>
      </c>
      <c r="Q119" s="161">
        <v>0</v>
      </c>
      <c r="R119" s="161">
        <f t="shared" si="12"/>
        <v>0</v>
      </c>
      <c r="S119" s="161">
        <v>0</v>
      </c>
      <c r="T119" s="162">
        <f t="shared" si="13"/>
        <v>0</v>
      </c>
      <c r="AR119" s="19" t="s">
        <v>534</v>
      </c>
      <c r="AT119" s="19" t="s">
        <v>155</v>
      </c>
      <c r="AU119" s="19" t="s">
        <v>82</v>
      </c>
      <c r="AY119" s="19" t="s">
        <v>152</v>
      </c>
      <c r="BE119" s="163">
        <f t="shared" si="14"/>
        <v>0</v>
      </c>
      <c r="BF119" s="163">
        <f t="shared" si="15"/>
        <v>0</v>
      </c>
      <c r="BG119" s="163">
        <f t="shared" si="16"/>
        <v>0</v>
      </c>
      <c r="BH119" s="163">
        <f t="shared" si="17"/>
        <v>0</v>
      </c>
      <c r="BI119" s="163">
        <f t="shared" si="18"/>
        <v>0</v>
      </c>
      <c r="BJ119" s="19" t="s">
        <v>20</v>
      </c>
      <c r="BK119" s="163">
        <f t="shared" si="19"/>
        <v>0</v>
      </c>
      <c r="BL119" s="19" t="s">
        <v>534</v>
      </c>
      <c r="BM119" s="19" t="s">
        <v>1198</v>
      </c>
    </row>
    <row r="120" spans="2:65" s="1" customFormat="1" ht="22.5" customHeight="1">
      <c r="B120" s="152"/>
      <c r="C120" s="153" t="s">
        <v>1199</v>
      </c>
      <c r="D120" s="153" t="s">
        <v>155</v>
      </c>
      <c r="E120" s="154" t="s">
        <v>1200</v>
      </c>
      <c r="F120" s="155" t="s">
        <v>1172</v>
      </c>
      <c r="G120" s="156" t="s">
        <v>328</v>
      </c>
      <c r="H120" s="157">
        <v>70</v>
      </c>
      <c r="I120" s="158"/>
      <c r="J120" s="158">
        <f t="shared" si="10"/>
        <v>0</v>
      </c>
      <c r="K120" s="155" t="s">
        <v>3</v>
      </c>
      <c r="L120" s="33"/>
      <c r="M120" s="159" t="s">
        <v>3</v>
      </c>
      <c r="N120" s="160" t="s">
        <v>45</v>
      </c>
      <c r="O120" s="161">
        <v>0</v>
      </c>
      <c r="P120" s="161">
        <f t="shared" si="11"/>
        <v>0</v>
      </c>
      <c r="Q120" s="161">
        <v>0</v>
      </c>
      <c r="R120" s="161">
        <f t="shared" si="12"/>
        <v>0</v>
      </c>
      <c r="S120" s="161">
        <v>0</v>
      </c>
      <c r="T120" s="162">
        <f t="shared" si="13"/>
        <v>0</v>
      </c>
      <c r="AR120" s="19" t="s">
        <v>534</v>
      </c>
      <c r="AT120" s="19" t="s">
        <v>155</v>
      </c>
      <c r="AU120" s="19" t="s">
        <v>82</v>
      </c>
      <c r="AY120" s="19" t="s">
        <v>152</v>
      </c>
      <c r="BE120" s="163">
        <f t="shared" si="14"/>
        <v>0</v>
      </c>
      <c r="BF120" s="163">
        <f t="shared" si="15"/>
        <v>0</v>
      </c>
      <c r="BG120" s="163">
        <f t="shared" si="16"/>
        <v>0</v>
      </c>
      <c r="BH120" s="163">
        <f t="shared" si="17"/>
        <v>0</v>
      </c>
      <c r="BI120" s="163">
        <f t="shared" si="18"/>
        <v>0</v>
      </c>
      <c r="BJ120" s="19" t="s">
        <v>20</v>
      </c>
      <c r="BK120" s="163">
        <f t="shared" si="19"/>
        <v>0</v>
      </c>
      <c r="BL120" s="19" t="s">
        <v>534</v>
      </c>
      <c r="BM120" s="19" t="s">
        <v>1201</v>
      </c>
    </row>
    <row r="121" spans="2:65" s="1" customFormat="1" ht="22.5" customHeight="1">
      <c r="B121" s="152"/>
      <c r="C121" s="153" t="s">
        <v>1202</v>
      </c>
      <c r="D121" s="153" t="s">
        <v>155</v>
      </c>
      <c r="E121" s="154" t="s">
        <v>1203</v>
      </c>
      <c r="F121" s="155" t="s">
        <v>1193</v>
      </c>
      <c r="G121" s="156" t="s">
        <v>328</v>
      </c>
      <c r="H121" s="157">
        <v>30</v>
      </c>
      <c r="I121" s="158"/>
      <c r="J121" s="158">
        <f t="shared" si="10"/>
        <v>0</v>
      </c>
      <c r="K121" s="155" t="s">
        <v>3</v>
      </c>
      <c r="L121" s="33"/>
      <c r="M121" s="159" t="s">
        <v>3</v>
      </c>
      <c r="N121" s="160" t="s">
        <v>45</v>
      </c>
      <c r="O121" s="161">
        <v>0</v>
      </c>
      <c r="P121" s="161">
        <f t="shared" si="11"/>
        <v>0</v>
      </c>
      <c r="Q121" s="161">
        <v>0</v>
      </c>
      <c r="R121" s="161">
        <f t="shared" si="12"/>
        <v>0</v>
      </c>
      <c r="S121" s="161">
        <v>0</v>
      </c>
      <c r="T121" s="162">
        <f t="shared" si="13"/>
        <v>0</v>
      </c>
      <c r="AR121" s="19" t="s">
        <v>534</v>
      </c>
      <c r="AT121" s="19" t="s">
        <v>155</v>
      </c>
      <c r="AU121" s="19" t="s">
        <v>82</v>
      </c>
      <c r="AY121" s="19" t="s">
        <v>152</v>
      </c>
      <c r="BE121" s="163">
        <f t="shared" si="14"/>
        <v>0</v>
      </c>
      <c r="BF121" s="163">
        <f t="shared" si="15"/>
        <v>0</v>
      </c>
      <c r="BG121" s="163">
        <f t="shared" si="16"/>
        <v>0</v>
      </c>
      <c r="BH121" s="163">
        <f t="shared" si="17"/>
        <v>0</v>
      </c>
      <c r="BI121" s="163">
        <f t="shared" si="18"/>
        <v>0</v>
      </c>
      <c r="BJ121" s="19" t="s">
        <v>20</v>
      </c>
      <c r="BK121" s="163">
        <f t="shared" si="19"/>
        <v>0</v>
      </c>
      <c r="BL121" s="19" t="s">
        <v>534</v>
      </c>
      <c r="BM121" s="19" t="s">
        <v>1204</v>
      </c>
    </row>
    <row r="122" spans="2:65" s="1" customFormat="1" ht="22.5" customHeight="1">
      <c r="B122" s="152"/>
      <c r="C122" s="153" t="s">
        <v>1205</v>
      </c>
      <c r="D122" s="153" t="s">
        <v>155</v>
      </c>
      <c r="E122" s="154" t="s">
        <v>1206</v>
      </c>
      <c r="F122" s="155" t="s">
        <v>1207</v>
      </c>
      <c r="G122" s="156" t="s">
        <v>328</v>
      </c>
      <c r="H122" s="157">
        <v>300</v>
      </c>
      <c r="I122" s="158"/>
      <c r="J122" s="158">
        <f t="shared" si="10"/>
        <v>0</v>
      </c>
      <c r="K122" s="155" t="s">
        <v>3</v>
      </c>
      <c r="L122" s="33"/>
      <c r="M122" s="159" t="s">
        <v>3</v>
      </c>
      <c r="N122" s="160" t="s">
        <v>45</v>
      </c>
      <c r="O122" s="161">
        <v>0</v>
      </c>
      <c r="P122" s="161">
        <f t="shared" si="11"/>
        <v>0</v>
      </c>
      <c r="Q122" s="161">
        <v>0</v>
      </c>
      <c r="R122" s="161">
        <f t="shared" si="12"/>
        <v>0</v>
      </c>
      <c r="S122" s="161">
        <v>0</v>
      </c>
      <c r="T122" s="162">
        <f t="shared" si="13"/>
        <v>0</v>
      </c>
      <c r="AR122" s="19" t="s">
        <v>534</v>
      </c>
      <c r="AT122" s="19" t="s">
        <v>155</v>
      </c>
      <c r="AU122" s="19" t="s">
        <v>82</v>
      </c>
      <c r="AY122" s="19" t="s">
        <v>152</v>
      </c>
      <c r="BE122" s="163">
        <f t="shared" si="14"/>
        <v>0</v>
      </c>
      <c r="BF122" s="163">
        <f t="shared" si="15"/>
        <v>0</v>
      </c>
      <c r="BG122" s="163">
        <f t="shared" si="16"/>
        <v>0</v>
      </c>
      <c r="BH122" s="163">
        <f t="shared" si="17"/>
        <v>0</v>
      </c>
      <c r="BI122" s="163">
        <f t="shared" si="18"/>
        <v>0</v>
      </c>
      <c r="BJ122" s="19" t="s">
        <v>20</v>
      </c>
      <c r="BK122" s="163">
        <f t="shared" si="19"/>
        <v>0</v>
      </c>
      <c r="BL122" s="19" t="s">
        <v>534</v>
      </c>
      <c r="BM122" s="19" t="s">
        <v>1208</v>
      </c>
    </row>
    <row r="123" spans="2:65" s="1" customFormat="1" ht="22.5" customHeight="1">
      <c r="B123" s="152"/>
      <c r="C123" s="153" t="s">
        <v>385</v>
      </c>
      <c r="D123" s="153" t="s">
        <v>155</v>
      </c>
      <c r="E123" s="154" t="s">
        <v>1209</v>
      </c>
      <c r="F123" s="155" t="s">
        <v>1193</v>
      </c>
      <c r="G123" s="156" t="s">
        <v>328</v>
      </c>
      <c r="H123" s="157">
        <v>300</v>
      </c>
      <c r="I123" s="158"/>
      <c r="J123" s="158">
        <f t="shared" si="10"/>
        <v>0</v>
      </c>
      <c r="K123" s="155" t="s">
        <v>3</v>
      </c>
      <c r="L123" s="33"/>
      <c r="M123" s="159" t="s">
        <v>3</v>
      </c>
      <c r="N123" s="160" t="s">
        <v>45</v>
      </c>
      <c r="O123" s="161">
        <v>0</v>
      </c>
      <c r="P123" s="161">
        <f t="shared" si="11"/>
        <v>0</v>
      </c>
      <c r="Q123" s="161">
        <v>0</v>
      </c>
      <c r="R123" s="161">
        <f t="shared" si="12"/>
        <v>0</v>
      </c>
      <c r="S123" s="161">
        <v>0</v>
      </c>
      <c r="T123" s="162">
        <f t="shared" si="13"/>
        <v>0</v>
      </c>
      <c r="AR123" s="19" t="s">
        <v>534</v>
      </c>
      <c r="AT123" s="19" t="s">
        <v>155</v>
      </c>
      <c r="AU123" s="19" t="s">
        <v>82</v>
      </c>
      <c r="AY123" s="19" t="s">
        <v>152</v>
      </c>
      <c r="BE123" s="163">
        <f t="shared" si="14"/>
        <v>0</v>
      </c>
      <c r="BF123" s="163">
        <f t="shared" si="15"/>
        <v>0</v>
      </c>
      <c r="BG123" s="163">
        <f t="shared" si="16"/>
        <v>0</v>
      </c>
      <c r="BH123" s="163">
        <f t="shared" si="17"/>
        <v>0</v>
      </c>
      <c r="BI123" s="163">
        <f t="shared" si="18"/>
        <v>0</v>
      </c>
      <c r="BJ123" s="19" t="s">
        <v>20</v>
      </c>
      <c r="BK123" s="163">
        <f t="shared" si="19"/>
        <v>0</v>
      </c>
      <c r="BL123" s="19" t="s">
        <v>534</v>
      </c>
      <c r="BM123" s="19" t="s">
        <v>1210</v>
      </c>
    </row>
    <row r="124" spans="2:65" s="1" customFormat="1" ht="22.5" customHeight="1">
      <c r="B124" s="152"/>
      <c r="C124" s="153" t="s">
        <v>389</v>
      </c>
      <c r="D124" s="153" t="s">
        <v>155</v>
      </c>
      <c r="E124" s="154" t="s">
        <v>1211</v>
      </c>
      <c r="F124" s="155" t="s">
        <v>1212</v>
      </c>
      <c r="G124" s="156" t="s">
        <v>328</v>
      </c>
      <c r="H124" s="157">
        <v>100</v>
      </c>
      <c r="I124" s="158"/>
      <c r="J124" s="158">
        <f t="shared" si="10"/>
        <v>0</v>
      </c>
      <c r="K124" s="155" t="s">
        <v>3</v>
      </c>
      <c r="L124" s="33"/>
      <c r="M124" s="159" t="s">
        <v>3</v>
      </c>
      <c r="N124" s="160" t="s">
        <v>45</v>
      </c>
      <c r="O124" s="161">
        <v>0</v>
      </c>
      <c r="P124" s="161">
        <f t="shared" si="11"/>
        <v>0</v>
      </c>
      <c r="Q124" s="161">
        <v>0</v>
      </c>
      <c r="R124" s="161">
        <f t="shared" si="12"/>
        <v>0</v>
      </c>
      <c r="S124" s="161">
        <v>0</v>
      </c>
      <c r="T124" s="162">
        <f t="shared" si="13"/>
        <v>0</v>
      </c>
      <c r="AR124" s="19" t="s">
        <v>534</v>
      </c>
      <c r="AT124" s="19" t="s">
        <v>155</v>
      </c>
      <c r="AU124" s="19" t="s">
        <v>82</v>
      </c>
      <c r="AY124" s="19" t="s">
        <v>152</v>
      </c>
      <c r="BE124" s="163">
        <f t="shared" si="14"/>
        <v>0</v>
      </c>
      <c r="BF124" s="163">
        <f t="shared" si="15"/>
        <v>0</v>
      </c>
      <c r="BG124" s="163">
        <f t="shared" si="16"/>
        <v>0</v>
      </c>
      <c r="BH124" s="163">
        <f t="shared" si="17"/>
        <v>0</v>
      </c>
      <c r="BI124" s="163">
        <f t="shared" si="18"/>
        <v>0</v>
      </c>
      <c r="BJ124" s="19" t="s">
        <v>20</v>
      </c>
      <c r="BK124" s="163">
        <f t="shared" si="19"/>
        <v>0</v>
      </c>
      <c r="BL124" s="19" t="s">
        <v>534</v>
      </c>
      <c r="BM124" s="19" t="s">
        <v>1213</v>
      </c>
    </row>
    <row r="125" spans="2:65" s="1" customFormat="1" ht="22.5" customHeight="1">
      <c r="B125" s="152"/>
      <c r="C125" s="153" t="s">
        <v>395</v>
      </c>
      <c r="D125" s="153" t="s">
        <v>155</v>
      </c>
      <c r="E125" s="154" t="s">
        <v>1214</v>
      </c>
      <c r="F125" s="155" t="s">
        <v>1172</v>
      </c>
      <c r="G125" s="156" t="s">
        <v>328</v>
      </c>
      <c r="H125" s="157">
        <v>70</v>
      </c>
      <c r="I125" s="158"/>
      <c r="J125" s="158">
        <f t="shared" si="10"/>
        <v>0</v>
      </c>
      <c r="K125" s="155" t="s">
        <v>3</v>
      </c>
      <c r="L125" s="33"/>
      <c r="M125" s="159" t="s">
        <v>3</v>
      </c>
      <c r="N125" s="160" t="s">
        <v>45</v>
      </c>
      <c r="O125" s="161">
        <v>0</v>
      </c>
      <c r="P125" s="161">
        <f t="shared" si="11"/>
        <v>0</v>
      </c>
      <c r="Q125" s="161">
        <v>0</v>
      </c>
      <c r="R125" s="161">
        <f t="shared" si="12"/>
        <v>0</v>
      </c>
      <c r="S125" s="161">
        <v>0</v>
      </c>
      <c r="T125" s="162">
        <f t="shared" si="13"/>
        <v>0</v>
      </c>
      <c r="AR125" s="19" t="s">
        <v>534</v>
      </c>
      <c r="AT125" s="19" t="s">
        <v>155</v>
      </c>
      <c r="AU125" s="19" t="s">
        <v>82</v>
      </c>
      <c r="AY125" s="19" t="s">
        <v>152</v>
      </c>
      <c r="BE125" s="163">
        <f t="shared" si="14"/>
        <v>0</v>
      </c>
      <c r="BF125" s="163">
        <f t="shared" si="15"/>
        <v>0</v>
      </c>
      <c r="BG125" s="163">
        <f t="shared" si="16"/>
        <v>0</v>
      </c>
      <c r="BH125" s="163">
        <f t="shared" si="17"/>
        <v>0</v>
      </c>
      <c r="BI125" s="163">
        <f t="shared" si="18"/>
        <v>0</v>
      </c>
      <c r="BJ125" s="19" t="s">
        <v>20</v>
      </c>
      <c r="BK125" s="163">
        <f t="shared" si="19"/>
        <v>0</v>
      </c>
      <c r="BL125" s="19" t="s">
        <v>534</v>
      </c>
      <c r="BM125" s="19" t="s">
        <v>1215</v>
      </c>
    </row>
    <row r="126" spans="2:65" s="1" customFormat="1" ht="22.5" customHeight="1">
      <c r="B126" s="152"/>
      <c r="C126" s="153" t="s">
        <v>399</v>
      </c>
      <c r="D126" s="153" t="s">
        <v>155</v>
      </c>
      <c r="E126" s="154" t="s">
        <v>1216</v>
      </c>
      <c r="F126" s="155" t="s">
        <v>1193</v>
      </c>
      <c r="G126" s="156" t="s">
        <v>328</v>
      </c>
      <c r="H126" s="157">
        <v>30</v>
      </c>
      <c r="I126" s="158"/>
      <c r="J126" s="158">
        <f t="shared" si="10"/>
        <v>0</v>
      </c>
      <c r="K126" s="155" t="s">
        <v>3</v>
      </c>
      <c r="L126" s="33"/>
      <c r="M126" s="159" t="s">
        <v>3</v>
      </c>
      <c r="N126" s="160" t="s">
        <v>45</v>
      </c>
      <c r="O126" s="161">
        <v>0</v>
      </c>
      <c r="P126" s="161">
        <f t="shared" si="11"/>
        <v>0</v>
      </c>
      <c r="Q126" s="161">
        <v>0</v>
      </c>
      <c r="R126" s="161">
        <f t="shared" si="12"/>
        <v>0</v>
      </c>
      <c r="S126" s="161">
        <v>0</v>
      </c>
      <c r="T126" s="162">
        <f t="shared" si="13"/>
        <v>0</v>
      </c>
      <c r="AR126" s="19" t="s">
        <v>534</v>
      </c>
      <c r="AT126" s="19" t="s">
        <v>155</v>
      </c>
      <c r="AU126" s="19" t="s">
        <v>82</v>
      </c>
      <c r="AY126" s="19" t="s">
        <v>152</v>
      </c>
      <c r="BE126" s="163">
        <f t="shared" si="14"/>
        <v>0</v>
      </c>
      <c r="BF126" s="163">
        <f t="shared" si="15"/>
        <v>0</v>
      </c>
      <c r="BG126" s="163">
        <f t="shared" si="16"/>
        <v>0</v>
      </c>
      <c r="BH126" s="163">
        <f t="shared" si="17"/>
        <v>0</v>
      </c>
      <c r="BI126" s="163">
        <f t="shared" si="18"/>
        <v>0</v>
      </c>
      <c r="BJ126" s="19" t="s">
        <v>20</v>
      </c>
      <c r="BK126" s="163">
        <f t="shared" si="19"/>
        <v>0</v>
      </c>
      <c r="BL126" s="19" t="s">
        <v>534</v>
      </c>
      <c r="BM126" s="19" t="s">
        <v>1217</v>
      </c>
    </row>
    <row r="127" spans="2:65" s="1" customFormat="1" ht="22.5" customHeight="1">
      <c r="B127" s="152"/>
      <c r="C127" s="153" t="s">
        <v>404</v>
      </c>
      <c r="D127" s="153" t="s">
        <v>155</v>
      </c>
      <c r="E127" s="154" t="s">
        <v>1218</v>
      </c>
      <c r="F127" s="155" t="s">
        <v>1219</v>
      </c>
      <c r="G127" s="156" t="s">
        <v>328</v>
      </c>
      <c r="H127" s="157">
        <v>40</v>
      </c>
      <c r="I127" s="158"/>
      <c r="J127" s="158">
        <f t="shared" si="10"/>
        <v>0</v>
      </c>
      <c r="K127" s="155" t="s">
        <v>3</v>
      </c>
      <c r="L127" s="33"/>
      <c r="M127" s="159" t="s">
        <v>3</v>
      </c>
      <c r="N127" s="160" t="s">
        <v>45</v>
      </c>
      <c r="O127" s="161">
        <v>0</v>
      </c>
      <c r="P127" s="161">
        <f t="shared" si="11"/>
        <v>0</v>
      </c>
      <c r="Q127" s="161">
        <v>0</v>
      </c>
      <c r="R127" s="161">
        <f t="shared" si="12"/>
        <v>0</v>
      </c>
      <c r="S127" s="161">
        <v>0</v>
      </c>
      <c r="T127" s="162">
        <f t="shared" si="13"/>
        <v>0</v>
      </c>
      <c r="AR127" s="19" t="s">
        <v>534</v>
      </c>
      <c r="AT127" s="19" t="s">
        <v>155</v>
      </c>
      <c r="AU127" s="19" t="s">
        <v>82</v>
      </c>
      <c r="AY127" s="19" t="s">
        <v>152</v>
      </c>
      <c r="BE127" s="163">
        <f t="shared" si="14"/>
        <v>0</v>
      </c>
      <c r="BF127" s="163">
        <f t="shared" si="15"/>
        <v>0</v>
      </c>
      <c r="BG127" s="163">
        <f t="shared" si="16"/>
        <v>0</v>
      </c>
      <c r="BH127" s="163">
        <f t="shared" si="17"/>
        <v>0</v>
      </c>
      <c r="BI127" s="163">
        <f t="shared" si="18"/>
        <v>0</v>
      </c>
      <c r="BJ127" s="19" t="s">
        <v>20</v>
      </c>
      <c r="BK127" s="163">
        <f t="shared" si="19"/>
        <v>0</v>
      </c>
      <c r="BL127" s="19" t="s">
        <v>534</v>
      </c>
      <c r="BM127" s="19" t="s">
        <v>1220</v>
      </c>
    </row>
    <row r="128" spans="2:65" s="1" customFormat="1" ht="22.5" customHeight="1">
      <c r="B128" s="152"/>
      <c r="C128" s="153" t="s">
        <v>410</v>
      </c>
      <c r="D128" s="153" t="s">
        <v>155</v>
      </c>
      <c r="E128" s="154" t="s">
        <v>1221</v>
      </c>
      <c r="F128" s="155" t="s">
        <v>1172</v>
      </c>
      <c r="G128" s="156" t="s">
        <v>328</v>
      </c>
      <c r="H128" s="157">
        <v>40</v>
      </c>
      <c r="I128" s="158"/>
      <c r="J128" s="158">
        <f t="shared" si="10"/>
        <v>0</v>
      </c>
      <c r="K128" s="155" t="s">
        <v>3</v>
      </c>
      <c r="L128" s="33"/>
      <c r="M128" s="159" t="s">
        <v>3</v>
      </c>
      <c r="N128" s="160" t="s">
        <v>45</v>
      </c>
      <c r="O128" s="161">
        <v>0</v>
      </c>
      <c r="P128" s="161">
        <f t="shared" si="11"/>
        <v>0</v>
      </c>
      <c r="Q128" s="161">
        <v>0</v>
      </c>
      <c r="R128" s="161">
        <f t="shared" si="12"/>
        <v>0</v>
      </c>
      <c r="S128" s="161">
        <v>0</v>
      </c>
      <c r="T128" s="162">
        <f t="shared" si="13"/>
        <v>0</v>
      </c>
      <c r="AR128" s="19" t="s">
        <v>534</v>
      </c>
      <c r="AT128" s="19" t="s">
        <v>155</v>
      </c>
      <c r="AU128" s="19" t="s">
        <v>82</v>
      </c>
      <c r="AY128" s="19" t="s">
        <v>152</v>
      </c>
      <c r="BE128" s="163">
        <f t="shared" si="14"/>
        <v>0</v>
      </c>
      <c r="BF128" s="163">
        <f t="shared" si="15"/>
        <v>0</v>
      </c>
      <c r="BG128" s="163">
        <f t="shared" si="16"/>
        <v>0</v>
      </c>
      <c r="BH128" s="163">
        <f t="shared" si="17"/>
        <v>0</v>
      </c>
      <c r="BI128" s="163">
        <f t="shared" si="18"/>
        <v>0</v>
      </c>
      <c r="BJ128" s="19" t="s">
        <v>20</v>
      </c>
      <c r="BK128" s="163">
        <f t="shared" si="19"/>
        <v>0</v>
      </c>
      <c r="BL128" s="19" t="s">
        <v>534</v>
      </c>
      <c r="BM128" s="19" t="s">
        <v>1222</v>
      </c>
    </row>
    <row r="129" spans="2:65" s="1" customFormat="1" ht="22.5" customHeight="1">
      <c r="B129" s="152"/>
      <c r="C129" s="153" t="s">
        <v>415</v>
      </c>
      <c r="D129" s="153" t="s">
        <v>155</v>
      </c>
      <c r="E129" s="154" t="s">
        <v>1223</v>
      </c>
      <c r="F129" s="155" t="s">
        <v>1224</v>
      </c>
      <c r="G129" s="156" t="s">
        <v>328</v>
      </c>
      <c r="H129" s="157">
        <v>40</v>
      </c>
      <c r="I129" s="158"/>
      <c r="J129" s="158">
        <f t="shared" si="10"/>
        <v>0</v>
      </c>
      <c r="K129" s="155" t="s">
        <v>3</v>
      </c>
      <c r="L129" s="33"/>
      <c r="M129" s="159" t="s">
        <v>3</v>
      </c>
      <c r="N129" s="160" t="s">
        <v>45</v>
      </c>
      <c r="O129" s="161">
        <v>0</v>
      </c>
      <c r="P129" s="161">
        <f t="shared" si="11"/>
        <v>0</v>
      </c>
      <c r="Q129" s="161">
        <v>0</v>
      </c>
      <c r="R129" s="161">
        <f t="shared" si="12"/>
        <v>0</v>
      </c>
      <c r="S129" s="161">
        <v>0</v>
      </c>
      <c r="T129" s="162">
        <f t="shared" si="13"/>
        <v>0</v>
      </c>
      <c r="AR129" s="19" t="s">
        <v>534</v>
      </c>
      <c r="AT129" s="19" t="s">
        <v>155</v>
      </c>
      <c r="AU129" s="19" t="s">
        <v>82</v>
      </c>
      <c r="AY129" s="19" t="s">
        <v>152</v>
      </c>
      <c r="BE129" s="163">
        <f t="shared" si="14"/>
        <v>0</v>
      </c>
      <c r="BF129" s="163">
        <f t="shared" si="15"/>
        <v>0</v>
      </c>
      <c r="BG129" s="163">
        <f t="shared" si="16"/>
        <v>0</v>
      </c>
      <c r="BH129" s="163">
        <f t="shared" si="17"/>
        <v>0</v>
      </c>
      <c r="BI129" s="163">
        <f t="shared" si="18"/>
        <v>0</v>
      </c>
      <c r="BJ129" s="19" t="s">
        <v>20</v>
      </c>
      <c r="BK129" s="163">
        <f t="shared" si="19"/>
        <v>0</v>
      </c>
      <c r="BL129" s="19" t="s">
        <v>534</v>
      </c>
      <c r="BM129" s="19" t="s">
        <v>1225</v>
      </c>
    </row>
    <row r="130" spans="2:65" s="1" customFormat="1" ht="22.5" customHeight="1">
      <c r="B130" s="152"/>
      <c r="C130" s="153" t="s">
        <v>421</v>
      </c>
      <c r="D130" s="153" t="s">
        <v>155</v>
      </c>
      <c r="E130" s="154" t="s">
        <v>1226</v>
      </c>
      <c r="F130" s="155" t="s">
        <v>1172</v>
      </c>
      <c r="G130" s="156" t="s">
        <v>328</v>
      </c>
      <c r="H130" s="157">
        <v>20</v>
      </c>
      <c r="I130" s="158"/>
      <c r="J130" s="158">
        <f t="shared" si="10"/>
        <v>0</v>
      </c>
      <c r="K130" s="155" t="s">
        <v>3</v>
      </c>
      <c r="L130" s="33"/>
      <c r="M130" s="159" t="s">
        <v>3</v>
      </c>
      <c r="N130" s="160" t="s">
        <v>45</v>
      </c>
      <c r="O130" s="161">
        <v>0</v>
      </c>
      <c r="P130" s="161">
        <f t="shared" si="11"/>
        <v>0</v>
      </c>
      <c r="Q130" s="161">
        <v>0</v>
      </c>
      <c r="R130" s="161">
        <f t="shared" si="12"/>
        <v>0</v>
      </c>
      <c r="S130" s="161">
        <v>0</v>
      </c>
      <c r="T130" s="162">
        <f t="shared" si="13"/>
        <v>0</v>
      </c>
      <c r="AR130" s="19" t="s">
        <v>534</v>
      </c>
      <c r="AT130" s="19" t="s">
        <v>155</v>
      </c>
      <c r="AU130" s="19" t="s">
        <v>82</v>
      </c>
      <c r="AY130" s="19" t="s">
        <v>152</v>
      </c>
      <c r="BE130" s="163">
        <f t="shared" si="14"/>
        <v>0</v>
      </c>
      <c r="BF130" s="163">
        <f t="shared" si="15"/>
        <v>0</v>
      </c>
      <c r="BG130" s="163">
        <f t="shared" si="16"/>
        <v>0</v>
      </c>
      <c r="BH130" s="163">
        <f t="shared" si="17"/>
        <v>0</v>
      </c>
      <c r="BI130" s="163">
        <f t="shared" si="18"/>
        <v>0</v>
      </c>
      <c r="BJ130" s="19" t="s">
        <v>20</v>
      </c>
      <c r="BK130" s="163">
        <f t="shared" si="19"/>
        <v>0</v>
      </c>
      <c r="BL130" s="19" t="s">
        <v>534</v>
      </c>
      <c r="BM130" s="19" t="s">
        <v>1227</v>
      </c>
    </row>
    <row r="131" spans="2:65" s="1" customFormat="1" ht="22.5" customHeight="1">
      <c r="B131" s="152"/>
      <c r="C131" s="153" t="s">
        <v>427</v>
      </c>
      <c r="D131" s="153" t="s">
        <v>155</v>
      </c>
      <c r="E131" s="154" t="s">
        <v>1228</v>
      </c>
      <c r="F131" s="155" t="s">
        <v>1193</v>
      </c>
      <c r="G131" s="156" t="s">
        <v>328</v>
      </c>
      <c r="H131" s="157">
        <v>10</v>
      </c>
      <c r="I131" s="158"/>
      <c r="J131" s="158">
        <f t="shared" si="10"/>
        <v>0</v>
      </c>
      <c r="K131" s="155" t="s">
        <v>3</v>
      </c>
      <c r="L131" s="33"/>
      <c r="M131" s="159" t="s">
        <v>3</v>
      </c>
      <c r="N131" s="160" t="s">
        <v>45</v>
      </c>
      <c r="O131" s="161">
        <v>0</v>
      </c>
      <c r="P131" s="161">
        <f t="shared" si="11"/>
        <v>0</v>
      </c>
      <c r="Q131" s="161">
        <v>0</v>
      </c>
      <c r="R131" s="161">
        <f t="shared" si="12"/>
        <v>0</v>
      </c>
      <c r="S131" s="161">
        <v>0</v>
      </c>
      <c r="T131" s="162">
        <f t="shared" si="13"/>
        <v>0</v>
      </c>
      <c r="AR131" s="19" t="s">
        <v>534</v>
      </c>
      <c r="AT131" s="19" t="s">
        <v>155</v>
      </c>
      <c r="AU131" s="19" t="s">
        <v>82</v>
      </c>
      <c r="AY131" s="19" t="s">
        <v>152</v>
      </c>
      <c r="BE131" s="163">
        <f t="shared" si="14"/>
        <v>0</v>
      </c>
      <c r="BF131" s="163">
        <f t="shared" si="15"/>
        <v>0</v>
      </c>
      <c r="BG131" s="163">
        <f t="shared" si="16"/>
        <v>0</v>
      </c>
      <c r="BH131" s="163">
        <f t="shared" si="17"/>
        <v>0</v>
      </c>
      <c r="BI131" s="163">
        <f t="shared" si="18"/>
        <v>0</v>
      </c>
      <c r="BJ131" s="19" t="s">
        <v>20</v>
      </c>
      <c r="BK131" s="163">
        <f t="shared" si="19"/>
        <v>0</v>
      </c>
      <c r="BL131" s="19" t="s">
        <v>534</v>
      </c>
      <c r="BM131" s="19" t="s">
        <v>1229</v>
      </c>
    </row>
    <row r="132" spans="2:65" s="1" customFormat="1" ht="22.5" customHeight="1">
      <c r="B132" s="152"/>
      <c r="C132" s="153" t="s">
        <v>432</v>
      </c>
      <c r="D132" s="153" t="s">
        <v>155</v>
      </c>
      <c r="E132" s="154" t="s">
        <v>1230</v>
      </c>
      <c r="F132" s="155" t="s">
        <v>1180</v>
      </c>
      <c r="G132" s="156" t="s">
        <v>328</v>
      </c>
      <c r="H132" s="157">
        <v>10</v>
      </c>
      <c r="I132" s="158"/>
      <c r="J132" s="158">
        <f t="shared" si="10"/>
        <v>0</v>
      </c>
      <c r="K132" s="155" t="s">
        <v>3</v>
      </c>
      <c r="L132" s="33"/>
      <c r="M132" s="159" t="s">
        <v>3</v>
      </c>
      <c r="N132" s="160" t="s">
        <v>45</v>
      </c>
      <c r="O132" s="161">
        <v>0</v>
      </c>
      <c r="P132" s="161">
        <f t="shared" si="11"/>
        <v>0</v>
      </c>
      <c r="Q132" s="161">
        <v>0</v>
      </c>
      <c r="R132" s="161">
        <f t="shared" si="12"/>
        <v>0</v>
      </c>
      <c r="S132" s="161">
        <v>0</v>
      </c>
      <c r="T132" s="162">
        <f t="shared" si="13"/>
        <v>0</v>
      </c>
      <c r="AR132" s="19" t="s">
        <v>534</v>
      </c>
      <c r="AT132" s="19" t="s">
        <v>155</v>
      </c>
      <c r="AU132" s="19" t="s">
        <v>82</v>
      </c>
      <c r="AY132" s="19" t="s">
        <v>152</v>
      </c>
      <c r="BE132" s="163">
        <f t="shared" si="14"/>
        <v>0</v>
      </c>
      <c r="BF132" s="163">
        <f t="shared" si="15"/>
        <v>0</v>
      </c>
      <c r="BG132" s="163">
        <f t="shared" si="16"/>
        <v>0</v>
      </c>
      <c r="BH132" s="163">
        <f t="shared" si="17"/>
        <v>0</v>
      </c>
      <c r="BI132" s="163">
        <f t="shared" si="18"/>
        <v>0</v>
      </c>
      <c r="BJ132" s="19" t="s">
        <v>20</v>
      </c>
      <c r="BK132" s="163">
        <f t="shared" si="19"/>
        <v>0</v>
      </c>
      <c r="BL132" s="19" t="s">
        <v>534</v>
      </c>
      <c r="BM132" s="19" t="s">
        <v>1231</v>
      </c>
    </row>
    <row r="133" spans="2:65" s="1" customFormat="1" ht="22.5" customHeight="1">
      <c r="B133" s="152"/>
      <c r="C133" s="153" t="s">
        <v>442</v>
      </c>
      <c r="D133" s="153" t="s">
        <v>155</v>
      </c>
      <c r="E133" s="154" t="s">
        <v>1232</v>
      </c>
      <c r="F133" s="155" t="s">
        <v>1233</v>
      </c>
      <c r="G133" s="156" t="s">
        <v>328</v>
      </c>
      <c r="H133" s="157">
        <v>80</v>
      </c>
      <c r="I133" s="158"/>
      <c r="J133" s="158">
        <f t="shared" si="10"/>
        <v>0</v>
      </c>
      <c r="K133" s="155" t="s">
        <v>3</v>
      </c>
      <c r="L133" s="33"/>
      <c r="M133" s="159" t="s">
        <v>3</v>
      </c>
      <c r="N133" s="160" t="s">
        <v>45</v>
      </c>
      <c r="O133" s="161">
        <v>0</v>
      </c>
      <c r="P133" s="161">
        <f t="shared" si="11"/>
        <v>0</v>
      </c>
      <c r="Q133" s="161">
        <v>0</v>
      </c>
      <c r="R133" s="161">
        <f t="shared" si="12"/>
        <v>0</v>
      </c>
      <c r="S133" s="161">
        <v>0</v>
      </c>
      <c r="T133" s="162">
        <f t="shared" si="13"/>
        <v>0</v>
      </c>
      <c r="AR133" s="19" t="s">
        <v>534</v>
      </c>
      <c r="AT133" s="19" t="s">
        <v>155</v>
      </c>
      <c r="AU133" s="19" t="s">
        <v>82</v>
      </c>
      <c r="AY133" s="19" t="s">
        <v>152</v>
      </c>
      <c r="BE133" s="163">
        <f t="shared" si="14"/>
        <v>0</v>
      </c>
      <c r="BF133" s="163">
        <f t="shared" si="15"/>
        <v>0</v>
      </c>
      <c r="BG133" s="163">
        <f t="shared" si="16"/>
        <v>0</v>
      </c>
      <c r="BH133" s="163">
        <f t="shared" si="17"/>
        <v>0</v>
      </c>
      <c r="BI133" s="163">
        <f t="shared" si="18"/>
        <v>0</v>
      </c>
      <c r="BJ133" s="19" t="s">
        <v>20</v>
      </c>
      <c r="BK133" s="163">
        <f t="shared" si="19"/>
        <v>0</v>
      </c>
      <c r="BL133" s="19" t="s">
        <v>534</v>
      </c>
      <c r="BM133" s="19" t="s">
        <v>1234</v>
      </c>
    </row>
    <row r="134" spans="2:65" s="1" customFormat="1" ht="22.5" customHeight="1">
      <c r="B134" s="152"/>
      <c r="C134" s="153" t="s">
        <v>446</v>
      </c>
      <c r="D134" s="153" t="s">
        <v>155</v>
      </c>
      <c r="E134" s="154" t="s">
        <v>1235</v>
      </c>
      <c r="F134" s="155" t="s">
        <v>1236</v>
      </c>
      <c r="G134" s="156" t="s">
        <v>328</v>
      </c>
      <c r="H134" s="157">
        <v>70</v>
      </c>
      <c r="I134" s="158"/>
      <c r="J134" s="158">
        <f t="shared" si="10"/>
        <v>0</v>
      </c>
      <c r="K134" s="155" t="s">
        <v>3</v>
      </c>
      <c r="L134" s="33"/>
      <c r="M134" s="159" t="s">
        <v>3</v>
      </c>
      <c r="N134" s="160" t="s">
        <v>45</v>
      </c>
      <c r="O134" s="161">
        <v>0</v>
      </c>
      <c r="P134" s="161">
        <f t="shared" si="11"/>
        <v>0</v>
      </c>
      <c r="Q134" s="161">
        <v>0</v>
      </c>
      <c r="R134" s="161">
        <f t="shared" si="12"/>
        <v>0</v>
      </c>
      <c r="S134" s="161">
        <v>0</v>
      </c>
      <c r="T134" s="162">
        <f t="shared" si="13"/>
        <v>0</v>
      </c>
      <c r="AR134" s="19" t="s">
        <v>534</v>
      </c>
      <c r="AT134" s="19" t="s">
        <v>155</v>
      </c>
      <c r="AU134" s="19" t="s">
        <v>82</v>
      </c>
      <c r="AY134" s="19" t="s">
        <v>152</v>
      </c>
      <c r="BE134" s="163">
        <f t="shared" si="14"/>
        <v>0</v>
      </c>
      <c r="BF134" s="163">
        <f t="shared" si="15"/>
        <v>0</v>
      </c>
      <c r="BG134" s="163">
        <f t="shared" si="16"/>
        <v>0</v>
      </c>
      <c r="BH134" s="163">
        <f t="shared" si="17"/>
        <v>0</v>
      </c>
      <c r="BI134" s="163">
        <f t="shared" si="18"/>
        <v>0</v>
      </c>
      <c r="BJ134" s="19" t="s">
        <v>20</v>
      </c>
      <c r="BK134" s="163">
        <f t="shared" si="19"/>
        <v>0</v>
      </c>
      <c r="BL134" s="19" t="s">
        <v>534</v>
      </c>
      <c r="BM134" s="19" t="s">
        <v>1237</v>
      </c>
    </row>
    <row r="135" spans="2:65" s="1" customFormat="1" ht="22.5" customHeight="1">
      <c r="B135" s="152"/>
      <c r="C135" s="153" t="s">
        <v>452</v>
      </c>
      <c r="D135" s="153" t="s">
        <v>155</v>
      </c>
      <c r="E135" s="154" t="s">
        <v>1238</v>
      </c>
      <c r="F135" s="155" t="s">
        <v>1239</v>
      </c>
      <c r="G135" s="156" t="s">
        <v>328</v>
      </c>
      <c r="H135" s="157">
        <v>8</v>
      </c>
      <c r="I135" s="158"/>
      <c r="J135" s="158">
        <f t="shared" si="10"/>
        <v>0</v>
      </c>
      <c r="K135" s="155" t="s">
        <v>3</v>
      </c>
      <c r="L135" s="33"/>
      <c r="M135" s="159" t="s">
        <v>3</v>
      </c>
      <c r="N135" s="160" t="s">
        <v>45</v>
      </c>
      <c r="O135" s="161">
        <v>0</v>
      </c>
      <c r="P135" s="161">
        <f t="shared" si="11"/>
        <v>0</v>
      </c>
      <c r="Q135" s="161">
        <v>0</v>
      </c>
      <c r="R135" s="161">
        <f t="shared" si="12"/>
        <v>0</v>
      </c>
      <c r="S135" s="161">
        <v>0</v>
      </c>
      <c r="T135" s="162">
        <f t="shared" si="13"/>
        <v>0</v>
      </c>
      <c r="AR135" s="19" t="s">
        <v>534</v>
      </c>
      <c r="AT135" s="19" t="s">
        <v>155</v>
      </c>
      <c r="AU135" s="19" t="s">
        <v>82</v>
      </c>
      <c r="AY135" s="19" t="s">
        <v>152</v>
      </c>
      <c r="BE135" s="163">
        <f t="shared" si="14"/>
        <v>0</v>
      </c>
      <c r="BF135" s="163">
        <f t="shared" si="15"/>
        <v>0</v>
      </c>
      <c r="BG135" s="163">
        <f t="shared" si="16"/>
        <v>0</v>
      </c>
      <c r="BH135" s="163">
        <f t="shared" si="17"/>
        <v>0</v>
      </c>
      <c r="BI135" s="163">
        <f t="shared" si="18"/>
        <v>0</v>
      </c>
      <c r="BJ135" s="19" t="s">
        <v>20</v>
      </c>
      <c r="BK135" s="163">
        <f t="shared" si="19"/>
        <v>0</v>
      </c>
      <c r="BL135" s="19" t="s">
        <v>534</v>
      </c>
      <c r="BM135" s="19" t="s">
        <v>1240</v>
      </c>
    </row>
    <row r="136" spans="2:65" s="1" customFormat="1" ht="22.5" customHeight="1">
      <c r="B136" s="152"/>
      <c r="C136" s="153" t="s">
        <v>461</v>
      </c>
      <c r="D136" s="153" t="s">
        <v>155</v>
      </c>
      <c r="E136" s="154" t="s">
        <v>1241</v>
      </c>
      <c r="F136" s="155" t="s">
        <v>1180</v>
      </c>
      <c r="G136" s="156" t="s">
        <v>328</v>
      </c>
      <c r="H136" s="157">
        <v>8</v>
      </c>
      <c r="I136" s="158"/>
      <c r="J136" s="158">
        <f t="shared" si="10"/>
        <v>0</v>
      </c>
      <c r="K136" s="155" t="s">
        <v>3</v>
      </c>
      <c r="L136" s="33"/>
      <c r="M136" s="159" t="s">
        <v>3</v>
      </c>
      <c r="N136" s="160" t="s">
        <v>45</v>
      </c>
      <c r="O136" s="161">
        <v>0</v>
      </c>
      <c r="P136" s="161">
        <f t="shared" si="11"/>
        <v>0</v>
      </c>
      <c r="Q136" s="161">
        <v>0</v>
      </c>
      <c r="R136" s="161">
        <f t="shared" si="12"/>
        <v>0</v>
      </c>
      <c r="S136" s="161">
        <v>0</v>
      </c>
      <c r="T136" s="162">
        <f t="shared" si="13"/>
        <v>0</v>
      </c>
      <c r="AR136" s="19" t="s">
        <v>534</v>
      </c>
      <c r="AT136" s="19" t="s">
        <v>155</v>
      </c>
      <c r="AU136" s="19" t="s">
        <v>82</v>
      </c>
      <c r="AY136" s="19" t="s">
        <v>152</v>
      </c>
      <c r="BE136" s="163">
        <f t="shared" si="14"/>
        <v>0</v>
      </c>
      <c r="BF136" s="163">
        <f t="shared" si="15"/>
        <v>0</v>
      </c>
      <c r="BG136" s="163">
        <f t="shared" si="16"/>
        <v>0</v>
      </c>
      <c r="BH136" s="163">
        <f t="shared" si="17"/>
        <v>0</v>
      </c>
      <c r="BI136" s="163">
        <f t="shared" si="18"/>
        <v>0</v>
      </c>
      <c r="BJ136" s="19" t="s">
        <v>20</v>
      </c>
      <c r="BK136" s="163">
        <f t="shared" si="19"/>
        <v>0</v>
      </c>
      <c r="BL136" s="19" t="s">
        <v>534</v>
      </c>
      <c r="BM136" s="19" t="s">
        <v>1242</v>
      </c>
    </row>
    <row r="137" spans="2:65" s="1" customFormat="1" ht="22.5" customHeight="1">
      <c r="B137" s="152"/>
      <c r="C137" s="153" t="s">
        <v>465</v>
      </c>
      <c r="D137" s="153" t="s">
        <v>155</v>
      </c>
      <c r="E137" s="154" t="s">
        <v>1243</v>
      </c>
      <c r="F137" s="155" t="s">
        <v>1244</v>
      </c>
      <c r="G137" s="156" t="s">
        <v>328</v>
      </c>
      <c r="H137" s="157">
        <v>10</v>
      </c>
      <c r="I137" s="158"/>
      <c r="J137" s="158">
        <f t="shared" si="10"/>
        <v>0</v>
      </c>
      <c r="K137" s="155" t="s">
        <v>3</v>
      </c>
      <c r="L137" s="33"/>
      <c r="M137" s="159" t="s">
        <v>3</v>
      </c>
      <c r="N137" s="160" t="s">
        <v>45</v>
      </c>
      <c r="O137" s="161">
        <v>0</v>
      </c>
      <c r="P137" s="161">
        <f t="shared" si="11"/>
        <v>0</v>
      </c>
      <c r="Q137" s="161">
        <v>0</v>
      </c>
      <c r="R137" s="161">
        <f t="shared" si="12"/>
        <v>0</v>
      </c>
      <c r="S137" s="161">
        <v>0</v>
      </c>
      <c r="T137" s="162">
        <f t="shared" si="13"/>
        <v>0</v>
      </c>
      <c r="AR137" s="19" t="s">
        <v>534</v>
      </c>
      <c r="AT137" s="19" t="s">
        <v>155</v>
      </c>
      <c r="AU137" s="19" t="s">
        <v>82</v>
      </c>
      <c r="AY137" s="19" t="s">
        <v>152</v>
      </c>
      <c r="BE137" s="163">
        <f t="shared" si="14"/>
        <v>0</v>
      </c>
      <c r="BF137" s="163">
        <f t="shared" si="15"/>
        <v>0</v>
      </c>
      <c r="BG137" s="163">
        <f t="shared" si="16"/>
        <v>0</v>
      </c>
      <c r="BH137" s="163">
        <f t="shared" si="17"/>
        <v>0</v>
      </c>
      <c r="BI137" s="163">
        <f t="shared" si="18"/>
        <v>0</v>
      </c>
      <c r="BJ137" s="19" t="s">
        <v>20</v>
      </c>
      <c r="BK137" s="163">
        <f t="shared" si="19"/>
        <v>0</v>
      </c>
      <c r="BL137" s="19" t="s">
        <v>534</v>
      </c>
      <c r="BM137" s="19" t="s">
        <v>1245</v>
      </c>
    </row>
    <row r="138" spans="2:65" s="1" customFormat="1" ht="22.5" customHeight="1">
      <c r="B138" s="152"/>
      <c r="C138" s="153" t="s">
        <v>469</v>
      </c>
      <c r="D138" s="153" t="s">
        <v>155</v>
      </c>
      <c r="E138" s="154" t="s">
        <v>1246</v>
      </c>
      <c r="F138" s="155" t="s">
        <v>1247</v>
      </c>
      <c r="G138" s="156" t="s">
        <v>328</v>
      </c>
      <c r="H138" s="157">
        <v>10</v>
      </c>
      <c r="I138" s="158"/>
      <c r="J138" s="158">
        <f t="shared" si="10"/>
        <v>0</v>
      </c>
      <c r="K138" s="155" t="s">
        <v>3</v>
      </c>
      <c r="L138" s="33"/>
      <c r="M138" s="159" t="s">
        <v>3</v>
      </c>
      <c r="N138" s="160" t="s">
        <v>45</v>
      </c>
      <c r="O138" s="161">
        <v>0</v>
      </c>
      <c r="P138" s="161">
        <f t="shared" si="11"/>
        <v>0</v>
      </c>
      <c r="Q138" s="161">
        <v>0</v>
      </c>
      <c r="R138" s="161">
        <f t="shared" si="12"/>
        <v>0</v>
      </c>
      <c r="S138" s="161">
        <v>0</v>
      </c>
      <c r="T138" s="162">
        <f t="shared" si="13"/>
        <v>0</v>
      </c>
      <c r="AR138" s="19" t="s">
        <v>534</v>
      </c>
      <c r="AT138" s="19" t="s">
        <v>155</v>
      </c>
      <c r="AU138" s="19" t="s">
        <v>82</v>
      </c>
      <c r="AY138" s="19" t="s">
        <v>152</v>
      </c>
      <c r="BE138" s="163">
        <f t="shared" si="14"/>
        <v>0</v>
      </c>
      <c r="BF138" s="163">
        <f t="shared" si="15"/>
        <v>0</v>
      </c>
      <c r="BG138" s="163">
        <f t="shared" si="16"/>
        <v>0</v>
      </c>
      <c r="BH138" s="163">
        <f t="shared" si="17"/>
        <v>0</v>
      </c>
      <c r="BI138" s="163">
        <f t="shared" si="18"/>
        <v>0</v>
      </c>
      <c r="BJ138" s="19" t="s">
        <v>20</v>
      </c>
      <c r="BK138" s="163">
        <f t="shared" si="19"/>
        <v>0</v>
      </c>
      <c r="BL138" s="19" t="s">
        <v>534</v>
      </c>
      <c r="BM138" s="19" t="s">
        <v>1248</v>
      </c>
    </row>
    <row r="139" spans="2:65" s="1" customFormat="1" ht="22.5" customHeight="1">
      <c r="B139" s="152"/>
      <c r="C139" s="153" t="s">
        <v>474</v>
      </c>
      <c r="D139" s="153" t="s">
        <v>155</v>
      </c>
      <c r="E139" s="154" t="s">
        <v>1249</v>
      </c>
      <c r="F139" s="155" t="s">
        <v>1250</v>
      </c>
      <c r="G139" s="156" t="s">
        <v>328</v>
      </c>
      <c r="H139" s="157">
        <v>20</v>
      </c>
      <c r="I139" s="158"/>
      <c r="J139" s="158">
        <f t="shared" si="10"/>
        <v>0</v>
      </c>
      <c r="K139" s="155" t="s">
        <v>3</v>
      </c>
      <c r="L139" s="33"/>
      <c r="M139" s="159" t="s">
        <v>3</v>
      </c>
      <c r="N139" s="160" t="s">
        <v>45</v>
      </c>
      <c r="O139" s="161">
        <v>0</v>
      </c>
      <c r="P139" s="161">
        <f t="shared" si="11"/>
        <v>0</v>
      </c>
      <c r="Q139" s="161">
        <v>0</v>
      </c>
      <c r="R139" s="161">
        <f t="shared" si="12"/>
        <v>0</v>
      </c>
      <c r="S139" s="161">
        <v>0</v>
      </c>
      <c r="T139" s="162">
        <f t="shared" si="13"/>
        <v>0</v>
      </c>
      <c r="AR139" s="19" t="s">
        <v>534</v>
      </c>
      <c r="AT139" s="19" t="s">
        <v>155</v>
      </c>
      <c r="AU139" s="19" t="s">
        <v>82</v>
      </c>
      <c r="AY139" s="19" t="s">
        <v>152</v>
      </c>
      <c r="BE139" s="163">
        <f t="shared" si="14"/>
        <v>0</v>
      </c>
      <c r="BF139" s="163">
        <f t="shared" si="15"/>
        <v>0</v>
      </c>
      <c r="BG139" s="163">
        <f t="shared" si="16"/>
        <v>0</v>
      </c>
      <c r="BH139" s="163">
        <f t="shared" si="17"/>
        <v>0</v>
      </c>
      <c r="BI139" s="163">
        <f t="shared" si="18"/>
        <v>0</v>
      </c>
      <c r="BJ139" s="19" t="s">
        <v>20</v>
      </c>
      <c r="BK139" s="163">
        <f t="shared" si="19"/>
        <v>0</v>
      </c>
      <c r="BL139" s="19" t="s">
        <v>534</v>
      </c>
      <c r="BM139" s="19" t="s">
        <v>1251</v>
      </c>
    </row>
    <row r="140" spans="2:65" s="1" customFormat="1" ht="22.5" customHeight="1">
      <c r="B140" s="152"/>
      <c r="C140" s="153" t="s">
        <v>480</v>
      </c>
      <c r="D140" s="153" t="s">
        <v>155</v>
      </c>
      <c r="E140" s="154" t="s">
        <v>1252</v>
      </c>
      <c r="F140" s="155" t="s">
        <v>1247</v>
      </c>
      <c r="G140" s="156" t="s">
        <v>328</v>
      </c>
      <c r="H140" s="157">
        <v>20</v>
      </c>
      <c r="I140" s="158"/>
      <c r="J140" s="158">
        <f t="shared" si="10"/>
        <v>0</v>
      </c>
      <c r="K140" s="155" t="s">
        <v>3</v>
      </c>
      <c r="L140" s="33"/>
      <c r="M140" s="159" t="s">
        <v>3</v>
      </c>
      <c r="N140" s="160" t="s">
        <v>45</v>
      </c>
      <c r="O140" s="161">
        <v>0</v>
      </c>
      <c r="P140" s="161">
        <f t="shared" si="11"/>
        <v>0</v>
      </c>
      <c r="Q140" s="161">
        <v>0</v>
      </c>
      <c r="R140" s="161">
        <f t="shared" si="12"/>
        <v>0</v>
      </c>
      <c r="S140" s="161">
        <v>0</v>
      </c>
      <c r="T140" s="162">
        <f t="shared" si="13"/>
        <v>0</v>
      </c>
      <c r="AR140" s="19" t="s">
        <v>534</v>
      </c>
      <c r="AT140" s="19" t="s">
        <v>155</v>
      </c>
      <c r="AU140" s="19" t="s">
        <v>82</v>
      </c>
      <c r="AY140" s="19" t="s">
        <v>152</v>
      </c>
      <c r="BE140" s="163">
        <f t="shared" si="14"/>
        <v>0</v>
      </c>
      <c r="BF140" s="163">
        <f t="shared" si="15"/>
        <v>0</v>
      </c>
      <c r="BG140" s="163">
        <f t="shared" si="16"/>
        <v>0</v>
      </c>
      <c r="BH140" s="163">
        <f t="shared" si="17"/>
        <v>0</v>
      </c>
      <c r="BI140" s="163">
        <f t="shared" si="18"/>
        <v>0</v>
      </c>
      <c r="BJ140" s="19" t="s">
        <v>20</v>
      </c>
      <c r="BK140" s="163">
        <f t="shared" si="19"/>
        <v>0</v>
      </c>
      <c r="BL140" s="19" t="s">
        <v>534</v>
      </c>
      <c r="BM140" s="19" t="s">
        <v>1253</v>
      </c>
    </row>
    <row r="141" spans="2:63" s="11" customFormat="1" ht="29.85" customHeight="1">
      <c r="B141" s="139"/>
      <c r="D141" s="149" t="s">
        <v>73</v>
      </c>
      <c r="E141" s="150" t="s">
        <v>1254</v>
      </c>
      <c r="F141" s="150" t="s">
        <v>1255</v>
      </c>
      <c r="J141" s="151">
        <f>BK141</f>
        <v>0</v>
      </c>
      <c r="L141" s="139"/>
      <c r="M141" s="143"/>
      <c r="N141" s="144"/>
      <c r="O141" s="144"/>
      <c r="P141" s="145">
        <f>SUM(P142:P159)</f>
        <v>0</v>
      </c>
      <c r="Q141" s="144"/>
      <c r="R141" s="145">
        <f>SUM(R142:R159)</f>
        <v>0</v>
      </c>
      <c r="S141" s="144"/>
      <c r="T141" s="146">
        <f>SUM(T142:T159)</f>
        <v>0</v>
      </c>
      <c r="AR141" s="140" t="s">
        <v>175</v>
      </c>
      <c r="AT141" s="147" t="s">
        <v>73</v>
      </c>
      <c r="AU141" s="147" t="s">
        <v>20</v>
      </c>
      <c r="AY141" s="140" t="s">
        <v>152</v>
      </c>
      <c r="BK141" s="148">
        <f>SUM(BK142:BK159)</f>
        <v>0</v>
      </c>
    </row>
    <row r="142" spans="2:65" s="1" customFormat="1" ht="22.5" customHeight="1">
      <c r="B142" s="152"/>
      <c r="C142" s="153" t="s">
        <v>488</v>
      </c>
      <c r="D142" s="153" t="s">
        <v>155</v>
      </c>
      <c r="E142" s="154" t="s">
        <v>1256</v>
      </c>
      <c r="F142" s="308" t="s">
        <v>1949</v>
      </c>
      <c r="G142" s="156" t="s">
        <v>298</v>
      </c>
      <c r="H142" s="157">
        <v>22</v>
      </c>
      <c r="I142" s="158"/>
      <c r="J142" s="158">
        <f aca="true" t="shared" si="20" ref="J142:J159">ROUND(I142*H142,2)</f>
        <v>0</v>
      </c>
      <c r="K142" s="155" t="s">
        <v>3</v>
      </c>
      <c r="L142" s="33"/>
      <c r="M142" s="159" t="s">
        <v>3</v>
      </c>
      <c r="N142" s="160" t="s">
        <v>45</v>
      </c>
      <c r="O142" s="161">
        <v>0</v>
      </c>
      <c r="P142" s="161">
        <f aca="true" t="shared" si="21" ref="P142:P159">O142*H142</f>
        <v>0</v>
      </c>
      <c r="Q142" s="161">
        <v>0</v>
      </c>
      <c r="R142" s="161">
        <f aca="true" t="shared" si="22" ref="R142:R159">Q142*H142</f>
        <v>0</v>
      </c>
      <c r="S142" s="161">
        <v>0</v>
      </c>
      <c r="T142" s="162">
        <f aca="true" t="shared" si="23" ref="T142:T159">S142*H142</f>
        <v>0</v>
      </c>
      <c r="AR142" s="19" t="s">
        <v>534</v>
      </c>
      <c r="AT142" s="19" t="s">
        <v>155</v>
      </c>
      <c r="AU142" s="19" t="s">
        <v>82</v>
      </c>
      <c r="AY142" s="19" t="s">
        <v>152</v>
      </c>
      <c r="BE142" s="163">
        <f aca="true" t="shared" si="24" ref="BE142:BE159">IF(N142="základní",J142,0)</f>
        <v>0</v>
      </c>
      <c r="BF142" s="163">
        <f aca="true" t="shared" si="25" ref="BF142:BF159">IF(N142="snížená",J142,0)</f>
        <v>0</v>
      </c>
      <c r="BG142" s="163">
        <f aca="true" t="shared" si="26" ref="BG142:BG159">IF(N142="zákl. přenesená",J142,0)</f>
        <v>0</v>
      </c>
      <c r="BH142" s="163">
        <f aca="true" t="shared" si="27" ref="BH142:BH159">IF(N142="sníž. přenesená",J142,0)</f>
        <v>0</v>
      </c>
      <c r="BI142" s="163">
        <f aca="true" t="shared" si="28" ref="BI142:BI159">IF(N142="nulová",J142,0)</f>
        <v>0</v>
      </c>
      <c r="BJ142" s="19" t="s">
        <v>20</v>
      </c>
      <c r="BK142" s="163">
        <f aca="true" t="shared" si="29" ref="BK142:BK159">ROUND(I142*H142,2)</f>
        <v>0</v>
      </c>
      <c r="BL142" s="19" t="s">
        <v>534</v>
      </c>
      <c r="BM142" s="19" t="s">
        <v>1257</v>
      </c>
    </row>
    <row r="143" spans="2:65" s="1" customFormat="1" ht="22.5" customHeight="1">
      <c r="B143" s="152"/>
      <c r="C143" s="153" t="s">
        <v>492</v>
      </c>
      <c r="D143" s="153" t="s">
        <v>155</v>
      </c>
      <c r="E143" s="154" t="s">
        <v>1258</v>
      </c>
      <c r="F143" s="155" t="s">
        <v>1259</v>
      </c>
      <c r="G143" s="156" t="s">
        <v>298</v>
      </c>
      <c r="H143" s="157">
        <v>22</v>
      </c>
      <c r="I143" s="158"/>
      <c r="J143" s="158">
        <f t="shared" si="20"/>
        <v>0</v>
      </c>
      <c r="K143" s="155" t="s">
        <v>3</v>
      </c>
      <c r="L143" s="33"/>
      <c r="M143" s="159" t="s">
        <v>3</v>
      </c>
      <c r="N143" s="160" t="s">
        <v>45</v>
      </c>
      <c r="O143" s="161">
        <v>0</v>
      </c>
      <c r="P143" s="161">
        <f t="shared" si="21"/>
        <v>0</v>
      </c>
      <c r="Q143" s="161">
        <v>0</v>
      </c>
      <c r="R143" s="161">
        <f t="shared" si="22"/>
        <v>0</v>
      </c>
      <c r="S143" s="161">
        <v>0</v>
      </c>
      <c r="T143" s="162">
        <f t="shared" si="23"/>
        <v>0</v>
      </c>
      <c r="AR143" s="19" t="s">
        <v>534</v>
      </c>
      <c r="AT143" s="19" t="s">
        <v>155</v>
      </c>
      <c r="AU143" s="19" t="s">
        <v>82</v>
      </c>
      <c r="AY143" s="19" t="s">
        <v>152</v>
      </c>
      <c r="BE143" s="163">
        <f t="shared" si="24"/>
        <v>0</v>
      </c>
      <c r="BF143" s="163">
        <f t="shared" si="25"/>
        <v>0</v>
      </c>
      <c r="BG143" s="163">
        <f t="shared" si="26"/>
        <v>0</v>
      </c>
      <c r="BH143" s="163">
        <f t="shared" si="27"/>
        <v>0</v>
      </c>
      <c r="BI143" s="163">
        <f t="shared" si="28"/>
        <v>0</v>
      </c>
      <c r="BJ143" s="19" t="s">
        <v>20</v>
      </c>
      <c r="BK143" s="163">
        <f t="shared" si="29"/>
        <v>0</v>
      </c>
      <c r="BL143" s="19" t="s">
        <v>534</v>
      </c>
      <c r="BM143" s="19" t="s">
        <v>1260</v>
      </c>
    </row>
    <row r="144" spans="2:65" s="1" customFormat="1" ht="22.5" customHeight="1">
      <c r="B144" s="152"/>
      <c r="C144" s="153" t="s">
        <v>500</v>
      </c>
      <c r="D144" s="153" t="s">
        <v>155</v>
      </c>
      <c r="E144" s="154" t="s">
        <v>1261</v>
      </c>
      <c r="F144" s="308" t="s">
        <v>1950</v>
      </c>
      <c r="G144" s="156" t="s">
        <v>298</v>
      </c>
      <c r="H144" s="157">
        <v>20</v>
      </c>
      <c r="I144" s="158"/>
      <c r="J144" s="158">
        <f t="shared" si="20"/>
        <v>0</v>
      </c>
      <c r="K144" s="155" t="s">
        <v>3</v>
      </c>
      <c r="L144" s="33"/>
      <c r="M144" s="159" t="s">
        <v>3</v>
      </c>
      <c r="N144" s="160" t="s">
        <v>45</v>
      </c>
      <c r="O144" s="161">
        <v>0</v>
      </c>
      <c r="P144" s="161">
        <f t="shared" si="21"/>
        <v>0</v>
      </c>
      <c r="Q144" s="161">
        <v>0</v>
      </c>
      <c r="R144" s="161">
        <f t="shared" si="22"/>
        <v>0</v>
      </c>
      <c r="S144" s="161">
        <v>0</v>
      </c>
      <c r="T144" s="162">
        <f t="shared" si="23"/>
        <v>0</v>
      </c>
      <c r="AR144" s="19" t="s">
        <v>534</v>
      </c>
      <c r="AT144" s="19" t="s">
        <v>155</v>
      </c>
      <c r="AU144" s="19" t="s">
        <v>82</v>
      </c>
      <c r="AY144" s="19" t="s">
        <v>152</v>
      </c>
      <c r="BE144" s="163">
        <f t="shared" si="24"/>
        <v>0</v>
      </c>
      <c r="BF144" s="163">
        <f t="shared" si="25"/>
        <v>0</v>
      </c>
      <c r="BG144" s="163">
        <f t="shared" si="26"/>
        <v>0</v>
      </c>
      <c r="BH144" s="163">
        <f t="shared" si="27"/>
        <v>0</v>
      </c>
      <c r="BI144" s="163">
        <f t="shared" si="28"/>
        <v>0</v>
      </c>
      <c r="BJ144" s="19" t="s">
        <v>20</v>
      </c>
      <c r="BK144" s="163">
        <f t="shared" si="29"/>
        <v>0</v>
      </c>
      <c r="BL144" s="19" t="s">
        <v>534</v>
      </c>
      <c r="BM144" s="19" t="s">
        <v>1262</v>
      </c>
    </row>
    <row r="145" spans="2:65" s="1" customFormat="1" ht="22.5" customHeight="1">
      <c r="B145" s="152"/>
      <c r="C145" s="153" t="s">
        <v>504</v>
      </c>
      <c r="D145" s="153" t="s">
        <v>155</v>
      </c>
      <c r="E145" s="154" t="s">
        <v>1263</v>
      </c>
      <c r="F145" s="155" t="s">
        <v>1259</v>
      </c>
      <c r="G145" s="156" t="s">
        <v>298</v>
      </c>
      <c r="H145" s="157">
        <v>20</v>
      </c>
      <c r="I145" s="158"/>
      <c r="J145" s="158">
        <f t="shared" si="20"/>
        <v>0</v>
      </c>
      <c r="K145" s="155" t="s">
        <v>3</v>
      </c>
      <c r="L145" s="33"/>
      <c r="M145" s="159" t="s">
        <v>3</v>
      </c>
      <c r="N145" s="160" t="s">
        <v>45</v>
      </c>
      <c r="O145" s="161">
        <v>0</v>
      </c>
      <c r="P145" s="161">
        <f t="shared" si="21"/>
        <v>0</v>
      </c>
      <c r="Q145" s="161">
        <v>0</v>
      </c>
      <c r="R145" s="161">
        <f t="shared" si="22"/>
        <v>0</v>
      </c>
      <c r="S145" s="161">
        <v>0</v>
      </c>
      <c r="T145" s="162">
        <f t="shared" si="23"/>
        <v>0</v>
      </c>
      <c r="AR145" s="19" t="s">
        <v>534</v>
      </c>
      <c r="AT145" s="19" t="s">
        <v>155</v>
      </c>
      <c r="AU145" s="19" t="s">
        <v>82</v>
      </c>
      <c r="AY145" s="19" t="s">
        <v>152</v>
      </c>
      <c r="BE145" s="163">
        <f t="shared" si="24"/>
        <v>0</v>
      </c>
      <c r="BF145" s="163">
        <f t="shared" si="25"/>
        <v>0</v>
      </c>
      <c r="BG145" s="163">
        <f t="shared" si="26"/>
        <v>0</v>
      </c>
      <c r="BH145" s="163">
        <f t="shared" si="27"/>
        <v>0</v>
      </c>
      <c r="BI145" s="163">
        <f t="shared" si="28"/>
        <v>0</v>
      </c>
      <c r="BJ145" s="19" t="s">
        <v>20</v>
      </c>
      <c r="BK145" s="163">
        <f t="shared" si="29"/>
        <v>0</v>
      </c>
      <c r="BL145" s="19" t="s">
        <v>534</v>
      </c>
      <c r="BM145" s="19" t="s">
        <v>1264</v>
      </c>
    </row>
    <row r="146" spans="2:65" s="1" customFormat="1" ht="22.5" customHeight="1">
      <c r="B146" s="152"/>
      <c r="C146" s="153" t="s">
        <v>510</v>
      </c>
      <c r="D146" s="153" t="s">
        <v>155</v>
      </c>
      <c r="E146" s="154" t="s">
        <v>1265</v>
      </c>
      <c r="F146" s="308" t="s">
        <v>1951</v>
      </c>
      <c r="G146" s="156" t="s">
        <v>298</v>
      </c>
      <c r="H146" s="157">
        <v>4</v>
      </c>
      <c r="I146" s="158"/>
      <c r="J146" s="158">
        <f t="shared" si="20"/>
        <v>0</v>
      </c>
      <c r="K146" s="155" t="s">
        <v>3</v>
      </c>
      <c r="L146" s="33"/>
      <c r="M146" s="159" t="s">
        <v>3</v>
      </c>
      <c r="N146" s="160" t="s">
        <v>45</v>
      </c>
      <c r="O146" s="161">
        <v>0</v>
      </c>
      <c r="P146" s="161">
        <f t="shared" si="21"/>
        <v>0</v>
      </c>
      <c r="Q146" s="161">
        <v>0</v>
      </c>
      <c r="R146" s="161">
        <f t="shared" si="22"/>
        <v>0</v>
      </c>
      <c r="S146" s="161">
        <v>0</v>
      </c>
      <c r="T146" s="162">
        <f t="shared" si="23"/>
        <v>0</v>
      </c>
      <c r="AR146" s="19" t="s">
        <v>534</v>
      </c>
      <c r="AT146" s="19" t="s">
        <v>155</v>
      </c>
      <c r="AU146" s="19" t="s">
        <v>82</v>
      </c>
      <c r="AY146" s="19" t="s">
        <v>152</v>
      </c>
      <c r="BE146" s="163">
        <f t="shared" si="24"/>
        <v>0</v>
      </c>
      <c r="BF146" s="163">
        <f t="shared" si="25"/>
        <v>0</v>
      </c>
      <c r="BG146" s="163">
        <f t="shared" si="26"/>
        <v>0</v>
      </c>
      <c r="BH146" s="163">
        <f t="shared" si="27"/>
        <v>0</v>
      </c>
      <c r="BI146" s="163">
        <f t="shared" si="28"/>
        <v>0</v>
      </c>
      <c r="BJ146" s="19" t="s">
        <v>20</v>
      </c>
      <c r="BK146" s="163">
        <f t="shared" si="29"/>
        <v>0</v>
      </c>
      <c r="BL146" s="19" t="s">
        <v>534</v>
      </c>
      <c r="BM146" s="19" t="s">
        <v>1266</v>
      </c>
    </row>
    <row r="147" spans="2:65" s="1" customFormat="1" ht="22.5" customHeight="1">
      <c r="B147" s="152"/>
      <c r="C147" s="153" t="s">
        <v>515</v>
      </c>
      <c r="D147" s="153" t="s">
        <v>155</v>
      </c>
      <c r="E147" s="154" t="s">
        <v>1267</v>
      </c>
      <c r="F147" s="155" t="s">
        <v>1259</v>
      </c>
      <c r="G147" s="156" t="s">
        <v>298</v>
      </c>
      <c r="H147" s="157">
        <v>4</v>
      </c>
      <c r="I147" s="158"/>
      <c r="J147" s="158">
        <f t="shared" si="20"/>
        <v>0</v>
      </c>
      <c r="K147" s="155" t="s">
        <v>3</v>
      </c>
      <c r="L147" s="33"/>
      <c r="M147" s="159" t="s">
        <v>3</v>
      </c>
      <c r="N147" s="160" t="s">
        <v>45</v>
      </c>
      <c r="O147" s="161">
        <v>0</v>
      </c>
      <c r="P147" s="161">
        <f t="shared" si="21"/>
        <v>0</v>
      </c>
      <c r="Q147" s="161">
        <v>0</v>
      </c>
      <c r="R147" s="161">
        <f t="shared" si="22"/>
        <v>0</v>
      </c>
      <c r="S147" s="161">
        <v>0</v>
      </c>
      <c r="T147" s="162">
        <f t="shared" si="23"/>
        <v>0</v>
      </c>
      <c r="AR147" s="19" t="s">
        <v>534</v>
      </c>
      <c r="AT147" s="19" t="s">
        <v>155</v>
      </c>
      <c r="AU147" s="19" t="s">
        <v>82</v>
      </c>
      <c r="AY147" s="19" t="s">
        <v>152</v>
      </c>
      <c r="BE147" s="163">
        <f t="shared" si="24"/>
        <v>0</v>
      </c>
      <c r="BF147" s="163">
        <f t="shared" si="25"/>
        <v>0</v>
      </c>
      <c r="BG147" s="163">
        <f t="shared" si="26"/>
        <v>0</v>
      </c>
      <c r="BH147" s="163">
        <f t="shared" si="27"/>
        <v>0</v>
      </c>
      <c r="BI147" s="163">
        <f t="shared" si="28"/>
        <v>0</v>
      </c>
      <c r="BJ147" s="19" t="s">
        <v>20</v>
      </c>
      <c r="BK147" s="163">
        <f t="shared" si="29"/>
        <v>0</v>
      </c>
      <c r="BL147" s="19" t="s">
        <v>534</v>
      </c>
      <c r="BM147" s="19" t="s">
        <v>1268</v>
      </c>
    </row>
    <row r="148" spans="2:65" s="1" customFormat="1" ht="22.5" customHeight="1">
      <c r="B148" s="152"/>
      <c r="C148" s="153" t="s">
        <v>519</v>
      </c>
      <c r="D148" s="153" t="s">
        <v>155</v>
      </c>
      <c r="E148" s="154" t="s">
        <v>1269</v>
      </c>
      <c r="F148" s="308" t="s">
        <v>1952</v>
      </c>
      <c r="G148" s="156" t="s">
        <v>298</v>
      </c>
      <c r="H148" s="157">
        <v>3</v>
      </c>
      <c r="I148" s="158"/>
      <c r="J148" s="158">
        <f t="shared" si="20"/>
        <v>0</v>
      </c>
      <c r="K148" s="155" t="s">
        <v>3</v>
      </c>
      <c r="L148" s="33"/>
      <c r="M148" s="159" t="s">
        <v>3</v>
      </c>
      <c r="N148" s="160" t="s">
        <v>45</v>
      </c>
      <c r="O148" s="161">
        <v>0</v>
      </c>
      <c r="P148" s="161">
        <f t="shared" si="21"/>
        <v>0</v>
      </c>
      <c r="Q148" s="161">
        <v>0</v>
      </c>
      <c r="R148" s="161">
        <f t="shared" si="22"/>
        <v>0</v>
      </c>
      <c r="S148" s="161">
        <v>0</v>
      </c>
      <c r="T148" s="162">
        <f t="shared" si="23"/>
        <v>0</v>
      </c>
      <c r="AR148" s="19" t="s">
        <v>534</v>
      </c>
      <c r="AT148" s="19" t="s">
        <v>155</v>
      </c>
      <c r="AU148" s="19" t="s">
        <v>82</v>
      </c>
      <c r="AY148" s="19" t="s">
        <v>152</v>
      </c>
      <c r="BE148" s="163">
        <f t="shared" si="24"/>
        <v>0</v>
      </c>
      <c r="BF148" s="163">
        <f t="shared" si="25"/>
        <v>0</v>
      </c>
      <c r="BG148" s="163">
        <f t="shared" si="26"/>
        <v>0</v>
      </c>
      <c r="BH148" s="163">
        <f t="shared" si="27"/>
        <v>0</v>
      </c>
      <c r="BI148" s="163">
        <f t="shared" si="28"/>
        <v>0</v>
      </c>
      <c r="BJ148" s="19" t="s">
        <v>20</v>
      </c>
      <c r="BK148" s="163">
        <f t="shared" si="29"/>
        <v>0</v>
      </c>
      <c r="BL148" s="19" t="s">
        <v>534</v>
      </c>
      <c r="BM148" s="19" t="s">
        <v>1270</v>
      </c>
    </row>
    <row r="149" spans="2:65" s="1" customFormat="1" ht="22.5" customHeight="1">
      <c r="B149" s="152"/>
      <c r="C149" s="153" t="s">
        <v>525</v>
      </c>
      <c r="D149" s="153" t="s">
        <v>155</v>
      </c>
      <c r="E149" s="154" t="s">
        <v>1271</v>
      </c>
      <c r="F149" s="155" t="s">
        <v>1259</v>
      </c>
      <c r="G149" s="156" t="s">
        <v>298</v>
      </c>
      <c r="H149" s="157">
        <v>3</v>
      </c>
      <c r="I149" s="158"/>
      <c r="J149" s="158">
        <f t="shared" si="20"/>
        <v>0</v>
      </c>
      <c r="K149" s="155" t="s">
        <v>3</v>
      </c>
      <c r="L149" s="33"/>
      <c r="M149" s="159" t="s">
        <v>3</v>
      </c>
      <c r="N149" s="160" t="s">
        <v>45</v>
      </c>
      <c r="O149" s="161">
        <v>0</v>
      </c>
      <c r="P149" s="161">
        <f t="shared" si="21"/>
        <v>0</v>
      </c>
      <c r="Q149" s="161">
        <v>0</v>
      </c>
      <c r="R149" s="161">
        <f t="shared" si="22"/>
        <v>0</v>
      </c>
      <c r="S149" s="161">
        <v>0</v>
      </c>
      <c r="T149" s="162">
        <f t="shared" si="23"/>
        <v>0</v>
      </c>
      <c r="AR149" s="19" t="s">
        <v>534</v>
      </c>
      <c r="AT149" s="19" t="s">
        <v>155</v>
      </c>
      <c r="AU149" s="19" t="s">
        <v>82</v>
      </c>
      <c r="AY149" s="19" t="s">
        <v>152</v>
      </c>
      <c r="BE149" s="163">
        <f t="shared" si="24"/>
        <v>0</v>
      </c>
      <c r="BF149" s="163">
        <f t="shared" si="25"/>
        <v>0</v>
      </c>
      <c r="BG149" s="163">
        <f t="shared" si="26"/>
        <v>0</v>
      </c>
      <c r="BH149" s="163">
        <f t="shared" si="27"/>
        <v>0</v>
      </c>
      <c r="BI149" s="163">
        <f t="shared" si="28"/>
        <v>0</v>
      </c>
      <c r="BJ149" s="19" t="s">
        <v>20</v>
      </c>
      <c r="BK149" s="163">
        <f t="shared" si="29"/>
        <v>0</v>
      </c>
      <c r="BL149" s="19" t="s">
        <v>534</v>
      </c>
      <c r="BM149" s="19" t="s">
        <v>1272</v>
      </c>
    </row>
    <row r="150" spans="2:65" s="1" customFormat="1" ht="22.5" customHeight="1">
      <c r="B150" s="152"/>
      <c r="C150" s="153" t="s">
        <v>529</v>
      </c>
      <c r="D150" s="153" t="s">
        <v>155</v>
      </c>
      <c r="E150" s="154" t="s">
        <v>1273</v>
      </c>
      <c r="F150" s="308" t="s">
        <v>1953</v>
      </c>
      <c r="G150" s="156" t="s">
        <v>298</v>
      </c>
      <c r="H150" s="157">
        <v>1</v>
      </c>
      <c r="I150" s="158"/>
      <c r="J150" s="158">
        <f t="shared" si="20"/>
        <v>0</v>
      </c>
      <c r="K150" s="155" t="s">
        <v>3</v>
      </c>
      <c r="L150" s="33"/>
      <c r="M150" s="159" t="s">
        <v>3</v>
      </c>
      <c r="N150" s="160" t="s">
        <v>45</v>
      </c>
      <c r="O150" s="161">
        <v>0</v>
      </c>
      <c r="P150" s="161">
        <f t="shared" si="21"/>
        <v>0</v>
      </c>
      <c r="Q150" s="161">
        <v>0</v>
      </c>
      <c r="R150" s="161">
        <f t="shared" si="22"/>
        <v>0</v>
      </c>
      <c r="S150" s="161">
        <v>0</v>
      </c>
      <c r="T150" s="162">
        <f t="shared" si="23"/>
        <v>0</v>
      </c>
      <c r="AR150" s="19" t="s">
        <v>534</v>
      </c>
      <c r="AT150" s="19" t="s">
        <v>155</v>
      </c>
      <c r="AU150" s="19" t="s">
        <v>82</v>
      </c>
      <c r="AY150" s="19" t="s">
        <v>152</v>
      </c>
      <c r="BE150" s="163">
        <f t="shared" si="24"/>
        <v>0</v>
      </c>
      <c r="BF150" s="163">
        <f t="shared" si="25"/>
        <v>0</v>
      </c>
      <c r="BG150" s="163">
        <f t="shared" si="26"/>
        <v>0</v>
      </c>
      <c r="BH150" s="163">
        <f t="shared" si="27"/>
        <v>0</v>
      </c>
      <c r="BI150" s="163">
        <f t="shared" si="28"/>
        <v>0</v>
      </c>
      <c r="BJ150" s="19" t="s">
        <v>20</v>
      </c>
      <c r="BK150" s="163">
        <f t="shared" si="29"/>
        <v>0</v>
      </c>
      <c r="BL150" s="19" t="s">
        <v>534</v>
      </c>
      <c r="BM150" s="19" t="s">
        <v>1274</v>
      </c>
    </row>
    <row r="151" spans="2:65" s="1" customFormat="1" ht="22.5" customHeight="1">
      <c r="B151" s="152"/>
      <c r="C151" s="153" t="s">
        <v>534</v>
      </c>
      <c r="D151" s="153" t="s">
        <v>155</v>
      </c>
      <c r="E151" s="154" t="s">
        <v>1275</v>
      </c>
      <c r="F151" s="155" t="s">
        <v>1259</v>
      </c>
      <c r="G151" s="156" t="s">
        <v>298</v>
      </c>
      <c r="H151" s="157">
        <v>1</v>
      </c>
      <c r="I151" s="158"/>
      <c r="J151" s="158">
        <f t="shared" si="20"/>
        <v>0</v>
      </c>
      <c r="K151" s="155" t="s">
        <v>3</v>
      </c>
      <c r="L151" s="33"/>
      <c r="M151" s="159" t="s">
        <v>3</v>
      </c>
      <c r="N151" s="160" t="s">
        <v>45</v>
      </c>
      <c r="O151" s="161">
        <v>0</v>
      </c>
      <c r="P151" s="161">
        <f t="shared" si="21"/>
        <v>0</v>
      </c>
      <c r="Q151" s="161">
        <v>0</v>
      </c>
      <c r="R151" s="161">
        <f t="shared" si="22"/>
        <v>0</v>
      </c>
      <c r="S151" s="161">
        <v>0</v>
      </c>
      <c r="T151" s="162">
        <f t="shared" si="23"/>
        <v>0</v>
      </c>
      <c r="AR151" s="19" t="s">
        <v>534</v>
      </c>
      <c r="AT151" s="19" t="s">
        <v>155</v>
      </c>
      <c r="AU151" s="19" t="s">
        <v>82</v>
      </c>
      <c r="AY151" s="19" t="s">
        <v>152</v>
      </c>
      <c r="BE151" s="163">
        <f t="shared" si="24"/>
        <v>0</v>
      </c>
      <c r="BF151" s="163">
        <f t="shared" si="25"/>
        <v>0</v>
      </c>
      <c r="BG151" s="163">
        <f t="shared" si="26"/>
        <v>0</v>
      </c>
      <c r="BH151" s="163">
        <f t="shared" si="27"/>
        <v>0</v>
      </c>
      <c r="BI151" s="163">
        <f t="shared" si="28"/>
        <v>0</v>
      </c>
      <c r="BJ151" s="19" t="s">
        <v>20</v>
      </c>
      <c r="BK151" s="163">
        <f t="shared" si="29"/>
        <v>0</v>
      </c>
      <c r="BL151" s="19" t="s">
        <v>534</v>
      </c>
      <c r="BM151" s="19" t="s">
        <v>1276</v>
      </c>
    </row>
    <row r="152" spans="2:65" s="1" customFormat="1" ht="22.5" customHeight="1">
      <c r="B152" s="152"/>
      <c r="C152" s="153" t="s">
        <v>538</v>
      </c>
      <c r="D152" s="153" t="s">
        <v>155</v>
      </c>
      <c r="E152" s="154" t="s">
        <v>1277</v>
      </c>
      <c r="F152" s="308" t="s">
        <v>1954</v>
      </c>
      <c r="G152" s="156" t="s">
        <v>298</v>
      </c>
      <c r="H152" s="157">
        <v>11</v>
      </c>
      <c r="I152" s="158"/>
      <c r="J152" s="158">
        <f t="shared" si="20"/>
        <v>0</v>
      </c>
      <c r="K152" s="155" t="s">
        <v>3</v>
      </c>
      <c r="L152" s="33"/>
      <c r="M152" s="159" t="s">
        <v>3</v>
      </c>
      <c r="N152" s="160" t="s">
        <v>45</v>
      </c>
      <c r="O152" s="161">
        <v>0</v>
      </c>
      <c r="P152" s="161">
        <f t="shared" si="21"/>
        <v>0</v>
      </c>
      <c r="Q152" s="161">
        <v>0</v>
      </c>
      <c r="R152" s="161">
        <f t="shared" si="22"/>
        <v>0</v>
      </c>
      <c r="S152" s="161">
        <v>0</v>
      </c>
      <c r="T152" s="162">
        <f t="shared" si="23"/>
        <v>0</v>
      </c>
      <c r="AR152" s="19" t="s">
        <v>534</v>
      </c>
      <c r="AT152" s="19" t="s">
        <v>155</v>
      </c>
      <c r="AU152" s="19" t="s">
        <v>82</v>
      </c>
      <c r="AY152" s="19" t="s">
        <v>152</v>
      </c>
      <c r="BE152" s="163">
        <f t="shared" si="24"/>
        <v>0</v>
      </c>
      <c r="BF152" s="163">
        <f t="shared" si="25"/>
        <v>0</v>
      </c>
      <c r="BG152" s="163">
        <f t="shared" si="26"/>
        <v>0</v>
      </c>
      <c r="BH152" s="163">
        <f t="shared" si="27"/>
        <v>0</v>
      </c>
      <c r="BI152" s="163">
        <f t="shared" si="28"/>
        <v>0</v>
      </c>
      <c r="BJ152" s="19" t="s">
        <v>20</v>
      </c>
      <c r="BK152" s="163">
        <f t="shared" si="29"/>
        <v>0</v>
      </c>
      <c r="BL152" s="19" t="s">
        <v>534</v>
      </c>
      <c r="BM152" s="19" t="s">
        <v>1278</v>
      </c>
    </row>
    <row r="153" spans="2:65" s="1" customFormat="1" ht="22.5" customHeight="1">
      <c r="B153" s="152"/>
      <c r="C153" s="153" t="s">
        <v>1279</v>
      </c>
      <c r="D153" s="153" t="s">
        <v>155</v>
      </c>
      <c r="E153" s="154" t="s">
        <v>1280</v>
      </c>
      <c r="F153" s="155" t="s">
        <v>1259</v>
      </c>
      <c r="G153" s="156" t="s">
        <v>298</v>
      </c>
      <c r="H153" s="157">
        <v>11</v>
      </c>
      <c r="I153" s="158"/>
      <c r="J153" s="158">
        <f t="shared" si="20"/>
        <v>0</v>
      </c>
      <c r="K153" s="155" t="s">
        <v>3</v>
      </c>
      <c r="L153" s="33"/>
      <c r="M153" s="159" t="s">
        <v>3</v>
      </c>
      <c r="N153" s="160" t="s">
        <v>45</v>
      </c>
      <c r="O153" s="161">
        <v>0</v>
      </c>
      <c r="P153" s="161">
        <f t="shared" si="21"/>
        <v>0</v>
      </c>
      <c r="Q153" s="161">
        <v>0</v>
      </c>
      <c r="R153" s="161">
        <f t="shared" si="22"/>
        <v>0</v>
      </c>
      <c r="S153" s="161">
        <v>0</v>
      </c>
      <c r="T153" s="162">
        <f t="shared" si="23"/>
        <v>0</v>
      </c>
      <c r="AR153" s="19" t="s">
        <v>534</v>
      </c>
      <c r="AT153" s="19" t="s">
        <v>155</v>
      </c>
      <c r="AU153" s="19" t="s">
        <v>82</v>
      </c>
      <c r="AY153" s="19" t="s">
        <v>152</v>
      </c>
      <c r="BE153" s="163">
        <f t="shared" si="24"/>
        <v>0</v>
      </c>
      <c r="BF153" s="163">
        <f t="shared" si="25"/>
        <v>0</v>
      </c>
      <c r="BG153" s="163">
        <f t="shared" si="26"/>
        <v>0</v>
      </c>
      <c r="BH153" s="163">
        <f t="shared" si="27"/>
        <v>0</v>
      </c>
      <c r="BI153" s="163">
        <f t="shared" si="28"/>
        <v>0</v>
      </c>
      <c r="BJ153" s="19" t="s">
        <v>20</v>
      </c>
      <c r="BK153" s="163">
        <f t="shared" si="29"/>
        <v>0</v>
      </c>
      <c r="BL153" s="19" t="s">
        <v>534</v>
      </c>
      <c r="BM153" s="19" t="s">
        <v>1281</v>
      </c>
    </row>
    <row r="154" spans="2:65" s="1" customFormat="1" ht="22.5" customHeight="1">
      <c r="B154" s="152"/>
      <c r="C154" s="153" t="s">
        <v>543</v>
      </c>
      <c r="D154" s="153" t="s">
        <v>155</v>
      </c>
      <c r="E154" s="154" t="s">
        <v>1282</v>
      </c>
      <c r="F154" s="308" t="s">
        <v>1955</v>
      </c>
      <c r="G154" s="156" t="s">
        <v>298</v>
      </c>
      <c r="H154" s="157">
        <v>6</v>
      </c>
      <c r="I154" s="158"/>
      <c r="J154" s="158">
        <f t="shared" si="20"/>
        <v>0</v>
      </c>
      <c r="K154" s="155" t="s">
        <v>3</v>
      </c>
      <c r="L154" s="33"/>
      <c r="M154" s="159" t="s">
        <v>3</v>
      </c>
      <c r="N154" s="160" t="s">
        <v>45</v>
      </c>
      <c r="O154" s="161">
        <v>0</v>
      </c>
      <c r="P154" s="161">
        <f t="shared" si="21"/>
        <v>0</v>
      </c>
      <c r="Q154" s="161">
        <v>0</v>
      </c>
      <c r="R154" s="161">
        <f t="shared" si="22"/>
        <v>0</v>
      </c>
      <c r="S154" s="161">
        <v>0</v>
      </c>
      <c r="T154" s="162">
        <f t="shared" si="23"/>
        <v>0</v>
      </c>
      <c r="AR154" s="19" t="s">
        <v>534</v>
      </c>
      <c r="AT154" s="19" t="s">
        <v>155</v>
      </c>
      <c r="AU154" s="19" t="s">
        <v>82</v>
      </c>
      <c r="AY154" s="19" t="s">
        <v>152</v>
      </c>
      <c r="BE154" s="163">
        <f t="shared" si="24"/>
        <v>0</v>
      </c>
      <c r="BF154" s="163">
        <f t="shared" si="25"/>
        <v>0</v>
      </c>
      <c r="BG154" s="163">
        <f t="shared" si="26"/>
        <v>0</v>
      </c>
      <c r="BH154" s="163">
        <f t="shared" si="27"/>
        <v>0</v>
      </c>
      <c r="BI154" s="163">
        <f t="shared" si="28"/>
        <v>0</v>
      </c>
      <c r="BJ154" s="19" t="s">
        <v>20</v>
      </c>
      <c r="BK154" s="163">
        <f t="shared" si="29"/>
        <v>0</v>
      </c>
      <c r="BL154" s="19" t="s">
        <v>534</v>
      </c>
      <c r="BM154" s="19" t="s">
        <v>1283</v>
      </c>
    </row>
    <row r="155" spans="2:65" s="1" customFormat="1" ht="22.5" customHeight="1">
      <c r="B155" s="152"/>
      <c r="C155" s="153" t="s">
        <v>547</v>
      </c>
      <c r="D155" s="153" t="s">
        <v>155</v>
      </c>
      <c r="E155" s="154" t="s">
        <v>1284</v>
      </c>
      <c r="F155" s="155" t="s">
        <v>1259</v>
      </c>
      <c r="G155" s="156" t="s">
        <v>298</v>
      </c>
      <c r="H155" s="157">
        <v>6</v>
      </c>
      <c r="I155" s="158"/>
      <c r="J155" s="158">
        <f t="shared" si="20"/>
        <v>0</v>
      </c>
      <c r="K155" s="155" t="s">
        <v>3</v>
      </c>
      <c r="L155" s="33"/>
      <c r="M155" s="159" t="s">
        <v>3</v>
      </c>
      <c r="N155" s="160" t="s">
        <v>45</v>
      </c>
      <c r="O155" s="161">
        <v>0</v>
      </c>
      <c r="P155" s="161">
        <f t="shared" si="21"/>
        <v>0</v>
      </c>
      <c r="Q155" s="161">
        <v>0</v>
      </c>
      <c r="R155" s="161">
        <f t="shared" si="22"/>
        <v>0</v>
      </c>
      <c r="S155" s="161">
        <v>0</v>
      </c>
      <c r="T155" s="162">
        <f t="shared" si="23"/>
        <v>0</v>
      </c>
      <c r="AR155" s="19" t="s">
        <v>534</v>
      </c>
      <c r="AT155" s="19" t="s">
        <v>155</v>
      </c>
      <c r="AU155" s="19" t="s">
        <v>82</v>
      </c>
      <c r="AY155" s="19" t="s">
        <v>152</v>
      </c>
      <c r="BE155" s="163">
        <f t="shared" si="24"/>
        <v>0</v>
      </c>
      <c r="BF155" s="163">
        <f t="shared" si="25"/>
        <v>0</v>
      </c>
      <c r="BG155" s="163">
        <f t="shared" si="26"/>
        <v>0</v>
      </c>
      <c r="BH155" s="163">
        <f t="shared" si="27"/>
        <v>0</v>
      </c>
      <c r="BI155" s="163">
        <f t="shared" si="28"/>
        <v>0</v>
      </c>
      <c r="BJ155" s="19" t="s">
        <v>20</v>
      </c>
      <c r="BK155" s="163">
        <f t="shared" si="29"/>
        <v>0</v>
      </c>
      <c r="BL155" s="19" t="s">
        <v>534</v>
      </c>
      <c r="BM155" s="19" t="s">
        <v>1285</v>
      </c>
    </row>
    <row r="156" spans="2:65" s="1" customFormat="1" ht="22.5" customHeight="1">
      <c r="B156" s="152"/>
      <c r="C156" s="153" t="s">
        <v>553</v>
      </c>
      <c r="D156" s="153" t="s">
        <v>155</v>
      </c>
      <c r="E156" s="154" t="s">
        <v>1286</v>
      </c>
      <c r="F156" s="155" t="s">
        <v>1287</v>
      </c>
      <c r="G156" s="156" t="s">
        <v>298</v>
      </c>
      <c r="H156" s="157">
        <v>1</v>
      </c>
      <c r="I156" s="158"/>
      <c r="J156" s="158">
        <f t="shared" si="20"/>
        <v>0</v>
      </c>
      <c r="K156" s="155" t="s">
        <v>3</v>
      </c>
      <c r="L156" s="33"/>
      <c r="M156" s="159" t="s">
        <v>3</v>
      </c>
      <c r="N156" s="160" t="s">
        <v>45</v>
      </c>
      <c r="O156" s="161">
        <v>0</v>
      </c>
      <c r="P156" s="161">
        <f t="shared" si="21"/>
        <v>0</v>
      </c>
      <c r="Q156" s="161">
        <v>0</v>
      </c>
      <c r="R156" s="161">
        <f t="shared" si="22"/>
        <v>0</v>
      </c>
      <c r="S156" s="161">
        <v>0</v>
      </c>
      <c r="T156" s="162">
        <f t="shared" si="23"/>
        <v>0</v>
      </c>
      <c r="AR156" s="19" t="s">
        <v>534</v>
      </c>
      <c r="AT156" s="19" t="s">
        <v>155</v>
      </c>
      <c r="AU156" s="19" t="s">
        <v>82</v>
      </c>
      <c r="AY156" s="19" t="s">
        <v>152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9" t="s">
        <v>20</v>
      </c>
      <c r="BK156" s="163">
        <f t="shared" si="29"/>
        <v>0</v>
      </c>
      <c r="BL156" s="19" t="s">
        <v>534</v>
      </c>
      <c r="BM156" s="19" t="s">
        <v>1288</v>
      </c>
    </row>
    <row r="157" spans="2:65" s="1" customFormat="1" ht="22.5" customHeight="1">
      <c r="B157" s="152"/>
      <c r="C157" s="153" t="s">
        <v>558</v>
      </c>
      <c r="D157" s="153" t="s">
        <v>155</v>
      </c>
      <c r="E157" s="154" t="s">
        <v>1289</v>
      </c>
      <c r="F157" s="155" t="s">
        <v>1259</v>
      </c>
      <c r="G157" s="156" t="s">
        <v>298</v>
      </c>
      <c r="H157" s="157">
        <v>1</v>
      </c>
      <c r="I157" s="158"/>
      <c r="J157" s="158">
        <f t="shared" si="20"/>
        <v>0</v>
      </c>
      <c r="K157" s="155" t="s">
        <v>3</v>
      </c>
      <c r="L157" s="33"/>
      <c r="M157" s="159" t="s">
        <v>3</v>
      </c>
      <c r="N157" s="160" t="s">
        <v>45</v>
      </c>
      <c r="O157" s="161">
        <v>0</v>
      </c>
      <c r="P157" s="161">
        <f t="shared" si="21"/>
        <v>0</v>
      </c>
      <c r="Q157" s="161">
        <v>0</v>
      </c>
      <c r="R157" s="161">
        <f t="shared" si="22"/>
        <v>0</v>
      </c>
      <c r="S157" s="161">
        <v>0</v>
      </c>
      <c r="T157" s="162">
        <f t="shared" si="23"/>
        <v>0</v>
      </c>
      <c r="AR157" s="19" t="s">
        <v>534</v>
      </c>
      <c r="AT157" s="19" t="s">
        <v>155</v>
      </c>
      <c r="AU157" s="19" t="s">
        <v>82</v>
      </c>
      <c r="AY157" s="19" t="s">
        <v>152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9" t="s">
        <v>20</v>
      </c>
      <c r="BK157" s="163">
        <f t="shared" si="29"/>
        <v>0</v>
      </c>
      <c r="BL157" s="19" t="s">
        <v>534</v>
      </c>
      <c r="BM157" s="19" t="s">
        <v>1290</v>
      </c>
    </row>
    <row r="158" spans="2:65" s="1" customFormat="1" ht="22.5" customHeight="1">
      <c r="B158" s="152"/>
      <c r="C158" s="153" t="s">
        <v>563</v>
      </c>
      <c r="D158" s="153" t="s">
        <v>155</v>
      </c>
      <c r="E158" s="154" t="s">
        <v>1291</v>
      </c>
      <c r="F158" s="155" t="s">
        <v>1292</v>
      </c>
      <c r="G158" s="156" t="s">
        <v>298</v>
      </c>
      <c r="H158" s="157">
        <v>10</v>
      </c>
      <c r="I158" s="158"/>
      <c r="J158" s="158">
        <f t="shared" si="20"/>
        <v>0</v>
      </c>
      <c r="K158" s="155" t="s">
        <v>3</v>
      </c>
      <c r="L158" s="33"/>
      <c r="M158" s="159" t="s">
        <v>3</v>
      </c>
      <c r="N158" s="160" t="s">
        <v>45</v>
      </c>
      <c r="O158" s="161">
        <v>0</v>
      </c>
      <c r="P158" s="161">
        <f t="shared" si="21"/>
        <v>0</v>
      </c>
      <c r="Q158" s="161">
        <v>0</v>
      </c>
      <c r="R158" s="161">
        <f t="shared" si="22"/>
        <v>0</v>
      </c>
      <c r="S158" s="161">
        <v>0</v>
      </c>
      <c r="T158" s="162">
        <f t="shared" si="23"/>
        <v>0</v>
      </c>
      <c r="AR158" s="19" t="s">
        <v>534</v>
      </c>
      <c r="AT158" s="19" t="s">
        <v>155</v>
      </c>
      <c r="AU158" s="19" t="s">
        <v>82</v>
      </c>
      <c r="AY158" s="19" t="s">
        <v>152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9" t="s">
        <v>20</v>
      </c>
      <c r="BK158" s="163">
        <f t="shared" si="29"/>
        <v>0</v>
      </c>
      <c r="BL158" s="19" t="s">
        <v>534</v>
      </c>
      <c r="BM158" s="19" t="s">
        <v>1293</v>
      </c>
    </row>
    <row r="159" spans="2:65" s="1" customFormat="1" ht="22.5" customHeight="1">
      <c r="B159" s="152"/>
      <c r="C159" s="153" t="s">
        <v>567</v>
      </c>
      <c r="D159" s="153" t="s">
        <v>155</v>
      </c>
      <c r="E159" s="154" t="s">
        <v>1294</v>
      </c>
      <c r="F159" s="155" t="s">
        <v>1259</v>
      </c>
      <c r="G159" s="156" t="s">
        <v>298</v>
      </c>
      <c r="H159" s="157">
        <v>10</v>
      </c>
      <c r="I159" s="158"/>
      <c r="J159" s="158">
        <f t="shared" si="20"/>
        <v>0</v>
      </c>
      <c r="K159" s="155" t="s">
        <v>3</v>
      </c>
      <c r="L159" s="33"/>
      <c r="M159" s="159" t="s">
        <v>3</v>
      </c>
      <c r="N159" s="160" t="s">
        <v>45</v>
      </c>
      <c r="O159" s="161">
        <v>0</v>
      </c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9" t="s">
        <v>534</v>
      </c>
      <c r="AT159" s="19" t="s">
        <v>155</v>
      </c>
      <c r="AU159" s="19" t="s">
        <v>82</v>
      </c>
      <c r="AY159" s="19" t="s">
        <v>152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9" t="s">
        <v>20</v>
      </c>
      <c r="BK159" s="163">
        <f t="shared" si="29"/>
        <v>0</v>
      </c>
      <c r="BL159" s="19" t="s">
        <v>534</v>
      </c>
      <c r="BM159" s="19" t="s">
        <v>1295</v>
      </c>
    </row>
    <row r="160" spans="2:63" s="11" customFormat="1" ht="29.85" customHeight="1">
      <c r="B160" s="139"/>
      <c r="D160" s="149" t="s">
        <v>73</v>
      </c>
      <c r="E160" s="150" t="s">
        <v>1296</v>
      </c>
      <c r="F160" s="150" t="s">
        <v>1297</v>
      </c>
      <c r="J160" s="151">
        <f>BK160</f>
        <v>0</v>
      </c>
      <c r="L160" s="139"/>
      <c r="M160" s="143"/>
      <c r="N160" s="144"/>
      <c r="O160" s="144"/>
      <c r="P160" s="145">
        <f>SUM(P161:P204)</f>
        <v>0</v>
      </c>
      <c r="Q160" s="144"/>
      <c r="R160" s="145">
        <f>SUM(R161:R204)</f>
        <v>0</v>
      </c>
      <c r="S160" s="144"/>
      <c r="T160" s="146">
        <f>SUM(T161:T204)</f>
        <v>0</v>
      </c>
      <c r="AR160" s="140" t="s">
        <v>175</v>
      </c>
      <c r="AT160" s="147" t="s">
        <v>73</v>
      </c>
      <c r="AU160" s="147" t="s">
        <v>20</v>
      </c>
      <c r="AY160" s="140" t="s">
        <v>152</v>
      </c>
      <c r="BK160" s="148">
        <f>SUM(BK161:BK204)</f>
        <v>0</v>
      </c>
    </row>
    <row r="161" spans="2:65" s="1" customFormat="1" ht="22.5" customHeight="1">
      <c r="B161" s="152"/>
      <c r="C161" s="153" t="s">
        <v>571</v>
      </c>
      <c r="D161" s="153" t="s">
        <v>155</v>
      </c>
      <c r="E161" s="154" t="s">
        <v>1298</v>
      </c>
      <c r="F161" s="308" t="s">
        <v>1956</v>
      </c>
      <c r="G161" s="156" t="s">
        <v>298</v>
      </c>
      <c r="H161" s="157">
        <v>28</v>
      </c>
      <c r="I161" s="158"/>
      <c r="J161" s="158">
        <f aca="true" t="shared" si="30" ref="J161:J204">ROUND(I161*H161,2)</f>
        <v>0</v>
      </c>
      <c r="K161" s="155" t="s">
        <v>3</v>
      </c>
      <c r="L161" s="33"/>
      <c r="M161" s="159" t="s">
        <v>3</v>
      </c>
      <c r="N161" s="160" t="s">
        <v>45</v>
      </c>
      <c r="O161" s="161">
        <v>0</v>
      </c>
      <c r="P161" s="161">
        <f aca="true" t="shared" si="31" ref="P161:P196">O161*H161</f>
        <v>0</v>
      </c>
      <c r="Q161" s="161">
        <v>0</v>
      </c>
      <c r="R161" s="161">
        <f aca="true" t="shared" si="32" ref="R161:R196">Q161*H161</f>
        <v>0</v>
      </c>
      <c r="S161" s="161">
        <v>0</v>
      </c>
      <c r="T161" s="162">
        <f aca="true" t="shared" si="33" ref="T161:T196">S161*H161</f>
        <v>0</v>
      </c>
      <c r="AR161" s="19" t="s">
        <v>534</v>
      </c>
      <c r="AT161" s="19" t="s">
        <v>155</v>
      </c>
      <c r="AU161" s="19" t="s">
        <v>82</v>
      </c>
      <c r="AY161" s="19" t="s">
        <v>152</v>
      </c>
      <c r="BE161" s="163">
        <f aca="true" t="shared" si="34" ref="BE161:BE196">IF(N161="základní",J161,0)</f>
        <v>0</v>
      </c>
      <c r="BF161" s="163">
        <f aca="true" t="shared" si="35" ref="BF161:BF196">IF(N161="snížená",J161,0)</f>
        <v>0</v>
      </c>
      <c r="BG161" s="163">
        <f aca="true" t="shared" si="36" ref="BG161:BG196">IF(N161="zákl. přenesená",J161,0)</f>
        <v>0</v>
      </c>
      <c r="BH161" s="163">
        <f aca="true" t="shared" si="37" ref="BH161:BH196">IF(N161="sníž. přenesená",J161,0)</f>
        <v>0</v>
      </c>
      <c r="BI161" s="163">
        <f aca="true" t="shared" si="38" ref="BI161:BI196">IF(N161="nulová",J161,0)</f>
        <v>0</v>
      </c>
      <c r="BJ161" s="19" t="s">
        <v>20</v>
      </c>
      <c r="BK161" s="163">
        <f aca="true" t="shared" si="39" ref="BK161:BK196">ROUND(I161*H161,2)</f>
        <v>0</v>
      </c>
      <c r="BL161" s="19" t="s">
        <v>534</v>
      </c>
      <c r="BM161" s="19" t="s">
        <v>1299</v>
      </c>
    </row>
    <row r="162" spans="2:65" s="1" customFormat="1" ht="22.5" customHeight="1">
      <c r="B162" s="152"/>
      <c r="C162" s="153" t="s">
        <v>577</v>
      </c>
      <c r="D162" s="153" t="s">
        <v>155</v>
      </c>
      <c r="E162" s="154" t="s">
        <v>1300</v>
      </c>
      <c r="F162" s="155" t="s">
        <v>1111</v>
      </c>
      <c r="G162" s="156" t="s">
        <v>298</v>
      </c>
      <c r="H162" s="157">
        <v>28</v>
      </c>
      <c r="I162" s="158"/>
      <c r="J162" s="158">
        <f t="shared" si="30"/>
        <v>0</v>
      </c>
      <c r="K162" s="155" t="s">
        <v>3</v>
      </c>
      <c r="L162" s="33"/>
      <c r="M162" s="159" t="s">
        <v>3</v>
      </c>
      <c r="N162" s="160" t="s">
        <v>45</v>
      </c>
      <c r="O162" s="161">
        <v>0</v>
      </c>
      <c r="P162" s="161">
        <f t="shared" si="31"/>
        <v>0</v>
      </c>
      <c r="Q162" s="161">
        <v>0</v>
      </c>
      <c r="R162" s="161">
        <f t="shared" si="32"/>
        <v>0</v>
      </c>
      <c r="S162" s="161">
        <v>0</v>
      </c>
      <c r="T162" s="162">
        <f t="shared" si="33"/>
        <v>0</v>
      </c>
      <c r="AR162" s="19" t="s">
        <v>534</v>
      </c>
      <c r="AT162" s="19" t="s">
        <v>155</v>
      </c>
      <c r="AU162" s="19" t="s">
        <v>82</v>
      </c>
      <c r="AY162" s="19" t="s">
        <v>152</v>
      </c>
      <c r="BE162" s="163">
        <f t="shared" si="34"/>
        <v>0</v>
      </c>
      <c r="BF162" s="163">
        <f t="shared" si="35"/>
        <v>0</v>
      </c>
      <c r="BG162" s="163">
        <f t="shared" si="36"/>
        <v>0</v>
      </c>
      <c r="BH162" s="163">
        <f t="shared" si="37"/>
        <v>0</v>
      </c>
      <c r="BI162" s="163">
        <f t="shared" si="38"/>
        <v>0</v>
      </c>
      <c r="BJ162" s="19" t="s">
        <v>20</v>
      </c>
      <c r="BK162" s="163">
        <f t="shared" si="39"/>
        <v>0</v>
      </c>
      <c r="BL162" s="19" t="s">
        <v>534</v>
      </c>
      <c r="BM162" s="19" t="s">
        <v>1301</v>
      </c>
    </row>
    <row r="163" spans="2:65" s="1" customFormat="1" ht="22.5" customHeight="1">
      <c r="B163" s="152"/>
      <c r="C163" s="153" t="s">
        <v>585</v>
      </c>
      <c r="D163" s="153" t="s">
        <v>155</v>
      </c>
      <c r="E163" s="154" t="s">
        <v>1302</v>
      </c>
      <c r="F163" s="308" t="s">
        <v>1957</v>
      </c>
      <c r="G163" s="156" t="s">
        <v>298</v>
      </c>
      <c r="H163" s="157">
        <v>6</v>
      </c>
      <c r="I163" s="158"/>
      <c r="J163" s="158">
        <f t="shared" si="30"/>
        <v>0</v>
      </c>
      <c r="K163" s="155" t="s">
        <v>3</v>
      </c>
      <c r="L163" s="33"/>
      <c r="M163" s="159" t="s">
        <v>3</v>
      </c>
      <c r="N163" s="160" t="s">
        <v>45</v>
      </c>
      <c r="O163" s="161">
        <v>0</v>
      </c>
      <c r="P163" s="161">
        <f t="shared" si="31"/>
        <v>0</v>
      </c>
      <c r="Q163" s="161">
        <v>0</v>
      </c>
      <c r="R163" s="161">
        <f t="shared" si="32"/>
        <v>0</v>
      </c>
      <c r="S163" s="161">
        <v>0</v>
      </c>
      <c r="T163" s="162">
        <f t="shared" si="33"/>
        <v>0</v>
      </c>
      <c r="AR163" s="19" t="s">
        <v>534</v>
      </c>
      <c r="AT163" s="19" t="s">
        <v>155</v>
      </c>
      <c r="AU163" s="19" t="s">
        <v>82</v>
      </c>
      <c r="AY163" s="19" t="s">
        <v>152</v>
      </c>
      <c r="BE163" s="163">
        <f t="shared" si="34"/>
        <v>0</v>
      </c>
      <c r="BF163" s="163">
        <f t="shared" si="35"/>
        <v>0</v>
      </c>
      <c r="BG163" s="163">
        <f t="shared" si="36"/>
        <v>0</v>
      </c>
      <c r="BH163" s="163">
        <f t="shared" si="37"/>
        <v>0</v>
      </c>
      <c r="BI163" s="163">
        <f t="shared" si="38"/>
        <v>0</v>
      </c>
      <c r="BJ163" s="19" t="s">
        <v>20</v>
      </c>
      <c r="BK163" s="163">
        <f t="shared" si="39"/>
        <v>0</v>
      </c>
      <c r="BL163" s="19" t="s">
        <v>534</v>
      </c>
      <c r="BM163" s="19" t="s">
        <v>1303</v>
      </c>
    </row>
    <row r="164" spans="2:65" s="1" customFormat="1" ht="22.5" customHeight="1">
      <c r="B164" s="152"/>
      <c r="C164" s="153" t="s">
        <v>595</v>
      </c>
      <c r="D164" s="153" t="s">
        <v>155</v>
      </c>
      <c r="E164" s="154" t="s">
        <v>1304</v>
      </c>
      <c r="F164" s="155" t="s">
        <v>1305</v>
      </c>
      <c r="G164" s="156" t="s">
        <v>298</v>
      </c>
      <c r="H164" s="157">
        <v>6</v>
      </c>
      <c r="I164" s="158"/>
      <c r="J164" s="158">
        <f t="shared" si="30"/>
        <v>0</v>
      </c>
      <c r="K164" s="155" t="s">
        <v>3</v>
      </c>
      <c r="L164" s="33"/>
      <c r="M164" s="159" t="s">
        <v>3</v>
      </c>
      <c r="N164" s="160" t="s">
        <v>45</v>
      </c>
      <c r="O164" s="161">
        <v>0</v>
      </c>
      <c r="P164" s="161">
        <f t="shared" si="31"/>
        <v>0</v>
      </c>
      <c r="Q164" s="161">
        <v>0</v>
      </c>
      <c r="R164" s="161">
        <f t="shared" si="32"/>
        <v>0</v>
      </c>
      <c r="S164" s="161">
        <v>0</v>
      </c>
      <c r="T164" s="162">
        <f t="shared" si="33"/>
        <v>0</v>
      </c>
      <c r="AR164" s="19" t="s">
        <v>534</v>
      </c>
      <c r="AT164" s="19" t="s">
        <v>155</v>
      </c>
      <c r="AU164" s="19" t="s">
        <v>82</v>
      </c>
      <c r="AY164" s="19" t="s">
        <v>152</v>
      </c>
      <c r="BE164" s="163">
        <f t="shared" si="34"/>
        <v>0</v>
      </c>
      <c r="BF164" s="163">
        <f t="shared" si="35"/>
        <v>0</v>
      </c>
      <c r="BG164" s="163">
        <f t="shared" si="36"/>
        <v>0</v>
      </c>
      <c r="BH164" s="163">
        <f t="shared" si="37"/>
        <v>0</v>
      </c>
      <c r="BI164" s="163">
        <f t="shared" si="38"/>
        <v>0</v>
      </c>
      <c r="BJ164" s="19" t="s">
        <v>20</v>
      </c>
      <c r="BK164" s="163">
        <f t="shared" si="39"/>
        <v>0</v>
      </c>
      <c r="BL164" s="19" t="s">
        <v>534</v>
      </c>
      <c r="BM164" s="19" t="s">
        <v>1306</v>
      </c>
    </row>
    <row r="165" spans="2:65" s="1" customFormat="1" ht="22.5" customHeight="1">
      <c r="B165" s="152"/>
      <c r="C165" s="153" t="s">
        <v>601</v>
      </c>
      <c r="D165" s="153" t="s">
        <v>155</v>
      </c>
      <c r="E165" s="154" t="s">
        <v>1307</v>
      </c>
      <c r="F165" s="308" t="s">
        <v>1958</v>
      </c>
      <c r="G165" s="156" t="s">
        <v>298</v>
      </c>
      <c r="H165" s="157">
        <v>16</v>
      </c>
      <c r="I165" s="158"/>
      <c r="J165" s="158">
        <f t="shared" si="30"/>
        <v>0</v>
      </c>
      <c r="K165" s="155" t="s">
        <v>3</v>
      </c>
      <c r="L165" s="33"/>
      <c r="M165" s="159" t="s">
        <v>3</v>
      </c>
      <c r="N165" s="160" t="s">
        <v>45</v>
      </c>
      <c r="O165" s="161">
        <v>0</v>
      </c>
      <c r="P165" s="161">
        <f t="shared" si="31"/>
        <v>0</v>
      </c>
      <c r="Q165" s="161">
        <v>0</v>
      </c>
      <c r="R165" s="161">
        <f t="shared" si="32"/>
        <v>0</v>
      </c>
      <c r="S165" s="161">
        <v>0</v>
      </c>
      <c r="T165" s="162">
        <f t="shared" si="33"/>
        <v>0</v>
      </c>
      <c r="AR165" s="19" t="s">
        <v>534</v>
      </c>
      <c r="AT165" s="19" t="s">
        <v>155</v>
      </c>
      <c r="AU165" s="19" t="s">
        <v>82</v>
      </c>
      <c r="AY165" s="19" t="s">
        <v>152</v>
      </c>
      <c r="BE165" s="163">
        <f t="shared" si="34"/>
        <v>0</v>
      </c>
      <c r="BF165" s="163">
        <f t="shared" si="35"/>
        <v>0</v>
      </c>
      <c r="BG165" s="163">
        <f t="shared" si="36"/>
        <v>0</v>
      </c>
      <c r="BH165" s="163">
        <f t="shared" si="37"/>
        <v>0</v>
      </c>
      <c r="BI165" s="163">
        <f t="shared" si="38"/>
        <v>0</v>
      </c>
      <c r="BJ165" s="19" t="s">
        <v>20</v>
      </c>
      <c r="BK165" s="163">
        <f t="shared" si="39"/>
        <v>0</v>
      </c>
      <c r="BL165" s="19" t="s">
        <v>534</v>
      </c>
      <c r="BM165" s="19" t="s">
        <v>1308</v>
      </c>
    </row>
    <row r="166" spans="2:65" s="1" customFormat="1" ht="22.5" customHeight="1">
      <c r="B166" s="152"/>
      <c r="C166" s="153" t="s">
        <v>606</v>
      </c>
      <c r="D166" s="153" t="s">
        <v>155</v>
      </c>
      <c r="E166" s="154" t="s">
        <v>1309</v>
      </c>
      <c r="F166" s="155" t="s">
        <v>1305</v>
      </c>
      <c r="G166" s="156" t="s">
        <v>298</v>
      </c>
      <c r="H166" s="157">
        <v>16</v>
      </c>
      <c r="I166" s="158"/>
      <c r="J166" s="158">
        <f t="shared" si="30"/>
        <v>0</v>
      </c>
      <c r="K166" s="155" t="s">
        <v>3</v>
      </c>
      <c r="L166" s="33"/>
      <c r="M166" s="159" t="s">
        <v>3</v>
      </c>
      <c r="N166" s="160" t="s">
        <v>45</v>
      </c>
      <c r="O166" s="161">
        <v>0</v>
      </c>
      <c r="P166" s="161">
        <f t="shared" si="31"/>
        <v>0</v>
      </c>
      <c r="Q166" s="161">
        <v>0</v>
      </c>
      <c r="R166" s="161">
        <f t="shared" si="32"/>
        <v>0</v>
      </c>
      <c r="S166" s="161">
        <v>0</v>
      </c>
      <c r="T166" s="162">
        <f t="shared" si="33"/>
        <v>0</v>
      </c>
      <c r="AR166" s="19" t="s">
        <v>534</v>
      </c>
      <c r="AT166" s="19" t="s">
        <v>155</v>
      </c>
      <c r="AU166" s="19" t="s">
        <v>82</v>
      </c>
      <c r="AY166" s="19" t="s">
        <v>152</v>
      </c>
      <c r="BE166" s="163">
        <f t="shared" si="34"/>
        <v>0</v>
      </c>
      <c r="BF166" s="163">
        <f t="shared" si="35"/>
        <v>0</v>
      </c>
      <c r="BG166" s="163">
        <f t="shared" si="36"/>
        <v>0</v>
      </c>
      <c r="BH166" s="163">
        <f t="shared" si="37"/>
        <v>0</v>
      </c>
      <c r="BI166" s="163">
        <f t="shared" si="38"/>
        <v>0</v>
      </c>
      <c r="BJ166" s="19" t="s">
        <v>20</v>
      </c>
      <c r="BK166" s="163">
        <f t="shared" si="39"/>
        <v>0</v>
      </c>
      <c r="BL166" s="19" t="s">
        <v>534</v>
      </c>
      <c r="BM166" s="19" t="s">
        <v>1310</v>
      </c>
    </row>
    <row r="167" spans="2:65" s="1" customFormat="1" ht="22.5" customHeight="1">
      <c r="B167" s="152"/>
      <c r="C167" s="153" t="s">
        <v>611</v>
      </c>
      <c r="D167" s="153" t="s">
        <v>155</v>
      </c>
      <c r="E167" s="154" t="s">
        <v>1311</v>
      </c>
      <c r="F167" s="308" t="s">
        <v>1959</v>
      </c>
      <c r="G167" s="156" t="s">
        <v>298</v>
      </c>
      <c r="H167" s="157">
        <v>6</v>
      </c>
      <c r="I167" s="158"/>
      <c r="J167" s="158">
        <f t="shared" si="30"/>
        <v>0</v>
      </c>
      <c r="K167" s="155" t="s">
        <v>3</v>
      </c>
      <c r="L167" s="33"/>
      <c r="M167" s="159" t="s">
        <v>3</v>
      </c>
      <c r="N167" s="160" t="s">
        <v>45</v>
      </c>
      <c r="O167" s="161">
        <v>0</v>
      </c>
      <c r="P167" s="161">
        <f t="shared" si="31"/>
        <v>0</v>
      </c>
      <c r="Q167" s="161">
        <v>0</v>
      </c>
      <c r="R167" s="161">
        <f t="shared" si="32"/>
        <v>0</v>
      </c>
      <c r="S167" s="161">
        <v>0</v>
      </c>
      <c r="T167" s="162">
        <f t="shared" si="33"/>
        <v>0</v>
      </c>
      <c r="AR167" s="19" t="s">
        <v>534</v>
      </c>
      <c r="AT167" s="19" t="s">
        <v>155</v>
      </c>
      <c r="AU167" s="19" t="s">
        <v>82</v>
      </c>
      <c r="AY167" s="19" t="s">
        <v>152</v>
      </c>
      <c r="BE167" s="163">
        <f t="shared" si="34"/>
        <v>0</v>
      </c>
      <c r="BF167" s="163">
        <f t="shared" si="35"/>
        <v>0</v>
      </c>
      <c r="BG167" s="163">
        <f t="shared" si="36"/>
        <v>0</v>
      </c>
      <c r="BH167" s="163">
        <f t="shared" si="37"/>
        <v>0</v>
      </c>
      <c r="BI167" s="163">
        <f t="shared" si="38"/>
        <v>0</v>
      </c>
      <c r="BJ167" s="19" t="s">
        <v>20</v>
      </c>
      <c r="BK167" s="163">
        <f t="shared" si="39"/>
        <v>0</v>
      </c>
      <c r="BL167" s="19" t="s">
        <v>534</v>
      </c>
      <c r="BM167" s="19" t="s">
        <v>1312</v>
      </c>
    </row>
    <row r="168" spans="2:65" s="1" customFormat="1" ht="22.5" customHeight="1">
      <c r="B168" s="152"/>
      <c r="C168" s="153" t="s">
        <v>617</v>
      </c>
      <c r="D168" s="153" t="s">
        <v>155</v>
      </c>
      <c r="E168" s="154" t="s">
        <v>1313</v>
      </c>
      <c r="F168" s="155" t="s">
        <v>1305</v>
      </c>
      <c r="G168" s="156" t="s">
        <v>298</v>
      </c>
      <c r="H168" s="157">
        <v>6</v>
      </c>
      <c r="I168" s="158"/>
      <c r="J168" s="158">
        <f t="shared" si="30"/>
        <v>0</v>
      </c>
      <c r="K168" s="155" t="s">
        <v>3</v>
      </c>
      <c r="L168" s="33"/>
      <c r="M168" s="159" t="s">
        <v>3</v>
      </c>
      <c r="N168" s="160" t="s">
        <v>45</v>
      </c>
      <c r="O168" s="161">
        <v>0</v>
      </c>
      <c r="P168" s="161">
        <f t="shared" si="31"/>
        <v>0</v>
      </c>
      <c r="Q168" s="161">
        <v>0</v>
      </c>
      <c r="R168" s="161">
        <f t="shared" si="32"/>
        <v>0</v>
      </c>
      <c r="S168" s="161">
        <v>0</v>
      </c>
      <c r="T168" s="162">
        <f t="shared" si="33"/>
        <v>0</v>
      </c>
      <c r="AR168" s="19" t="s">
        <v>534</v>
      </c>
      <c r="AT168" s="19" t="s">
        <v>155</v>
      </c>
      <c r="AU168" s="19" t="s">
        <v>82</v>
      </c>
      <c r="AY168" s="19" t="s">
        <v>152</v>
      </c>
      <c r="BE168" s="163">
        <f t="shared" si="34"/>
        <v>0</v>
      </c>
      <c r="BF168" s="163">
        <f t="shared" si="35"/>
        <v>0</v>
      </c>
      <c r="BG168" s="163">
        <f t="shared" si="36"/>
        <v>0</v>
      </c>
      <c r="BH168" s="163">
        <f t="shared" si="37"/>
        <v>0</v>
      </c>
      <c r="BI168" s="163">
        <f t="shared" si="38"/>
        <v>0</v>
      </c>
      <c r="BJ168" s="19" t="s">
        <v>20</v>
      </c>
      <c r="BK168" s="163">
        <f t="shared" si="39"/>
        <v>0</v>
      </c>
      <c r="BL168" s="19" t="s">
        <v>534</v>
      </c>
      <c r="BM168" s="19" t="s">
        <v>1314</v>
      </c>
    </row>
    <row r="169" spans="2:65" s="1" customFormat="1" ht="22.5" customHeight="1">
      <c r="B169" s="152"/>
      <c r="C169" s="153" t="s">
        <v>621</v>
      </c>
      <c r="D169" s="153" t="s">
        <v>155</v>
      </c>
      <c r="E169" s="154" t="s">
        <v>1315</v>
      </c>
      <c r="F169" s="155" t="s">
        <v>1316</v>
      </c>
      <c r="G169" s="156" t="s">
        <v>298</v>
      </c>
      <c r="H169" s="157">
        <v>4</v>
      </c>
      <c r="I169" s="158"/>
      <c r="J169" s="158">
        <f t="shared" si="30"/>
        <v>0</v>
      </c>
      <c r="K169" s="155" t="s">
        <v>3</v>
      </c>
      <c r="L169" s="33"/>
      <c r="M169" s="159" t="s">
        <v>3</v>
      </c>
      <c r="N169" s="160" t="s">
        <v>45</v>
      </c>
      <c r="O169" s="161">
        <v>0</v>
      </c>
      <c r="P169" s="161">
        <f t="shared" si="31"/>
        <v>0</v>
      </c>
      <c r="Q169" s="161">
        <v>0</v>
      </c>
      <c r="R169" s="161">
        <f t="shared" si="32"/>
        <v>0</v>
      </c>
      <c r="S169" s="161">
        <v>0</v>
      </c>
      <c r="T169" s="162">
        <f t="shared" si="33"/>
        <v>0</v>
      </c>
      <c r="AR169" s="19" t="s">
        <v>534</v>
      </c>
      <c r="AT169" s="19" t="s">
        <v>155</v>
      </c>
      <c r="AU169" s="19" t="s">
        <v>82</v>
      </c>
      <c r="AY169" s="19" t="s">
        <v>152</v>
      </c>
      <c r="BE169" s="163">
        <f t="shared" si="34"/>
        <v>0</v>
      </c>
      <c r="BF169" s="163">
        <f t="shared" si="35"/>
        <v>0</v>
      </c>
      <c r="BG169" s="163">
        <f t="shared" si="36"/>
        <v>0</v>
      </c>
      <c r="BH169" s="163">
        <f t="shared" si="37"/>
        <v>0</v>
      </c>
      <c r="BI169" s="163">
        <f t="shared" si="38"/>
        <v>0</v>
      </c>
      <c r="BJ169" s="19" t="s">
        <v>20</v>
      </c>
      <c r="BK169" s="163">
        <f t="shared" si="39"/>
        <v>0</v>
      </c>
      <c r="BL169" s="19" t="s">
        <v>534</v>
      </c>
      <c r="BM169" s="19" t="s">
        <v>1317</v>
      </c>
    </row>
    <row r="170" spans="2:65" s="1" customFormat="1" ht="22.5" customHeight="1">
      <c r="B170" s="152"/>
      <c r="C170" s="153" t="s">
        <v>627</v>
      </c>
      <c r="D170" s="153" t="s">
        <v>155</v>
      </c>
      <c r="E170" s="154" t="s">
        <v>1318</v>
      </c>
      <c r="F170" s="155" t="s">
        <v>1111</v>
      </c>
      <c r="G170" s="156" t="s">
        <v>298</v>
      </c>
      <c r="H170" s="157">
        <v>4</v>
      </c>
      <c r="I170" s="158"/>
      <c r="J170" s="158">
        <f t="shared" si="30"/>
        <v>0</v>
      </c>
      <c r="K170" s="155" t="s">
        <v>3</v>
      </c>
      <c r="L170" s="33"/>
      <c r="M170" s="159" t="s">
        <v>3</v>
      </c>
      <c r="N170" s="160" t="s">
        <v>45</v>
      </c>
      <c r="O170" s="161">
        <v>0</v>
      </c>
      <c r="P170" s="161">
        <f t="shared" si="31"/>
        <v>0</v>
      </c>
      <c r="Q170" s="161">
        <v>0</v>
      </c>
      <c r="R170" s="161">
        <f t="shared" si="32"/>
        <v>0</v>
      </c>
      <c r="S170" s="161">
        <v>0</v>
      </c>
      <c r="T170" s="162">
        <f t="shared" si="33"/>
        <v>0</v>
      </c>
      <c r="AR170" s="19" t="s">
        <v>534</v>
      </c>
      <c r="AT170" s="19" t="s">
        <v>155</v>
      </c>
      <c r="AU170" s="19" t="s">
        <v>82</v>
      </c>
      <c r="AY170" s="19" t="s">
        <v>152</v>
      </c>
      <c r="BE170" s="163">
        <f t="shared" si="34"/>
        <v>0</v>
      </c>
      <c r="BF170" s="163">
        <f t="shared" si="35"/>
        <v>0</v>
      </c>
      <c r="BG170" s="163">
        <f t="shared" si="36"/>
        <v>0</v>
      </c>
      <c r="BH170" s="163">
        <f t="shared" si="37"/>
        <v>0</v>
      </c>
      <c r="BI170" s="163">
        <f t="shared" si="38"/>
        <v>0</v>
      </c>
      <c r="BJ170" s="19" t="s">
        <v>20</v>
      </c>
      <c r="BK170" s="163">
        <f t="shared" si="39"/>
        <v>0</v>
      </c>
      <c r="BL170" s="19" t="s">
        <v>534</v>
      </c>
      <c r="BM170" s="19" t="s">
        <v>1319</v>
      </c>
    </row>
    <row r="171" spans="2:65" s="1" customFormat="1" ht="22.5" customHeight="1">
      <c r="B171" s="152"/>
      <c r="C171" s="153" t="s">
        <v>631</v>
      </c>
      <c r="D171" s="153" t="s">
        <v>155</v>
      </c>
      <c r="E171" s="154" t="s">
        <v>1320</v>
      </c>
      <c r="F171" s="155" t="s">
        <v>1321</v>
      </c>
      <c r="G171" s="156" t="s">
        <v>298</v>
      </c>
      <c r="H171" s="157">
        <v>3</v>
      </c>
      <c r="I171" s="158"/>
      <c r="J171" s="158">
        <f t="shared" si="30"/>
        <v>0</v>
      </c>
      <c r="K171" s="155" t="s">
        <v>3</v>
      </c>
      <c r="L171" s="33"/>
      <c r="M171" s="159" t="s">
        <v>3</v>
      </c>
      <c r="N171" s="160" t="s">
        <v>45</v>
      </c>
      <c r="O171" s="161">
        <v>0</v>
      </c>
      <c r="P171" s="161">
        <f t="shared" si="31"/>
        <v>0</v>
      </c>
      <c r="Q171" s="161">
        <v>0</v>
      </c>
      <c r="R171" s="161">
        <f t="shared" si="32"/>
        <v>0</v>
      </c>
      <c r="S171" s="161">
        <v>0</v>
      </c>
      <c r="T171" s="162">
        <f t="shared" si="33"/>
        <v>0</v>
      </c>
      <c r="AR171" s="19" t="s">
        <v>534</v>
      </c>
      <c r="AT171" s="19" t="s">
        <v>155</v>
      </c>
      <c r="AU171" s="19" t="s">
        <v>82</v>
      </c>
      <c r="AY171" s="19" t="s">
        <v>152</v>
      </c>
      <c r="BE171" s="163">
        <f t="shared" si="34"/>
        <v>0</v>
      </c>
      <c r="BF171" s="163">
        <f t="shared" si="35"/>
        <v>0</v>
      </c>
      <c r="BG171" s="163">
        <f t="shared" si="36"/>
        <v>0</v>
      </c>
      <c r="BH171" s="163">
        <f t="shared" si="37"/>
        <v>0</v>
      </c>
      <c r="BI171" s="163">
        <f t="shared" si="38"/>
        <v>0</v>
      </c>
      <c r="BJ171" s="19" t="s">
        <v>20</v>
      </c>
      <c r="BK171" s="163">
        <f t="shared" si="39"/>
        <v>0</v>
      </c>
      <c r="BL171" s="19" t="s">
        <v>534</v>
      </c>
      <c r="BM171" s="19" t="s">
        <v>1322</v>
      </c>
    </row>
    <row r="172" spans="2:65" s="1" customFormat="1" ht="22.5" customHeight="1">
      <c r="B172" s="152"/>
      <c r="C172" s="153" t="s">
        <v>635</v>
      </c>
      <c r="D172" s="153" t="s">
        <v>155</v>
      </c>
      <c r="E172" s="154" t="s">
        <v>1323</v>
      </c>
      <c r="F172" s="155" t="s">
        <v>1111</v>
      </c>
      <c r="G172" s="156" t="s">
        <v>298</v>
      </c>
      <c r="H172" s="157">
        <v>3</v>
      </c>
      <c r="I172" s="158"/>
      <c r="J172" s="158">
        <f t="shared" si="30"/>
        <v>0</v>
      </c>
      <c r="K172" s="155" t="s">
        <v>3</v>
      </c>
      <c r="L172" s="33"/>
      <c r="M172" s="159" t="s">
        <v>3</v>
      </c>
      <c r="N172" s="160" t="s">
        <v>45</v>
      </c>
      <c r="O172" s="161">
        <v>0</v>
      </c>
      <c r="P172" s="161">
        <f t="shared" si="31"/>
        <v>0</v>
      </c>
      <c r="Q172" s="161">
        <v>0</v>
      </c>
      <c r="R172" s="161">
        <f t="shared" si="32"/>
        <v>0</v>
      </c>
      <c r="S172" s="161">
        <v>0</v>
      </c>
      <c r="T172" s="162">
        <f t="shared" si="33"/>
        <v>0</v>
      </c>
      <c r="AR172" s="19" t="s">
        <v>534</v>
      </c>
      <c r="AT172" s="19" t="s">
        <v>155</v>
      </c>
      <c r="AU172" s="19" t="s">
        <v>82</v>
      </c>
      <c r="AY172" s="19" t="s">
        <v>152</v>
      </c>
      <c r="BE172" s="163">
        <f t="shared" si="34"/>
        <v>0</v>
      </c>
      <c r="BF172" s="163">
        <f t="shared" si="35"/>
        <v>0</v>
      </c>
      <c r="BG172" s="163">
        <f t="shared" si="36"/>
        <v>0</v>
      </c>
      <c r="BH172" s="163">
        <f t="shared" si="37"/>
        <v>0</v>
      </c>
      <c r="BI172" s="163">
        <f t="shared" si="38"/>
        <v>0</v>
      </c>
      <c r="BJ172" s="19" t="s">
        <v>20</v>
      </c>
      <c r="BK172" s="163">
        <f t="shared" si="39"/>
        <v>0</v>
      </c>
      <c r="BL172" s="19" t="s">
        <v>534</v>
      </c>
      <c r="BM172" s="19" t="s">
        <v>1324</v>
      </c>
    </row>
    <row r="173" spans="2:65" s="1" customFormat="1" ht="22.5" customHeight="1">
      <c r="B173" s="152"/>
      <c r="C173" s="153" t="s">
        <v>1325</v>
      </c>
      <c r="D173" s="153" t="s">
        <v>155</v>
      </c>
      <c r="E173" s="154" t="s">
        <v>1326</v>
      </c>
      <c r="F173" s="308" t="s">
        <v>1960</v>
      </c>
      <c r="G173" s="156" t="s">
        <v>298</v>
      </c>
      <c r="H173" s="157">
        <v>29</v>
      </c>
      <c r="I173" s="158"/>
      <c r="J173" s="158">
        <f t="shared" si="30"/>
        <v>0</v>
      </c>
      <c r="K173" s="155" t="s">
        <v>3</v>
      </c>
      <c r="L173" s="33"/>
      <c r="M173" s="159" t="s">
        <v>3</v>
      </c>
      <c r="N173" s="160" t="s">
        <v>45</v>
      </c>
      <c r="O173" s="161">
        <v>0</v>
      </c>
      <c r="P173" s="161">
        <f t="shared" si="31"/>
        <v>0</v>
      </c>
      <c r="Q173" s="161">
        <v>0</v>
      </c>
      <c r="R173" s="161">
        <f t="shared" si="32"/>
        <v>0</v>
      </c>
      <c r="S173" s="161">
        <v>0</v>
      </c>
      <c r="T173" s="162">
        <f t="shared" si="33"/>
        <v>0</v>
      </c>
      <c r="AR173" s="19" t="s">
        <v>534</v>
      </c>
      <c r="AT173" s="19" t="s">
        <v>155</v>
      </c>
      <c r="AU173" s="19" t="s">
        <v>82</v>
      </c>
      <c r="AY173" s="19" t="s">
        <v>152</v>
      </c>
      <c r="BE173" s="163">
        <f t="shared" si="34"/>
        <v>0</v>
      </c>
      <c r="BF173" s="163">
        <f t="shared" si="35"/>
        <v>0</v>
      </c>
      <c r="BG173" s="163">
        <f t="shared" si="36"/>
        <v>0</v>
      </c>
      <c r="BH173" s="163">
        <f t="shared" si="37"/>
        <v>0</v>
      </c>
      <c r="BI173" s="163">
        <f t="shared" si="38"/>
        <v>0</v>
      </c>
      <c r="BJ173" s="19" t="s">
        <v>20</v>
      </c>
      <c r="BK173" s="163">
        <f t="shared" si="39"/>
        <v>0</v>
      </c>
      <c r="BL173" s="19" t="s">
        <v>534</v>
      </c>
      <c r="BM173" s="19" t="s">
        <v>1327</v>
      </c>
    </row>
    <row r="174" spans="2:65" s="1" customFormat="1" ht="22.5" customHeight="1">
      <c r="B174" s="152"/>
      <c r="C174" s="153" t="s">
        <v>1328</v>
      </c>
      <c r="D174" s="153" t="s">
        <v>155</v>
      </c>
      <c r="E174" s="154" t="s">
        <v>1329</v>
      </c>
      <c r="F174" s="155" t="s">
        <v>1305</v>
      </c>
      <c r="G174" s="156" t="s">
        <v>298</v>
      </c>
      <c r="H174" s="157">
        <v>29</v>
      </c>
      <c r="I174" s="158"/>
      <c r="J174" s="158">
        <f t="shared" si="30"/>
        <v>0</v>
      </c>
      <c r="K174" s="155" t="s">
        <v>3</v>
      </c>
      <c r="L174" s="33"/>
      <c r="M174" s="159" t="s">
        <v>3</v>
      </c>
      <c r="N174" s="160" t="s">
        <v>45</v>
      </c>
      <c r="O174" s="161">
        <v>0</v>
      </c>
      <c r="P174" s="161">
        <f t="shared" si="31"/>
        <v>0</v>
      </c>
      <c r="Q174" s="161">
        <v>0</v>
      </c>
      <c r="R174" s="161">
        <f t="shared" si="32"/>
        <v>0</v>
      </c>
      <c r="S174" s="161">
        <v>0</v>
      </c>
      <c r="T174" s="162">
        <f t="shared" si="33"/>
        <v>0</v>
      </c>
      <c r="AR174" s="19" t="s">
        <v>534</v>
      </c>
      <c r="AT174" s="19" t="s">
        <v>155</v>
      </c>
      <c r="AU174" s="19" t="s">
        <v>82</v>
      </c>
      <c r="AY174" s="19" t="s">
        <v>152</v>
      </c>
      <c r="BE174" s="163">
        <f t="shared" si="34"/>
        <v>0</v>
      </c>
      <c r="BF174" s="163">
        <f t="shared" si="35"/>
        <v>0</v>
      </c>
      <c r="BG174" s="163">
        <f t="shared" si="36"/>
        <v>0</v>
      </c>
      <c r="BH174" s="163">
        <f t="shared" si="37"/>
        <v>0</v>
      </c>
      <c r="BI174" s="163">
        <f t="shared" si="38"/>
        <v>0</v>
      </c>
      <c r="BJ174" s="19" t="s">
        <v>20</v>
      </c>
      <c r="BK174" s="163">
        <f t="shared" si="39"/>
        <v>0</v>
      </c>
      <c r="BL174" s="19" t="s">
        <v>534</v>
      </c>
      <c r="BM174" s="19" t="s">
        <v>1330</v>
      </c>
    </row>
    <row r="175" spans="2:65" s="1" customFormat="1" ht="22.5" customHeight="1">
      <c r="B175" s="152"/>
      <c r="C175" s="153" t="s">
        <v>1331</v>
      </c>
      <c r="D175" s="153" t="s">
        <v>155</v>
      </c>
      <c r="E175" s="154" t="s">
        <v>1332</v>
      </c>
      <c r="F175" s="308" t="s">
        <v>1961</v>
      </c>
      <c r="G175" s="156" t="s">
        <v>298</v>
      </c>
      <c r="H175" s="157">
        <v>5</v>
      </c>
      <c r="I175" s="158"/>
      <c r="J175" s="158">
        <f t="shared" si="30"/>
        <v>0</v>
      </c>
      <c r="K175" s="155" t="s">
        <v>3</v>
      </c>
      <c r="L175" s="33"/>
      <c r="M175" s="159" t="s">
        <v>3</v>
      </c>
      <c r="N175" s="160" t="s">
        <v>45</v>
      </c>
      <c r="O175" s="161">
        <v>0</v>
      </c>
      <c r="P175" s="161">
        <f t="shared" si="31"/>
        <v>0</v>
      </c>
      <c r="Q175" s="161">
        <v>0</v>
      </c>
      <c r="R175" s="161">
        <f t="shared" si="32"/>
        <v>0</v>
      </c>
      <c r="S175" s="161">
        <v>0</v>
      </c>
      <c r="T175" s="162">
        <f t="shared" si="33"/>
        <v>0</v>
      </c>
      <c r="AR175" s="19" t="s">
        <v>534</v>
      </c>
      <c r="AT175" s="19" t="s">
        <v>155</v>
      </c>
      <c r="AU175" s="19" t="s">
        <v>82</v>
      </c>
      <c r="AY175" s="19" t="s">
        <v>152</v>
      </c>
      <c r="BE175" s="163">
        <f t="shared" si="34"/>
        <v>0</v>
      </c>
      <c r="BF175" s="163">
        <f t="shared" si="35"/>
        <v>0</v>
      </c>
      <c r="BG175" s="163">
        <f t="shared" si="36"/>
        <v>0</v>
      </c>
      <c r="BH175" s="163">
        <f t="shared" si="37"/>
        <v>0</v>
      </c>
      <c r="BI175" s="163">
        <f t="shared" si="38"/>
        <v>0</v>
      </c>
      <c r="BJ175" s="19" t="s">
        <v>20</v>
      </c>
      <c r="BK175" s="163">
        <f t="shared" si="39"/>
        <v>0</v>
      </c>
      <c r="BL175" s="19" t="s">
        <v>534</v>
      </c>
      <c r="BM175" s="19" t="s">
        <v>1333</v>
      </c>
    </row>
    <row r="176" spans="2:65" s="1" customFormat="1" ht="22.5" customHeight="1">
      <c r="B176" s="152"/>
      <c r="C176" s="153" t="s">
        <v>1334</v>
      </c>
      <c r="D176" s="153" t="s">
        <v>155</v>
      </c>
      <c r="E176" s="154" t="s">
        <v>1335</v>
      </c>
      <c r="F176" s="155" t="s">
        <v>1305</v>
      </c>
      <c r="G176" s="156" t="s">
        <v>298</v>
      </c>
      <c r="H176" s="157">
        <v>5</v>
      </c>
      <c r="I176" s="158"/>
      <c r="J176" s="158">
        <f t="shared" si="30"/>
        <v>0</v>
      </c>
      <c r="K176" s="155" t="s">
        <v>3</v>
      </c>
      <c r="L176" s="33"/>
      <c r="M176" s="159" t="s">
        <v>3</v>
      </c>
      <c r="N176" s="160" t="s">
        <v>45</v>
      </c>
      <c r="O176" s="161">
        <v>0</v>
      </c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AR176" s="19" t="s">
        <v>534</v>
      </c>
      <c r="AT176" s="19" t="s">
        <v>155</v>
      </c>
      <c r="AU176" s="19" t="s">
        <v>82</v>
      </c>
      <c r="AY176" s="19" t="s">
        <v>152</v>
      </c>
      <c r="BE176" s="163">
        <f t="shared" si="34"/>
        <v>0</v>
      </c>
      <c r="BF176" s="163">
        <f t="shared" si="35"/>
        <v>0</v>
      </c>
      <c r="BG176" s="163">
        <f t="shared" si="36"/>
        <v>0</v>
      </c>
      <c r="BH176" s="163">
        <f t="shared" si="37"/>
        <v>0</v>
      </c>
      <c r="BI176" s="163">
        <f t="shared" si="38"/>
        <v>0</v>
      </c>
      <c r="BJ176" s="19" t="s">
        <v>20</v>
      </c>
      <c r="BK176" s="163">
        <f t="shared" si="39"/>
        <v>0</v>
      </c>
      <c r="BL176" s="19" t="s">
        <v>534</v>
      </c>
      <c r="BM176" s="19" t="s">
        <v>1336</v>
      </c>
    </row>
    <row r="177" spans="2:65" s="1" customFormat="1" ht="22.5" customHeight="1">
      <c r="B177" s="152"/>
      <c r="C177" s="153" t="s">
        <v>1337</v>
      </c>
      <c r="D177" s="153" t="s">
        <v>155</v>
      </c>
      <c r="E177" s="154" t="s">
        <v>1338</v>
      </c>
      <c r="F177" s="308" t="s">
        <v>1962</v>
      </c>
      <c r="G177" s="156" t="s">
        <v>298</v>
      </c>
      <c r="H177" s="157">
        <v>12</v>
      </c>
      <c r="I177" s="158"/>
      <c r="J177" s="158">
        <f t="shared" si="30"/>
        <v>0</v>
      </c>
      <c r="K177" s="155" t="s">
        <v>3</v>
      </c>
      <c r="L177" s="33"/>
      <c r="M177" s="159" t="s">
        <v>3</v>
      </c>
      <c r="N177" s="160" t="s">
        <v>45</v>
      </c>
      <c r="O177" s="161">
        <v>0</v>
      </c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AR177" s="19" t="s">
        <v>534</v>
      </c>
      <c r="AT177" s="19" t="s">
        <v>155</v>
      </c>
      <c r="AU177" s="19" t="s">
        <v>82</v>
      </c>
      <c r="AY177" s="19" t="s">
        <v>152</v>
      </c>
      <c r="BE177" s="163">
        <f t="shared" si="34"/>
        <v>0</v>
      </c>
      <c r="BF177" s="163">
        <f t="shared" si="35"/>
        <v>0</v>
      </c>
      <c r="BG177" s="163">
        <f t="shared" si="36"/>
        <v>0</v>
      </c>
      <c r="BH177" s="163">
        <f t="shared" si="37"/>
        <v>0</v>
      </c>
      <c r="BI177" s="163">
        <f t="shared" si="38"/>
        <v>0</v>
      </c>
      <c r="BJ177" s="19" t="s">
        <v>20</v>
      </c>
      <c r="BK177" s="163">
        <f t="shared" si="39"/>
        <v>0</v>
      </c>
      <c r="BL177" s="19" t="s">
        <v>534</v>
      </c>
      <c r="BM177" s="19" t="s">
        <v>1339</v>
      </c>
    </row>
    <row r="178" spans="2:65" s="1" customFormat="1" ht="22.5" customHeight="1">
      <c r="B178" s="152"/>
      <c r="C178" s="153" t="s">
        <v>1340</v>
      </c>
      <c r="D178" s="153" t="s">
        <v>155</v>
      </c>
      <c r="E178" s="154" t="s">
        <v>1341</v>
      </c>
      <c r="F178" s="155" t="s">
        <v>1305</v>
      </c>
      <c r="G178" s="156" t="s">
        <v>298</v>
      </c>
      <c r="H178" s="157">
        <v>12</v>
      </c>
      <c r="I178" s="158"/>
      <c r="J178" s="158">
        <f t="shared" si="30"/>
        <v>0</v>
      </c>
      <c r="K178" s="155" t="s">
        <v>3</v>
      </c>
      <c r="L178" s="33"/>
      <c r="M178" s="159" t="s">
        <v>3</v>
      </c>
      <c r="N178" s="160" t="s">
        <v>45</v>
      </c>
      <c r="O178" s="161">
        <v>0</v>
      </c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AR178" s="19" t="s">
        <v>534</v>
      </c>
      <c r="AT178" s="19" t="s">
        <v>155</v>
      </c>
      <c r="AU178" s="19" t="s">
        <v>82</v>
      </c>
      <c r="AY178" s="19" t="s">
        <v>152</v>
      </c>
      <c r="BE178" s="163">
        <f t="shared" si="34"/>
        <v>0</v>
      </c>
      <c r="BF178" s="163">
        <f t="shared" si="35"/>
        <v>0</v>
      </c>
      <c r="BG178" s="163">
        <f t="shared" si="36"/>
        <v>0</v>
      </c>
      <c r="BH178" s="163">
        <f t="shared" si="37"/>
        <v>0</v>
      </c>
      <c r="BI178" s="163">
        <f t="shared" si="38"/>
        <v>0</v>
      </c>
      <c r="BJ178" s="19" t="s">
        <v>20</v>
      </c>
      <c r="BK178" s="163">
        <f t="shared" si="39"/>
        <v>0</v>
      </c>
      <c r="BL178" s="19" t="s">
        <v>534</v>
      </c>
      <c r="BM178" s="19" t="s">
        <v>1342</v>
      </c>
    </row>
    <row r="179" spans="2:65" s="1" customFormat="1" ht="22.5" customHeight="1">
      <c r="B179" s="152"/>
      <c r="C179" s="153" t="s">
        <v>1343</v>
      </c>
      <c r="D179" s="153" t="s">
        <v>155</v>
      </c>
      <c r="E179" s="154" t="s">
        <v>1344</v>
      </c>
      <c r="F179" s="155" t="s">
        <v>1345</v>
      </c>
      <c r="G179" s="156" t="s">
        <v>298</v>
      </c>
      <c r="H179" s="157">
        <v>4</v>
      </c>
      <c r="I179" s="158"/>
      <c r="J179" s="158">
        <f t="shared" si="30"/>
        <v>0</v>
      </c>
      <c r="K179" s="155" t="s">
        <v>3</v>
      </c>
      <c r="L179" s="33"/>
      <c r="M179" s="159" t="s">
        <v>3</v>
      </c>
      <c r="N179" s="160" t="s">
        <v>45</v>
      </c>
      <c r="O179" s="161">
        <v>0</v>
      </c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AR179" s="19" t="s">
        <v>534</v>
      </c>
      <c r="AT179" s="19" t="s">
        <v>155</v>
      </c>
      <c r="AU179" s="19" t="s">
        <v>82</v>
      </c>
      <c r="AY179" s="19" t="s">
        <v>152</v>
      </c>
      <c r="BE179" s="163">
        <f t="shared" si="34"/>
        <v>0</v>
      </c>
      <c r="BF179" s="163">
        <f t="shared" si="35"/>
        <v>0</v>
      </c>
      <c r="BG179" s="163">
        <f t="shared" si="36"/>
        <v>0</v>
      </c>
      <c r="BH179" s="163">
        <f t="shared" si="37"/>
        <v>0</v>
      </c>
      <c r="BI179" s="163">
        <f t="shared" si="38"/>
        <v>0</v>
      </c>
      <c r="BJ179" s="19" t="s">
        <v>20</v>
      </c>
      <c r="BK179" s="163">
        <f t="shared" si="39"/>
        <v>0</v>
      </c>
      <c r="BL179" s="19" t="s">
        <v>534</v>
      </c>
      <c r="BM179" s="19" t="s">
        <v>1346</v>
      </c>
    </row>
    <row r="180" spans="2:65" s="1" customFormat="1" ht="22.5" customHeight="1">
      <c r="B180" s="152"/>
      <c r="C180" s="153" t="s">
        <v>1347</v>
      </c>
      <c r="D180" s="153" t="s">
        <v>155</v>
      </c>
      <c r="E180" s="154" t="s">
        <v>1348</v>
      </c>
      <c r="F180" s="155" t="s">
        <v>1305</v>
      </c>
      <c r="G180" s="156" t="s">
        <v>298</v>
      </c>
      <c r="H180" s="157">
        <v>4</v>
      </c>
      <c r="I180" s="158"/>
      <c r="J180" s="158">
        <f t="shared" si="30"/>
        <v>0</v>
      </c>
      <c r="K180" s="155" t="s">
        <v>3</v>
      </c>
      <c r="L180" s="33"/>
      <c r="M180" s="159" t="s">
        <v>3</v>
      </c>
      <c r="N180" s="160" t="s">
        <v>45</v>
      </c>
      <c r="O180" s="161">
        <v>0</v>
      </c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AR180" s="19" t="s">
        <v>534</v>
      </c>
      <c r="AT180" s="19" t="s">
        <v>155</v>
      </c>
      <c r="AU180" s="19" t="s">
        <v>82</v>
      </c>
      <c r="AY180" s="19" t="s">
        <v>152</v>
      </c>
      <c r="BE180" s="163">
        <f t="shared" si="34"/>
        <v>0</v>
      </c>
      <c r="BF180" s="163">
        <f t="shared" si="35"/>
        <v>0</v>
      </c>
      <c r="BG180" s="163">
        <f t="shared" si="36"/>
        <v>0</v>
      </c>
      <c r="BH180" s="163">
        <f t="shared" si="37"/>
        <v>0</v>
      </c>
      <c r="BI180" s="163">
        <f t="shared" si="38"/>
        <v>0</v>
      </c>
      <c r="BJ180" s="19" t="s">
        <v>20</v>
      </c>
      <c r="BK180" s="163">
        <f t="shared" si="39"/>
        <v>0</v>
      </c>
      <c r="BL180" s="19" t="s">
        <v>534</v>
      </c>
      <c r="BM180" s="19" t="s">
        <v>1349</v>
      </c>
    </row>
    <row r="181" spans="2:65" s="1" customFormat="1" ht="22.5" customHeight="1">
      <c r="B181" s="152"/>
      <c r="C181" s="153" t="s">
        <v>1350</v>
      </c>
      <c r="D181" s="153" t="s">
        <v>155</v>
      </c>
      <c r="E181" s="154" t="s">
        <v>1351</v>
      </c>
      <c r="F181" s="155" t="s">
        <v>1352</v>
      </c>
      <c r="G181" s="156" t="s">
        <v>298</v>
      </c>
      <c r="H181" s="157">
        <v>5</v>
      </c>
      <c r="I181" s="158"/>
      <c r="J181" s="158">
        <f t="shared" si="30"/>
        <v>0</v>
      </c>
      <c r="K181" s="155" t="s">
        <v>3</v>
      </c>
      <c r="L181" s="33"/>
      <c r="M181" s="159" t="s">
        <v>3</v>
      </c>
      <c r="N181" s="160" t="s">
        <v>45</v>
      </c>
      <c r="O181" s="161">
        <v>0</v>
      </c>
      <c r="P181" s="161">
        <f t="shared" si="31"/>
        <v>0</v>
      </c>
      <c r="Q181" s="161">
        <v>0</v>
      </c>
      <c r="R181" s="161">
        <f t="shared" si="32"/>
        <v>0</v>
      </c>
      <c r="S181" s="161">
        <v>0</v>
      </c>
      <c r="T181" s="162">
        <f t="shared" si="33"/>
        <v>0</v>
      </c>
      <c r="AR181" s="19" t="s">
        <v>534</v>
      </c>
      <c r="AT181" s="19" t="s">
        <v>155</v>
      </c>
      <c r="AU181" s="19" t="s">
        <v>82</v>
      </c>
      <c r="AY181" s="19" t="s">
        <v>152</v>
      </c>
      <c r="BE181" s="163">
        <f t="shared" si="34"/>
        <v>0</v>
      </c>
      <c r="BF181" s="163">
        <f t="shared" si="35"/>
        <v>0</v>
      </c>
      <c r="BG181" s="163">
        <f t="shared" si="36"/>
        <v>0</v>
      </c>
      <c r="BH181" s="163">
        <f t="shared" si="37"/>
        <v>0</v>
      </c>
      <c r="BI181" s="163">
        <f t="shared" si="38"/>
        <v>0</v>
      </c>
      <c r="BJ181" s="19" t="s">
        <v>20</v>
      </c>
      <c r="BK181" s="163">
        <f t="shared" si="39"/>
        <v>0</v>
      </c>
      <c r="BL181" s="19" t="s">
        <v>534</v>
      </c>
      <c r="BM181" s="19" t="s">
        <v>1353</v>
      </c>
    </row>
    <row r="182" spans="2:65" s="1" customFormat="1" ht="22.5" customHeight="1">
      <c r="B182" s="152"/>
      <c r="C182" s="153" t="s">
        <v>1354</v>
      </c>
      <c r="D182" s="153" t="s">
        <v>155</v>
      </c>
      <c r="E182" s="154" t="s">
        <v>1355</v>
      </c>
      <c r="F182" s="155" t="s">
        <v>1111</v>
      </c>
      <c r="G182" s="156" t="s">
        <v>298</v>
      </c>
      <c r="H182" s="157">
        <v>5</v>
      </c>
      <c r="I182" s="158"/>
      <c r="J182" s="158">
        <f t="shared" si="30"/>
        <v>0</v>
      </c>
      <c r="K182" s="155" t="s">
        <v>3</v>
      </c>
      <c r="L182" s="33"/>
      <c r="M182" s="159" t="s">
        <v>3</v>
      </c>
      <c r="N182" s="160" t="s">
        <v>45</v>
      </c>
      <c r="O182" s="161">
        <v>0</v>
      </c>
      <c r="P182" s="161">
        <f t="shared" si="31"/>
        <v>0</v>
      </c>
      <c r="Q182" s="161">
        <v>0</v>
      </c>
      <c r="R182" s="161">
        <f t="shared" si="32"/>
        <v>0</v>
      </c>
      <c r="S182" s="161">
        <v>0</v>
      </c>
      <c r="T182" s="162">
        <f t="shared" si="33"/>
        <v>0</v>
      </c>
      <c r="AR182" s="19" t="s">
        <v>534</v>
      </c>
      <c r="AT182" s="19" t="s">
        <v>155</v>
      </c>
      <c r="AU182" s="19" t="s">
        <v>82</v>
      </c>
      <c r="AY182" s="19" t="s">
        <v>152</v>
      </c>
      <c r="BE182" s="163">
        <f t="shared" si="34"/>
        <v>0</v>
      </c>
      <c r="BF182" s="163">
        <f t="shared" si="35"/>
        <v>0</v>
      </c>
      <c r="BG182" s="163">
        <f t="shared" si="36"/>
        <v>0</v>
      </c>
      <c r="BH182" s="163">
        <f t="shared" si="37"/>
        <v>0</v>
      </c>
      <c r="BI182" s="163">
        <f t="shared" si="38"/>
        <v>0</v>
      </c>
      <c r="BJ182" s="19" t="s">
        <v>20</v>
      </c>
      <c r="BK182" s="163">
        <f t="shared" si="39"/>
        <v>0</v>
      </c>
      <c r="BL182" s="19" t="s">
        <v>534</v>
      </c>
      <c r="BM182" s="19" t="s">
        <v>1356</v>
      </c>
    </row>
    <row r="183" spans="2:65" s="1" customFormat="1" ht="22.5" customHeight="1">
      <c r="B183" s="152"/>
      <c r="C183" s="153" t="s">
        <v>1357</v>
      </c>
      <c r="D183" s="153" t="s">
        <v>155</v>
      </c>
      <c r="E183" s="154" t="s">
        <v>1358</v>
      </c>
      <c r="F183" s="155" t="s">
        <v>1359</v>
      </c>
      <c r="G183" s="156" t="s">
        <v>298</v>
      </c>
      <c r="H183" s="157">
        <v>27</v>
      </c>
      <c r="I183" s="158"/>
      <c r="J183" s="158">
        <f t="shared" si="30"/>
        <v>0</v>
      </c>
      <c r="K183" s="155" t="s">
        <v>3</v>
      </c>
      <c r="L183" s="33"/>
      <c r="M183" s="159" t="s">
        <v>3</v>
      </c>
      <c r="N183" s="160" t="s">
        <v>45</v>
      </c>
      <c r="O183" s="161">
        <v>0</v>
      </c>
      <c r="P183" s="161">
        <f t="shared" si="31"/>
        <v>0</v>
      </c>
      <c r="Q183" s="161">
        <v>0</v>
      </c>
      <c r="R183" s="161">
        <f t="shared" si="32"/>
        <v>0</v>
      </c>
      <c r="S183" s="161">
        <v>0</v>
      </c>
      <c r="T183" s="162">
        <f t="shared" si="33"/>
        <v>0</v>
      </c>
      <c r="AR183" s="19" t="s">
        <v>534</v>
      </c>
      <c r="AT183" s="19" t="s">
        <v>155</v>
      </c>
      <c r="AU183" s="19" t="s">
        <v>82</v>
      </c>
      <c r="AY183" s="19" t="s">
        <v>152</v>
      </c>
      <c r="BE183" s="163">
        <f t="shared" si="34"/>
        <v>0</v>
      </c>
      <c r="BF183" s="163">
        <f t="shared" si="35"/>
        <v>0</v>
      </c>
      <c r="BG183" s="163">
        <f t="shared" si="36"/>
        <v>0</v>
      </c>
      <c r="BH183" s="163">
        <f t="shared" si="37"/>
        <v>0</v>
      </c>
      <c r="BI183" s="163">
        <f t="shared" si="38"/>
        <v>0</v>
      </c>
      <c r="BJ183" s="19" t="s">
        <v>20</v>
      </c>
      <c r="BK183" s="163">
        <f t="shared" si="39"/>
        <v>0</v>
      </c>
      <c r="BL183" s="19" t="s">
        <v>534</v>
      </c>
      <c r="BM183" s="19" t="s">
        <v>1360</v>
      </c>
    </row>
    <row r="184" spans="2:65" s="1" customFormat="1" ht="22.5" customHeight="1">
      <c r="B184" s="152"/>
      <c r="C184" s="153" t="s">
        <v>669</v>
      </c>
      <c r="D184" s="153" t="s">
        <v>155</v>
      </c>
      <c r="E184" s="154" t="s">
        <v>1361</v>
      </c>
      <c r="F184" s="155" t="s">
        <v>1111</v>
      </c>
      <c r="G184" s="156" t="s">
        <v>298</v>
      </c>
      <c r="H184" s="157">
        <v>27</v>
      </c>
      <c r="I184" s="158"/>
      <c r="J184" s="158">
        <f t="shared" si="30"/>
        <v>0</v>
      </c>
      <c r="K184" s="155" t="s">
        <v>3</v>
      </c>
      <c r="L184" s="33"/>
      <c r="M184" s="159" t="s">
        <v>3</v>
      </c>
      <c r="N184" s="160" t="s">
        <v>45</v>
      </c>
      <c r="O184" s="161">
        <v>0</v>
      </c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AR184" s="19" t="s">
        <v>534</v>
      </c>
      <c r="AT184" s="19" t="s">
        <v>155</v>
      </c>
      <c r="AU184" s="19" t="s">
        <v>82</v>
      </c>
      <c r="AY184" s="19" t="s">
        <v>152</v>
      </c>
      <c r="BE184" s="163">
        <f t="shared" si="34"/>
        <v>0</v>
      </c>
      <c r="BF184" s="163">
        <f t="shared" si="35"/>
        <v>0</v>
      </c>
      <c r="BG184" s="163">
        <f t="shared" si="36"/>
        <v>0</v>
      </c>
      <c r="BH184" s="163">
        <f t="shared" si="37"/>
        <v>0</v>
      </c>
      <c r="BI184" s="163">
        <f t="shared" si="38"/>
        <v>0</v>
      </c>
      <c r="BJ184" s="19" t="s">
        <v>20</v>
      </c>
      <c r="BK184" s="163">
        <f t="shared" si="39"/>
        <v>0</v>
      </c>
      <c r="BL184" s="19" t="s">
        <v>534</v>
      </c>
      <c r="BM184" s="19" t="s">
        <v>1362</v>
      </c>
    </row>
    <row r="185" spans="2:65" s="1" customFormat="1" ht="22.5" customHeight="1">
      <c r="B185" s="152"/>
      <c r="C185" s="153" t="s">
        <v>673</v>
      </c>
      <c r="D185" s="153" t="s">
        <v>155</v>
      </c>
      <c r="E185" s="154" t="s">
        <v>1363</v>
      </c>
      <c r="F185" s="155" t="s">
        <v>1364</v>
      </c>
      <c r="G185" s="156" t="s">
        <v>298</v>
      </c>
      <c r="H185" s="157">
        <v>13</v>
      </c>
      <c r="I185" s="158"/>
      <c r="J185" s="158">
        <f t="shared" si="30"/>
        <v>0</v>
      </c>
      <c r="K185" s="155" t="s">
        <v>3</v>
      </c>
      <c r="L185" s="33"/>
      <c r="M185" s="159" t="s">
        <v>3</v>
      </c>
      <c r="N185" s="160" t="s">
        <v>45</v>
      </c>
      <c r="O185" s="161">
        <v>0</v>
      </c>
      <c r="P185" s="161">
        <f t="shared" si="31"/>
        <v>0</v>
      </c>
      <c r="Q185" s="161">
        <v>0</v>
      </c>
      <c r="R185" s="161">
        <f t="shared" si="32"/>
        <v>0</v>
      </c>
      <c r="S185" s="161">
        <v>0</v>
      </c>
      <c r="T185" s="162">
        <f t="shared" si="33"/>
        <v>0</v>
      </c>
      <c r="AR185" s="19" t="s">
        <v>534</v>
      </c>
      <c r="AT185" s="19" t="s">
        <v>155</v>
      </c>
      <c r="AU185" s="19" t="s">
        <v>82</v>
      </c>
      <c r="AY185" s="19" t="s">
        <v>152</v>
      </c>
      <c r="BE185" s="163">
        <f t="shared" si="34"/>
        <v>0</v>
      </c>
      <c r="BF185" s="163">
        <f t="shared" si="35"/>
        <v>0</v>
      </c>
      <c r="BG185" s="163">
        <f t="shared" si="36"/>
        <v>0</v>
      </c>
      <c r="BH185" s="163">
        <f t="shared" si="37"/>
        <v>0</v>
      </c>
      <c r="BI185" s="163">
        <f t="shared" si="38"/>
        <v>0</v>
      </c>
      <c r="BJ185" s="19" t="s">
        <v>20</v>
      </c>
      <c r="BK185" s="163">
        <f t="shared" si="39"/>
        <v>0</v>
      </c>
      <c r="BL185" s="19" t="s">
        <v>534</v>
      </c>
      <c r="BM185" s="19" t="s">
        <v>1365</v>
      </c>
    </row>
    <row r="186" spans="2:65" s="1" customFormat="1" ht="22.5" customHeight="1">
      <c r="B186" s="152"/>
      <c r="C186" s="153" t="s">
        <v>1366</v>
      </c>
      <c r="D186" s="153" t="s">
        <v>155</v>
      </c>
      <c r="E186" s="154" t="s">
        <v>1367</v>
      </c>
      <c r="F186" s="155" t="s">
        <v>1111</v>
      </c>
      <c r="G186" s="156" t="s">
        <v>298</v>
      </c>
      <c r="H186" s="157">
        <v>13</v>
      </c>
      <c r="I186" s="158"/>
      <c r="J186" s="158">
        <f t="shared" si="30"/>
        <v>0</v>
      </c>
      <c r="K186" s="155" t="s">
        <v>3</v>
      </c>
      <c r="L186" s="33"/>
      <c r="M186" s="159" t="s">
        <v>3</v>
      </c>
      <c r="N186" s="160" t="s">
        <v>45</v>
      </c>
      <c r="O186" s="161">
        <v>0</v>
      </c>
      <c r="P186" s="161">
        <f t="shared" si="31"/>
        <v>0</v>
      </c>
      <c r="Q186" s="161">
        <v>0</v>
      </c>
      <c r="R186" s="161">
        <f t="shared" si="32"/>
        <v>0</v>
      </c>
      <c r="S186" s="161">
        <v>0</v>
      </c>
      <c r="T186" s="162">
        <f t="shared" si="33"/>
        <v>0</v>
      </c>
      <c r="AR186" s="19" t="s">
        <v>534</v>
      </c>
      <c r="AT186" s="19" t="s">
        <v>155</v>
      </c>
      <c r="AU186" s="19" t="s">
        <v>82</v>
      </c>
      <c r="AY186" s="19" t="s">
        <v>152</v>
      </c>
      <c r="BE186" s="163">
        <f t="shared" si="34"/>
        <v>0</v>
      </c>
      <c r="BF186" s="163">
        <f t="shared" si="35"/>
        <v>0</v>
      </c>
      <c r="BG186" s="163">
        <f t="shared" si="36"/>
        <v>0</v>
      </c>
      <c r="BH186" s="163">
        <f t="shared" si="37"/>
        <v>0</v>
      </c>
      <c r="BI186" s="163">
        <f t="shared" si="38"/>
        <v>0</v>
      </c>
      <c r="BJ186" s="19" t="s">
        <v>20</v>
      </c>
      <c r="BK186" s="163">
        <f t="shared" si="39"/>
        <v>0</v>
      </c>
      <c r="BL186" s="19" t="s">
        <v>534</v>
      </c>
      <c r="BM186" s="19" t="s">
        <v>1368</v>
      </c>
    </row>
    <row r="187" spans="2:65" s="1" customFormat="1" ht="22.5" customHeight="1">
      <c r="B187" s="152"/>
      <c r="C187" s="153" t="s">
        <v>1369</v>
      </c>
      <c r="D187" s="153" t="s">
        <v>155</v>
      </c>
      <c r="E187" s="154" t="s">
        <v>1370</v>
      </c>
      <c r="F187" s="155" t="s">
        <v>1371</v>
      </c>
      <c r="G187" s="156" t="s">
        <v>298</v>
      </c>
      <c r="H187" s="157">
        <v>2</v>
      </c>
      <c r="I187" s="158"/>
      <c r="J187" s="158">
        <f t="shared" si="30"/>
        <v>0</v>
      </c>
      <c r="K187" s="155" t="s">
        <v>3</v>
      </c>
      <c r="L187" s="33"/>
      <c r="M187" s="159" t="s">
        <v>3</v>
      </c>
      <c r="N187" s="160" t="s">
        <v>45</v>
      </c>
      <c r="O187" s="161">
        <v>0</v>
      </c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AR187" s="19" t="s">
        <v>534</v>
      </c>
      <c r="AT187" s="19" t="s">
        <v>155</v>
      </c>
      <c r="AU187" s="19" t="s">
        <v>82</v>
      </c>
      <c r="AY187" s="19" t="s">
        <v>152</v>
      </c>
      <c r="BE187" s="163">
        <f t="shared" si="34"/>
        <v>0</v>
      </c>
      <c r="BF187" s="163">
        <f t="shared" si="35"/>
        <v>0</v>
      </c>
      <c r="BG187" s="163">
        <f t="shared" si="36"/>
        <v>0</v>
      </c>
      <c r="BH187" s="163">
        <f t="shared" si="37"/>
        <v>0</v>
      </c>
      <c r="BI187" s="163">
        <f t="shared" si="38"/>
        <v>0</v>
      </c>
      <c r="BJ187" s="19" t="s">
        <v>20</v>
      </c>
      <c r="BK187" s="163">
        <f t="shared" si="39"/>
        <v>0</v>
      </c>
      <c r="BL187" s="19" t="s">
        <v>534</v>
      </c>
      <c r="BM187" s="19" t="s">
        <v>1372</v>
      </c>
    </row>
    <row r="188" spans="2:65" s="1" customFormat="1" ht="22.5" customHeight="1">
      <c r="B188" s="152"/>
      <c r="C188" s="153" t="s">
        <v>26</v>
      </c>
      <c r="D188" s="153" t="s">
        <v>155</v>
      </c>
      <c r="E188" s="154" t="s">
        <v>1373</v>
      </c>
      <c r="F188" s="155" t="s">
        <v>1111</v>
      </c>
      <c r="G188" s="156" t="s">
        <v>298</v>
      </c>
      <c r="H188" s="157">
        <v>2</v>
      </c>
      <c r="I188" s="158"/>
      <c r="J188" s="158">
        <f t="shared" si="30"/>
        <v>0</v>
      </c>
      <c r="K188" s="155" t="s">
        <v>3</v>
      </c>
      <c r="L188" s="33"/>
      <c r="M188" s="159" t="s">
        <v>3</v>
      </c>
      <c r="N188" s="160" t="s">
        <v>45</v>
      </c>
      <c r="O188" s="161">
        <v>0</v>
      </c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AR188" s="19" t="s">
        <v>534</v>
      </c>
      <c r="AT188" s="19" t="s">
        <v>155</v>
      </c>
      <c r="AU188" s="19" t="s">
        <v>82</v>
      </c>
      <c r="AY188" s="19" t="s">
        <v>152</v>
      </c>
      <c r="BE188" s="163">
        <f t="shared" si="34"/>
        <v>0</v>
      </c>
      <c r="BF188" s="163">
        <f t="shared" si="35"/>
        <v>0</v>
      </c>
      <c r="BG188" s="163">
        <f t="shared" si="36"/>
        <v>0</v>
      </c>
      <c r="BH188" s="163">
        <f t="shared" si="37"/>
        <v>0</v>
      </c>
      <c r="BI188" s="163">
        <f t="shared" si="38"/>
        <v>0</v>
      </c>
      <c r="BJ188" s="19" t="s">
        <v>20</v>
      </c>
      <c r="BK188" s="163">
        <f t="shared" si="39"/>
        <v>0</v>
      </c>
      <c r="BL188" s="19" t="s">
        <v>534</v>
      </c>
      <c r="BM188" s="19" t="s">
        <v>1374</v>
      </c>
    </row>
    <row r="189" spans="2:65" s="1" customFormat="1" ht="22.5" customHeight="1">
      <c r="B189" s="152"/>
      <c r="C189" s="153" t="s">
        <v>737</v>
      </c>
      <c r="D189" s="153" t="s">
        <v>155</v>
      </c>
      <c r="E189" s="154" t="s">
        <v>1375</v>
      </c>
      <c r="F189" s="155" t="s">
        <v>1376</v>
      </c>
      <c r="G189" s="156" t="s">
        <v>298</v>
      </c>
      <c r="H189" s="157">
        <v>1</v>
      </c>
      <c r="I189" s="158"/>
      <c r="J189" s="158">
        <f t="shared" si="30"/>
        <v>0</v>
      </c>
      <c r="K189" s="155" t="s">
        <v>3</v>
      </c>
      <c r="L189" s="33"/>
      <c r="M189" s="159" t="s">
        <v>3</v>
      </c>
      <c r="N189" s="160" t="s">
        <v>45</v>
      </c>
      <c r="O189" s="161">
        <v>0</v>
      </c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AR189" s="19" t="s">
        <v>534</v>
      </c>
      <c r="AT189" s="19" t="s">
        <v>155</v>
      </c>
      <c r="AU189" s="19" t="s">
        <v>82</v>
      </c>
      <c r="AY189" s="19" t="s">
        <v>152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9" t="s">
        <v>20</v>
      </c>
      <c r="BK189" s="163">
        <f t="shared" si="39"/>
        <v>0</v>
      </c>
      <c r="BL189" s="19" t="s">
        <v>534</v>
      </c>
      <c r="BM189" s="19" t="s">
        <v>1377</v>
      </c>
    </row>
    <row r="190" spans="2:65" s="1" customFormat="1" ht="22.5" customHeight="1">
      <c r="B190" s="152"/>
      <c r="C190" s="153" t="s">
        <v>742</v>
      </c>
      <c r="D190" s="153" t="s">
        <v>155</v>
      </c>
      <c r="E190" s="154" t="s">
        <v>1378</v>
      </c>
      <c r="F190" s="155" t="s">
        <v>1111</v>
      </c>
      <c r="G190" s="156" t="s">
        <v>298</v>
      </c>
      <c r="H190" s="157">
        <v>1</v>
      </c>
      <c r="I190" s="158"/>
      <c r="J190" s="158">
        <f t="shared" si="30"/>
        <v>0</v>
      </c>
      <c r="K190" s="155" t="s">
        <v>3</v>
      </c>
      <c r="L190" s="33"/>
      <c r="M190" s="159" t="s">
        <v>3</v>
      </c>
      <c r="N190" s="160" t="s">
        <v>45</v>
      </c>
      <c r="O190" s="161">
        <v>0</v>
      </c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AR190" s="19" t="s">
        <v>534</v>
      </c>
      <c r="AT190" s="19" t="s">
        <v>155</v>
      </c>
      <c r="AU190" s="19" t="s">
        <v>82</v>
      </c>
      <c r="AY190" s="19" t="s">
        <v>152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9" t="s">
        <v>20</v>
      </c>
      <c r="BK190" s="163">
        <f t="shared" si="39"/>
        <v>0</v>
      </c>
      <c r="BL190" s="19" t="s">
        <v>534</v>
      </c>
      <c r="BM190" s="19" t="s">
        <v>1379</v>
      </c>
    </row>
    <row r="191" spans="2:65" s="1" customFormat="1" ht="22.5" customHeight="1">
      <c r="B191" s="152"/>
      <c r="C191" s="153" t="s">
        <v>746</v>
      </c>
      <c r="D191" s="153" t="s">
        <v>155</v>
      </c>
      <c r="E191" s="154" t="s">
        <v>1380</v>
      </c>
      <c r="F191" s="155" t="s">
        <v>1381</v>
      </c>
      <c r="G191" s="156" t="s">
        <v>298</v>
      </c>
      <c r="H191" s="157">
        <v>4</v>
      </c>
      <c r="I191" s="158"/>
      <c r="J191" s="158">
        <f t="shared" si="30"/>
        <v>0</v>
      </c>
      <c r="K191" s="155" t="s">
        <v>3</v>
      </c>
      <c r="L191" s="33"/>
      <c r="M191" s="159" t="s">
        <v>3</v>
      </c>
      <c r="N191" s="160" t="s">
        <v>45</v>
      </c>
      <c r="O191" s="161">
        <v>0</v>
      </c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AR191" s="19" t="s">
        <v>534</v>
      </c>
      <c r="AT191" s="19" t="s">
        <v>155</v>
      </c>
      <c r="AU191" s="19" t="s">
        <v>82</v>
      </c>
      <c r="AY191" s="19" t="s">
        <v>152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9" t="s">
        <v>20</v>
      </c>
      <c r="BK191" s="163">
        <f t="shared" si="39"/>
        <v>0</v>
      </c>
      <c r="BL191" s="19" t="s">
        <v>534</v>
      </c>
      <c r="BM191" s="19" t="s">
        <v>1382</v>
      </c>
    </row>
    <row r="192" spans="2:65" s="1" customFormat="1" ht="22.5" customHeight="1">
      <c r="B192" s="152"/>
      <c r="C192" s="153" t="s">
        <v>750</v>
      </c>
      <c r="D192" s="153" t="s">
        <v>155</v>
      </c>
      <c r="E192" s="154" t="s">
        <v>1383</v>
      </c>
      <c r="F192" s="155" t="s">
        <v>1111</v>
      </c>
      <c r="G192" s="156" t="s">
        <v>298</v>
      </c>
      <c r="H192" s="157">
        <v>4</v>
      </c>
      <c r="I192" s="158"/>
      <c r="J192" s="158">
        <f t="shared" si="30"/>
        <v>0</v>
      </c>
      <c r="K192" s="155" t="s">
        <v>3</v>
      </c>
      <c r="L192" s="33"/>
      <c r="M192" s="159" t="s">
        <v>3</v>
      </c>
      <c r="N192" s="160" t="s">
        <v>45</v>
      </c>
      <c r="O192" s="161">
        <v>0</v>
      </c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AR192" s="19" t="s">
        <v>534</v>
      </c>
      <c r="AT192" s="19" t="s">
        <v>155</v>
      </c>
      <c r="AU192" s="19" t="s">
        <v>82</v>
      </c>
      <c r="AY192" s="19" t="s">
        <v>152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9" t="s">
        <v>20</v>
      </c>
      <c r="BK192" s="163">
        <f t="shared" si="39"/>
        <v>0</v>
      </c>
      <c r="BL192" s="19" t="s">
        <v>534</v>
      </c>
      <c r="BM192" s="19" t="s">
        <v>1384</v>
      </c>
    </row>
    <row r="193" spans="2:65" s="1" customFormat="1" ht="22.5" customHeight="1">
      <c r="B193" s="152"/>
      <c r="C193" s="153" t="s">
        <v>764</v>
      </c>
      <c r="D193" s="153" t="s">
        <v>155</v>
      </c>
      <c r="E193" s="154" t="s">
        <v>1385</v>
      </c>
      <c r="F193" s="155" t="s">
        <v>1386</v>
      </c>
      <c r="G193" s="156" t="s">
        <v>298</v>
      </c>
      <c r="H193" s="157">
        <v>20</v>
      </c>
      <c r="I193" s="158"/>
      <c r="J193" s="158">
        <f t="shared" si="30"/>
        <v>0</v>
      </c>
      <c r="K193" s="155" t="s">
        <v>3</v>
      </c>
      <c r="L193" s="33"/>
      <c r="M193" s="159" t="s">
        <v>3</v>
      </c>
      <c r="N193" s="160" t="s">
        <v>45</v>
      </c>
      <c r="O193" s="161">
        <v>0</v>
      </c>
      <c r="P193" s="161">
        <f t="shared" si="31"/>
        <v>0</v>
      </c>
      <c r="Q193" s="161">
        <v>0</v>
      </c>
      <c r="R193" s="161">
        <f t="shared" si="32"/>
        <v>0</v>
      </c>
      <c r="S193" s="161">
        <v>0</v>
      </c>
      <c r="T193" s="162">
        <f t="shared" si="33"/>
        <v>0</v>
      </c>
      <c r="AR193" s="19" t="s">
        <v>534</v>
      </c>
      <c r="AT193" s="19" t="s">
        <v>155</v>
      </c>
      <c r="AU193" s="19" t="s">
        <v>82</v>
      </c>
      <c r="AY193" s="19" t="s">
        <v>152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9" t="s">
        <v>20</v>
      </c>
      <c r="BK193" s="163">
        <f t="shared" si="39"/>
        <v>0</v>
      </c>
      <c r="BL193" s="19" t="s">
        <v>534</v>
      </c>
      <c r="BM193" s="19" t="s">
        <v>1387</v>
      </c>
    </row>
    <row r="194" spans="2:65" s="1" customFormat="1" ht="22.5" customHeight="1">
      <c r="B194" s="152"/>
      <c r="C194" s="153" t="s">
        <v>768</v>
      </c>
      <c r="D194" s="153" t="s">
        <v>155</v>
      </c>
      <c r="E194" s="154" t="s">
        <v>1388</v>
      </c>
      <c r="F194" s="155" t="s">
        <v>1111</v>
      </c>
      <c r="G194" s="156" t="s">
        <v>298</v>
      </c>
      <c r="H194" s="157">
        <v>20</v>
      </c>
      <c r="I194" s="158"/>
      <c r="J194" s="158">
        <f t="shared" si="30"/>
        <v>0</v>
      </c>
      <c r="K194" s="155" t="s">
        <v>3</v>
      </c>
      <c r="L194" s="33"/>
      <c r="M194" s="159" t="s">
        <v>3</v>
      </c>
      <c r="N194" s="160" t="s">
        <v>45</v>
      </c>
      <c r="O194" s="161">
        <v>0</v>
      </c>
      <c r="P194" s="161">
        <f t="shared" si="31"/>
        <v>0</v>
      </c>
      <c r="Q194" s="161">
        <v>0</v>
      </c>
      <c r="R194" s="161">
        <f t="shared" si="32"/>
        <v>0</v>
      </c>
      <c r="S194" s="161">
        <v>0</v>
      </c>
      <c r="T194" s="162">
        <f t="shared" si="33"/>
        <v>0</v>
      </c>
      <c r="AR194" s="19" t="s">
        <v>534</v>
      </c>
      <c r="AT194" s="19" t="s">
        <v>155</v>
      </c>
      <c r="AU194" s="19" t="s">
        <v>82</v>
      </c>
      <c r="AY194" s="19" t="s">
        <v>152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9" t="s">
        <v>20</v>
      </c>
      <c r="BK194" s="163">
        <f t="shared" si="39"/>
        <v>0</v>
      </c>
      <c r="BL194" s="19" t="s">
        <v>534</v>
      </c>
      <c r="BM194" s="19" t="s">
        <v>1389</v>
      </c>
    </row>
    <row r="195" spans="2:65" s="1" customFormat="1" ht="22.5" customHeight="1">
      <c r="B195" s="152"/>
      <c r="C195" s="153" t="s">
        <v>1390</v>
      </c>
      <c r="D195" s="153" t="s">
        <v>155</v>
      </c>
      <c r="E195" s="154" t="s">
        <v>1391</v>
      </c>
      <c r="F195" s="308" t="s">
        <v>1963</v>
      </c>
      <c r="G195" s="156" t="s">
        <v>298</v>
      </c>
      <c r="H195" s="157">
        <v>27</v>
      </c>
      <c r="I195" s="158"/>
      <c r="J195" s="158">
        <f t="shared" si="30"/>
        <v>0</v>
      </c>
      <c r="K195" s="155" t="s">
        <v>3</v>
      </c>
      <c r="L195" s="33"/>
      <c r="M195" s="159" t="s">
        <v>3</v>
      </c>
      <c r="N195" s="160" t="s">
        <v>45</v>
      </c>
      <c r="O195" s="161">
        <v>0</v>
      </c>
      <c r="P195" s="161">
        <f t="shared" si="31"/>
        <v>0</v>
      </c>
      <c r="Q195" s="161">
        <v>0</v>
      </c>
      <c r="R195" s="161">
        <f t="shared" si="32"/>
        <v>0</v>
      </c>
      <c r="S195" s="161">
        <v>0</v>
      </c>
      <c r="T195" s="162">
        <f t="shared" si="33"/>
        <v>0</v>
      </c>
      <c r="AR195" s="19" t="s">
        <v>534</v>
      </c>
      <c r="AT195" s="19" t="s">
        <v>155</v>
      </c>
      <c r="AU195" s="19" t="s">
        <v>82</v>
      </c>
      <c r="AY195" s="19" t="s">
        <v>152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9" t="s">
        <v>20</v>
      </c>
      <c r="BK195" s="163">
        <f t="shared" si="39"/>
        <v>0</v>
      </c>
      <c r="BL195" s="19" t="s">
        <v>534</v>
      </c>
      <c r="BM195" s="19" t="s">
        <v>1392</v>
      </c>
    </row>
    <row r="196" spans="2:65" s="1" customFormat="1" ht="22.5" customHeight="1">
      <c r="B196" s="152"/>
      <c r="C196" s="153" t="s">
        <v>1393</v>
      </c>
      <c r="D196" s="153" t="s">
        <v>155</v>
      </c>
      <c r="E196" s="154" t="s">
        <v>1394</v>
      </c>
      <c r="F196" s="155" t="s">
        <v>1111</v>
      </c>
      <c r="G196" s="156" t="s">
        <v>298</v>
      </c>
      <c r="H196" s="157">
        <v>27</v>
      </c>
      <c r="I196" s="158"/>
      <c r="J196" s="158">
        <f t="shared" si="30"/>
        <v>0</v>
      </c>
      <c r="K196" s="155" t="s">
        <v>3</v>
      </c>
      <c r="L196" s="33"/>
      <c r="M196" s="159" t="s">
        <v>3</v>
      </c>
      <c r="N196" s="160" t="s">
        <v>45</v>
      </c>
      <c r="O196" s="161">
        <v>0</v>
      </c>
      <c r="P196" s="161">
        <f t="shared" si="31"/>
        <v>0</v>
      </c>
      <c r="Q196" s="161">
        <v>0</v>
      </c>
      <c r="R196" s="161">
        <f t="shared" si="32"/>
        <v>0</v>
      </c>
      <c r="S196" s="161">
        <v>0</v>
      </c>
      <c r="T196" s="162">
        <f t="shared" si="33"/>
        <v>0</v>
      </c>
      <c r="AR196" s="19" t="s">
        <v>534</v>
      </c>
      <c r="AT196" s="19" t="s">
        <v>155</v>
      </c>
      <c r="AU196" s="19" t="s">
        <v>82</v>
      </c>
      <c r="AY196" s="19" t="s">
        <v>152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9" t="s">
        <v>20</v>
      </c>
      <c r="BK196" s="163">
        <f t="shared" si="39"/>
        <v>0</v>
      </c>
      <c r="BL196" s="19" t="s">
        <v>534</v>
      </c>
      <c r="BM196" s="19" t="s">
        <v>1395</v>
      </c>
    </row>
    <row r="197" spans="2:65" s="1" customFormat="1" ht="22.5" customHeight="1">
      <c r="B197" s="152"/>
      <c r="C197" s="153" t="s">
        <v>1396</v>
      </c>
      <c r="D197" s="153" t="s">
        <v>155</v>
      </c>
      <c r="E197" s="154" t="s">
        <v>1397</v>
      </c>
      <c r="F197" s="308" t="s">
        <v>1964</v>
      </c>
      <c r="G197" s="156" t="s">
        <v>298</v>
      </c>
      <c r="H197" s="157">
        <v>13</v>
      </c>
      <c r="I197" s="158"/>
      <c r="J197" s="158">
        <f t="shared" si="30"/>
        <v>0</v>
      </c>
      <c r="K197" s="155" t="s">
        <v>3</v>
      </c>
      <c r="L197" s="33"/>
      <c r="M197" s="159" t="s">
        <v>3</v>
      </c>
      <c r="N197" s="160" t="s">
        <v>45</v>
      </c>
      <c r="O197" s="161">
        <v>0</v>
      </c>
      <c r="P197" s="161">
        <f aca="true" t="shared" si="40" ref="P197:P204">O197*H197</f>
        <v>0</v>
      </c>
      <c r="Q197" s="161">
        <v>0</v>
      </c>
      <c r="R197" s="161">
        <f aca="true" t="shared" si="41" ref="R197:R204">Q197*H197</f>
        <v>0</v>
      </c>
      <c r="S197" s="161">
        <v>0</v>
      </c>
      <c r="T197" s="162">
        <f aca="true" t="shared" si="42" ref="T197:T204">S197*H197</f>
        <v>0</v>
      </c>
      <c r="AR197" s="19" t="s">
        <v>534</v>
      </c>
      <c r="AT197" s="19" t="s">
        <v>155</v>
      </c>
      <c r="AU197" s="19" t="s">
        <v>82</v>
      </c>
      <c r="AY197" s="19" t="s">
        <v>152</v>
      </c>
      <c r="BE197" s="163">
        <f aca="true" t="shared" si="43" ref="BE197:BE204">IF(N197="základní",J197,0)</f>
        <v>0</v>
      </c>
      <c r="BF197" s="163">
        <f aca="true" t="shared" si="44" ref="BF197:BF204">IF(N197="snížená",J197,0)</f>
        <v>0</v>
      </c>
      <c r="BG197" s="163">
        <f aca="true" t="shared" si="45" ref="BG197:BG204">IF(N197="zákl. přenesená",J197,0)</f>
        <v>0</v>
      </c>
      <c r="BH197" s="163">
        <f aca="true" t="shared" si="46" ref="BH197:BH204">IF(N197="sníž. přenesená",J197,0)</f>
        <v>0</v>
      </c>
      <c r="BI197" s="163">
        <f aca="true" t="shared" si="47" ref="BI197:BI204">IF(N197="nulová",J197,0)</f>
        <v>0</v>
      </c>
      <c r="BJ197" s="19" t="s">
        <v>20</v>
      </c>
      <c r="BK197" s="163">
        <f aca="true" t="shared" si="48" ref="BK197:BK204">ROUND(I197*H197,2)</f>
        <v>0</v>
      </c>
      <c r="BL197" s="19" t="s">
        <v>534</v>
      </c>
      <c r="BM197" s="19" t="s">
        <v>1398</v>
      </c>
    </row>
    <row r="198" spans="2:65" s="1" customFormat="1" ht="22.5" customHeight="1">
      <c r="B198" s="152"/>
      <c r="C198" s="153" t="s">
        <v>1399</v>
      </c>
      <c r="D198" s="153" t="s">
        <v>155</v>
      </c>
      <c r="E198" s="154" t="s">
        <v>1400</v>
      </c>
      <c r="F198" s="155" t="s">
        <v>1111</v>
      </c>
      <c r="G198" s="156" t="s">
        <v>298</v>
      </c>
      <c r="H198" s="157">
        <v>13</v>
      </c>
      <c r="I198" s="158"/>
      <c r="J198" s="158">
        <f t="shared" si="30"/>
        <v>0</v>
      </c>
      <c r="K198" s="155" t="s">
        <v>3</v>
      </c>
      <c r="L198" s="33"/>
      <c r="M198" s="159" t="s">
        <v>3</v>
      </c>
      <c r="N198" s="160" t="s">
        <v>45</v>
      </c>
      <c r="O198" s="161">
        <v>0</v>
      </c>
      <c r="P198" s="161">
        <f t="shared" si="40"/>
        <v>0</v>
      </c>
      <c r="Q198" s="161">
        <v>0</v>
      </c>
      <c r="R198" s="161">
        <f t="shared" si="41"/>
        <v>0</v>
      </c>
      <c r="S198" s="161">
        <v>0</v>
      </c>
      <c r="T198" s="162">
        <f t="shared" si="42"/>
        <v>0</v>
      </c>
      <c r="AR198" s="19" t="s">
        <v>534</v>
      </c>
      <c r="AT198" s="19" t="s">
        <v>155</v>
      </c>
      <c r="AU198" s="19" t="s">
        <v>82</v>
      </c>
      <c r="AY198" s="19" t="s">
        <v>152</v>
      </c>
      <c r="BE198" s="163">
        <f t="shared" si="43"/>
        <v>0</v>
      </c>
      <c r="BF198" s="163">
        <f t="shared" si="44"/>
        <v>0</v>
      </c>
      <c r="BG198" s="163">
        <f t="shared" si="45"/>
        <v>0</v>
      </c>
      <c r="BH198" s="163">
        <f t="shared" si="46"/>
        <v>0</v>
      </c>
      <c r="BI198" s="163">
        <f t="shared" si="47"/>
        <v>0</v>
      </c>
      <c r="BJ198" s="19" t="s">
        <v>20</v>
      </c>
      <c r="BK198" s="163">
        <f t="shared" si="48"/>
        <v>0</v>
      </c>
      <c r="BL198" s="19" t="s">
        <v>534</v>
      </c>
      <c r="BM198" s="19" t="s">
        <v>1401</v>
      </c>
    </row>
    <row r="199" spans="2:65" s="1" customFormat="1" ht="22.5" customHeight="1">
      <c r="B199" s="152"/>
      <c r="C199" s="153" t="s">
        <v>774</v>
      </c>
      <c r="D199" s="153" t="s">
        <v>155</v>
      </c>
      <c r="E199" s="154" t="s">
        <v>1402</v>
      </c>
      <c r="F199" s="308" t="s">
        <v>1965</v>
      </c>
      <c r="G199" s="156" t="s">
        <v>298</v>
      </c>
      <c r="H199" s="157">
        <v>2</v>
      </c>
      <c r="I199" s="158"/>
      <c r="J199" s="158">
        <f t="shared" si="30"/>
        <v>0</v>
      </c>
      <c r="K199" s="155" t="s">
        <v>3</v>
      </c>
      <c r="L199" s="33"/>
      <c r="M199" s="159" t="s">
        <v>3</v>
      </c>
      <c r="N199" s="160" t="s">
        <v>45</v>
      </c>
      <c r="O199" s="161">
        <v>0</v>
      </c>
      <c r="P199" s="161">
        <f t="shared" si="40"/>
        <v>0</v>
      </c>
      <c r="Q199" s="161">
        <v>0</v>
      </c>
      <c r="R199" s="161">
        <f t="shared" si="41"/>
        <v>0</v>
      </c>
      <c r="S199" s="161">
        <v>0</v>
      </c>
      <c r="T199" s="162">
        <f t="shared" si="42"/>
        <v>0</v>
      </c>
      <c r="AR199" s="19" t="s">
        <v>534</v>
      </c>
      <c r="AT199" s="19" t="s">
        <v>155</v>
      </c>
      <c r="AU199" s="19" t="s">
        <v>82</v>
      </c>
      <c r="AY199" s="19" t="s">
        <v>152</v>
      </c>
      <c r="BE199" s="163">
        <f t="shared" si="43"/>
        <v>0</v>
      </c>
      <c r="BF199" s="163">
        <f t="shared" si="44"/>
        <v>0</v>
      </c>
      <c r="BG199" s="163">
        <f t="shared" si="45"/>
        <v>0</v>
      </c>
      <c r="BH199" s="163">
        <f t="shared" si="46"/>
        <v>0</v>
      </c>
      <c r="BI199" s="163">
        <f t="shared" si="47"/>
        <v>0</v>
      </c>
      <c r="BJ199" s="19" t="s">
        <v>20</v>
      </c>
      <c r="BK199" s="163">
        <f t="shared" si="48"/>
        <v>0</v>
      </c>
      <c r="BL199" s="19" t="s">
        <v>534</v>
      </c>
      <c r="BM199" s="19" t="s">
        <v>1403</v>
      </c>
    </row>
    <row r="200" spans="2:65" s="1" customFormat="1" ht="22.5" customHeight="1">
      <c r="B200" s="152"/>
      <c r="C200" s="153" t="s">
        <v>785</v>
      </c>
      <c r="D200" s="153" t="s">
        <v>155</v>
      </c>
      <c r="E200" s="154" t="s">
        <v>1404</v>
      </c>
      <c r="F200" s="155" t="s">
        <v>1111</v>
      </c>
      <c r="G200" s="156" t="s">
        <v>298</v>
      </c>
      <c r="H200" s="157">
        <v>2</v>
      </c>
      <c r="I200" s="158"/>
      <c r="J200" s="158">
        <f t="shared" si="30"/>
        <v>0</v>
      </c>
      <c r="K200" s="155" t="s">
        <v>3</v>
      </c>
      <c r="L200" s="33"/>
      <c r="M200" s="159" t="s">
        <v>3</v>
      </c>
      <c r="N200" s="160" t="s">
        <v>45</v>
      </c>
      <c r="O200" s="161">
        <v>0</v>
      </c>
      <c r="P200" s="161">
        <f t="shared" si="40"/>
        <v>0</v>
      </c>
      <c r="Q200" s="161">
        <v>0</v>
      </c>
      <c r="R200" s="161">
        <f t="shared" si="41"/>
        <v>0</v>
      </c>
      <c r="S200" s="161">
        <v>0</v>
      </c>
      <c r="T200" s="162">
        <f t="shared" si="42"/>
        <v>0</v>
      </c>
      <c r="AR200" s="19" t="s">
        <v>534</v>
      </c>
      <c r="AT200" s="19" t="s">
        <v>155</v>
      </c>
      <c r="AU200" s="19" t="s">
        <v>82</v>
      </c>
      <c r="AY200" s="19" t="s">
        <v>152</v>
      </c>
      <c r="BE200" s="163">
        <f t="shared" si="43"/>
        <v>0</v>
      </c>
      <c r="BF200" s="163">
        <f t="shared" si="44"/>
        <v>0</v>
      </c>
      <c r="BG200" s="163">
        <f t="shared" si="45"/>
        <v>0</v>
      </c>
      <c r="BH200" s="163">
        <f t="shared" si="46"/>
        <v>0</v>
      </c>
      <c r="BI200" s="163">
        <f t="shared" si="47"/>
        <v>0</v>
      </c>
      <c r="BJ200" s="19" t="s">
        <v>20</v>
      </c>
      <c r="BK200" s="163">
        <f t="shared" si="48"/>
        <v>0</v>
      </c>
      <c r="BL200" s="19" t="s">
        <v>534</v>
      </c>
      <c r="BM200" s="19" t="s">
        <v>1405</v>
      </c>
    </row>
    <row r="201" spans="2:65" s="1" customFormat="1" ht="22.5" customHeight="1">
      <c r="B201" s="152"/>
      <c r="C201" s="153" t="s">
        <v>788</v>
      </c>
      <c r="D201" s="153" t="s">
        <v>155</v>
      </c>
      <c r="E201" s="154" t="s">
        <v>1406</v>
      </c>
      <c r="F201" s="308" t="s">
        <v>1966</v>
      </c>
      <c r="G201" s="156" t="s">
        <v>298</v>
      </c>
      <c r="H201" s="157">
        <v>1</v>
      </c>
      <c r="I201" s="158"/>
      <c r="J201" s="158">
        <f t="shared" si="30"/>
        <v>0</v>
      </c>
      <c r="K201" s="155" t="s">
        <v>3</v>
      </c>
      <c r="L201" s="33"/>
      <c r="M201" s="159" t="s">
        <v>3</v>
      </c>
      <c r="N201" s="160" t="s">
        <v>45</v>
      </c>
      <c r="O201" s="161">
        <v>0</v>
      </c>
      <c r="P201" s="161">
        <f t="shared" si="40"/>
        <v>0</v>
      </c>
      <c r="Q201" s="161">
        <v>0</v>
      </c>
      <c r="R201" s="161">
        <f t="shared" si="41"/>
        <v>0</v>
      </c>
      <c r="S201" s="161">
        <v>0</v>
      </c>
      <c r="T201" s="162">
        <f t="shared" si="42"/>
        <v>0</v>
      </c>
      <c r="AR201" s="19" t="s">
        <v>534</v>
      </c>
      <c r="AT201" s="19" t="s">
        <v>155</v>
      </c>
      <c r="AU201" s="19" t="s">
        <v>82</v>
      </c>
      <c r="AY201" s="19" t="s">
        <v>152</v>
      </c>
      <c r="BE201" s="163">
        <f t="shared" si="43"/>
        <v>0</v>
      </c>
      <c r="BF201" s="163">
        <f t="shared" si="44"/>
        <v>0</v>
      </c>
      <c r="BG201" s="163">
        <f t="shared" si="45"/>
        <v>0</v>
      </c>
      <c r="BH201" s="163">
        <f t="shared" si="46"/>
        <v>0</v>
      </c>
      <c r="BI201" s="163">
        <f t="shared" si="47"/>
        <v>0</v>
      </c>
      <c r="BJ201" s="19" t="s">
        <v>20</v>
      </c>
      <c r="BK201" s="163">
        <f t="shared" si="48"/>
        <v>0</v>
      </c>
      <c r="BL201" s="19" t="s">
        <v>534</v>
      </c>
      <c r="BM201" s="19" t="s">
        <v>1407</v>
      </c>
    </row>
    <row r="202" spans="2:65" s="1" customFormat="1" ht="22.5" customHeight="1">
      <c r="B202" s="152"/>
      <c r="C202" s="153" t="s">
        <v>791</v>
      </c>
      <c r="D202" s="153" t="s">
        <v>155</v>
      </c>
      <c r="E202" s="154" t="s">
        <v>1408</v>
      </c>
      <c r="F202" s="155" t="s">
        <v>1111</v>
      </c>
      <c r="G202" s="156" t="s">
        <v>298</v>
      </c>
      <c r="H202" s="157">
        <v>1</v>
      </c>
      <c r="I202" s="158"/>
      <c r="J202" s="158">
        <f t="shared" si="30"/>
        <v>0</v>
      </c>
      <c r="K202" s="155" t="s">
        <v>3</v>
      </c>
      <c r="L202" s="33"/>
      <c r="M202" s="159" t="s">
        <v>3</v>
      </c>
      <c r="N202" s="160" t="s">
        <v>45</v>
      </c>
      <c r="O202" s="161">
        <v>0</v>
      </c>
      <c r="P202" s="161">
        <f t="shared" si="40"/>
        <v>0</v>
      </c>
      <c r="Q202" s="161">
        <v>0</v>
      </c>
      <c r="R202" s="161">
        <f t="shared" si="41"/>
        <v>0</v>
      </c>
      <c r="S202" s="161">
        <v>0</v>
      </c>
      <c r="T202" s="162">
        <f t="shared" si="42"/>
        <v>0</v>
      </c>
      <c r="AR202" s="19" t="s">
        <v>534</v>
      </c>
      <c r="AT202" s="19" t="s">
        <v>155</v>
      </c>
      <c r="AU202" s="19" t="s">
        <v>82</v>
      </c>
      <c r="AY202" s="19" t="s">
        <v>152</v>
      </c>
      <c r="BE202" s="163">
        <f t="shared" si="43"/>
        <v>0</v>
      </c>
      <c r="BF202" s="163">
        <f t="shared" si="44"/>
        <v>0</v>
      </c>
      <c r="BG202" s="163">
        <f t="shared" si="45"/>
        <v>0</v>
      </c>
      <c r="BH202" s="163">
        <f t="shared" si="46"/>
        <v>0</v>
      </c>
      <c r="BI202" s="163">
        <f t="shared" si="47"/>
        <v>0</v>
      </c>
      <c r="BJ202" s="19" t="s">
        <v>20</v>
      </c>
      <c r="BK202" s="163">
        <f t="shared" si="48"/>
        <v>0</v>
      </c>
      <c r="BL202" s="19" t="s">
        <v>534</v>
      </c>
      <c r="BM202" s="19" t="s">
        <v>1409</v>
      </c>
    </row>
    <row r="203" spans="2:65" s="1" customFormat="1" ht="22.5" customHeight="1">
      <c r="B203" s="152"/>
      <c r="C203" s="153" t="s">
        <v>795</v>
      </c>
      <c r="D203" s="153" t="s">
        <v>155</v>
      </c>
      <c r="E203" s="154" t="s">
        <v>1410</v>
      </c>
      <c r="F203" s="308" t="s">
        <v>1967</v>
      </c>
      <c r="G203" s="156" t="s">
        <v>298</v>
      </c>
      <c r="H203" s="157">
        <v>4</v>
      </c>
      <c r="I203" s="158"/>
      <c r="J203" s="158">
        <f t="shared" si="30"/>
        <v>0</v>
      </c>
      <c r="K203" s="155" t="s">
        <v>3</v>
      </c>
      <c r="L203" s="33"/>
      <c r="M203" s="159" t="s">
        <v>3</v>
      </c>
      <c r="N203" s="160" t="s">
        <v>45</v>
      </c>
      <c r="O203" s="161">
        <v>0</v>
      </c>
      <c r="P203" s="161">
        <f t="shared" si="40"/>
        <v>0</v>
      </c>
      <c r="Q203" s="161">
        <v>0</v>
      </c>
      <c r="R203" s="161">
        <f t="shared" si="41"/>
        <v>0</v>
      </c>
      <c r="S203" s="161">
        <v>0</v>
      </c>
      <c r="T203" s="162">
        <f t="shared" si="42"/>
        <v>0</v>
      </c>
      <c r="AR203" s="19" t="s">
        <v>534</v>
      </c>
      <c r="AT203" s="19" t="s">
        <v>155</v>
      </c>
      <c r="AU203" s="19" t="s">
        <v>82</v>
      </c>
      <c r="AY203" s="19" t="s">
        <v>152</v>
      </c>
      <c r="BE203" s="163">
        <f t="shared" si="43"/>
        <v>0</v>
      </c>
      <c r="BF203" s="163">
        <f t="shared" si="44"/>
        <v>0</v>
      </c>
      <c r="BG203" s="163">
        <f t="shared" si="45"/>
        <v>0</v>
      </c>
      <c r="BH203" s="163">
        <f t="shared" si="46"/>
        <v>0</v>
      </c>
      <c r="BI203" s="163">
        <f t="shared" si="47"/>
        <v>0</v>
      </c>
      <c r="BJ203" s="19" t="s">
        <v>20</v>
      </c>
      <c r="BK203" s="163">
        <f t="shared" si="48"/>
        <v>0</v>
      </c>
      <c r="BL203" s="19" t="s">
        <v>534</v>
      </c>
      <c r="BM203" s="19" t="s">
        <v>1411</v>
      </c>
    </row>
    <row r="204" spans="2:65" s="1" customFormat="1" ht="22.5" customHeight="1">
      <c r="B204" s="152"/>
      <c r="C204" s="153" t="s">
        <v>801</v>
      </c>
      <c r="D204" s="153" t="s">
        <v>155</v>
      </c>
      <c r="E204" s="154" t="s">
        <v>1412</v>
      </c>
      <c r="F204" s="155" t="s">
        <v>1111</v>
      </c>
      <c r="G204" s="156" t="s">
        <v>298</v>
      </c>
      <c r="H204" s="157">
        <v>4</v>
      </c>
      <c r="I204" s="158"/>
      <c r="J204" s="158">
        <f t="shared" si="30"/>
        <v>0</v>
      </c>
      <c r="K204" s="155" t="s">
        <v>3</v>
      </c>
      <c r="L204" s="33"/>
      <c r="M204" s="159" t="s">
        <v>3</v>
      </c>
      <c r="N204" s="191" t="s">
        <v>45</v>
      </c>
      <c r="O204" s="192">
        <v>0</v>
      </c>
      <c r="P204" s="192">
        <f t="shared" si="40"/>
        <v>0</v>
      </c>
      <c r="Q204" s="192">
        <v>0</v>
      </c>
      <c r="R204" s="192">
        <f t="shared" si="41"/>
        <v>0</v>
      </c>
      <c r="S204" s="192">
        <v>0</v>
      </c>
      <c r="T204" s="193">
        <f t="shared" si="42"/>
        <v>0</v>
      </c>
      <c r="AR204" s="19" t="s">
        <v>534</v>
      </c>
      <c r="AT204" s="19" t="s">
        <v>155</v>
      </c>
      <c r="AU204" s="19" t="s">
        <v>82</v>
      </c>
      <c r="AY204" s="19" t="s">
        <v>152</v>
      </c>
      <c r="BE204" s="163">
        <f t="shared" si="43"/>
        <v>0</v>
      </c>
      <c r="BF204" s="163">
        <f t="shared" si="44"/>
        <v>0</v>
      </c>
      <c r="BG204" s="163">
        <f t="shared" si="45"/>
        <v>0</v>
      </c>
      <c r="BH204" s="163">
        <f t="shared" si="46"/>
        <v>0</v>
      </c>
      <c r="BI204" s="163">
        <f t="shared" si="47"/>
        <v>0</v>
      </c>
      <c r="BJ204" s="19" t="s">
        <v>20</v>
      </c>
      <c r="BK204" s="163">
        <f t="shared" si="48"/>
        <v>0</v>
      </c>
      <c r="BL204" s="19" t="s">
        <v>534</v>
      </c>
      <c r="BM204" s="19" t="s">
        <v>1413</v>
      </c>
    </row>
    <row r="205" spans="2:12" s="1" customFormat="1" ht="6.9" customHeight="1"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33"/>
    </row>
  </sheetData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76" activePane="bottomLeft" state="frozen"/>
      <selection pane="bottomLeft" activeCell="I104" sqref="I78:I1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1746</v>
      </c>
      <c r="G1" s="419" t="s">
        <v>1747</v>
      </c>
      <c r="H1" s="419"/>
      <c r="I1" s="223"/>
      <c r="J1" s="221" t="s">
        <v>1748</v>
      </c>
      <c r="K1" s="224" t="s">
        <v>121</v>
      </c>
      <c r="L1" s="221" t="s">
        <v>1749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80" t="s">
        <v>6</v>
      </c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19" t="s">
        <v>103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82</v>
      </c>
    </row>
    <row r="4" spans="2:46" ht="36.9" customHeight="1">
      <c r="B4" s="23"/>
      <c r="C4" s="24"/>
      <c r="D4" s="25" t="s">
        <v>122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3.2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20" t="str">
        <f>'Rekapitulace stavby'!K6</f>
        <v>Nová dětská skupina v budově MŽP</v>
      </c>
      <c r="F7" s="412"/>
      <c r="G7" s="412"/>
      <c r="H7" s="412"/>
      <c r="I7" s="24"/>
      <c r="J7" s="24"/>
      <c r="K7" s="26"/>
    </row>
    <row r="8" spans="2:11" s="1" customFormat="1" ht="13.2">
      <c r="B8" s="33"/>
      <c r="C8" s="34"/>
      <c r="D8" s="31" t="s">
        <v>123</v>
      </c>
      <c r="E8" s="34"/>
      <c r="F8" s="34"/>
      <c r="G8" s="34"/>
      <c r="H8" s="34"/>
      <c r="I8" s="34"/>
      <c r="J8" s="34"/>
      <c r="K8" s="37"/>
    </row>
    <row r="9" spans="2:11" s="1" customFormat="1" ht="36.9" customHeight="1">
      <c r="B9" s="33"/>
      <c r="C9" s="34"/>
      <c r="D9" s="34"/>
      <c r="E9" s="421" t="s">
        <v>1414</v>
      </c>
      <c r="F9" s="399"/>
      <c r="G9" s="399"/>
      <c r="H9" s="399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" customHeight="1">
      <c r="B12" s="33"/>
      <c r="C12" s="34"/>
      <c r="D12" s="31" t="s">
        <v>21</v>
      </c>
      <c r="E12" s="34"/>
      <c r="F12" s="29" t="s">
        <v>32</v>
      </c>
      <c r="G12" s="34"/>
      <c r="H12" s="34"/>
      <c r="I12" s="31" t="s">
        <v>23</v>
      </c>
      <c r="J12" s="97" t="str">
        <f>'Rekapitulace stavby'!AN8</f>
        <v>17. 3. 2017</v>
      </c>
      <c r="K12" s="37"/>
    </row>
    <row r="13" spans="2:11" s="1" customFormat="1" ht="10.95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" customHeight="1">
      <c r="B14" s="33"/>
      <c r="C14" s="34"/>
      <c r="D14" s="31" t="s">
        <v>27</v>
      </c>
      <c r="E14" s="34"/>
      <c r="F14" s="34"/>
      <c r="G14" s="34"/>
      <c r="H14" s="34"/>
      <c r="I14" s="31" t="s">
        <v>28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30</v>
      </c>
      <c r="J15" s="29" t="str">
        <f>IF('Rekapitulace stavby'!AN11="","",'Rekapitulace stavby'!AN11)</f>
        <v/>
      </c>
      <c r="K15" s="37"/>
    </row>
    <row r="16" spans="2:11" s="1" customFormat="1" ht="6.9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" customHeight="1">
      <c r="B17" s="33"/>
      <c r="C17" s="34"/>
      <c r="D17" s="31" t="s">
        <v>31</v>
      </c>
      <c r="E17" s="34"/>
      <c r="F17" s="34"/>
      <c r="G17" s="34"/>
      <c r="H17" s="34"/>
      <c r="I17" s="31" t="s">
        <v>28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30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" customHeight="1">
      <c r="B20" s="33"/>
      <c r="C20" s="34"/>
      <c r="D20" s="31" t="s">
        <v>33</v>
      </c>
      <c r="E20" s="34"/>
      <c r="F20" s="34"/>
      <c r="G20" s="34"/>
      <c r="H20" s="34"/>
      <c r="I20" s="31" t="s">
        <v>28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35</v>
      </c>
      <c r="F21" s="34"/>
      <c r="G21" s="34"/>
      <c r="H21" s="34"/>
      <c r="I21" s="31" t="s">
        <v>30</v>
      </c>
      <c r="J21" s="29" t="s">
        <v>3</v>
      </c>
      <c r="K21" s="37"/>
    </row>
    <row r="22" spans="2:11" s="1" customFormat="1" ht="6.9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" customHeight="1">
      <c r="B23" s="33"/>
      <c r="C23" s="34"/>
      <c r="D23" s="31" t="s">
        <v>38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14" t="s">
        <v>3</v>
      </c>
      <c r="F24" s="422"/>
      <c r="G24" s="422"/>
      <c r="H24" s="422"/>
      <c r="I24" s="99"/>
      <c r="J24" s="99"/>
      <c r="K24" s="100"/>
    </row>
    <row r="25" spans="2:11" s="1" customFormat="1" ht="6.9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40</v>
      </c>
      <c r="E27" s="34"/>
      <c r="F27" s="34"/>
      <c r="G27" s="34"/>
      <c r="H27" s="34"/>
      <c r="I27" s="34"/>
      <c r="J27" s="103">
        <f>ROUND(J77,2)</f>
        <v>0</v>
      </c>
      <c r="K27" s="37"/>
    </row>
    <row r="28" spans="2:11" s="1" customFormat="1" ht="6.9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" customHeight="1">
      <c r="B29" s="33"/>
      <c r="C29" s="34"/>
      <c r="D29" s="34"/>
      <c r="E29" s="34"/>
      <c r="F29" s="38" t="s">
        <v>42</v>
      </c>
      <c r="G29" s="34"/>
      <c r="H29" s="34"/>
      <c r="I29" s="38" t="s">
        <v>41</v>
      </c>
      <c r="J29" s="38" t="s">
        <v>43</v>
      </c>
      <c r="K29" s="37"/>
    </row>
    <row r="30" spans="2:11" s="1" customFormat="1" ht="14.4" customHeight="1">
      <c r="B30" s="33"/>
      <c r="C30" s="34"/>
      <c r="D30" s="41" t="s">
        <v>44</v>
      </c>
      <c r="E30" s="41" t="s">
        <v>45</v>
      </c>
      <c r="F30" s="104">
        <f>ROUND(SUM(BE77:BE98),2)</f>
        <v>0</v>
      </c>
      <c r="G30" s="34"/>
      <c r="H30" s="34"/>
      <c r="I30" s="105">
        <v>0.21</v>
      </c>
      <c r="J30" s="104">
        <f>ROUND(ROUND((SUM(BE77:BE98)),2)*I30,2)</f>
        <v>0</v>
      </c>
      <c r="K30" s="37"/>
    </row>
    <row r="31" spans="2:11" s="1" customFormat="1" ht="14.4" customHeight="1">
      <c r="B31" s="33"/>
      <c r="C31" s="34"/>
      <c r="D31" s="34"/>
      <c r="E31" s="41" t="s">
        <v>46</v>
      </c>
      <c r="F31" s="104">
        <f>ROUND(SUM(BF77:BF98),2)</f>
        <v>0</v>
      </c>
      <c r="G31" s="34"/>
      <c r="H31" s="34"/>
      <c r="I31" s="105">
        <v>0.15</v>
      </c>
      <c r="J31" s="104">
        <f>ROUND(ROUND((SUM(BF77:BF98)),2)*I31,2)</f>
        <v>0</v>
      </c>
      <c r="K31" s="37"/>
    </row>
    <row r="32" spans="2:11" s="1" customFormat="1" ht="14.4" customHeight="1" hidden="1">
      <c r="B32" s="33"/>
      <c r="C32" s="34"/>
      <c r="D32" s="34"/>
      <c r="E32" s="41" t="s">
        <v>47</v>
      </c>
      <c r="F32" s="104">
        <f>ROUND(SUM(BG77:BG98),2)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" customHeight="1" hidden="1">
      <c r="B33" s="33"/>
      <c r="C33" s="34"/>
      <c r="D33" s="34"/>
      <c r="E33" s="41" t="s">
        <v>48</v>
      </c>
      <c r="F33" s="104">
        <f>ROUND(SUM(BH77:BH98),2)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" customHeight="1" hidden="1">
      <c r="B34" s="33"/>
      <c r="C34" s="34"/>
      <c r="D34" s="34"/>
      <c r="E34" s="41" t="s">
        <v>49</v>
      </c>
      <c r="F34" s="104">
        <f>ROUND(SUM(BI77:BI98),2)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50</v>
      </c>
      <c r="E36" s="63"/>
      <c r="F36" s="63"/>
      <c r="G36" s="108" t="s">
        <v>51</v>
      </c>
      <c r="H36" s="109" t="s">
        <v>52</v>
      </c>
      <c r="I36" s="63"/>
      <c r="J36" s="110">
        <f>SUM(J27:J34)</f>
        <v>0</v>
      </c>
      <c r="K36" s="111"/>
    </row>
    <row r="37" spans="2:11" s="1" customFormat="1" ht="14.4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" customHeight="1">
      <c r="B42" s="33"/>
      <c r="C42" s="25" t="s">
        <v>125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20" t="str">
        <f>E7</f>
        <v>Nová dětská skupina v budově MŽP</v>
      </c>
      <c r="F45" s="399"/>
      <c r="G45" s="399"/>
      <c r="H45" s="399"/>
      <c r="I45" s="34"/>
      <c r="J45" s="34"/>
      <c r="K45" s="37"/>
    </row>
    <row r="46" spans="2:11" s="1" customFormat="1" ht="14.4" customHeight="1">
      <c r="B46" s="33"/>
      <c r="C46" s="31" t="s">
        <v>123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21" t="str">
        <f>E9</f>
        <v>07 - Gastrovybavení</v>
      </c>
      <c r="F47" s="399"/>
      <c r="G47" s="399"/>
      <c r="H47" s="399"/>
      <c r="I47" s="34"/>
      <c r="J47" s="34"/>
      <c r="K47" s="37"/>
    </row>
    <row r="48" spans="2:11" s="1" customFormat="1" ht="6.9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 t="str">
        <f>IF(J12="","",J12)</f>
        <v>17. 3. 2017</v>
      </c>
      <c r="K49" s="37"/>
    </row>
    <row r="50" spans="2:11" s="1" customFormat="1" ht="6.9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3.2">
      <c r="B51" s="33"/>
      <c r="C51" s="31" t="s">
        <v>27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33</v>
      </c>
      <c r="J51" s="29" t="str">
        <f>E21</f>
        <v>Ing. arch. Jan Mudra</v>
      </c>
      <c r="K51" s="37"/>
    </row>
    <row r="52" spans="2:11" s="1" customFormat="1" ht="14.4" customHeight="1">
      <c r="B52" s="33"/>
      <c r="C52" s="31" t="s">
        <v>31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126</v>
      </c>
      <c r="D54" s="106"/>
      <c r="E54" s="106"/>
      <c r="F54" s="106"/>
      <c r="G54" s="106"/>
      <c r="H54" s="106"/>
      <c r="I54" s="106"/>
      <c r="J54" s="114" t="s">
        <v>127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128</v>
      </c>
      <c r="D56" s="34"/>
      <c r="E56" s="34"/>
      <c r="F56" s="34"/>
      <c r="G56" s="34"/>
      <c r="H56" s="34"/>
      <c r="I56" s="34"/>
      <c r="J56" s="103">
        <f>J77</f>
        <v>0</v>
      </c>
      <c r="K56" s="37"/>
      <c r="AU56" s="19" t="s">
        <v>129</v>
      </c>
    </row>
    <row r="57" spans="2:11" s="8" customFormat="1" ht="24.9" customHeight="1">
      <c r="B57" s="117"/>
      <c r="C57" s="118"/>
      <c r="D57" s="119" t="s">
        <v>1415</v>
      </c>
      <c r="E57" s="120"/>
      <c r="F57" s="120"/>
      <c r="G57" s="120"/>
      <c r="H57" s="120"/>
      <c r="I57" s="120"/>
      <c r="J57" s="121">
        <f>J78</f>
        <v>0</v>
      </c>
      <c r="K57" s="122"/>
    </row>
    <row r="58" spans="2:11" s="1" customFormat="1" ht="21.75" customHeight="1">
      <c r="B58" s="33"/>
      <c r="C58" s="34"/>
      <c r="D58" s="34"/>
      <c r="E58" s="34"/>
      <c r="F58" s="34"/>
      <c r="G58" s="34"/>
      <c r="H58" s="34"/>
      <c r="I58" s="34"/>
      <c r="J58" s="34"/>
      <c r="K58" s="37"/>
    </row>
    <row r="59" spans="2:11" s="1" customFormat="1" ht="6.9" customHeight="1">
      <c r="B59" s="48"/>
      <c r="C59" s="49"/>
      <c r="D59" s="49"/>
      <c r="E59" s="49"/>
      <c r="F59" s="49"/>
      <c r="G59" s="49"/>
      <c r="H59" s="49"/>
      <c r="I59" s="49"/>
      <c r="J59" s="49"/>
      <c r="K59" s="50"/>
    </row>
    <row r="63" spans="2:12" s="1" customFormat="1" ht="6.9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33"/>
    </row>
    <row r="64" spans="2:12" s="1" customFormat="1" ht="36.9" customHeight="1">
      <c r="B64" s="33"/>
      <c r="C64" s="53" t="s">
        <v>135</v>
      </c>
      <c r="L64" s="33"/>
    </row>
    <row r="65" spans="2:12" s="1" customFormat="1" ht="6.9" customHeight="1">
      <c r="B65" s="33"/>
      <c r="L65" s="33"/>
    </row>
    <row r="66" spans="2:12" s="1" customFormat="1" ht="14.4" customHeight="1">
      <c r="B66" s="33"/>
      <c r="C66" s="55" t="s">
        <v>15</v>
      </c>
      <c r="L66" s="33"/>
    </row>
    <row r="67" spans="2:12" s="1" customFormat="1" ht="22.5" customHeight="1">
      <c r="B67" s="33"/>
      <c r="E67" s="418" t="str">
        <f>E7</f>
        <v>Nová dětská skupina v budově MŽP</v>
      </c>
      <c r="F67" s="394"/>
      <c r="G67" s="394"/>
      <c r="H67" s="394"/>
      <c r="L67" s="33"/>
    </row>
    <row r="68" spans="2:12" s="1" customFormat="1" ht="14.4" customHeight="1">
      <c r="B68" s="33"/>
      <c r="C68" s="55" t="s">
        <v>123</v>
      </c>
      <c r="L68" s="33"/>
    </row>
    <row r="69" spans="2:12" s="1" customFormat="1" ht="23.25" customHeight="1">
      <c r="B69" s="33"/>
      <c r="E69" s="391" t="str">
        <f>E9</f>
        <v>07 - Gastrovybavení</v>
      </c>
      <c r="F69" s="394"/>
      <c r="G69" s="394"/>
      <c r="H69" s="394"/>
      <c r="L69" s="33"/>
    </row>
    <row r="70" spans="2:12" s="1" customFormat="1" ht="6.9" customHeight="1">
      <c r="B70" s="33"/>
      <c r="L70" s="33"/>
    </row>
    <row r="71" spans="2:12" s="1" customFormat="1" ht="18" customHeight="1">
      <c r="B71" s="33"/>
      <c r="C71" s="55" t="s">
        <v>21</v>
      </c>
      <c r="F71" s="129" t="str">
        <f>F12</f>
        <v xml:space="preserve"> </v>
      </c>
      <c r="I71" s="55" t="s">
        <v>23</v>
      </c>
      <c r="J71" s="59" t="str">
        <f>IF(J12="","",J12)</f>
        <v>17. 3. 2017</v>
      </c>
      <c r="L71" s="33"/>
    </row>
    <row r="72" spans="2:12" s="1" customFormat="1" ht="6.9" customHeight="1">
      <c r="B72" s="33"/>
      <c r="L72" s="33"/>
    </row>
    <row r="73" spans="2:12" s="1" customFormat="1" ht="13.2">
      <c r="B73" s="33"/>
      <c r="C73" s="55" t="s">
        <v>27</v>
      </c>
      <c r="F73" s="129" t="str">
        <f>E15</f>
        <v>MŽP , Vršovická 1442/65 , Praha 10, 100 10</v>
      </c>
      <c r="I73" s="55" t="s">
        <v>33</v>
      </c>
      <c r="J73" s="129" t="str">
        <f>E21</f>
        <v>Ing. arch. Jan Mudra</v>
      </c>
      <c r="L73" s="33"/>
    </row>
    <row r="74" spans="2:12" s="1" customFormat="1" ht="14.4" customHeight="1">
      <c r="B74" s="33"/>
      <c r="C74" s="55" t="s">
        <v>31</v>
      </c>
      <c r="F74" s="129" t="str">
        <f>IF(E18="","",E18)</f>
        <v xml:space="preserve"> </v>
      </c>
      <c r="L74" s="33"/>
    </row>
    <row r="75" spans="2:12" s="1" customFormat="1" ht="10.35" customHeight="1">
      <c r="B75" s="33"/>
      <c r="L75" s="33"/>
    </row>
    <row r="76" spans="2:20" s="10" customFormat="1" ht="29.25" customHeight="1">
      <c r="B76" s="130"/>
      <c r="C76" s="131" t="s">
        <v>136</v>
      </c>
      <c r="D76" s="132" t="s">
        <v>59</v>
      </c>
      <c r="E76" s="132" t="s">
        <v>55</v>
      </c>
      <c r="F76" s="132" t="s">
        <v>137</v>
      </c>
      <c r="G76" s="132" t="s">
        <v>138</v>
      </c>
      <c r="H76" s="132" t="s">
        <v>139</v>
      </c>
      <c r="I76" s="133" t="s">
        <v>140</v>
      </c>
      <c r="J76" s="132" t="s">
        <v>127</v>
      </c>
      <c r="K76" s="134" t="s">
        <v>141</v>
      </c>
      <c r="L76" s="130"/>
      <c r="M76" s="65" t="s">
        <v>142</v>
      </c>
      <c r="N76" s="66" t="s">
        <v>44</v>
      </c>
      <c r="O76" s="66" t="s">
        <v>143</v>
      </c>
      <c r="P76" s="66" t="s">
        <v>144</v>
      </c>
      <c r="Q76" s="66" t="s">
        <v>145</v>
      </c>
      <c r="R76" s="66" t="s">
        <v>146</v>
      </c>
      <c r="S76" s="66" t="s">
        <v>147</v>
      </c>
      <c r="T76" s="67" t="s">
        <v>148</v>
      </c>
    </row>
    <row r="77" spans="2:63" s="1" customFormat="1" ht="29.25" customHeight="1">
      <c r="B77" s="33"/>
      <c r="C77" s="69" t="s">
        <v>128</v>
      </c>
      <c r="J77" s="135">
        <f>BK77</f>
        <v>0</v>
      </c>
      <c r="L77" s="33"/>
      <c r="M77" s="68"/>
      <c r="N77" s="60"/>
      <c r="O77" s="60"/>
      <c r="P77" s="136">
        <f>P78</f>
        <v>0</v>
      </c>
      <c r="Q77" s="60"/>
      <c r="R77" s="136">
        <f>R78</f>
        <v>0</v>
      </c>
      <c r="S77" s="60"/>
      <c r="T77" s="137">
        <f>T78</f>
        <v>0</v>
      </c>
      <c r="AT77" s="19" t="s">
        <v>73</v>
      </c>
      <c r="AU77" s="19" t="s">
        <v>129</v>
      </c>
      <c r="BK77" s="138">
        <f>BK78</f>
        <v>0</v>
      </c>
    </row>
    <row r="78" spans="2:63" s="11" customFormat="1" ht="37.35" customHeight="1">
      <c r="B78" s="139"/>
      <c r="D78" s="149" t="s">
        <v>73</v>
      </c>
      <c r="E78" s="215" t="s">
        <v>1416</v>
      </c>
      <c r="F78" s="215" t="s">
        <v>102</v>
      </c>
      <c r="J78" s="216">
        <f>BK78</f>
        <v>0</v>
      </c>
      <c r="L78" s="139"/>
      <c r="M78" s="143"/>
      <c r="N78" s="144"/>
      <c r="O78" s="144"/>
      <c r="P78" s="145">
        <f>SUM(P79:P98)</f>
        <v>0</v>
      </c>
      <c r="Q78" s="144"/>
      <c r="R78" s="145">
        <f>SUM(R79:R98)</f>
        <v>0</v>
      </c>
      <c r="S78" s="144"/>
      <c r="T78" s="146">
        <f>SUM(T79:T98)</f>
        <v>0</v>
      </c>
      <c r="AR78" s="140" t="s">
        <v>164</v>
      </c>
      <c r="AT78" s="147" t="s">
        <v>73</v>
      </c>
      <c r="AU78" s="147" t="s">
        <v>74</v>
      </c>
      <c r="AY78" s="140" t="s">
        <v>152</v>
      </c>
      <c r="BK78" s="148">
        <f>SUM(BK79:BK98)</f>
        <v>0</v>
      </c>
    </row>
    <row r="79" spans="2:65" s="1" customFormat="1" ht="22.5" customHeight="1">
      <c r="B79" s="152"/>
      <c r="C79" s="153" t="s">
        <v>20</v>
      </c>
      <c r="D79" s="153" t="s">
        <v>155</v>
      </c>
      <c r="E79" s="154" t="s">
        <v>20</v>
      </c>
      <c r="F79" s="155" t="s">
        <v>1417</v>
      </c>
      <c r="G79" s="156" t="s">
        <v>1418</v>
      </c>
      <c r="H79" s="157">
        <v>1</v>
      </c>
      <c r="I79" s="158"/>
      <c r="J79" s="158">
        <f aca="true" t="shared" si="0" ref="J79:J98">ROUND(I79*H79,2)</f>
        <v>0</v>
      </c>
      <c r="K79" s="155" t="s">
        <v>3</v>
      </c>
      <c r="L79" s="33"/>
      <c r="M79" s="159" t="s">
        <v>3</v>
      </c>
      <c r="N79" s="160" t="s">
        <v>45</v>
      </c>
      <c r="O79" s="161">
        <v>0</v>
      </c>
      <c r="P79" s="161">
        <f aca="true" t="shared" si="1" ref="P79:P98">O79*H79</f>
        <v>0</v>
      </c>
      <c r="Q79" s="161">
        <v>0</v>
      </c>
      <c r="R79" s="161">
        <f aca="true" t="shared" si="2" ref="R79:R98">Q79*H79</f>
        <v>0</v>
      </c>
      <c r="S79" s="161">
        <v>0</v>
      </c>
      <c r="T79" s="162">
        <f aca="true" t="shared" si="3" ref="T79:T98">S79*H79</f>
        <v>0</v>
      </c>
      <c r="AR79" s="19" t="s">
        <v>875</v>
      </c>
      <c r="AT79" s="19" t="s">
        <v>155</v>
      </c>
      <c r="AU79" s="19" t="s">
        <v>20</v>
      </c>
      <c r="AY79" s="19" t="s">
        <v>152</v>
      </c>
      <c r="BE79" s="163">
        <f aca="true" t="shared" si="4" ref="BE79:BE98">IF(N79="základní",J79,0)</f>
        <v>0</v>
      </c>
      <c r="BF79" s="163">
        <f aca="true" t="shared" si="5" ref="BF79:BF98">IF(N79="snížená",J79,0)</f>
        <v>0</v>
      </c>
      <c r="BG79" s="163">
        <f aca="true" t="shared" si="6" ref="BG79:BG98">IF(N79="zákl. přenesená",J79,0)</f>
        <v>0</v>
      </c>
      <c r="BH79" s="163">
        <f aca="true" t="shared" si="7" ref="BH79:BH98">IF(N79="sníž. přenesená",J79,0)</f>
        <v>0</v>
      </c>
      <c r="BI79" s="163">
        <f aca="true" t="shared" si="8" ref="BI79:BI98">IF(N79="nulová",J79,0)</f>
        <v>0</v>
      </c>
      <c r="BJ79" s="19" t="s">
        <v>20</v>
      </c>
      <c r="BK79" s="163">
        <f aca="true" t="shared" si="9" ref="BK79:BK98">ROUND(I79*H79,2)</f>
        <v>0</v>
      </c>
      <c r="BL79" s="19" t="s">
        <v>875</v>
      </c>
      <c r="BM79" s="19" t="s">
        <v>1419</v>
      </c>
    </row>
    <row r="80" spans="2:65" s="1" customFormat="1" ht="31.5" customHeight="1">
      <c r="B80" s="152"/>
      <c r="C80" s="153" t="s">
        <v>82</v>
      </c>
      <c r="D80" s="153" t="s">
        <v>155</v>
      </c>
      <c r="E80" s="154" t="s">
        <v>1420</v>
      </c>
      <c r="F80" s="155" t="s">
        <v>1421</v>
      </c>
      <c r="G80" s="156" t="s">
        <v>1418</v>
      </c>
      <c r="H80" s="157">
        <v>1</v>
      </c>
      <c r="I80" s="158"/>
      <c r="J80" s="158">
        <f t="shared" si="0"/>
        <v>0</v>
      </c>
      <c r="K80" s="155" t="s">
        <v>3</v>
      </c>
      <c r="L80" s="33"/>
      <c r="M80" s="159" t="s">
        <v>3</v>
      </c>
      <c r="N80" s="160" t="s">
        <v>45</v>
      </c>
      <c r="O80" s="161">
        <v>0</v>
      </c>
      <c r="P80" s="161">
        <f t="shared" si="1"/>
        <v>0</v>
      </c>
      <c r="Q80" s="161">
        <v>0</v>
      </c>
      <c r="R80" s="161">
        <f t="shared" si="2"/>
        <v>0</v>
      </c>
      <c r="S80" s="161">
        <v>0</v>
      </c>
      <c r="T80" s="162">
        <f t="shared" si="3"/>
        <v>0</v>
      </c>
      <c r="AR80" s="19" t="s">
        <v>875</v>
      </c>
      <c r="AT80" s="19" t="s">
        <v>155</v>
      </c>
      <c r="AU80" s="19" t="s">
        <v>20</v>
      </c>
      <c r="AY80" s="19" t="s">
        <v>152</v>
      </c>
      <c r="BE80" s="163">
        <f t="shared" si="4"/>
        <v>0</v>
      </c>
      <c r="BF80" s="163">
        <f t="shared" si="5"/>
        <v>0</v>
      </c>
      <c r="BG80" s="163">
        <f t="shared" si="6"/>
        <v>0</v>
      </c>
      <c r="BH80" s="163">
        <f t="shared" si="7"/>
        <v>0</v>
      </c>
      <c r="BI80" s="163">
        <f t="shared" si="8"/>
        <v>0</v>
      </c>
      <c r="BJ80" s="19" t="s">
        <v>20</v>
      </c>
      <c r="BK80" s="163">
        <f t="shared" si="9"/>
        <v>0</v>
      </c>
      <c r="BL80" s="19" t="s">
        <v>875</v>
      </c>
      <c r="BM80" s="19" t="s">
        <v>1422</v>
      </c>
    </row>
    <row r="81" spans="2:65" s="1" customFormat="1" ht="44.25" customHeight="1">
      <c r="B81" s="152"/>
      <c r="C81" s="153" t="s">
        <v>175</v>
      </c>
      <c r="D81" s="153" t="s">
        <v>155</v>
      </c>
      <c r="E81" s="154" t="s">
        <v>82</v>
      </c>
      <c r="F81" s="155" t="s">
        <v>1423</v>
      </c>
      <c r="G81" s="156" t="s">
        <v>1418</v>
      </c>
      <c r="H81" s="157">
        <v>1</v>
      </c>
      <c r="I81" s="158"/>
      <c r="J81" s="158">
        <f t="shared" si="0"/>
        <v>0</v>
      </c>
      <c r="K81" s="155" t="s">
        <v>3</v>
      </c>
      <c r="L81" s="33"/>
      <c r="M81" s="159" t="s">
        <v>3</v>
      </c>
      <c r="N81" s="160" t="s">
        <v>45</v>
      </c>
      <c r="O81" s="161">
        <v>0</v>
      </c>
      <c r="P81" s="161">
        <f t="shared" si="1"/>
        <v>0</v>
      </c>
      <c r="Q81" s="161">
        <v>0</v>
      </c>
      <c r="R81" s="161">
        <f t="shared" si="2"/>
        <v>0</v>
      </c>
      <c r="S81" s="161">
        <v>0</v>
      </c>
      <c r="T81" s="162">
        <f t="shared" si="3"/>
        <v>0</v>
      </c>
      <c r="AR81" s="19" t="s">
        <v>875</v>
      </c>
      <c r="AT81" s="19" t="s">
        <v>155</v>
      </c>
      <c r="AU81" s="19" t="s">
        <v>20</v>
      </c>
      <c r="AY81" s="19" t="s">
        <v>152</v>
      </c>
      <c r="BE81" s="163">
        <f t="shared" si="4"/>
        <v>0</v>
      </c>
      <c r="BF81" s="163">
        <f t="shared" si="5"/>
        <v>0</v>
      </c>
      <c r="BG81" s="163">
        <f t="shared" si="6"/>
        <v>0</v>
      </c>
      <c r="BH81" s="163">
        <f t="shared" si="7"/>
        <v>0</v>
      </c>
      <c r="BI81" s="163">
        <f t="shared" si="8"/>
        <v>0</v>
      </c>
      <c r="BJ81" s="19" t="s">
        <v>20</v>
      </c>
      <c r="BK81" s="163">
        <f t="shared" si="9"/>
        <v>0</v>
      </c>
      <c r="BL81" s="19" t="s">
        <v>875</v>
      </c>
      <c r="BM81" s="19" t="s">
        <v>1424</v>
      </c>
    </row>
    <row r="82" spans="2:65" s="1" customFormat="1" ht="22.5" customHeight="1">
      <c r="B82" s="152"/>
      <c r="C82" s="153" t="s">
        <v>164</v>
      </c>
      <c r="D82" s="153" t="s">
        <v>155</v>
      </c>
      <c r="E82" s="154" t="s">
        <v>175</v>
      </c>
      <c r="F82" s="155" t="s">
        <v>1425</v>
      </c>
      <c r="G82" s="156" t="s">
        <v>1418</v>
      </c>
      <c r="H82" s="157">
        <v>1</v>
      </c>
      <c r="I82" s="158"/>
      <c r="J82" s="158">
        <f t="shared" si="0"/>
        <v>0</v>
      </c>
      <c r="K82" s="155" t="s">
        <v>3</v>
      </c>
      <c r="L82" s="33"/>
      <c r="M82" s="159" t="s">
        <v>3</v>
      </c>
      <c r="N82" s="160" t="s">
        <v>45</v>
      </c>
      <c r="O82" s="161">
        <v>0</v>
      </c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9" t="s">
        <v>875</v>
      </c>
      <c r="AT82" s="19" t="s">
        <v>155</v>
      </c>
      <c r="AU82" s="19" t="s">
        <v>20</v>
      </c>
      <c r="AY82" s="19" t="s">
        <v>152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9" t="s">
        <v>20</v>
      </c>
      <c r="BK82" s="163">
        <f t="shared" si="9"/>
        <v>0</v>
      </c>
      <c r="BL82" s="19" t="s">
        <v>875</v>
      </c>
      <c r="BM82" s="19" t="s">
        <v>1426</v>
      </c>
    </row>
    <row r="83" spans="2:65" s="1" customFormat="1" ht="22.5" customHeight="1">
      <c r="B83" s="152"/>
      <c r="C83" s="153" t="s">
        <v>151</v>
      </c>
      <c r="D83" s="153" t="s">
        <v>155</v>
      </c>
      <c r="E83" s="154" t="s">
        <v>164</v>
      </c>
      <c r="F83" s="155" t="s">
        <v>1427</v>
      </c>
      <c r="G83" s="156" t="s">
        <v>1418</v>
      </c>
      <c r="H83" s="157">
        <v>1</v>
      </c>
      <c r="I83" s="158"/>
      <c r="J83" s="158">
        <f t="shared" si="0"/>
        <v>0</v>
      </c>
      <c r="K83" s="155" t="s">
        <v>3</v>
      </c>
      <c r="L83" s="33"/>
      <c r="M83" s="159" t="s">
        <v>3</v>
      </c>
      <c r="N83" s="160" t="s">
        <v>45</v>
      </c>
      <c r="O83" s="161">
        <v>0</v>
      </c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9" t="s">
        <v>875</v>
      </c>
      <c r="AT83" s="19" t="s">
        <v>155</v>
      </c>
      <c r="AU83" s="19" t="s">
        <v>20</v>
      </c>
      <c r="AY83" s="19" t="s">
        <v>152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9" t="s">
        <v>20</v>
      </c>
      <c r="BK83" s="163">
        <f t="shared" si="9"/>
        <v>0</v>
      </c>
      <c r="BL83" s="19" t="s">
        <v>875</v>
      </c>
      <c r="BM83" s="19" t="s">
        <v>1428</v>
      </c>
    </row>
    <row r="84" spans="2:65" s="1" customFormat="1" ht="31.5" customHeight="1">
      <c r="B84" s="152"/>
      <c r="C84" s="153" t="s">
        <v>168</v>
      </c>
      <c r="D84" s="153" t="s">
        <v>155</v>
      </c>
      <c r="E84" s="154" t="s">
        <v>151</v>
      </c>
      <c r="F84" s="155" t="s">
        <v>1429</v>
      </c>
      <c r="G84" s="156" t="s">
        <v>1418</v>
      </c>
      <c r="H84" s="157">
        <v>1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45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875</v>
      </c>
      <c r="AT84" s="19" t="s">
        <v>155</v>
      </c>
      <c r="AU84" s="19" t="s">
        <v>20</v>
      </c>
      <c r="AY84" s="19" t="s">
        <v>152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875</v>
      </c>
      <c r="BM84" s="19" t="s">
        <v>1430</v>
      </c>
    </row>
    <row r="85" spans="2:65" s="1" customFormat="1" ht="22.5" customHeight="1">
      <c r="B85" s="152"/>
      <c r="C85" s="153" t="s">
        <v>172</v>
      </c>
      <c r="D85" s="153" t="s">
        <v>155</v>
      </c>
      <c r="E85" s="154" t="s">
        <v>168</v>
      </c>
      <c r="F85" s="155" t="s">
        <v>1431</v>
      </c>
      <c r="G85" s="156" t="s">
        <v>1418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45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875</v>
      </c>
      <c r="AT85" s="19" t="s">
        <v>155</v>
      </c>
      <c r="AU85" s="19" t="s">
        <v>20</v>
      </c>
      <c r="AY85" s="19" t="s">
        <v>152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875</v>
      </c>
      <c r="BM85" s="19" t="s">
        <v>1432</v>
      </c>
    </row>
    <row r="86" spans="2:65" s="1" customFormat="1" ht="31.5" customHeight="1">
      <c r="B86" s="152"/>
      <c r="C86" s="153" t="s">
        <v>180</v>
      </c>
      <c r="D86" s="153" t="s">
        <v>155</v>
      </c>
      <c r="E86" s="154" t="s">
        <v>172</v>
      </c>
      <c r="F86" s="155" t="s">
        <v>1433</v>
      </c>
      <c r="G86" s="156" t="s">
        <v>1418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45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875</v>
      </c>
      <c r="AT86" s="19" t="s">
        <v>155</v>
      </c>
      <c r="AU86" s="19" t="s">
        <v>20</v>
      </c>
      <c r="AY86" s="19" t="s">
        <v>152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875</v>
      </c>
      <c r="BM86" s="19" t="s">
        <v>1434</v>
      </c>
    </row>
    <row r="87" spans="2:65" s="1" customFormat="1" ht="22.5" customHeight="1">
      <c r="B87" s="152"/>
      <c r="C87" s="153" t="s">
        <v>185</v>
      </c>
      <c r="D87" s="153" t="s">
        <v>155</v>
      </c>
      <c r="E87" s="154" t="s">
        <v>180</v>
      </c>
      <c r="F87" s="155" t="s">
        <v>1435</v>
      </c>
      <c r="G87" s="156" t="s">
        <v>1418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45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875</v>
      </c>
      <c r="AT87" s="19" t="s">
        <v>155</v>
      </c>
      <c r="AU87" s="19" t="s">
        <v>20</v>
      </c>
      <c r="AY87" s="19" t="s">
        <v>152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875</v>
      </c>
      <c r="BM87" s="19" t="s">
        <v>1436</v>
      </c>
    </row>
    <row r="88" spans="2:65" s="1" customFormat="1" ht="31.5" customHeight="1">
      <c r="B88" s="152"/>
      <c r="C88" s="153" t="s">
        <v>25</v>
      </c>
      <c r="D88" s="153" t="s">
        <v>155</v>
      </c>
      <c r="E88" s="154" t="s">
        <v>185</v>
      </c>
      <c r="F88" s="155" t="s">
        <v>1437</v>
      </c>
      <c r="G88" s="156" t="s">
        <v>1418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45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875</v>
      </c>
      <c r="AT88" s="19" t="s">
        <v>155</v>
      </c>
      <c r="AU88" s="19" t="s">
        <v>20</v>
      </c>
      <c r="AY88" s="19" t="s">
        <v>152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875</v>
      </c>
      <c r="BM88" s="19" t="s">
        <v>1438</v>
      </c>
    </row>
    <row r="89" spans="2:65" s="1" customFormat="1" ht="22.5" customHeight="1">
      <c r="B89" s="152"/>
      <c r="C89" s="153" t="s">
        <v>200</v>
      </c>
      <c r="D89" s="153" t="s">
        <v>155</v>
      </c>
      <c r="E89" s="154" t="s">
        <v>25</v>
      </c>
      <c r="F89" s="155" t="s">
        <v>1439</v>
      </c>
      <c r="G89" s="156" t="s">
        <v>1418</v>
      </c>
      <c r="H89" s="157">
        <v>1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45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875</v>
      </c>
      <c r="AT89" s="19" t="s">
        <v>155</v>
      </c>
      <c r="AU89" s="19" t="s">
        <v>20</v>
      </c>
      <c r="AY89" s="19" t="s">
        <v>152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875</v>
      </c>
      <c r="BM89" s="19" t="s">
        <v>1440</v>
      </c>
    </row>
    <row r="90" spans="2:65" s="1" customFormat="1" ht="31.5" customHeight="1">
      <c r="B90" s="152"/>
      <c r="C90" s="153" t="s">
        <v>196</v>
      </c>
      <c r="D90" s="153" t="s">
        <v>155</v>
      </c>
      <c r="E90" s="154" t="s">
        <v>200</v>
      </c>
      <c r="F90" s="155" t="s">
        <v>1441</v>
      </c>
      <c r="G90" s="156" t="s">
        <v>1418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45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875</v>
      </c>
      <c r="AT90" s="19" t="s">
        <v>155</v>
      </c>
      <c r="AU90" s="19" t="s">
        <v>20</v>
      </c>
      <c r="AY90" s="19" t="s">
        <v>152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875</v>
      </c>
      <c r="BM90" s="19" t="s">
        <v>1442</v>
      </c>
    </row>
    <row r="91" spans="2:65" s="1" customFormat="1" ht="31.5" customHeight="1">
      <c r="B91" s="152"/>
      <c r="C91" s="153" t="s">
        <v>192</v>
      </c>
      <c r="D91" s="153" t="s">
        <v>155</v>
      </c>
      <c r="E91" s="154" t="s">
        <v>1443</v>
      </c>
      <c r="F91" s="155" t="s">
        <v>1421</v>
      </c>
      <c r="G91" s="156" t="s">
        <v>1418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45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875</v>
      </c>
      <c r="AT91" s="19" t="s">
        <v>155</v>
      </c>
      <c r="AU91" s="19" t="s">
        <v>20</v>
      </c>
      <c r="AY91" s="19" t="s">
        <v>152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875</v>
      </c>
      <c r="BM91" s="19" t="s">
        <v>1444</v>
      </c>
    </row>
    <row r="92" spans="2:65" s="1" customFormat="1" ht="22.5" customHeight="1">
      <c r="B92" s="152"/>
      <c r="C92" s="153" t="s">
        <v>295</v>
      </c>
      <c r="D92" s="153" t="s">
        <v>155</v>
      </c>
      <c r="E92" s="154" t="s">
        <v>196</v>
      </c>
      <c r="F92" s="155" t="s">
        <v>1445</v>
      </c>
      <c r="G92" s="156" t="s">
        <v>1418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45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875</v>
      </c>
      <c r="AT92" s="19" t="s">
        <v>155</v>
      </c>
      <c r="AU92" s="19" t="s">
        <v>20</v>
      </c>
      <c r="AY92" s="19" t="s">
        <v>152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875</v>
      </c>
      <c r="BM92" s="19" t="s">
        <v>1446</v>
      </c>
    </row>
    <row r="93" spans="2:65" s="1" customFormat="1" ht="22.5" customHeight="1">
      <c r="B93" s="152"/>
      <c r="C93" s="153" t="s">
        <v>9</v>
      </c>
      <c r="D93" s="153" t="s">
        <v>155</v>
      </c>
      <c r="E93" s="154" t="s">
        <v>192</v>
      </c>
      <c r="F93" s="155" t="s">
        <v>1447</v>
      </c>
      <c r="G93" s="156" t="s">
        <v>1418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45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875</v>
      </c>
      <c r="AT93" s="19" t="s">
        <v>155</v>
      </c>
      <c r="AU93" s="19" t="s">
        <v>20</v>
      </c>
      <c r="AY93" s="19" t="s">
        <v>152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875</v>
      </c>
      <c r="BM93" s="19" t="s">
        <v>1448</v>
      </c>
    </row>
    <row r="94" spans="2:65" s="1" customFormat="1" ht="44.25" customHeight="1">
      <c r="B94" s="152"/>
      <c r="C94" s="153" t="s">
        <v>305</v>
      </c>
      <c r="D94" s="153" t="s">
        <v>155</v>
      </c>
      <c r="E94" s="154" t="s">
        <v>295</v>
      </c>
      <c r="F94" s="155" t="s">
        <v>1449</v>
      </c>
      <c r="G94" s="156" t="s">
        <v>1418</v>
      </c>
      <c r="H94" s="157">
        <v>1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45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875</v>
      </c>
      <c r="AT94" s="19" t="s">
        <v>155</v>
      </c>
      <c r="AU94" s="19" t="s">
        <v>20</v>
      </c>
      <c r="AY94" s="19" t="s">
        <v>152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875</v>
      </c>
      <c r="BM94" s="19" t="s">
        <v>1450</v>
      </c>
    </row>
    <row r="95" spans="2:65" s="1" customFormat="1" ht="22.5" customHeight="1">
      <c r="B95" s="152"/>
      <c r="C95" s="153" t="s">
        <v>314</v>
      </c>
      <c r="D95" s="153" t="s">
        <v>155</v>
      </c>
      <c r="E95" s="154" t="s">
        <v>9</v>
      </c>
      <c r="F95" s="155" t="s">
        <v>1451</v>
      </c>
      <c r="G95" s="156" t="s">
        <v>1418</v>
      </c>
      <c r="H95" s="157">
        <v>1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45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875</v>
      </c>
      <c r="AT95" s="19" t="s">
        <v>155</v>
      </c>
      <c r="AU95" s="19" t="s">
        <v>20</v>
      </c>
      <c r="AY95" s="19" t="s">
        <v>152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875</v>
      </c>
      <c r="BM95" s="19" t="s">
        <v>1452</v>
      </c>
    </row>
    <row r="96" spans="2:65" s="1" customFormat="1" ht="44.25" customHeight="1">
      <c r="B96" s="152"/>
      <c r="C96" s="153" t="s">
        <v>320</v>
      </c>
      <c r="D96" s="153" t="s">
        <v>155</v>
      </c>
      <c r="E96" s="154" t="s">
        <v>305</v>
      </c>
      <c r="F96" s="155" t="s">
        <v>1453</v>
      </c>
      <c r="G96" s="156" t="s">
        <v>1418</v>
      </c>
      <c r="H96" s="157">
        <v>1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45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875</v>
      </c>
      <c r="AT96" s="19" t="s">
        <v>155</v>
      </c>
      <c r="AU96" s="19" t="s">
        <v>20</v>
      </c>
      <c r="AY96" s="19" t="s">
        <v>152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875</v>
      </c>
      <c r="BM96" s="19" t="s">
        <v>1454</v>
      </c>
    </row>
    <row r="97" spans="2:65" s="1" customFormat="1" ht="31.5" customHeight="1">
      <c r="B97" s="152"/>
      <c r="C97" s="153" t="s">
        <v>325</v>
      </c>
      <c r="D97" s="153" t="s">
        <v>155</v>
      </c>
      <c r="E97" s="154" t="s">
        <v>314</v>
      </c>
      <c r="F97" s="155" t="s">
        <v>1455</v>
      </c>
      <c r="G97" s="156" t="s">
        <v>1418</v>
      </c>
      <c r="H97" s="157">
        <v>1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45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875</v>
      </c>
      <c r="AT97" s="19" t="s">
        <v>155</v>
      </c>
      <c r="AU97" s="19" t="s">
        <v>20</v>
      </c>
      <c r="AY97" s="19" t="s">
        <v>152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875</v>
      </c>
      <c r="BM97" s="19" t="s">
        <v>1456</v>
      </c>
    </row>
    <row r="98" spans="2:65" s="1" customFormat="1" ht="31.5" customHeight="1">
      <c r="B98" s="152"/>
      <c r="C98" s="153" t="s">
        <v>330</v>
      </c>
      <c r="D98" s="153" t="s">
        <v>155</v>
      </c>
      <c r="E98" s="154" t="s">
        <v>320</v>
      </c>
      <c r="F98" s="155" t="s">
        <v>1457</v>
      </c>
      <c r="G98" s="156" t="s">
        <v>1418</v>
      </c>
      <c r="H98" s="157">
        <v>1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91" t="s">
        <v>45</v>
      </c>
      <c r="O98" s="192">
        <v>0</v>
      </c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9" t="s">
        <v>875</v>
      </c>
      <c r="AT98" s="19" t="s">
        <v>155</v>
      </c>
      <c r="AU98" s="19" t="s">
        <v>20</v>
      </c>
      <c r="AY98" s="19" t="s">
        <v>152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875</v>
      </c>
      <c r="BM98" s="19" t="s">
        <v>1458</v>
      </c>
    </row>
    <row r="99" spans="2:12" s="1" customFormat="1" ht="6.9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33"/>
    </row>
  </sheetData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Lux09-PC\Lux09</dc:creator>
  <cp:keywords/>
  <dc:description/>
  <cp:lastModifiedBy>Jan Mudra</cp:lastModifiedBy>
  <dcterms:created xsi:type="dcterms:W3CDTF">2016-12-01T21:09:55Z</dcterms:created>
  <dcterms:modified xsi:type="dcterms:W3CDTF">2017-04-03T09:50:12Z</dcterms:modified>
  <cp:category/>
  <cp:version/>
  <cp:contentType/>
  <cp:contentStatus/>
</cp:coreProperties>
</file>