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6275" windowHeight="7995"/>
  </bookViews>
  <sheets>
    <sheet name="Kulminační průtok Q1000" sheetId="6" r:id="rId1"/>
    <sheet name="Průběh povodňové vlny" sheetId="1" r:id="rId2"/>
    <sheet name="GRAF-průběh KPV" sheetId="5" r:id="rId3"/>
  </sheets>
  <definedNames>
    <definedName name="_xlnm._FilterDatabase" localSheetId="1" hidden="1">'Průběh povodňové vlny'!$B$11:$B$83</definedName>
  </definedNames>
  <calcPr calcId="125725"/>
</workbook>
</file>

<file path=xl/calcChain.xml><?xml version="1.0" encoding="utf-8"?>
<calcChain xmlns="http://schemas.openxmlformats.org/spreadsheetml/2006/main">
  <c r="I4" i="1"/>
  <c r="C15" i="6"/>
  <c r="C14"/>
  <c r="F11"/>
  <c r="J11" s="1"/>
  <c r="F10"/>
  <c r="J10" s="1"/>
  <c r="G9"/>
  <c r="K9" s="1"/>
  <c r="F9"/>
  <c r="J9" s="1"/>
  <c r="H9" s="1"/>
  <c r="E9"/>
  <c r="I9" s="1"/>
  <c r="G8"/>
  <c r="K8" s="1"/>
  <c r="F8"/>
  <c r="J8" s="1"/>
  <c r="H8" s="1"/>
  <c r="E8"/>
  <c r="I8" s="1"/>
  <c r="G7"/>
  <c r="K7" s="1"/>
  <c r="F7"/>
  <c r="J7" s="1"/>
  <c r="H7" s="1"/>
  <c r="E7"/>
  <c r="I7" s="1"/>
  <c r="G6"/>
  <c r="K6" s="1"/>
  <c r="F6"/>
  <c r="J6" s="1"/>
  <c r="H6" s="1"/>
  <c r="E6"/>
  <c r="I6" s="1"/>
  <c r="G5"/>
  <c r="K5" s="1"/>
  <c r="F5"/>
  <c r="J5" s="1"/>
  <c r="H5" s="1"/>
  <c r="E5"/>
  <c r="I5" s="1"/>
  <c r="G4"/>
  <c r="K4" s="1"/>
  <c r="F4"/>
  <c r="J4" s="1"/>
  <c r="H4" s="1"/>
  <c r="E4"/>
  <c r="I4" s="1"/>
  <c r="G3"/>
  <c r="F3"/>
  <c r="D3" s="1"/>
  <c r="E3"/>
  <c r="K11" l="1"/>
  <c r="K15" s="1"/>
  <c r="H11"/>
  <c r="I11" s="1"/>
  <c r="I15" s="1"/>
  <c r="K10"/>
  <c r="K14" s="1"/>
  <c r="H10"/>
  <c r="I10" s="1"/>
  <c r="I14" s="1"/>
  <c r="D4"/>
  <c r="D5"/>
  <c r="D6"/>
  <c r="D7"/>
  <c r="D8"/>
  <c r="D9"/>
  <c r="D10"/>
  <c r="E10" s="1"/>
  <c r="E14" s="1"/>
  <c r="D11"/>
  <c r="E11" s="1"/>
  <c r="E15" s="1"/>
  <c r="G10"/>
  <c r="G14" s="1"/>
  <c r="G11"/>
  <c r="G15" s="1"/>
  <c r="D85" i="1"/>
  <c r="E32"/>
  <c r="C1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31"/>
  <c r="E25" l="1"/>
  <c r="E24"/>
  <c r="E17"/>
  <c r="E14"/>
  <c r="E22"/>
  <c r="E29"/>
  <c r="E21"/>
  <c r="E27"/>
  <c r="E30"/>
  <c r="E28"/>
  <c r="E26"/>
  <c r="E23"/>
  <c r="E20"/>
  <c r="E18"/>
  <c r="E15"/>
  <c r="E13"/>
  <c r="E16"/>
  <c r="E12"/>
  <c r="E19"/>
  <c r="E11"/>
  <c r="D11" s="1"/>
  <c r="D12" l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6" s="1"/>
</calcChain>
</file>

<file path=xl/sharedStrings.xml><?xml version="1.0" encoding="utf-8"?>
<sst xmlns="http://schemas.openxmlformats.org/spreadsheetml/2006/main" count="36" uniqueCount="31">
  <si>
    <t>třída</t>
  </si>
  <si>
    <t>IV</t>
  </si>
  <si>
    <t>Odvození průběhu KPV1000 v profilu hráze Máchova jezera podle tvaru PV100</t>
  </si>
  <si>
    <r>
      <t>Q</t>
    </r>
    <r>
      <rPr>
        <b/>
        <vertAlign val="subscript"/>
        <sz val="10"/>
        <rFont val="Arial"/>
        <family val="2"/>
        <charset val="238"/>
      </rPr>
      <t>100</t>
    </r>
    <r>
      <rPr>
        <b/>
        <sz val="10"/>
        <rFont val="Arial"/>
        <family val="2"/>
        <charset val="238"/>
      </rPr>
      <t xml:space="preserve">         [m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.s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</si>
  <si>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r>
      <t>Q</t>
    </r>
    <r>
      <rPr>
        <b/>
        <vertAlign val="subscript"/>
        <sz val="10"/>
        <rFont val="Arial"/>
        <family val="2"/>
        <charset val="238"/>
      </rPr>
      <t>1000</t>
    </r>
    <r>
      <rPr>
        <b/>
        <sz val="10"/>
        <rFont val="Arial"/>
        <family val="2"/>
        <charset val="238"/>
      </rPr>
      <t xml:space="preserve">         [m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.s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</si>
  <si>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t>t      [hod]</t>
  </si>
  <si>
    <r>
      <t>W</t>
    </r>
    <r>
      <rPr>
        <b/>
        <vertAlign val="subscript"/>
        <sz val="10"/>
        <rFont val="Arial"/>
        <family val="2"/>
        <charset val="238"/>
      </rPr>
      <t>PV100</t>
    </r>
    <r>
      <rPr>
        <b/>
        <sz val="10"/>
        <rFont val="Arial"/>
        <family val="2"/>
        <charset val="238"/>
      </rPr>
      <t xml:space="preserve">      [m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</si>
  <si>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W</t>
    </r>
    <r>
      <rPr>
        <b/>
        <vertAlign val="subscript"/>
        <sz val="10"/>
        <rFont val="Arial"/>
        <family val="2"/>
        <charset val="238"/>
      </rPr>
      <t>PV1000</t>
    </r>
    <r>
      <rPr>
        <b/>
        <sz val="10"/>
        <rFont val="Arial"/>
        <family val="2"/>
        <charset val="238"/>
      </rPr>
      <t xml:space="preserve">      [m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</si>
  <si>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t>Návrhové PV po 1hod:</t>
  </si>
  <si>
    <r>
      <t>N-leté průtoky Q</t>
    </r>
    <r>
      <rPr>
        <b/>
        <vertAlign val="subscript"/>
        <sz val="11"/>
        <color theme="1"/>
        <rFont val="Arial"/>
        <family val="2"/>
        <charset val="238"/>
      </rPr>
      <t xml:space="preserve">N </t>
    </r>
    <r>
      <rPr>
        <b/>
        <sz val="11"/>
        <color theme="1"/>
        <rFont val="Arial"/>
        <family val="2"/>
        <charset val="238"/>
      </rPr>
      <t xml:space="preserve">                                                            m</t>
    </r>
    <r>
      <rPr>
        <b/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.s</t>
    </r>
    <r>
      <rPr>
        <b/>
        <vertAlign val="superscript"/>
        <sz val="11"/>
        <color theme="1"/>
        <rFont val="Arial"/>
        <family val="2"/>
        <charset val="238"/>
      </rPr>
      <t>-1</t>
    </r>
  </si>
  <si>
    <r>
      <t>k</t>
    </r>
    <r>
      <rPr>
        <vertAlign val="subscript"/>
        <sz val="10"/>
        <color theme="1"/>
        <rFont val="Arial"/>
        <family val="2"/>
        <charset val="238"/>
      </rPr>
      <t>PV1000</t>
    </r>
  </si>
  <si>
    <r>
      <t>Výpočet Q</t>
    </r>
    <r>
      <rPr>
        <b/>
        <vertAlign val="subscript"/>
        <sz val="9"/>
        <color theme="1"/>
        <rFont val="Arial"/>
        <family val="2"/>
        <charset val="238"/>
      </rPr>
      <t>1000</t>
    </r>
  </si>
  <si>
    <t>objem stoleté povodňové vlny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</si>
  <si>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</si>
  <si>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objem tisícileté povodňové vlny</t>
  </si>
  <si>
    <t>1.stav</t>
  </si>
  <si>
    <t>2.stav</t>
  </si>
  <si>
    <t>3.stav</t>
  </si>
  <si>
    <t>4.stav</t>
  </si>
  <si>
    <t>N-leté prtoky</t>
  </si>
  <si>
    <r>
      <t>QN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</si>
  <si>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t>logN</t>
  </si>
  <si>
    <t>Q</t>
  </si>
  <si>
    <t>logQ</t>
  </si>
  <si>
    <t>loglogN</t>
  </si>
  <si>
    <t>loglogQ</t>
  </si>
  <si>
    <r>
      <rPr>
        <b/>
        <u/>
        <sz val="11"/>
        <color theme="1"/>
        <rFont val="Calibri"/>
        <family val="2"/>
        <charset val="238"/>
        <scheme val="minor"/>
      </rPr>
      <t>Převod na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u/>
        <sz val="11"/>
        <color theme="1"/>
        <rFont val="Calibri"/>
        <family val="2"/>
        <charset val="238"/>
        <scheme val="minor"/>
      </rPr>
      <t>/s</t>
    </r>
  </si>
  <si>
    <t>průměr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</si>
  <si>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/s</t>
    </r>
  </si>
  <si>
    <t>Q1000</t>
  </si>
  <si>
    <t>Q10000</t>
  </si>
</sst>
</file>

<file path=xl/styles.xml><?xml version="1.0" encoding="utf-8"?>
<styleSheet xmlns="http://schemas.openxmlformats.org/spreadsheetml/2006/main">
  <numFmts count="2">
    <numFmt numFmtId="165" formatCode="0.000000"/>
    <numFmt numFmtId="166" formatCode="0.0"/>
  </numFmts>
  <fonts count="24">
    <font>
      <sz val="11"/>
      <color theme="1"/>
      <name val="Calibri"/>
      <family val="2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vertAlign val="subscript"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vertAlign val="subscript"/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8">
    <xf numFmtId="0" fontId="0" fillId="0" borderId="0" xfId="0"/>
    <xf numFmtId="0" fontId="6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166" fontId="13" fillId="0" borderId="2" xfId="0" applyNumberFormat="1" applyFont="1" applyBorder="1" applyAlignment="1">
      <alignment horizontal="center" vertical="center"/>
    </xf>
    <xf numFmtId="166" fontId="12" fillId="2" borderId="9" xfId="0" applyNumberFormat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Border="1"/>
    <xf numFmtId="0" fontId="2" fillId="0" borderId="13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2" fontId="13" fillId="0" borderId="15" xfId="0" applyNumberFormat="1" applyFont="1" applyBorder="1" applyAlignment="1">
      <alignment horizontal="center" vertical="center"/>
    </xf>
    <xf numFmtId="2" fontId="13" fillId="0" borderId="5" xfId="0" applyNumberFormat="1" applyFont="1" applyBorder="1" applyAlignment="1">
      <alignment horizontal="center" vertical="center"/>
    </xf>
    <xf numFmtId="2" fontId="13" fillId="0" borderId="16" xfId="0" applyNumberFormat="1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2" fontId="14" fillId="2" borderId="5" xfId="0" applyNumberFormat="1" applyFont="1" applyFill="1" applyBorder="1" applyAlignment="1">
      <alignment horizontal="center" vertical="center"/>
    </xf>
    <xf numFmtId="2" fontId="13" fillId="0" borderId="12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2" fontId="14" fillId="2" borderId="4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3" fillId="0" borderId="0" xfId="0" applyNumberFormat="1" applyFont="1"/>
    <xf numFmtId="3" fontId="13" fillId="0" borderId="11" xfId="0" applyNumberFormat="1" applyFont="1" applyBorder="1" applyAlignment="1">
      <alignment horizontal="center" vertical="center"/>
    </xf>
    <xf numFmtId="3" fontId="13" fillId="0" borderId="20" xfId="0" applyNumberFormat="1" applyFont="1" applyBorder="1" applyAlignment="1">
      <alignment horizontal="center" vertical="center"/>
    </xf>
    <xf numFmtId="0" fontId="16" fillId="0" borderId="8" xfId="0" applyFont="1" applyBorder="1"/>
    <xf numFmtId="0" fontId="13" fillId="0" borderId="0" xfId="0" applyFont="1" applyBorder="1" applyAlignment="1">
      <alignment horizontal="center" vertical="center"/>
    </xf>
    <xf numFmtId="0" fontId="0" fillId="0" borderId="0" xfId="0" applyFill="1"/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/>
    </xf>
    <xf numFmtId="0" fontId="19" fillId="0" borderId="28" xfId="0" applyFont="1" applyBorder="1"/>
    <xf numFmtId="0" fontId="19" fillId="0" borderId="29" xfId="0" applyFont="1" applyBorder="1"/>
    <xf numFmtId="0" fontId="19" fillId="0" borderId="30" xfId="0" applyFont="1" applyBorder="1"/>
    <xf numFmtId="0" fontId="19" fillId="0" borderId="31" xfId="0" applyFont="1" applyBorder="1"/>
    <xf numFmtId="0" fontId="0" fillId="0" borderId="25" xfId="0" applyBorder="1"/>
    <xf numFmtId="0" fontId="0" fillId="0" borderId="23" xfId="0" applyBorder="1"/>
    <xf numFmtId="0" fontId="0" fillId="0" borderId="12" xfId="0" applyBorder="1"/>
    <xf numFmtId="0" fontId="0" fillId="0" borderId="15" xfId="0" applyBorder="1"/>
    <xf numFmtId="0" fontId="0" fillId="0" borderId="26" xfId="0" applyBorder="1"/>
    <xf numFmtId="0" fontId="0" fillId="0" borderId="6" xfId="0" applyBorder="1"/>
    <xf numFmtId="0" fontId="0" fillId="0" borderId="4" xfId="0" applyBorder="1"/>
    <xf numFmtId="0" fontId="0" fillId="0" borderId="5" xfId="0" applyBorder="1"/>
    <xf numFmtId="0" fontId="0" fillId="0" borderId="6" xfId="0" applyFill="1" applyBorder="1"/>
    <xf numFmtId="0" fontId="0" fillId="2" borderId="4" xfId="0" applyFill="1" applyBorder="1"/>
    <xf numFmtId="0" fontId="0" fillId="2" borderId="6" xfId="0" applyFill="1" applyBorder="1"/>
    <xf numFmtId="0" fontId="0" fillId="0" borderId="27" xfId="0" applyBorder="1"/>
    <xf numFmtId="0" fontId="0" fillId="0" borderId="32" xfId="0" applyFill="1" applyBorder="1"/>
    <xf numFmtId="0" fontId="0" fillId="2" borderId="1" xfId="0" applyFill="1" applyBorder="1"/>
    <xf numFmtId="0" fontId="0" fillId="0" borderId="16" xfId="0" applyBorder="1"/>
    <xf numFmtId="0" fontId="0" fillId="2" borderId="32" xfId="0" applyFill="1" applyBorder="1"/>
    <xf numFmtId="0" fontId="21" fillId="0" borderId="0" xfId="0" applyFont="1" applyFill="1" applyAlignment="1">
      <alignment horizontal="left"/>
    </xf>
    <xf numFmtId="0" fontId="0" fillId="2" borderId="0" xfId="0" applyFill="1"/>
    <xf numFmtId="0" fontId="0" fillId="3" borderId="24" xfId="0" applyFill="1" applyBorder="1"/>
    <xf numFmtId="0" fontId="0" fillId="3" borderId="27" xfId="0" applyFill="1" applyBorder="1"/>
    <xf numFmtId="166" fontId="0" fillId="3" borderId="21" xfId="0" applyNumberFormat="1" applyFill="1" applyBorder="1"/>
    <xf numFmtId="166" fontId="0" fillId="3" borderId="32" xfId="0" applyNumberFormat="1" applyFill="1" applyBorder="1"/>
    <xf numFmtId="0" fontId="0" fillId="3" borderId="22" xfId="0" applyFill="1" applyBorder="1"/>
    <xf numFmtId="0" fontId="0" fillId="3" borderId="33" xfId="0" applyFill="1" applyBorder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1.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'Kulminační průtok Q1000'!$D$3:$D$9</c:f>
              <c:numCache>
                <c:formatCode>General</c:formatCode>
                <c:ptCount val="7"/>
                <c:pt idx="0">
                  <c:v>0</c:v>
                </c:pt>
                <c:pt idx="1">
                  <c:v>0.3010299956639812</c:v>
                </c:pt>
                <c:pt idx="2">
                  <c:v>0.69897000433601886</c:v>
                </c:pt>
                <c:pt idx="3">
                  <c:v>1</c:v>
                </c:pt>
                <c:pt idx="4">
                  <c:v>1.3010299956639813</c:v>
                </c:pt>
                <c:pt idx="5">
                  <c:v>1.6989700043360187</c:v>
                </c:pt>
                <c:pt idx="6">
                  <c:v>2</c:v>
                </c:pt>
              </c:numCache>
            </c:numRef>
          </c:xVal>
          <c:yVal>
            <c:numRef>
              <c:f>'Kulminační průtok Q1000'!$E$3:$E$9</c:f>
              <c:numCache>
                <c:formatCode>General</c:formatCode>
                <c:ptCount val="7"/>
                <c:pt idx="0">
                  <c:v>8.1</c:v>
                </c:pt>
                <c:pt idx="1">
                  <c:v>11.4</c:v>
                </c:pt>
                <c:pt idx="2">
                  <c:v>16.600000000000001</c:v>
                </c:pt>
                <c:pt idx="3">
                  <c:v>20.6</c:v>
                </c:pt>
                <c:pt idx="4">
                  <c:v>25</c:v>
                </c:pt>
                <c:pt idx="5">
                  <c:v>31.5</c:v>
                </c:pt>
                <c:pt idx="6">
                  <c:v>36.799999999999997</c:v>
                </c:pt>
              </c:numCache>
            </c:numRef>
          </c:yVal>
        </c:ser>
        <c:axId val="68140032"/>
        <c:axId val="68265088"/>
      </c:scatterChart>
      <c:valAx>
        <c:axId val="68140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68265088"/>
        <c:crosses val="autoZero"/>
        <c:crossBetween val="midCat"/>
      </c:valAx>
      <c:valAx>
        <c:axId val="682650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681400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2.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'Kulminační průtok Q1000'!$F$3:$F$9</c:f>
              <c:numCache>
                <c:formatCode>General</c:formatCode>
                <c:ptCount val="7"/>
                <c:pt idx="0">
                  <c:v>0</c:v>
                </c:pt>
                <c:pt idx="1">
                  <c:v>0.3010299956639812</c:v>
                </c:pt>
                <c:pt idx="2">
                  <c:v>0.69897000433601886</c:v>
                </c:pt>
                <c:pt idx="3">
                  <c:v>1</c:v>
                </c:pt>
                <c:pt idx="4">
                  <c:v>1.3010299956639813</c:v>
                </c:pt>
                <c:pt idx="5">
                  <c:v>1.6989700043360187</c:v>
                </c:pt>
                <c:pt idx="6">
                  <c:v>2</c:v>
                </c:pt>
              </c:numCache>
            </c:numRef>
          </c:xVal>
          <c:yVal>
            <c:numRef>
              <c:f>'Kulminační průtok Q1000'!$G$3:$G$9</c:f>
              <c:numCache>
                <c:formatCode>General</c:formatCode>
                <c:ptCount val="7"/>
                <c:pt idx="0">
                  <c:v>0.90848501887864974</c:v>
                </c:pt>
                <c:pt idx="1">
                  <c:v>1.0569048513364727</c:v>
                </c:pt>
                <c:pt idx="2">
                  <c:v>1.2201080880400552</c:v>
                </c:pt>
                <c:pt idx="3">
                  <c:v>1.3138672203691535</c:v>
                </c:pt>
                <c:pt idx="4">
                  <c:v>1.3979400086720377</c:v>
                </c:pt>
                <c:pt idx="5">
                  <c:v>1.4983105537896004</c:v>
                </c:pt>
                <c:pt idx="6">
                  <c:v>1.5658478186735176</c:v>
                </c:pt>
              </c:numCache>
            </c:numRef>
          </c:yVal>
        </c:ser>
        <c:axId val="68323200"/>
        <c:axId val="68345856"/>
      </c:scatterChart>
      <c:valAx>
        <c:axId val="68323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68345856"/>
        <c:crosses val="autoZero"/>
        <c:crossBetween val="midCat"/>
      </c:valAx>
      <c:valAx>
        <c:axId val="683458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683232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3.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'Kulminační průtok Q1000'!$H$3:$H$9</c:f>
              <c:numCache>
                <c:formatCode>General</c:formatCode>
                <c:ptCount val="7"/>
                <c:pt idx="1">
                  <c:v>-0.52139022765432474</c:v>
                </c:pt>
                <c:pt idx="2">
                  <c:v>-0.15554146120834425</c:v>
                </c:pt>
                <c:pt idx="3">
                  <c:v>0</c:v>
                </c:pt>
                <c:pt idx="4">
                  <c:v>0.11428730947563441</c:v>
                </c:pt>
                <c:pt idx="5">
                  <c:v>0.23018571137855465</c:v>
                </c:pt>
                <c:pt idx="6">
                  <c:v>0.3010299956639812</c:v>
                </c:pt>
              </c:numCache>
            </c:numRef>
          </c:xVal>
          <c:yVal>
            <c:numRef>
              <c:f>'Kulminační průtok Q1000'!$I$3:$I$9</c:f>
              <c:numCache>
                <c:formatCode>General</c:formatCode>
                <c:ptCount val="7"/>
                <c:pt idx="1">
                  <c:v>1.0569048513364727</c:v>
                </c:pt>
                <c:pt idx="2">
                  <c:v>1.2201080880400552</c:v>
                </c:pt>
                <c:pt idx="3">
                  <c:v>1.3138672203691535</c:v>
                </c:pt>
                <c:pt idx="4">
                  <c:v>1.3979400086720377</c:v>
                </c:pt>
                <c:pt idx="5">
                  <c:v>1.4983105537896004</c:v>
                </c:pt>
                <c:pt idx="6">
                  <c:v>1.5658478186735176</c:v>
                </c:pt>
              </c:numCache>
            </c:numRef>
          </c:yVal>
        </c:ser>
        <c:axId val="68514560"/>
        <c:axId val="68516480"/>
      </c:scatterChart>
      <c:valAx>
        <c:axId val="68514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68516480"/>
        <c:crosses val="autoZero"/>
        <c:crossBetween val="midCat"/>
      </c:valAx>
      <c:valAx>
        <c:axId val="685164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685145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4.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537640187774181E-2"/>
          <c:y val="0.19958717047240102"/>
          <c:w val="0.54098106248341371"/>
          <c:h val="0.59072928473891528"/>
        </c:manualLayout>
      </c:layout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'Kulminační průtok Q1000'!$J$3:$J$9</c:f>
              <c:numCache>
                <c:formatCode>General</c:formatCode>
                <c:ptCount val="7"/>
                <c:pt idx="1">
                  <c:v>-0.52139022765432474</c:v>
                </c:pt>
                <c:pt idx="2">
                  <c:v>-0.15554146120834425</c:v>
                </c:pt>
                <c:pt idx="3">
                  <c:v>0</c:v>
                </c:pt>
                <c:pt idx="4">
                  <c:v>0.11428730947563441</c:v>
                </c:pt>
                <c:pt idx="5">
                  <c:v>0.23018571137855465</c:v>
                </c:pt>
                <c:pt idx="6">
                  <c:v>0.3010299956639812</c:v>
                </c:pt>
              </c:numCache>
            </c:numRef>
          </c:xVal>
          <c:yVal>
            <c:numRef>
              <c:f>'Kulminační průtok Q1000'!$K$3:$K$9</c:f>
              <c:numCache>
                <c:formatCode>General</c:formatCode>
                <c:ptCount val="7"/>
                <c:pt idx="1">
                  <c:v>2.4035891375996668E-2</c:v>
                </c:pt>
                <c:pt idx="2">
                  <c:v>8.6398306051815754E-2</c:v>
                </c:pt>
                <c:pt idx="3">
                  <c:v>0.11855147757176199</c:v>
                </c:pt>
                <c:pt idx="4">
                  <c:v>0.14548853445563695</c:v>
                </c:pt>
                <c:pt idx="5">
                  <c:v>0.17560183860964251</c:v>
                </c:pt>
                <c:pt idx="6">
                  <c:v>0.19474955164154101</c:v>
                </c:pt>
              </c:numCache>
            </c:numRef>
          </c:yVal>
        </c:ser>
        <c:axId val="68562304"/>
        <c:axId val="69268992"/>
      </c:scatterChart>
      <c:valAx>
        <c:axId val="68562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69268992"/>
        <c:crosses val="autoZero"/>
        <c:crossBetween val="midCat"/>
      </c:valAx>
      <c:valAx>
        <c:axId val="692689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685623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Hydrogram</a:t>
            </a:r>
            <a:r>
              <a:rPr lang="cs-CZ" baseline="0"/>
              <a:t> povodňových vln</a:t>
            </a:r>
            <a:endParaRPr lang="cs-CZ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PV100</c:v>
          </c:tx>
          <c:marker>
            <c:symbol val="none"/>
          </c:marker>
          <c:xVal>
            <c:numRef>
              <c:f>'Průběh povodňové vlny'!$A$11:$A$83</c:f>
              <c:numCache>
                <c:formatCode>General</c:formatCode>
                <c:ptCount val="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</c:numCache>
            </c:numRef>
          </c:xVal>
          <c:yVal>
            <c:numRef>
              <c:f>'Průběh povodňové vlny'!$B$11:$B$83</c:f>
              <c:numCache>
                <c:formatCode>0.00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0.08</c:v>
                </c:pt>
                <c:pt idx="7">
                  <c:v>0.39</c:v>
                </c:pt>
                <c:pt idx="8">
                  <c:v>1.23</c:v>
                </c:pt>
                <c:pt idx="9">
                  <c:v>2.91</c:v>
                </c:pt>
                <c:pt idx="10">
                  <c:v>5.57</c:v>
                </c:pt>
                <c:pt idx="11">
                  <c:v>9.16</c:v>
                </c:pt>
                <c:pt idx="12">
                  <c:v>13.4</c:v>
                </c:pt>
                <c:pt idx="13">
                  <c:v>18.100000000000001</c:v>
                </c:pt>
                <c:pt idx="14">
                  <c:v>22.6</c:v>
                </c:pt>
                <c:pt idx="15">
                  <c:v>26.9</c:v>
                </c:pt>
                <c:pt idx="16">
                  <c:v>30.5</c:v>
                </c:pt>
                <c:pt idx="17">
                  <c:v>33.299999999999997</c:v>
                </c:pt>
                <c:pt idx="18">
                  <c:v>35.299999999999997</c:v>
                </c:pt>
                <c:pt idx="19">
                  <c:v>36.4</c:v>
                </c:pt>
                <c:pt idx="20">
                  <c:v>36.799999999999997</c:v>
                </c:pt>
                <c:pt idx="21">
                  <c:v>36.5</c:v>
                </c:pt>
                <c:pt idx="22">
                  <c:v>35.6</c:v>
                </c:pt>
                <c:pt idx="23">
                  <c:v>34.200000000000003</c:v>
                </c:pt>
                <c:pt idx="24">
                  <c:v>32.4</c:v>
                </c:pt>
                <c:pt idx="25">
                  <c:v>30.5</c:v>
                </c:pt>
                <c:pt idx="26">
                  <c:v>28.3</c:v>
                </c:pt>
                <c:pt idx="27">
                  <c:v>26.1</c:v>
                </c:pt>
                <c:pt idx="28">
                  <c:v>23.9</c:v>
                </c:pt>
                <c:pt idx="29">
                  <c:v>21.7</c:v>
                </c:pt>
                <c:pt idx="30">
                  <c:v>19.600000000000001</c:v>
                </c:pt>
                <c:pt idx="31">
                  <c:v>17.600000000000001</c:v>
                </c:pt>
                <c:pt idx="32">
                  <c:v>15.7</c:v>
                </c:pt>
                <c:pt idx="33">
                  <c:v>14</c:v>
                </c:pt>
                <c:pt idx="34">
                  <c:v>12.4</c:v>
                </c:pt>
                <c:pt idx="35">
                  <c:v>10.9</c:v>
                </c:pt>
                <c:pt idx="36">
                  <c:v>9.6199999999999992</c:v>
                </c:pt>
                <c:pt idx="37">
                  <c:v>8.43</c:v>
                </c:pt>
                <c:pt idx="38">
                  <c:v>7.37</c:v>
                </c:pt>
                <c:pt idx="39">
                  <c:v>6.43</c:v>
                </c:pt>
                <c:pt idx="40">
                  <c:v>5.6</c:v>
                </c:pt>
                <c:pt idx="41">
                  <c:v>4.8600000000000003</c:v>
                </c:pt>
                <c:pt idx="42">
                  <c:v>4.22</c:v>
                </c:pt>
                <c:pt idx="43">
                  <c:v>3.66</c:v>
                </c:pt>
                <c:pt idx="44">
                  <c:v>3.17</c:v>
                </c:pt>
                <c:pt idx="45">
                  <c:v>2.74</c:v>
                </c:pt>
                <c:pt idx="46">
                  <c:v>2.38</c:v>
                </c:pt>
                <c:pt idx="47">
                  <c:v>2.06</c:v>
                </c:pt>
                <c:pt idx="48">
                  <c:v>1.79</c:v>
                </c:pt>
                <c:pt idx="49">
                  <c:v>1.56</c:v>
                </c:pt>
                <c:pt idx="50">
                  <c:v>1.36</c:v>
                </c:pt>
                <c:pt idx="51">
                  <c:v>1.19</c:v>
                </c:pt>
                <c:pt idx="52">
                  <c:v>1.04</c:v>
                </c:pt>
                <c:pt idx="53">
                  <c:v>0.92</c:v>
                </c:pt>
                <c:pt idx="54">
                  <c:v>0.82</c:v>
                </c:pt>
                <c:pt idx="55">
                  <c:v>0.73</c:v>
                </c:pt>
                <c:pt idx="56">
                  <c:v>0.65</c:v>
                </c:pt>
                <c:pt idx="57">
                  <c:v>0.57999999999999996</c:v>
                </c:pt>
                <c:pt idx="58">
                  <c:v>0.53</c:v>
                </c:pt>
                <c:pt idx="59">
                  <c:v>0.48</c:v>
                </c:pt>
                <c:pt idx="60">
                  <c:v>0.44</c:v>
                </c:pt>
                <c:pt idx="61">
                  <c:v>0.4</c:v>
                </c:pt>
                <c:pt idx="62">
                  <c:v>0.34</c:v>
                </c:pt>
                <c:pt idx="63">
                  <c:v>0.25</c:v>
                </c:pt>
                <c:pt idx="64">
                  <c:v>0.17</c:v>
                </c:pt>
                <c:pt idx="65">
                  <c:v>0.12</c:v>
                </c:pt>
                <c:pt idx="66">
                  <c:v>0.09</c:v>
                </c:pt>
                <c:pt idx="67">
                  <c:v>7.0000000000000007E-2</c:v>
                </c:pt>
                <c:pt idx="68">
                  <c:v>0.06</c:v>
                </c:pt>
                <c:pt idx="69">
                  <c:v>0.05</c:v>
                </c:pt>
                <c:pt idx="70">
                  <c:v>0.04</c:v>
                </c:pt>
                <c:pt idx="71">
                  <c:v>0.04</c:v>
                </c:pt>
                <c:pt idx="72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PV1000</c:v>
          </c:tx>
          <c:marker>
            <c:symbol val="none"/>
          </c:marker>
          <c:xVal>
            <c:numRef>
              <c:f>'Průběh povodňové vlny'!$A$11:$A$83</c:f>
              <c:numCache>
                <c:formatCode>General</c:formatCode>
                <c:ptCount val="7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</c:numCache>
            </c:numRef>
          </c:xVal>
          <c:yVal>
            <c:numRef>
              <c:f>'Průběh povodňové vlny'!$E$11:$E$83</c:f>
              <c:numCache>
                <c:formatCode>0.00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1.1322737734809112E-2</c:v>
                </c:pt>
                <c:pt idx="6">
                  <c:v>9.2698282254167472E-2</c:v>
                </c:pt>
                <c:pt idx="7">
                  <c:v>0.46222148032057747</c:v>
                </c:pt>
                <c:pt idx="8">
                  <c:v>1.4903147862104331</c:v>
                </c:pt>
                <c:pt idx="9">
                  <c:v>3.6028500254930131</c:v>
                </c:pt>
                <c:pt idx="10">
                  <c:v>7.0435298365773509</c:v>
                </c:pt>
                <c:pt idx="11">
                  <c:v>11.825581083187322</c:v>
                </c:pt>
                <c:pt idx="12">
                  <c:v>17.653924555146101</c:v>
                </c:pt>
                <c:pt idx="13">
                  <c:v>24.324803780011681</c:v>
                </c:pt>
                <c:pt idx="14">
                  <c:v>30.970284385872059</c:v>
                </c:pt>
                <c:pt idx="15">
                  <c:v>37.574493519909524</c:v>
                </c:pt>
                <c:pt idx="16">
                  <c:v>43.409920291736931</c:v>
                </c:pt>
                <c:pt idx="17">
                  <c:v>48.27603663350876</c:v>
                </c:pt>
                <c:pt idx="18">
                  <c:v>52.109351133954185</c:v>
                </c:pt>
                <c:pt idx="19">
                  <c:v>54.69610834787963</c:v>
                </c:pt>
                <c:pt idx="20">
                  <c:v>56.270699456390119</c:v>
                </c:pt>
                <c:pt idx="21">
                  <c:v>55.440586871901246</c:v>
                </c:pt>
                <c:pt idx="22">
                  <c:v>53.711332061232454</c:v>
                </c:pt>
                <c:pt idx="23">
                  <c:v>51.251106892254697</c:v>
                </c:pt>
                <c:pt idx="24">
                  <c:v>48.224013270577927</c:v>
                </c:pt>
                <c:pt idx="25">
                  <c:v>45.085727252683554</c:v>
                </c:pt>
                <c:pt idx="26">
                  <c:v>41.545692178265398</c:v>
                </c:pt>
                <c:pt idx="27">
                  <c:v>38.050426688717714</c:v>
                </c:pt>
                <c:pt idx="28">
                  <c:v>34.599930784040474</c:v>
                </c:pt>
                <c:pt idx="29">
                  <c:v>31.194204464233707</c:v>
                </c:pt>
                <c:pt idx="30">
                  <c:v>27.975982333037393</c:v>
                </c:pt>
                <c:pt idx="31">
                  <c:v>24.94221191875581</c:v>
                </c:pt>
                <c:pt idx="32">
                  <c:v>22.089840749693249</c:v>
                </c:pt>
                <c:pt idx="33">
                  <c:v>19.555498486198271</c:v>
                </c:pt>
                <c:pt idx="34">
                  <c:v>17.194415543400414</c:v>
                </c:pt>
                <c:pt idx="35">
                  <c:v>15.003539449603961</c:v>
                </c:pt>
                <c:pt idx="36">
                  <c:v>13.143773325531475</c:v>
                </c:pt>
                <c:pt idx="37">
                  <c:v>11.432105912734064</c:v>
                </c:pt>
                <c:pt idx="38">
                  <c:v>9.9196278583728255</c:v>
                </c:pt>
                <c:pt idx="39">
                  <c:v>8.5890132303780415</c:v>
                </c:pt>
                <c:pt idx="40">
                  <c:v>7.423343092906098</c:v>
                </c:pt>
                <c:pt idx="41">
                  <c:v>6.3929512855872375</c:v>
                </c:pt>
                <c:pt idx="42">
                  <c:v>5.5081430555910265</c:v>
                </c:pt>
                <c:pt idx="43">
                  <c:v>4.7399644859433785</c:v>
                </c:pt>
                <c:pt idx="44">
                  <c:v>4.0731246257050522</c:v>
                </c:pt>
                <c:pt idx="45">
                  <c:v>3.4927395201629086</c:v>
                </c:pt>
                <c:pt idx="46">
                  <c:v>3.0096231617691371</c:v>
                </c:pt>
                <c:pt idx="47">
                  <c:v>2.5840076410974562</c:v>
                </c:pt>
                <c:pt idx="48">
                  <c:v>2.2271139468261496</c:v>
                </c:pt>
                <c:pt idx="49">
                  <c:v>1.9250756148073147</c:v>
                </c:pt>
                <c:pt idx="50">
                  <c:v>1.6644331771191434</c:v>
                </c:pt>
                <c:pt idx="51">
                  <c:v>1.4442708922529206</c:v>
                </c:pt>
                <c:pt idx="52">
                  <c:v>1.251638037569458</c:v>
                </c:pt>
                <c:pt idx="53">
                  <c:v>1.0978573508035636</c:v>
                </c:pt>
                <c:pt idx="54">
                  <c:v>0.97018160742909609</c:v>
                </c:pt>
                <c:pt idx="55">
                  <c:v>0.85627057914600824</c:v>
                </c:pt>
                <c:pt idx="56">
                  <c:v>0.7558190187847289</c:v>
                </c:pt>
                <c:pt idx="57">
                  <c:v>0.66852167917568661</c:v>
                </c:pt>
                <c:pt idx="58">
                  <c:v>0.60549779994064312</c:v>
                </c:pt>
                <c:pt idx="59">
                  <c:v>0.54349141127083733</c:v>
                </c:pt>
                <c:pt idx="60">
                  <c:v>0.49372350184455466</c:v>
                </c:pt>
                <c:pt idx="61">
                  <c:v>0.44476958487046225</c:v>
                </c:pt>
                <c:pt idx="62">
                  <c:v>0.37459467921808448</c:v>
                </c:pt>
                <c:pt idx="63">
                  <c:v>0.27289353771784997</c:v>
                </c:pt>
                <c:pt idx="64">
                  <c:v>0.18383787168723378</c:v>
                </c:pt>
                <c:pt idx="65">
                  <c:v>0.12854692074799734</c:v>
                </c:pt>
                <c:pt idx="66">
                  <c:v>9.5494449052283992E-2</c:v>
                </c:pt>
                <c:pt idx="67">
                  <c:v>7.356121697833222E-2</c:v>
                </c:pt>
                <c:pt idx="68">
                  <c:v>6.2441977356570665E-2</c:v>
                </c:pt>
                <c:pt idx="69">
                  <c:v>5.1526235847856677E-2</c:v>
                </c:pt>
                <c:pt idx="70">
                  <c:v>4.0813992452190216E-2</c:v>
                </c:pt>
                <c:pt idx="71">
                  <c:v>4.0406996226095108E-2</c:v>
                </c:pt>
                <c:pt idx="72">
                  <c:v>0</c:v>
                </c:pt>
              </c:numCache>
            </c:numRef>
          </c:yVal>
          <c:smooth val="1"/>
        </c:ser>
        <c:axId val="96097408"/>
        <c:axId val="96099328"/>
      </c:scatterChart>
      <c:valAx>
        <c:axId val="96097408"/>
        <c:scaling>
          <c:orientation val="minMax"/>
          <c:max val="80"/>
          <c:min val="0"/>
        </c:scaling>
        <c:axPos val="b"/>
        <c:majorGridlines/>
        <c:minorGridlines>
          <c:spPr>
            <a:ln>
              <a:solidFill>
                <a:srgbClr val="4F81BD"/>
              </a:solidFill>
              <a:prstDash val="sysDot"/>
            </a:ln>
          </c:spPr>
        </c:min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Č</a:t>
                </a:r>
                <a:r>
                  <a:rPr lang="cs-CZ" sz="1200"/>
                  <a:t>as</a:t>
                </a:r>
                <a:r>
                  <a:rPr lang="cs-CZ" sz="1200" baseline="0"/>
                  <a:t> t </a:t>
                </a:r>
                <a:r>
                  <a:rPr lang="en-US" sz="1200" baseline="0"/>
                  <a:t>[hod]</a:t>
                </a:r>
                <a:endParaRPr lang="en-US" sz="1200"/>
              </a:p>
            </c:rich>
          </c:tx>
          <c:layout/>
        </c:title>
        <c:numFmt formatCode="General" sourceLinked="1"/>
        <c:majorTickMark val="none"/>
        <c:tickLblPos val="nextTo"/>
        <c:crossAx val="96099328"/>
        <c:crossesAt val="0"/>
        <c:crossBetween val="midCat"/>
        <c:majorUnit val="5"/>
      </c:valAx>
      <c:valAx>
        <c:axId val="96099328"/>
        <c:scaling>
          <c:orientation val="minMax"/>
          <c:max val="6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 i="0"/>
                </a:pPr>
                <a:r>
                  <a:rPr lang="cs-CZ" sz="1200" i="0"/>
                  <a:t>Průtok Q </a:t>
                </a:r>
                <a:r>
                  <a:rPr lang="en-US" sz="1200" i="0"/>
                  <a:t>[m</a:t>
                </a:r>
                <a:r>
                  <a:rPr lang="en-US" sz="1200" i="0" baseline="30000"/>
                  <a:t>3</a:t>
                </a:r>
                <a:r>
                  <a:rPr lang="en-US" sz="1200" i="0" baseline="0"/>
                  <a:t>.</a:t>
                </a:r>
                <a:r>
                  <a:rPr lang="en-US" sz="1200" i="0" baseline="30000"/>
                  <a:t>-1</a:t>
                </a:r>
                <a:r>
                  <a:rPr lang="en-GB" sz="1200" i="0" baseline="0"/>
                  <a:t>]</a:t>
                </a:r>
                <a:endParaRPr lang="cs-CZ" sz="1200" i="0" baseline="0"/>
              </a:p>
            </c:rich>
          </c:tx>
          <c:layout>
            <c:manualLayout>
              <c:xMode val="edge"/>
              <c:yMode val="edge"/>
              <c:x val="1.8832391713747672E-2"/>
              <c:y val="0.43849161327952341"/>
            </c:manualLayout>
          </c:layout>
        </c:title>
        <c:numFmt formatCode="0.00" sourceLinked="1"/>
        <c:majorTickMark val="none"/>
        <c:tickLblPos val="nextTo"/>
        <c:crossAx val="96097408"/>
        <c:crosses val="autoZero"/>
        <c:crossBetween val="midCat"/>
        <c:majorUnit val="2"/>
        <c:minorUnit val="2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5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359834</xdr:colOff>
      <xdr:row>18</xdr:row>
      <xdr:rowOff>52917</xdr:rowOff>
    </xdr:from>
    <xdr:to>
      <xdr:col>9</xdr:col>
      <xdr:colOff>190500</xdr:colOff>
      <xdr:row>32</xdr:row>
      <xdr:rowOff>127000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338667</xdr:colOff>
      <xdr:row>18</xdr:row>
      <xdr:rowOff>52916</xdr:rowOff>
    </xdr:from>
    <xdr:to>
      <xdr:col>18</xdr:col>
      <xdr:colOff>275167</xdr:colOff>
      <xdr:row>32</xdr:row>
      <xdr:rowOff>126999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402167</xdr:colOff>
      <xdr:row>33</xdr:row>
      <xdr:rowOff>105834</xdr:rowOff>
    </xdr:from>
    <xdr:to>
      <xdr:col>9</xdr:col>
      <xdr:colOff>179916</xdr:colOff>
      <xdr:row>47</xdr:row>
      <xdr:rowOff>179917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359833</xdr:colOff>
      <xdr:row>33</xdr:row>
      <xdr:rowOff>137583</xdr:rowOff>
    </xdr:from>
    <xdr:to>
      <xdr:col>18</xdr:col>
      <xdr:colOff>306916</xdr:colOff>
      <xdr:row>48</xdr:row>
      <xdr:rowOff>21166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-19707" y="-19707"/>
    <xdr:ext cx="9314793" cy="6017173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15"/>
  <sheetViews>
    <sheetView tabSelected="1" workbookViewId="0">
      <selection activeCell="E17" sqref="E17"/>
    </sheetView>
  </sheetViews>
  <sheetFormatPr defaultRowHeight="15"/>
  <sheetData>
    <row r="1" spans="2:12" ht="15.75" thickBot="1">
      <c r="D1" t="s">
        <v>15</v>
      </c>
      <c r="F1" t="s">
        <v>16</v>
      </c>
      <c r="H1" t="s">
        <v>17</v>
      </c>
      <c r="J1" t="s">
        <v>18</v>
      </c>
    </row>
    <row r="2" spans="2:12" ht="18" thickBot="1">
      <c r="B2" s="40" t="s">
        <v>19</v>
      </c>
      <c r="C2" s="41" t="s">
        <v>20</v>
      </c>
      <c r="D2" s="40" t="s">
        <v>21</v>
      </c>
      <c r="E2" s="42" t="s">
        <v>22</v>
      </c>
      <c r="F2" s="43" t="s">
        <v>21</v>
      </c>
      <c r="G2" s="41" t="s">
        <v>23</v>
      </c>
      <c r="H2" s="40" t="s">
        <v>24</v>
      </c>
      <c r="I2" s="42" t="s">
        <v>23</v>
      </c>
      <c r="J2" s="43" t="s">
        <v>24</v>
      </c>
      <c r="K2" s="42" t="s">
        <v>25</v>
      </c>
    </row>
    <row r="3" spans="2:12" ht="15.75" thickTop="1">
      <c r="B3" s="44">
        <v>1</v>
      </c>
      <c r="C3" s="45">
        <v>8.1</v>
      </c>
      <c r="D3" s="44">
        <f>F3</f>
        <v>0</v>
      </c>
      <c r="E3" s="46">
        <f>C3</f>
        <v>8.1</v>
      </c>
      <c r="F3" s="47">
        <f>LOG10(B3)</f>
        <v>0</v>
      </c>
      <c r="G3" s="45">
        <f>LOG10(C3)</f>
        <v>0.90848501887864974</v>
      </c>
      <c r="H3" s="44"/>
      <c r="I3" s="46"/>
      <c r="J3" s="47"/>
      <c r="K3" s="46"/>
    </row>
    <row r="4" spans="2:12">
      <c r="B4" s="48">
        <v>2</v>
      </c>
      <c r="C4" s="49">
        <v>11.4</v>
      </c>
      <c r="D4" s="48">
        <f>F4</f>
        <v>0.3010299956639812</v>
      </c>
      <c r="E4" s="50">
        <f>C4</f>
        <v>11.4</v>
      </c>
      <c r="F4" s="51">
        <f>LOG10(B4)</f>
        <v>0.3010299956639812</v>
      </c>
      <c r="G4" s="49">
        <f>LOG10(C4)</f>
        <v>1.0569048513364727</v>
      </c>
      <c r="H4" s="48">
        <f>J4</f>
        <v>-0.52139022765432474</v>
      </c>
      <c r="I4" s="50">
        <f>LOG10(E4)</f>
        <v>1.0569048513364727</v>
      </c>
      <c r="J4" s="51">
        <f>LOG10(F4)</f>
        <v>-0.52139022765432474</v>
      </c>
      <c r="K4" s="50">
        <f>LOG10(G4)</f>
        <v>2.4035891375996668E-2</v>
      </c>
    </row>
    <row r="5" spans="2:12">
      <c r="B5" s="48">
        <v>5</v>
      </c>
      <c r="C5" s="49">
        <v>16.600000000000001</v>
      </c>
      <c r="D5" s="48">
        <f>F5</f>
        <v>0.69897000433601886</v>
      </c>
      <c r="E5" s="50">
        <f>C5</f>
        <v>16.600000000000001</v>
      </c>
      <c r="F5" s="51">
        <f>LOG10(B5)</f>
        <v>0.69897000433601886</v>
      </c>
      <c r="G5" s="49">
        <f>LOG10(C5)</f>
        <v>1.2201080880400552</v>
      </c>
      <c r="H5" s="48">
        <f>J5</f>
        <v>-0.15554146120834425</v>
      </c>
      <c r="I5" s="50">
        <f>LOG10(E5)</f>
        <v>1.2201080880400552</v>
      </c>
      <c r="J5" s="51">
        <f>LOG10(F5)</f>
        <v>-0.15554146120834425</v>
      </c>
      <c r="K5" s="50">
        <f>LOG10(G5)</f>
        <v>8.6398306051815754E-2</v>
      </c>
    </row>
    <row r="6" spans="2:12">
      <c r="B6" s="48">
        <v>10</v>
      </c>
      <c r="C6" s="49">
        <v>20.6</v>
      </c>
      <c r="D6" s="48">
        <f>F6</f>
        <v>1</v>
      </c>
      <c r="E6" s="50">
        <f>C6</f>
        <v>20.6</v>
      </c>
      <c r="F6" s="51">
        <f>LOG10(B6)</f>
        <v>1</v>
      </c>
      <c r="G6" s="49">
        <f>LOG10(C6)</f>
        <v>1.3138672203691535</v>
      </c>
      <c r="H6" s="48">
        <f>J6</f>
        <v>0</v>
      </c>
      <c r="I6" s="50">
        <f>LOG10(E6)</f>
        <v>1.3138672203691535</v>
      </c>
      <c r="J6" s="51">
        <f>LOG10(F6)</f>
        <v>0</v>
      </c>
      <c r="K6" s="50">
        <f>LOG10(G6)</f>
        <v>0.11855147757176199</v>
      </c>
    </row>
    <row r="7" spans="2:12">
      <c r="B7" s="48">
        <v>20</v>
      </c>
      <c r="C7" s="49">
        <v>25</v>
      </c>
      <c r="D7" s="48">
        <f>F7</f>
        <v>1.3010299956639813</v>
      </c>
      <c r="E7" s="50">
        <f>C7</f>
        <v>25</v>
      </c>
      <c r="F7" s="51">
        <f>LOG10(B7)</f>
        <v>1.3010299956639813</v>
      </c>
      <c r="G7" s="49">
        <f>LOG10(C7)</f>
        <v>1.3979400086720377</v>
      </c>
      <c r="H7" s="48">
        <f>J7</f>
        <v>0.11428730947563441</v>
      </c>
      <c r="I7" s="50">
        <f>LOG10(E7)</f>
        <v>1.3979400086720377</v>
      </c>
      <c r="J7" s="51">
        <f>LOG10(F7)</f>
        <v>0.11428730947563441</v>
      </c>
      <c r="K7" s="50">
        <f>LOG10(G7)</f>
        <v>0.14548853445563695</v>
      </c>
    </row>
    <row r="8" spans="2:12">
      <c r="B8" s="48">
        <v>50</v>
      </c>
      <c r="C8" s="49">
        <v>31.5</v>
      </c>
      <c r="D8" s="48">
        <f>F8</f>
        <v>1.6989700043360187</v>
      </c>
      <c r="E8" s="50">
        <f>C8</f>
        <v>31.5</v>
      </c>
      <c r="F8" s="51">
        <f>LOG10(B8)</f>
        <v>1.6989700043360187</v>
      </c>
      <c r="G8" s="49">
        <f>LOG10(C8)</f>
        <v>1.4983105537896004</v>
      </c>
      <c r="H8" s="48">
        <f>J8</f>
        <v>0.23018571137855465</v>
      </c>
      <c r="I8" s="50">
        <f>LOG10(E8)</f>
        <v>1.4983105537896004</v>
      </c>
      <c r="J8" s="51">
        <f>LOG10(F8)</f>
        <v>0.23018571137855465</v>
      </c>
      <c r="K8" s="50">
        <f>LOG10(G8)</f>
        <v>0.17560183860964251</v>
      </c>
    </row>
    <row r="9" spans="2:12">
      <c r="B9" s="48">
        <v>100</v>
      </c>
      <c r="C9" s="49">
        <v>36.799999999999997</v>
      </c>
      <c r="D9" s="48">
        <f>F9</f>
        <v>2</v>
      </c>
      <c r="E9" s="50">
        <f>C9</f>
        <v>36.799999999999997</v>
      </c>
      <c r="F9" s="51">
        <f>LOG10(B9)</f>
        <v>2</v>
      </c>
      <c r="G9" s="49">
        <f>LOG10(C9)</f>
        <v>1.5658478186735176</v>
      </c>
      <c r="H9" s="48">
        <f>J9</f>
        <v>0.3010299956639812</v>
      </c>
      <c r="I9" s="50">
        <f>LOG10(E9)</f>
        <v>1.5658478186735176</v>
      </c>
      <c r="J9" s="51">
        <f>LOG10(F9)</f>
        <v>0.3010299956639812</v>
      </c>
      <c r="K9" s="50">
        <f>LOG10(G9)</f>
        <v>0.19474955164154101</v>
      </c>
    </row>
    <row r="10" spans="2:12">
      <c r="B10" s="48">
        <v>1000</v>
      </c>
      <c r="C10" s="52"/>
      <c r="D10" s="48">
        <f>F10</f>
        <v>3</v>
      </c>
      <c r="E10" s="53">
        <f>14.336*D10 + 7.0926</f>
        <v>50.1006</v>
      </c>
      <c r="F10" s="51">
        <f>LOG10(B10)</f>
        <v>3</v>
      </c>
      <c r="G10" s="54">
        <f>0.3228*F10 + 0.9574</f>
        <v>1.9258</v>
      </c>
      <c r="H10" s="48">
        <f>J10</f>
        <v>0.47712125471966244</v>
      </c>
      <c r="I10" s="53">
        <f>0.6129*H10+ 1.3454</f>
        <v>1.6378276170176811</v>
      </c>
      <c r="J10" s="51">
        <f>LOG10(F10)</f>
        <v>0.47712125471966244</v>
      </c>
      <c r="K10" s="53">
        <f>0.2068*J10 + 0.1252</f>
        <v>0.22386867547602621</v>
      </c>
    </row>
    <row r="11" spans="2:12" ht="15.75" thickBot="1">
      <c r="B11" s="55">
        <v>10000</v>
      </c>
      <c r="C11" s="56"/>
      <c r="D11" s="55">
        <f>F11</f>
        <v>4</v>
      </c>
      <c r="E11" s="57">
        <f>14.336*D11 + 7.0926</f>
        <v>64.436599999999999</v>
      </c>
      <c r="F11" s="58">
        <f>LOG10(B11)</f>
        <v>4</v>
      </c>
      <c r="G11" s="59">
        <f>0.3228*F11 + 0.9574</f>
        <v>2.2485999999999997</v>
      </c>
      <c r="H11" s="55">
        <f>J11</f>
        <v>0.6020599913279624</v>
      </c>
      <c r="I11" s="57">
        <f>0.6129*H11+ 1.3454</f>
        <v>1.714402568684908</v>
      </c>
      <c r="J11" s="58">
        <f>LOG10(F11)</f>
        <v>0.6020599913279624</v>
      </c>
      <c r="K11" s="57">
        <f xml:space="preserve"> 0.2068*J11+ 0.1252</f>
        <v>0.24970600620662264</v>
      </c>
    </row>
    <row r="12" spans="2:12" ht="17.25">
      <c r="B12" s="60" t="s">
        <v>26</v>
      </c>
      <c r="C12" s="33"/>
      <c r="E12" s="33"/>
      <c r="F12" s="33"/>
      <c r="G12" s="33"/>
      <c r="H12" s="33"/>
      <c r="I12" s="33"/>
      <c r="J12" s="33"/>
      <c r="K12" s="33"/>
    </row>
    <row r="13" spans="2:12" ht="15.75" thickBot="1">
      <c r="C13" t="s">
        <v>27</v>
      </c>
      <c r="D13" s="33"/>
      <c r="E13" s="33"/>
      <c r="F13" s="33"/>
      <c r="G13" s="33"/>
      <c r="H13" s="33"/>
      <c r="I13" s="33"/>
      <c r="J13" s="33"/>
      <c r="K13" s="33"/>
      <c r="L13" s="33"/>
    </row>
    <row r="14" spans="2:12" ht="17.25">
      <c r="B14" s="62" t="s">
        <v>29</v>
      </c>
      <c r="C14" s="64">
        <f>AVERAGE(E14,G14,I14,K14)</f>
        <v>56.270699456390119</v>
      </c>
      <c r="D14" s="66" t="s">
        <v>28</v>
      </c>
      <c r="E14" s="61">
        <f>E10</f>
        <v>50.1006</v>
      </c>
      <c r="G14" s="61">
        <f>10^G10</f>
        <v>84.294647716772246</v>
      </c>
      <c r="I14" s="61">
        <f>10^I10</f>
        <v>43.433778977958504</v>
      </c>
      <c r="K14" s="61">
        <f>10^(10^K10)</f>
        <v>47.253771130829733</v>
      </c>
    </row>
    <row r="15" spans="2:12" ht="18" thickBot="1">
      <c r="B15" s="63" t="s">
        <v>30</v>
      </c>
      <c r="C15" s="65">
        <f>AVERAGE(E15,G15,I15,K15)</f>
        <v>88.338133590399721</v>
      </c>
      <c r="D15" s="67" t="s">
        <v>28</v>
      </c>
      <c r="E15" s="61">
        <f>E11</f>
        <v>64.436599999999999</v>
      </c>
      <c r="G15" s="61">
        <f>10^G11</f>
        <v>177.25561442845952</v>
      </c>
      <c r="I15" s="61">
        <f>10^I11</f>
        <v>51.808684934748094</v>
      </c>
      <c r="K15" s="61">
        <f>10^(10^K11)</f>
        <v>59.851634998391262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7"/>
  <sheetViews>
    <sheetView zoomScaleNormal="100" workbookViewId="0">
      <selection activeCell="I15" sqref="I15"/>
    </sheetView>
  </sheetViews>
  <sheetFormatPr defaultRowHeight="15"/>
  <cols>
    <col min="2" max="4" width="11.7109375" customWidth="1"/>
    <col min="5" max="5" width="10" customWidth="1"/>
    <col min="6" max="6" width="8.140625" customWidth="1"/>
    <col min="7" max="7" width="8.28515625" customWidth="1"/>
    <col min="8" max="8" width="7.140625" customWidth="1"/>
    <col min="9" max="9" width="11.7109375" customWidth="1"/>
    <col min="11" max="14" width="10.7109375" customWidth="1"/>
  </cols>
  <sheetData>
    <row r="1" spans="1:14" ht="15.7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8" thickBot="1">
      <c r="A2" s="37" t="s">
        <v>9</v>
      </c>
      <c r="B2" s="38"/>
      <c r="C2" s="38"/>
      <c r="D2" s="38"/>
      <c r="E2" s="38"/>
      <c r="F2" s="38"/>
      <c r="G2" s="38"/>
      <c r="H2" s="38"/>
      <c r="I2" s="31" t="s">
        <v>11</v>
      </c>
      <c r="J2" s="1"/>
      <c r="K2" s="1"/>
      <c r="L2" s="1"/>
      <c r="M2" s="1"/>
      <c r="N2" s="1"/>
    </row>
    <row r="3" spans="1:14">
      <c r="A3" s="5">
        <v>1</v>
      </c>
      <c r="B3" s="5">
        <v>2</v>
      </c>
      <c r="C3" s="5">
        <v>5</v>
      </c>
      <c r="D3" s="5">
        <v>10</v>
      </c>
      <c r="E3" s="5">
        <v>20</v>
      </c>
      <c r="F3" s="5">
        <v>50</v>
      </c>
      <c r="G3" s="5">
        <v>100</v>
      </c>
      <c r="H3" s="6" t="s">
        <v>0</v>
      </c>
      <c r="I3" s="7">
        <v>1000</v>
      </c>
      <c r="J3" s="1"/>
      <c r="K3" s="1"/>
      <c r="L3" s="1"/>
      <c r="M3" s="1"/>
      <c r="N3" s="1"/>
    </row>
    <row r="4" spans="1:14" ht="15.75" thickBot="1">
      <c r="A4" s="8">
        <v>8.1</v>
      </c>
      <c r="B4" s="8">
        <v>11.4</v>
      </c>
      <c r="C4" s="8">
        <v>16.600000000000001</v>
      </c>
      <c r="D4" s="8">
        <v>20.6</v>
      </c>
      <c r="E4" s="8">
        <v>25</v>
      </c>
      <c r="F4" s="8">
        <v>31.5</v>
      </c>
      <c r="G4" s="8">
        <v>36.799999999999997</v>
      </c>
      <c r="H4" s="6" t="s">
        <v>1</v>
      </c>
      <c r="I4" s="9">
        <f>'Kulminační průtok Q1000'!C14</f>
        <v>56.270699456390119</v>
      </c>
      <c r="J4" s="1"/>
      <c r="K4" s="1"/>
      <c r="L4" s="1"/>
      <c r="M4" s="1"/>
      <c r="N4" s="1"/>
    </row>
    <row r="5" spans="1:1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75">
      <c r="A6" s="2" t="s">
        <v>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6.5">
      <c r="A7" s="3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4" t="s">
        <v>8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75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31.5" customHeight="1" thickBot="1">
      <c r="A10" s="18" t="s">
        <v>5</v>
      </c>
      <c r="B10" s="14" t="s">
        <v>3</v>
      </c>
      <c r="C10" s="12" t="s">
        <v>6</v>
      </c>
      <c r="D10" s="12" t="s">
        <v>7</v>
      </c>
      <c r="E10" s="13" t="s">
        <v>4</v>
      </c>
      <c r="F10" s="10"/>
      <c r="G10" s="27" t="s">
        <v>10</v>
      </c>
      <c r="H10" s="10"/>
      <c r="I10" s="10"/>
      <c r="J10" s="10"/>
      <c r="K10" s="10"/>
      <c r="L10" s="10"/>
      <c r="M10" s="1"/>
      <c r="N10" s="1"/>
    </row>
    <row r="11" spans="1:14">
      <c r="A11" s="19">
        <v>0</v>
      </c>
      <c r="B11" s="15">
        <v>0</v>
      </c>
      <c r="C11" s="29">
        <f>B11*3600</f>
        <v>0</v>
      </c>
      <c r="D11" s="29">
        <f>E11*3600</f>
        <v>0</v>
      </c>
      <c r="E11" s="23">
        <f t="shared" ref="E11:E30" si="0">B11*G11</f>
        <v>0</v>
      </c>
      <c r="F11" s="10"/>
      <c r="G11" s="28">
        <v>1</v>
      </c>
      <c r="H11" s="10"/>
      <c r="I11" s="10"/>
      <c r="J11" s="10"/>
      <c r="K11" s="10"/>
      <c r="L11" s="10"/>
      <c r="M11" s="1"/>
      <c r="N11" s="1"/>
    </row>
    <row r="12" spans="1:14">
      <c r="A12" s="19">
        <v>1</v>
      </c>
      <c r="B12" s="15">
        <v>0</v>
      </c>
      <c r="C12" s="29">
        <f t="shared" ref="C12:C43" si="1">(B12*3600)+C11</f>
        <v>0</v>
      </c>
      <c r="D12" s="29">
        <f t="shared" ref="D12:D43" si="2">(E12*3600)+D11</f>
        <v>0</v>
      </c>
      <c r="E12" s="23">
        <f t="shared" si="0"/>
        <v>0</v>
      </c>
      <c r="F12" s="10"/>
      <c r="G12" s="28">
        <v>1.0264547546961822</v>
      </c>
      <c r="H12" s="10"/>
      <c r="I12" s="10"/>
      <c r="J12" s="10"/>
      <c r="K12" s="10"/>
      <c r="L12" s="10"/>
      <c r="M12" s="1"/>
      <c r="N12" s="1"/>
    </row>
    <row r="13" spans="1:14">
      <c r="A13" s="20">
        <v>2</v>
      </c>
      <c r="B13" s="16">
        <v>0</v>
      </c>
      <c r="C13" s="29">
        <f t="shared" si="1"/>
        <v>0</v>
      </c>
      <c r="D13" s="29">
        <f t="shared" si="2"/>
        <v>0</v>
      </c>
      <c r="E13" s="23">
        <f t="shared" si="0"/>
        <v>0</v>
      </c>
      <c r="F13" s="10"/>
      <c r="G13" s="28">
        <v>1.0529095093923644</v>
      </c>
      <c r="H13" s="10"/>
      <c r="I13" s="10"/>
      <c r="J13" s="10"/>
      <c r="K13" s="10"/>
      <c r="L13" s="10"/>
      <c r="M13" s="1"/>
      <c r="N13" s="1"/>
    </row>
    <row r="14" spans="1:14">
      <c r="A14" s="20">
        <v>3</v>
      </c>
      <c r="B14" s="16">
        <v>0</v>
      </c>
      <c r="C14" s="29">
        <f t="shared" si="1"/>
        <v>0</v>
      </c>
      <c r="D14" s="29">
        <f t="shared" si="2"/>
        <v>0</v>
      </c>
      <c r="E14" s="23">
        <f t="shared" si="0"/>
        <v>0</v>
      </c>
      <c r="F14" s="10"/>
      <c r="G14" s="28">
        <v>1.0793642640885468</v>
      </c>
      <c r="H14" s="10"/>
      <c r="I14" s="10"/>
      <c r="J14" s="10"/>
      <c r="K14" s="10"/>
      <c r="L14" s="10"/>
      <c r="M14" s="1"/>
      <c r="N14" s="1"/>
    </row>
    <row r="15" spans="1:14">
      <c r="A15" s="20">
        <v>4</v>
      </c>
      <c r="B15" s="16">
        <v>0</v>
      </c>
      <c r="C15" s="29">
        <f t="shared" si="1"/>
        <v>0</v>
      </c>
      <c r="D15" s="29">
        <f t="shared" si="2"/>
        <v>0</v>
      </c>
      <c r="E15" s="23">
        <f t="shared" si="0"/>
        <v>0</v>
      </c>
      <c r="F15" s="10"/>
      <c r="G15" s="28">
        <v>1.105819018784729</v>
      </c>
      <c r="H15" s="10"/>
      <c r="I15" s="10"/>
      <c r="J15" s="10"/>
      <c r="K15" s="10"/>
      <c r="L15" s="10"/>
      <c r="M15" s="1"/>
      <c r="N15" s="1"/>
    </row>
    <row r="16" spans="1:14">
      <c r="A16" s="20">
        <v>5</v>
      </c>
      <c r="B16" s="16">
        <v>0.01</v>
      </c>
      <c r="C16" s="29">
        <f t="shared" si="1"/>
        <v>36</v>
      </c>
      <c r="D16" s="29">
        <f t="shared" si="2"/>
        <v>40.761855845312802</v>
      </c>
      <c r="E16" s="23">
        <f t="shared" si="0"/>
        <v>1.1322737734809112E-2</v>
      </c>
      <c r="F16" s="10"/>
      <c r="G16" s="28">
        <v>1.1322737734809112</v>
      </c>
      <c r="H16" s="10"/>
      <c r="I16" s="10"/>
      <c r="J16" s="10"/>
      <c r="K16" s="10"/>
      <c r="L16" s="10"/>
      <c r="M16" s="1"/>
      <c r="N16" s="1"/>
    </row>
    <row r="17" spans="1:14">
      <c r="A17" s="20">
        <v>6</v>
      </c>
      <c r="B17" s="16">
        <v>0.08</v>
      </c>
      <c r="C17" s="29">
        <f t="shared" si="1"/>
        <v>324</v>
      </c>
      <c r="D17" s="29">
        <f t="shared" si="2"/>
        <v>374.47567196031571</v>
      </c>
      <c r="E17" s="23">
        <f t="shared" si="0"/>
        <v>9.2698282254167472E-2</v>
      </c>
      <c r="F17" s="10"/>
      <c r="G17" s="28">
        <v>1.1587285281770934</v>
      </c>
      <c r="H17" s="10"/>
      <c r="I17" s="10"/>
      <c r="J17" s="10"/>
      <c r="K17" s="10"/>
      <c r="L17" s="10"/>
      <c r="M17" s="1"/>
      <c r="N17" s="1"/>
    </row>
    <row r="18" spans="1:14">
      <c r="A18" s="20">
        <v>7</v>
      </c>
      <c r="B18" s="16">
        <v>0.39</v>
      </c>
      <c r="C18" s="29">
        <f t="shared" si="1"/>
        <v>1728</v>
      </c>
      <c r="D18" s="29">
        <f t="shared" si="2"/>
        <v>2038.4730011143947</v>
      </c>
      <c r="E18" s="23">
        <f t="shared" si="0"/>
        <v>0.46222148032057747</v>
      </c>
      <c r="F18" s="10"/>
      <c r="G18" s="28">
        <v>1.1851832828732756</v>
      </c>
      <c r="H18" s="10"/>
      <c r="I18" s="10"/>
      <c r="J18" s="10"/>
      <c r="K18" s="10"/>
      <c r="L18" s="10"/>
      <c r="M18" s="1"/>
      <c r="N18" s="1"/>
    </row>
    <row r="19" spans="1:14">
      <c r="A19" s="20">
        <v>8</v>
      </c>
      <c r="B19" s="16">
        <v>1.23</v>
      </c>
      <c r="C19" s="29">
        <f t="shared" si="1"/>
        <v>6156</v>
      </c>
      <c r="D19" s="29">
        <f t="shared" si="2"/>
        <v>7403.6062314719538</v>
      </c>
      <c r="E19" s="23">
        <f t="shared" si="0"/>
        <v>1.4903147862104331</v>
      </c>
      <c r="F19" s="10"/>
      <c r="G19" s="28">
        <v>1.2116380375694578</v>
      </c>
      <c r="H19" s="10"/>
      <c r="I19" s="10"/>
      <c r="J19" s="10"/>
      <c r="K19" s="10"/>
      <c r="L19" s="10"/>
      <c r="M19" s="1"/>
      <c r="N19" s="1"/>
    </row>
    <row r="20" spans="1:14">
      <c r="A20" s="20">
        <v>9</v>
      </c>
      <c r="B20" s="16">
        <v>2.91</v>
      </c>
      <c r="C20" s="29">
        <f t="shared" si="1"/>
        <v>16632</v>
      </c>
      <c r="D20" s="29">
        <f t="shared" si="2"/>
        <v>20373.866323246802</v>
      </c>
      <c r="E20" s="23">
        <f t="shared" si="0"/>
        <v>3.6028500254930131</v>
      </c>
      <c r="F20" s="10"/>
      <c r="G20" s="28">
        <v>1.2380927922656402</v>
      </c>
      <c r="H20" s="10"/>
      <c r="I20" s="10"/>
      <c r="J20" s="10"/>
      <c r="K20" s="10"/>
      <c r="L20" s="10"/>
      <c r="M20" s="1"/>
      <c r="N20" s="1"/>
    </row>
    <row r="21" spans="1:14">
      <c r="A21" s="20">
        <v>10</v>
      </c>
      <c r="B21" s="16">
        <v>5.57</v>
      </c>
      <c r="C21" s="29">
        <f t="shared" si="1"/>
        <v>36684</v>
      </c>
      <c r="D21" s="29">
        <f t="shared" si="2"/>
        <v>45730.573734925267</v>
      </c>
      <c r="E21" s="23">
        <f t="shared" si="0"/>
        <v>7.0435298365773509</v>
      </c>
      <c r="F21" s="10"/>
      <c r="G21" s="28">
        <v>1.2645475469618224</v>
      </c>
      <c r="H21" s="10"/>
      <c r="I21" s="10"/>
      <c r="J21" s="10"/>
      <c r="K21" s="10"/>
      <c r="L21" s="10"/>
      <c r="M21" s="1"/>
      <c r="N21" s="1"/>
    </row>
    <row r="22" spans="1:14">
      <c r="A22" s="20">
        <v>11</v>
      </c>
      <c r="B22" s="16">
        <v>9.16</v>
      </c>
      <c r="C22" s="29">
        <f t="shared" si="1"/>
        <v>69660</v>
      </c>
      <c r="D22" s="29">
        <f t="shared" si="2"/>
        <v>88302.665634399629</v>
      </c>
      <c r="E22" s="23">
        <f t="shared" si="0"/>
        <v>11.825581083187322</v>
      </c>
      <c r="F22" s="10"/>
      <c r="G22" s="28">
        <v>1.2910023016580046</v>
      </c>
      <c r="H22" s="10"/>
      <c r="I22" s="10"/>
      <c r="J22" s="10"/>
      <c r="K22" s="10"/>
      <c r="L22" s="10"/>
      <c r="M22" s="1"/>
      <c r="N22" s="1"/>
    </row>
    <row r="23" spans="1:14">
      <c r="A23" s="20">
        <v>12</v>
      </c>
      <c r="B23" s="16">
        <v>13.4</v>
      </c>
      <c r="C23" s="29">
        <f t="shared" si="1"/>
        <v>117900</v>
      </c>
      <c r="D23" s="29">
        <f t="shared" si="2"/>
        <v>151856.79403292559</v>
      </c>
      <c r="E23" s="23">
        <f t="shared" si="0"/>
        <v>17.653924555146101</v>
      </c>
      <c r="F23" s="10"/>
      <c r="G23" s="28">
        <v>1.3174570563541868</v>
      </c>
      <c r="H23" s="10"/>
      <c r="I23" s="10"/>
      <c r="J23" s="10"/>
      <c r="K23" s="10"/>
      <c r="L23" s="10"/>
      <c r="M23" s="1"/>
      <c r="N23" s="1"/>
    </row>
    <row r="24" spans="1:14">
      <c r="A24" s="20">
        <v>13</v>
      </c>
      <c r="B24" s="16">
        <v>18.100000000000001</v>
      </c>
      <c r="C24" s="29">
        <f t="shared" si="1"/>
        <v>183060</v>
      </c>
      <c r="D24" s="29">
        <f t="shared" si="2"/>
        <v>239426.08764096763</v>
      </c>
      <c r="E24" s="23">
        <f t="shared" si="0"/>
        <v>24.324803780011681</v>
      </c>
      <c r="F24" s="10"/>
      <c r="G24" s="28">
        <v>1.3439118110503689</v>
      </c>
      <c r="H24" s="10"/>
      <c r="I24" s="10"/>
      <c r="J24" s="10"/>
      <c r="K24" s="10"/>
      <c r="L24" s="10"/>
      <c r="M24" s="1"/>
      <c r="N24" s="1"/>
    </row>
    <row r="25" spans="1:14">
      <c r="A25" s="20">
        <v>14</v>
      </c>
      <c r="B25" s="16">
        <v>22.6</v>
      </c>
      <c r="C25" s="29">
        <f t="shared" si="1"/>
        <v>264420</v>
      </c>
      <c r="D25" s="29">
        <f t="shared" si="2"/>
        <v>350919.11143010703</v>
      </c>
      <c r="E25" s="23">
        <f t="shared" si="0"/>
        <v>30.970284385872059</v>
      </c>
      <c r="F25" s="10"/>
      <c r="G25" s="28">
        <v>1.3703665657465511</v>
      </c>
      <c r="H25" s="10"/>
      <c r="I25" s="10"/>
      <c r="J25" s="10"/>
      <c r="K25" s="10"/>
      <c r="L25" s="10"/>
      <c r="M25" s="1"/>
      <c r="N25" s="1"/>
    </row>
    <row r="26" spans="1:14">
      <c r="A26" s="20">
        <v>15</v>
      </c>
      <c r="B26" s="16">
        <v>26.9</v>
      </c>
      <c r="C26" s="29">
        <f t="shared" si="1"/>
        <v>361260</v>
      </c>
      <c r="D26" s="29">
        <f t="shared" si="2"/>
        <v>486187.28810178128</v>
      </c>
      <c r="E26" s="23">
        <f t="shared" si="0"/>
        <v>37.574493519909524</v>
      </c>
      <c r="F26" s="10"/>
      <c r="G26" s="28">
        <v>1.3968213204427333</v>
      </c>
      <c r="H26" s="10"/>
      <c r="I26" s="10"/>
      <c r="J26" s="10"/>
      <c r="K26" s="10"/>
      <c r="L26" s="10"/>
      <c r="M26" s="1"/>
      <c r="N26" s="1"/>
    </row>
    <row r="27" spans="1:14">
      <c r="A27" s="20">
        <v>16</v>
      </c>
      <c r="B27" s="16">
        <v>30.5</v>
      </c>
      <c r="C27" s="29">
        <f t="shared" si="1"/>
        <v>471060</v>
      </c>
      <c r="D27" s="29">
        <f t="shared" si="2"/>
        <v>642463.00115203427</v>
      </c>
      <c r="E27" s="23">
        <f t="shared" si="0"/>
        <v>43.409920291736931</v>
      </c>
      <c r="F27" s="10"/>
      <c r="G27" s="28">
        <v>1.4232760751389157</v>
      </c>
      <c r="H27" s="10"/>
      <c r="I27" s="10"/>
      <c r="J27" s="10"/>
      <c r="K27" s="10"/>
      <c r="L27" s="10"/>
      <c r="M27" s="1"/>
      <c r="N27" s="1"/>
    </row>
    <row r="28" spans="1:14">
      <c r="A28" s="20">
        <v>17</v>
      </c>
      <c r="B28" s="16">
        <v>33.299999999999997</v>
      </c>
      <c r="C28" s="29">
        <f t="shared" si="1"/>
        <v>590940</v>
      </c>
      <c r="D28" s="29">
        <f t="shared" si="2"/>
        <v>816256.7330326658</v>
      </c>
      <c r="E28" s="23">
        <f t="shared" si="0"/>
        <v>48.27603663350876</v>
      </c>
      <c r="F28" s="10"/>
      <c r="G28" s="28">
        <v>1.4497308298350979</v>
      </c>
      <c r="H28" s="10"/>
      <c r="I28" s="10"/>
      <c r="J28" s="10"/>
      <c r="K28" s="10"/>
      <c r="L28" s="10"/>
      <c r="M28" s="1"/>
      <c r="N28" s="1"/>
    </row>
    <row r="29" spans="1:14">
      <c r="A29" s="20">
        <v>18</v>
      </c>
      <c r="B29" s="16">
        <v>35.299999999999997</v>
      </c>
      <c r="C29" s="29">
        <f t="shared" si="1"/>
        <v>718020</v>
      </c>
      <c r="D29" s="29">
        <f t="shared" si="2"/>
        <v>1003850.3971149009</v>
      </c>
      <c r="E29" s="23">
        <f t="shared" si="0"/>
        <v>52.109351133954185</v>
      </c>
      <c r="F29" s="10"/>
      <c r="G29" s="28">
        <v>1.4761855845312801</v>
      </c>
      <c r="H29" s="10"/>
      <c r="I29" s="10"/>
      <c r="J29" s="10"/>
      <c r="K29" s="10"/>
      <c r="L29" s="10"/>
      <c r="M29" s="1"/>
      <c r="N29" s="1"/>
    </row>
    <row r="30" spans="1:14">
      <c r="A30" s="20">
        <v>19</v>
      </c>
      <c r="B30" s="16">
        <v>36.4</v>
      </c>
      <c r="C30" s="29">
        <f t="shared" si="1"/>
        <v>849060</v>
      </c>
      <c r="D30" s="29">
        <f t="shared" si="2"/>
        <v>1200756.3871672675</v>
      </c>
      <c r="E30" s="23">
        <f t="shared" si="0"/>
        <v>54.69610834787963</v>
      </c>
      <c r="F30" s="10"/>
      <c r="G30" s="28">
        <v>1.5026403392274623</v>
      </c>
      <c r="H30" s="10"/>
      <c r="I30" s="10"/>
      <c r="J30" s="10"/>
      <c r="K30" s="10"/>
      <c r="L30" s="10"/>
      <c r="M30" s="1"/>
      <c r="N30" s="1"/>
    </row>
    <row r="31" spans="1:14">
      <c r="A31" s="20">
        <v>20</v>
      </c>
      <c r="B31" s="22">
        <v>36.799999999999997</v>
      </c>
      <c r="C31" s="29">
        <f t="shared" si="1"/>
        <v>981540</v>
      </c>
      <c r="D31" s="29">
        <f t="shared" si="2"/>
        <v>1403330.9052102719</v>
      </c>
      <c r="E31" s="25">
        <f>I4</f>
        <v>56.270699456390119</v>
      </c>
      <c r="F31" s="10"/>
      <c r="G31" s="28">
        <v>1.5290950939236447</v>
      </c>
      <c r="H31" s="10"/>
      <c r="I31" s="10"/>
      <c r="J31" s="10"/>
      <c r="K31" s="10"/>
      <c r="L31" s="10"/>
      <c r="M31" s="1"/>
      <c r="N31" s="1"/>
    </row>
    <row r="32" spans="1:14">
      <c r="A32" s="20">
        <v>21</v>
      </c>
      <c r="B32" s="16">
        <v>36.5</v>
      </c>
      <c r="C32" s="29">
        <f t="shared" si="1"/>
        <v>1112940</v>
      </c>
      <c r="D32" s="29">
        <f t="shared" si="2"/>
        <v>1602917.0179491164</v>
      </c>
      <c r="E32" s="24">
        <f t="shared" ref="E32:E63" si="3">B32*G32</f>
        <v>55.440586871901246</v>
      </c>
      <c r="F32" s="10"/>
      <c r="G32" s="28">
        <v>1.5189201882712671</v>
      </c>
      <c r="H32" s="10"/>
      <c r="I32" s="10"/>
      <c r="J32" s="10"/>
      <c r="K32" s="10"/>
      <c r="L32" s="10"/>
      <c r="M32" s="1"/>
      <c r="N32" s="1"/>
    </row>
    <row r="33" spans="1:14">
      <c r="A33" s="20">
        <v>22</v>
      </c>
      <c r="B33" s="16">
        <v>35.6</v>
      </c>
      <c r="C33" s="29">
        <f t="shared" si="1"/>
        <v>1241100</v>
      </c>
      <c r="D33" s="29">
        <f t="shared" si="2"/>
        <v>1796277.8133695533</v>
      </c>
      <c r="E33" s="24">
        <f t="shared" si="3"/>
        <v>53.711332061232454</v>
      </c>
      <c r="F33" s="10"/>
      <c r="G33" s="28">
        <v>1.5087452826188892</v>
      </c>
      <c r="H33" s="10"/>
      <c r="I33" s="10"/>
      <c r="J33" s="10"/>
      <c r="K33" s="10"/>
      <c r="L33" s="10"/>
      <c r="M33" s="1"/>
      <c r="N33" s="1"/>
    </row>
    <row r="34" spans="1:14">
      <c r="A34" s="20">
        <v>23</v>
      </c>
      <c r="B34" s="16">
        <v>34.200000000000003</v>
      </c>
      <c r="C34" s="29">
        <f t="shared" si="1"/>
        <v>1364220</v>
      </c>
      <c r="D34" s="29">
        <f t="shared" si="2"/>
        <v>1980781.7981816703</v>
      </c>
      <c r="E34" s="24">
        <f t="shared" si="3"/>
        <v>51.251106892254697</v>
      </c>
      <c r="F34" s="10"/>
      <c r="G34" s="28">
        <v>1.4985703769665115</v>
      </c>
      <c r="H34" s="10"/>
      <c r="I34" s="10"/>
      <c r="J34" s="10"/>
      <c r="K34" s="10"/>
      <c r="L34" s="10"/>
      <c r="M34" s="1"/>
      <c r="N34" s="1"/>
    </row>
    <row r="35" spans="1:14">
      <c r="A35" s="20">
        <v>24</v>
      </c>
      <c r="B35" s="16">
        <v>32.4</v>
      </c>
      <c r="C35" s="29">
        <f t="shared" si="1"/>
        <v>1480860</v>
      </c>
      <c r="D35" s="29">
        <f t="shared" si="2"/>
        <v>2154388.2459557508</v>
      </c>
      <c r="E35" s="24">
        <f t="shared" si="3"/>
        <v>48.224013270577927</v>
      </c>
      <c r="F35" s="10"/>
      <c r="G35" s="28">
        <v>1.4883954713141336</v>
      </c>
      <c r="H35" s="10"/>
      <c r="I35" s="10"/>
      <c r="J35" s="10"/>
      <c r="K35" s="10"/>
      <c r="L35" s="10"/>
      <c r="M35" s="1"/>
      <c r="N35" s="1"/>
    </row>
    <row r="36" spans="1:14">
      <c r="A36" s="20">
        <v>25</v>
      </c>
      <c r="B36" s="16">
        <v>30.5</v>
      </c>
      <c r="C36" s="29">
        <f t="shared" si="1"/>
        <v>1590660</v>
      </c>
      <c r="D36" s="29">
        <f t="shared" si="2"/>
        <v>2316696.8640654115</v>
      </c>
      <c r="E36" s="24">
        <f t="shared" si="3"/>
        <v>45.085727252683554</v>
      </c>
      <c r="F36" s="10"/>
      <c r="G36" s="28">
        <v>1.478220565661756</v>
      </c>
      <c r="H36" s="10"/>
      <c r="I36" s="10"/>
      <c r="J36" s="10"/>
      <c r="K36" s="10"/>
      <c r="L36" s="10"/>
      <c r="M36" s="1"/>
      <c r="N36" s="1"/>
    </row>
    <row r="37" spans="1:14">
      <c r="A37" s="20">
        <v>26</v>
      </c>
      <c r="B37" s="16">
        <v>28.3</v>
      </c>
      <c r="C37" s="29">
        <f t="shared" si="1"/>
        <v>1692540</v>
      </c>
      <c r="D37" s="29">
        <f t="shared" si="2"/>
        <v>2466261.3559071668</v>
      </c>
      <c r="E37" s="24">
        <f t="shared" si="3"/>
        <v>41.545692178265398</v>
      </c>
      <c r="F37" s="10"/>
      <c r="G37" s="28">
        <v>1.4680456600093781</v>
      </c>
      <c r="H37" s="10"/>
      <c r="I37" s="10"/>
      <c r="J37" s="10"/>
      <c r="K37" s="10"/>
      <c r="L37" s="10"/>
      <c r="M37" s="1"/>
      <c r="N37" s="1"/>
    </row>
    <row r="38" spans="1:14">
      <c r="A38" s="20">
        <v>27</v>
      </c>
      <c r="B38" s="16">
        <v>26.1</v>
      </c>
      <c r="C38" s="29">
        <f t="shared" si="1"/>
        <v>1786500</v>
      </c>
      <c r="D38" s="29">
        <f t="shared" si="2"/>
        <v>2603242.8919865508</v>
      </c>
      <c r="E38" s="24">
        <f t="shared" si="3"/>
        <v>38.050426688717714</v>
      </c>
      <c r="F38" s="10"/>
      <c r="G38" s="28">
        <v>1.4578707543570004</v>
      </c>
      <c r="H38" s="10"/>
      <c r="I38" s="10"/>
      <c r="J38" s="10"/>
      <c r="K38" s="10"/>
      <c r="L38" s="10"/>
      <c r="M38" s="1"/>
      <c r="N38" s="1"/>
    </row>
    <row r="39" spans="1:14">
      <c r="A39" s="20">
        <v>28</v>
      </c>
      <c r="B39" s="16">
        <v>23.9</v>
      </c>
      <c r="C39" s="29">
        <f t="shared" si="1"/>
        <v>1872540</v>
      </c>
      <c r="D39" s="29">
        <f t="shared" si="2"/>
        <v>2727802.6428090963</v>
      </c>
      <c r="E39" s="24">
        <f t="shared" si="3"/>
        <v>34.599930784040474</v>
      </c>
      <c r="F39" s="10"/>
      <c r="G39" s="28">
        <v>1.4476958487046225</v>
      </c>
      <c r="H39" s="10"/>
      <c r="I39" s="10"/>
      <c r="J39" s="10"/>
      <c r="K39" s="10"/>
      <c r="L39" s="10"/>
      <c r="M39" s="1"/>
      <c r="N39" s="1"/>
    </row>
    <row r="40" spans="1:14">
      <c r="A40" s="20">
        <v>29</v>
      </c>
      <c r="B40" s="16">
        <v>21.7</v>
      </c>
      <c r="C40" s="29">
        <f t="shared" si="1"/>
        <v>1950660</v>
      </c>
      <c r="D40" s="29">
        <f t="shared" si="2"/>
        <v>2840101.7788803377</v>
      </c>
      <c r="E40" s="24">
        <f t="shared" si="3"/>
        <v>31.194204464233707</v>
      </c>
      <c r="F40" s="10"/>
      <c r="G40" s="28">
        <v>1.4375209430522446</v>
      </c>
      <c r="H40" s="10"/>
      <c r="I40" s="10"/>
      <c r="J40" s="10"/>
      <c r="K40" s="10"/>
      <c r="L40" s="10"/>
      <c r="M40" s="1"/>
      <c r="N40" s="1"/>
    </row>
    <row r="41" spans="1:14">
      <c r="A41" s="20">
        <v>30</v>
      </c>
      <c r="B41" s="16">
        <v>19.600000000000001</v>
      </c>
      <c r="C41" s="29">
        <f t="shared" si="1"/>
        <v>2021220</v>
      </c>
      <c r="D41" s="29">
        <f t="shared" si="2"/>
        <v>2940815.3152792724</v>
      </c>
      <c r="E41" s="24">
        <f t="shared" si="3"/>
        <v>27.975982333037393</v>
      </c>
      <c r="F41" s="10"/>
      <c r="G41" s="28">
        <v>1.427346037399867</v>
      </c>
      <c r="H41" s="10"/>
      <c r="I41" s="10"/>
      <c r="J41" s="10"/>
      <c r="K41" s="10"/>
      <c r="L41" s="10"/>
      <c r="M41" s="1"/>
      <c r="N41" s="1"/>
    </row>
    <row r="42" spans="1:14">
      <c r="A42" s="20">
        <v>31</v>
      </c>
      <c r="B42" s="16">
        <v>17.600000000000001</v>
      </c>
      <c r="C42" s="29">
        <f t="shared" si="1"/>
        <v>2084580</v>
      </c>
      <c r="D42" s="29">
        <f t="shared" si="2"/>
        <v>3030607.2781867934</v>
      </c>
      <c r="E42" s="24">
        <f t="shared" si="3"/>
        <v>24.94221191875581</v>
      </c>
      <c r="F42" s="10"/>
      <c r="G42" s="28">
        <v>1.4171711317474891</v>
      </c>
      <c r="H42" s="10"/>
      <c r="I42" s="10"/>
      <c r="J42" s="10"/>
      <c r="K42" s="10"/>
      <c r="L42" s="10"/>
      <c r="M42" s="1"/>
      <c r="N42" s="1"/>
    </row>
    <row r="43" spans="1:14">
      <c r="A43" s="20">
        <v>32</v>
      </c>
      <c r="B43" s="16">
        <v>15.7</v>
      </c>
      <c r="C43" s="29">
        <f t="shared" si="1"/>
        <v>2141100</v>
      </c>
      <c r="D43" s="29">
        <f t="shared" si="2"/>
        <v>3110130.7048856891</v>
      </c>
      <c r="E43" s="24">
        <f t="shared" si="3"/>
        <v>22.089840749693249</v>
      </c>
      <c r="F43" s="10"/>
      <c r="G43" s="28">
        <v>1.4069962260951114</v>
      </c>
      <c r="H43" s="10"/>
      <c r="I43" s="10"/>
      <c r="J43" s="10"/>
      <c r="K43" s="10"/>
      <c r="L43" s="10"/>
      <c r="M43" s="1"/>
      <c r="N43" s="1"/>
    </row>
    <row r="44" spans="1:14">
      <c r="A44" s="20">
        <v>33</v>
      </c>
      <c r="B44" s="16">
        <v>14</v>
      </c>
      <c r="C44" s="29">
        <f t="shared" ref="C44:C75" si="4">(B44*3600)+C43</f>
        <v>2191500</v>
      </c>
      <c r="D44" s="29">
        <f t="shared" ref="D44:D75" si="5">(E44*3600)+D43</f>
        <v>3180530.4994360027</v>
      </c>
      <c r="E44" s="24">
        <f t="shared" si="3"/>
        <v>19.555498486198271</v>
      </c>
      <c r="F44" s="10"/>
      <c r="G44" s="28">
        <v>1.3968213204427335</v>
      </c>
      <c r="H44" s="10"/>
      <c r="I44" s="10"/>
      <c r="J44" s="10"/>
      <c r="K44" s="10"/>
      <c r="L44" s="10"/>
      <c r="M44" s="1"/>
      <c r="N44" s="1"/>
    </row>
    <row r="45" spans="1:14">
      <c r="A45" s="20">
        <v>34</v>
      </c>
      <c r="B45" s="16">
        <v>12.4</v>
      </c>
      <c r="C45" s="29">
        <f t="shared" si="4"/>
        <v>2236140</v>
      </c>
      <c r="D45" s="29">
        <f t="shared" si="5"/>
        <v>3242430.3953922442</v>
      </c>
      <c r="E45" s="24">
        <f t="shared" si="3"/>
        <v>17.194415543400414</v>
      </c>
      <c r="F45" s="10"/>
      <c r="G45" s="28">
        <v>1.3866464147903559</v>
      </c>
      <c r="H45" s="10"/>
      <c r="I45" s="10"/>
      <c r="J45" s="10"/>
      <c r="K45" s="10"/>
      <c r="L45" s="10"/>
      <c r="M45" s="1"/>
      <c r="N45" s="1"/>
    </row>
    <row r="46" spans="1:14">
      <c r="A46" s="20">
        <v>35</v>
      </c>
      <c r="B46" s="16">
        <v>10.9</v>
      </c>
      <c r="C46" s="29">
        <f t="shared" si="4"/>
        <v>2275380</v>
      </c>
      <c r="D46" s="29">
        <f t="shared" si="5"/>
        <v>3296443.1374108186</v>
      </c>
      <c r="E46" s="24">
        <f t="shared" si="3"/>
        <v>15.003539449603961</v>
      </c>
      <c r="F46" s="10"/>
      <c r="G46" s="28">
        <v>1.376471509137978</v>
      </c>
      <c r="H46" s="10"/>
      <c r="I46" s="10"/>
      <c r="J46" s="10"/>
      <c r="K46" s="10"/>
      <c r="L46" s="10"/>
      <c r="M46" s="1"/>
      <c r="N46" s="1"/>
    </row>
    <row r="47" spans="1:14">
      <c r="A47" s="20">
        <v>36</v>
      </c>
      <c r="B47" s="16">
        <v>9.6199999999999992</v>
      </c>
      <c r="C47" s="29">
        <f t="shared" si="4"/>
        <v>2310012</v>
      </c>
      <c r="D47" s="29">
        <f t="shared" si="5"/>
        <v>3343760.721382732</v>
      </c>
      <c r="E47" s="24">
        <f t="shared" si="3"/>
        <v>13.143773325531475</v>
      </c>
      <c r="F47" s="10"/>
      <c r="G47" s="28">
        <v>1.3662966034856003</v>
      </c>
      <c r="H47" s="10"/>
      <c r="I47" s="10"/>
      <c r="J47" s="10"/>
      <c r="K47" s="10"/>
      <c r="L47" s="10"/>
      <c r="M47" s="1"/>
      <c r="N47" s="1"/>
    </row>
    <row r="48" spans="1:14">
      <c r="A48" s="20">
        <v>37</v>
      </c>
      <c r="B48" s="16">
        <v>8.43</v>
      </c>
      <c r="C48" s="29">
        <f t="shared" si="4"/>
        <v>2340360</v>
      </c>
      <c r="D48" s="29">
        <f t="shared" si="5"/>
        <v>3384916.3026685747</v>
      </c>
      <c r="E48" s="24">
        <f t="shared" si="3"/>
        <v>11.432105912734064</v>
      </c>
      <c r="F48" s="10"/>
      <c r="G48" s="28">
        <v>1.3561216978332225</v>
      </c>
      <c r="H48" s="10"/>
      <c r="I48" s="10"/>
      <c r="J48" s="10"/>
      <c r="K48" s="10"/>
      <c r="L48" s="10"/>
      <c r="M48" s="1"/>
      <c r="N48" s="1"/>
    </row>
    <row r="49" spans="1:14">
      <c r="A49" s="20">
        <v>38</v>
      </c>
      <c r="B49" s="16">
        <v>7.37</v>
      </c>
      <c r="C49" s="29">
        <f t="shared" si="4"/>
        <v>2366892</v>
      </c>
      <c r="D49" s="29">
        <f t="shared" si="5"/>
        <v>3420626.9629587168</v>
      </c>
      <c r="E49" s="24">
        <f t="shared" si="3"/>
        <v>9.9196278583728255</v>
      </c>
      <c r="F49" s="10"/>
      <c r="G49" s="28">
        <v>1.3459467921808446</v>
      </c>
      <c r="H49" s="10"/>
      <c r="I49" s="10"/>
      <c r="J49" s="10"/>
      <c r="K49" s="10"/>
      <c r="L49" s="10"/>
      <c r="M49" s="1"/>
      <c r="N49" s="1"/>
    </row>
    <row r="50" spans="1:14">
      <c r="A50" s="20">
        <v>39</v>
      </c>
      <c r="B50" s="16">
        <v>6.43</v>
      </c>
      <c r="C50" s="29">
        <f t="shared" si="4"/>
        <v>2390040</v>
      </c>
      <c r="D50" s="29">
        <f t="shared" si="5"/>
        <v>3451547.4105880777</v>
      </c>
      <c r="E50" s="24">
        <f t="shared" si="3"/>
        <v>8.5890132303780415</v>
      </c>
      <c r="F50" s="10"/>
      <c r="G50" s="28">
        <v>1.3357718865284669</v>
      </c>
      <c r="H50" s="10"/>
      <c r="I50" s="10"/>
      <c r="J50" s="10"/>
      <c r="K50" s="10"/>
      <c r="L50" s="10"/>
      <c r="M50" s="1"/>
      <c r="N50" s="1"/>
    </row>
    <row r="51" spans="1:14">
      <c r="A51" s="20">
        <v>40</v>
      </c>
      <c r="B51" s="16">
        <v>5.6</v>
      </c>
      <c r="C51" s="29">
        <f t="shared" si="4"/>
        <v>2410200</v>
      </c>
      <c r="D51" s="29">
        <f t="shared" si="5"/>
        <v>3478271.4457225399</v>
      </c>
      <c r="E51" s="24">
        <f t="shared" si="3"/>
        <v>7.423343092906098</v>
      </c>
      <c r="F51" s="10"/>
      <c r="G51" s="28">
        <v>1.325596980876089</v>
      </c>
      <c r="H51" s="10"/>
      <c r="I51" s="10"/>
      <c r="J51" s="10"/>
      <c r="K51" s="10"/>
      <c r="L51" s="10"/>
      <c r="M51" s="1"/>
      <c r="N51" s="1"/>
    </row>
    <row r="52" spans="1:14">
      <c r="A52" s="20">
        <v>41</v>
      </c>
      <c r="B52" s="16">
        <v>4.8600000000000003</v>
      </c>
      <c r="C52" s="29">
        <f t="shared" si="4"/>
        <v>2427696</v>
      </c>
      <c r="D52" s="29">
        <f t="shared" si="5"/>
        <v>3501286.070350654</v>
      </c>
      <c r="E52" s="24">
        <f t="shared" si="3"/>
        <v>6.3929512855872375</v>
      </c>
      <c r="F52" s="10"/>
      <c r="G52" s="28">
        <v>1.3154220752237114</v>
      </c>
      <c r="H52" s="10"/>
      <c r="I52" s="10"/>
      <c r="J52" s="10"/>
      <c r="K52" s="10"/>
      <c r="L52" s="10"/>
      <c r="M52" s="1"/>
      <c r="N52" s="1"/>
    </row>
    <row r="53" spans="1:14">
      <c r="A53" s="20">
        <v>42</v>
      </c>
      <c r="B53" s="16">
        <v>4.22</v>
      </c>
      <c r="C53" s="29">
        <f t="shared" si="4"/>
        <v>2442888</v>
      </c>
      <c r="D53" s="29">
        <f t="shared" si="5"/>
        <v>3521115.3853507815</v>
      </c>
      <c r="E53" s="24">
        <f t="shared" si="3"/>
        <v>5.5081430555910265</v>
      </c>
      <c r="F53" s="10"/>
      <c r="G53" s="28">
        <v>1.3052471695713335</v>
      </c>
      <c r="H53" s="10"/>
      <c r="I53" s="10"/>
      <c r="J53" s="10"/>
      <c r="K53" s="10"/>
      <c r="L53" s="10"/>
      <c r="M53" s="1"/>
      <c r="N53" s="1"/>
    </row>
    <row r="54" spans="1:14">
      <c r="A54" s="20">
        <v>43</v>
      </c>
      <c r="B54" s="16">
        <v>3.66</v>
      </c>
      <c r="C54" s="29">
        <f t="shared" si="4"/>
        <v>2456064</v>
      </c>
      <c r="D54" s="29">
        <f t="shared" si="5"/>
        <v>3538179.2575001777</v>
      </c>
      <c r="E54" s="24">
        <f t="shared" si="3"/>
        <v>4.7399644859433785</v>
      </c>
      <c r="F54" s="10"/>
      <c r="G54" s="28">
        <v>1.2950722639189558</v>
      </c>
      <c r="H54" s="10"/>
      <c r="I54" s="10"/>
      <c r="J54" s="10"/>
      <c r="K54" s="10"/>
      <c r="L54" s="10"/>
      <c r="M54" s="1"/>
      <c r="N54" s="1"/>
    </row>
    <row r="55" spans="1:14">
      <c r="A55" s="20">
        <v>44</v>
      </c>
      <c r="B55" s="16">
        <v>3.17</v>
      </c>
      <c r="C55" s="29">
        <f t="shared" si="4"/>
        <v>2467476</v>
      </c>
      <c r="D55" s="29">
        <f t="shared" si="5"/>
        <v>3552842.506152716</v>
      </c>
      <c r="E55" s="24">
        <f t="shared" si="3"/>
        <v>4.0731246257050522</v>
      </c>
      <c r="F55" s="10"/>
      <c r="G55" s="28">
        <v>1.2848973582665779</v>
      </c>
      <c r="H55" s="10"/>
      <c r="I55" s="10"/>
      <c r="J55" s="10"/>
      <c r="K55" s="10"/>
      <c r="L55" s="10"/>
      <c r="M55" s="1"/>
      <c r="N55" s="1"/>
    </row>
    <row r="56" spans="1:14">
      <c r="A56" s="20">
        <v>45</v>
      </c>
      <c r="B56" s="16">
        <v>2.74</v>
      </c>
      <c r="C56" s="29">
        <f t="shared" si="4"/>
        <v>2477340</v>
      </c>
      <c r="D56" s="29">
        <f t="shared" si="5"/>
        <v>3565416.3684253027</v>
      </c>
      <c r="E56" s="24">
        <f t="shared" si="3"/>
        <v>3.4927395201629086</v>
      </c>
      <c r="F56" s="10"/>
      <c r="G56" s="28">
        <v>1.2747224526142</v>
      </c>
      <c r="H56" s="10"/>
      <c r="I56" s="10"/>
      <c r="J56" s="10"/>
      <c r="K56" s="10"/>
      <c r="L56" s="10"/>
      <c r="M56" s="1"/>
      <c r="N56" s="1"/>
    </row>
    <row r="57" spans="1:14">
      <c r="A57" s="20">
        <v>46</v>
      </c>
      <c r="B57" s="16">
        <v>2.38</v>
      </c>
      <c r="C57" s="29">
        <f t="shared" si="4"/>
        <v>2485908</v>
      </c>
      <c r="D57" s="29">
        <f t="shared" si="5"/>
        <v>3576251.0118076717</v>
      </c>
      <c r="E57" s="24">
        <f t="shared" si="3"/>
        <v>3.0096231617691371</v>
      </c>
      <c r="F57" s="10"/>
      <c r="G57" s="28">
        <v>1.2645475469618224</v>
      </c>
      <c r="H57" s="10"/>
      <c r="I57" s="10"/>
      <c r="J57" s="10"/>
      <c r="K57" s="10"/>
      <c r="L57" s="10"/>
      <c r="M57" s="1"/>
      <c r="N57" s="1"/>
    </row>
    <row r="58" spans="1:14">
      <c r="A58" s="20">
        <v>47</v>
      </c>
      <c r="B58" s="16">
        <v>2.06</v>
      </c>
      <c r="C58" s="29">
        <f t="shared" si="4"/>
        <v>2493324</v>
      </c>
      <c r="D58" s="29">
        <f t="shared" si="5"/>
        <v>3585553.4393156227</v>
      </c>
      <c r="E58" s="24">
        <f t="shared" si="3"/>
        <v>2.5840076410974562</v>
      </c>
      <c r="F58" s="10"/>
      <c r="G58" s="28">
        <v>1.2543726413094447</v>
      </c>
      <c r="H58" s="10"/>
      <c r="I58" s="10"/>
      <c r="J58" s="10"/>
      <c r="K58" s="10"/>
      <c r="L58" s="10"/>
      <c r="M58" s="1"/>
      <c r="N58" s="1"/>
    </row>
    <row r="59" spans="1:14">
      <c r="A59" s="20">
        <v>48</v>
      </c>
      <c r="B59" s="16">
        <v>1.79</v>
      </c>
      <c r="C59" s="29">
        <f t="shared" si="4"/>
        <v>2499768</v>
      </c>
      <c r="D59" s="29">
        <f t="shared" si="5"/>
        <v>3593571.0495241969</v>
      </c>
      <c r="E59" s="24">
        <f t="shared" si="3"/>
        <v>2.2271139468261496</v>
      </c>
      <c r="F59" s="10"/>
      <c r="G59" s="28">
        <v>1.2441977356570668</v>
      </c>
      <c r="H59" s="10"/>
      <c r="I59" s="10"/>
      <c r="J59" s="10"/>
      <c r="K59" s="10"/>
      <c r="L59" s="10"/>
      <c r="M59" s="1"/>
      <c r="N59" s="1"/>
    </row>
    <row r="60" spans="1:14">
      <c r="A60" s="20">
        <v>49</v>
      </c>
      <c r="B60" s="16">
        <v>1.56</v>
      </c>
      <c r="C60" s="29">
        <f t="shared" si="4"/>
        <v>2505384</v>
      </c>
      <c r="D60" s="29">
        <f t="shared" si="5"/>
        <v>3600501.3217375032</v>
      </c>
      <c r="E60" s="24">
        <f t="shared" si="3"/>
        <v>1.9250756148073147</v>
      </c>
      <c r="F60" s="10"/>
      <c r="G60" s="28">
        <v>1.2340228300046889</v>
      </c>
      <c r="H60" s="10"/>
      <c r="I60" s="10"/>
      <c r="J60" s="10"/>
      <c r="K60" s="10"/>
      <c r="L60" s="10"/>
      <c r="M60" s="1"/>
      <c r="N60" s="1"/>
    </row>
    <row r="61" spans="1:14">
      <c r="A61" s="20">
        <v>50</v>
      </c>
      <c r="B61" s="16">
        <v>1.36</v>
      </c>
      <c r="C61" s="29">
        <f t="shared" si="4"/>
        <v>2510280</v>
      </c>
      <c r="D61" s="29">
        <f t="shared" si="5"/>
        <v>3606493.2811751319</v>
      </c>
      <c r="E61" s="24">
        <f t="shared" si="3"/>
        <v>1.6644331771191434</v>
      </c>
      <c r="F61" s="10"/>
      <c r="G61" s="28">
        <v>1.2238479243523113</v>
      </c>
      <c r="H61" s="10"/>
      <c r="I61" s="10"/>
      <c r="J61" s="10"/>
      <c r="K61" s="10"/>
      <c r="L61" s="10"/>
      <c r="M61" s="1"/>
      <c r="N61" s="1"/>
    </row>
    <row r="62" spans="1:14">
      <c r="A62" s="20">
        <v>51</v>
      </c>
      <c r="B62" s="16">
        <v>1.19</v>
      </c>
      <c r="C62" s="29">
        <f t="shared" si="4"/>
        <v>2514564</v>
      </c>
      <c r="D62" s="29">
        <f t="shared" si="5"/>
        <v>3611692.6563872425</v>
      </c>
      <c r="E62" s="24">
        <f t="shared" si="3"/>
        <v>1.4442708922529206</v>
      </c>
      <c r="F62" s="10"/>
      <c r="G62" s="28">
        <v>1.2136730186999334</v>
      </c>
      <c r="H62" s="10"/>
      <c r="I62" s="10"/>
      <c r="J62" s="10"/>
      <c r="K62" s="10"/>
      <c r="L62" s="10"/>
      <c r="M62" s="1"/>
      <c r="N62" s="1"/>
    </row>
    <row r="63" spans="1:14">
      <c r="A63" s="20">
        <v>52</v>
      </c>
      <c r="B63" s="16">
        <v>1.04</v>
      </c>
      <c r="C63" s="29">
        <f t="shared" si="4"/>
        <v>2518308</v>
      </c>
      <c r="D63" s="29">
        <f t="shared" si="5"/>
        <v>3616198.5533224926</v>
      </c>
      <c r="E63" s="24">
        <f t="shared" si="3"/>
        <v>1.251638037569458</v>
      </c>
      <c r="F63" s="10"/>
      <c r="G63" s="28">
        <v>1.2034981130475557</v>
      </c>
      <c r="H63" s="10"/>
      <c r="I63" s="10"/>
      <c r="J63" s="10"/>
      <c r="K63" s="10"/>
      <c r="L63" s="10"/>
      <c r="M63" s="1"/>
      <c r="N63" s="1"/>
    </row>
    <row r="64" spans="1:14">
      <c r="A64" s="20">
        <v>53</v>
      </c>
      <c r="B64" s="16">
        <v>0.92</v>
      </c>
      <c r="C64" s="29">
        <f t="shared" si="4"/>
        <v>2521620</v>
      </c>
      <c r="D64" s="29">
        <f t="shared" si="5"/>
        <v>3620150.8397853854</v>
      </c>
      <c r="E64" s="24">
        <f t="shared" ref="E64:E83" si="6">B64*G64</f>
        <v>1.0978573508035636</v>
      </c>
      <c r="F64" s="10"/>
      <c r="G64" s="28">
        <v>1.1933232073951778</v>
      </c>
      <c r="H64" s="10"/>
      <c r="I64" s="10"/>
      <c r="J64" s="10"/>
      <c r="K64" s="10"/>
      <c r="L64" s="10"/>
      <c r="M64" s="1"/>
      <c r="N64" s="1"/>
    </row>
    <row r="65" spans="1:14">
      <c r="A65" s="20">
        <v>54</v>
      </c>
      <c r="B65" s="16">
        <v>0.82</v>
      </c>
      <c r="C65" s="29">
        <f t="shared" si="4"/>
        <v>2524572</v>
      </c>
      <c r="D65" s="29">
        <f t="shared" si="5"/>
        <v>3623643.4935721303</v>
      </c>
      <c r="E65" s="24">
        <f t="shared" si="6"/>
        <v>0.97018160742909609</v>
      </c>
      <c r="F65" s="10"/>
      <c r="G65" s="28">
        <v>1.1831483017428002</v>
      </c>
      <c r="H65" s="10"/>
      <c r="I65" s="10"/>
      <c r="J65" s="10"/>
      <c r="K65" s="10"/>
      <c r="L65" s="10"/>
      <c r="M65" s="1"/>
      <c r="N65" s="1"/>
    </row>
    <row r="66" spans="1:14">
      <c r="A66" s="20">
        <v>55</v>
      </c>
      <c r="B66" s="16">
        <v>0.73</v>
      </c>
      <c r="C66" s="29">
        <f t="shared" si="4"/>
        <v>2527200</v>
      </c>
      <c r="D66" s="29">
        <f t="shared" si="5"/>
        <v>3626726.0676570558</v>
      </c>
      <c r="E66" s="24">
        <f t="shared" si="6"/>
        <v>0.85627057914600824</v>
      </c>
      <c r="F66" s="10"/>
      <c r="G66" s="28">
        <v>1.1729733960904223</v>
      </c>
      <c r="H66" s="10"/>
      <c r="I66" s="10"/>
      <c r="J66" s="10"/>
      <c r="K66" s="10"/>
      <c r="L66" s="10"/>
      <c r="M66" s="1"/>
      <c r="N66" s="1"/>
    </row>
    <row r="67" spans="1:14">
      <c r="A67" s="20">
        <v>56</v>
      </c>
      <c r="B67" s="16">
        <v>0.65</v>
      </c>
      <c r="C67" s="29">
        <f t="shared" si="4"/>
        <v>2529540</v>
      </c>
      <c r="D67" s="29">
        <f t="shared" si="5"/>
        <v>3629447.0161246806</v>
      </c>
      <c r="E67" s="24">
        <f t="shared" si="6"/>
        <v>0.7558190187847289</v>
      </c>
      <c r="F67" s="10"/>
      <c r="G67" s="28">
        <v>1.1627984904380444</v>
      </c>
      <c r="H67" s="10"/>
      <c r="I67" s="10"/>
      <c r="J67" s="10"/>
      <c r="K67" s="10"/>
      <c r="L67" s="10"/>
      <c r="M67" s="1"/>
      <c r="N67" s="1"/>
    </row>
    <row r="68" spans="1:14">
      <c r="A68" s="20">
        <v>57</v>
      </c>
      <c r="B68" s="16">
        <v>0.57999999999999996</v>
      </c>
      <c r="C68" s="29">
        <f t="shared" si="4"/>
        <v>2531628</v>
      </c>
      <c r="D68" s="29">
        <f t="shared" si="5"/>
        <v>3631853.6941697132</v>
      </c>
      <c r="E68" s="24">
        <f t="shared" si="6"/>
        <v>0.66852167917568661</v>
      </c>
      <c r="F68" s="10"/>
      <c r="G68" s="28">
        <v>1.1526235847856667</v>
      </c>
      <c r="H68" s="10"/>
      <c r="I68" s="10"/>
      <c r="J68" s="10"/>
      <c r="K68" s="10"/>
      <c r="L68" s="10"/>
      <c r="M68" s="1"/>
      <c r="N68" s="1"/>
    </row>
    <row r="69" spans="1:14">
      <c r="A69" s="20">
        <v>58</v>
      </c>
      <c r="B69" s="16">
        <v>0.53</v>
      </c>
      <c r="C69" s="29">
        <f t="shared" si="4"/>
        <v>2533536</v>
      </c>
      <c r="D69" s="29">
        <f t="shared" si="5"/>
        <v>3634033.4862494995</v>
      </c>
      <c r="E69" s="24">
        <f t="shared" si="6"/>
        <v>0.60549779994064312</v>
      </c>
      <c r="F69" s="10"/>
      <c r="G69" s="28">
        <v>1.1424486791332888</v>
      </c>
      <c r="H69" s="10"/>
      <c r="I69" s="10"/>
      <c r="J69" s="10"/>
      <c r="K69" s="10"/>
      <c r="L69" s="10"/>
      <c r="M69" s="1"/>
      <c r="N69" s="1"/>
    </row>
    <row r="70" spans="1:14">
      <c r="A70" s="20">
        <v>59</v>
      </c>
      <c r="B70" s="16">
        <v>0.48</v>
      </c>
      <c r="C70" s="29">
        <f t="shared" si="4"/>
        <v>2535264</v>
      </c>
      <c r="D70" s="29">
        <f t="shared" si="5"/>
        <v>3635990.0553300744</v>
      </c>
      <c r="E70" s="24">
        <f t="shared" si="6"/>
        <v>0.54349141127083733</v>
      </c>
      <c r="F70" s="10"/>
      <c r="G70" s="28">
        <v>1.1322737734809112</v>
      </c>
      <c r="H70" s="10"/>
      <c r="I70" s="10"/>
      <c r="J70" s="10"/>
      <c r="K70" s="10"/>
      <c r="L70" s="10"/>
      <c r="M70" s="1"/>
      <c r="N70" s="1"/>
    </row>
    <row r="71" spans="1:14">
      <c r="A71" s="20">
        <v>60</v>
      </c>
      <c r="B71" s="16">
        <v>0.44</v>
      </c>
      <c r="C71" s="29">
        <f t="shared" si="4"/>
        <v>2536848</v>
      </c>
      <c r="D71" s="29">
        <f t="shared" si="5"/>
        <v>3637767.4599367147</v>
      </c>
      <c r="E71" s="24">
        <f t="shared" si="6"/>
        <v>0.49372350184455466</v>
      </c>
      <c r="F71" s="10"/>
      <c r="G71" s="28">
        <v>1.1220988678285333</v>
      </c>
      <c r="H71" s="10"/>
      <c r="I71" s="10"/>
      <c r="J71" s="10"/>
      <c r="K71" s="10"/>
      <c r="L71" s="10"/>
      <c r="M71" s="1"/>
      <c r="N71" s="1"/>
    </row>
    <row r="72" spans="1:14">
      <c r="A72" s="20">
        <v>61</v>
      </c>
      <c r="B72" s="16">
        <v>0.4</v>
      </c>
      <c r="C72" s="29">
        <f t="shared" si="4"/>
        <v>2538288</v>
      </c>
      <c r="D72" s="29">
        <f t="shared" si="5"/>
        <v>3639368.6304422482</v>
      </c>
      <c r="E72" s="24">
        <f t="shared" si="6"/>
        <v>0.44476958487046225</v>
      </c>
      <c r="F72" s="10"/>
      <c r="G72" s="28">
        <v>1.1119239621761556</v>
      </c>
      <c r="H72" s="10"/>
      <c r="I72" s="10"/>
      <c r="J72" s="10"/>
      <c r="K72" s="10"/>
      <c r="L72" s="10"/>
      <c r="M72" s="1"/>
      <c r="N72" s="1"/>
    </row>
    <row r="73" spans="1:14">
      <c r="A73" s="20">
        <v>62</v>
      </c>
      <c r="B73" s="16">
        <v>0.34</v>
      </c>
      <c r="C73" s="29">
        <f t="shared" si="4"/>
        <v>2539512</v>
      </c>
      <c r="D73" s="29">
        <f t="shared" si="5"/>
        <v>3640717.1712874332</v>
      </c>
      <c r="E73" s="24">
        <f t="shared" si="6"/>
        <v>0.37459467921808448</v>
      </c>
      <c r="F73" s="10"/>
      <c r="G73" s="28">
        <v>1.1017490565237777</v>
      </c>
      <c r="H73" s="10"/>
      <c r="I73" s="10"/>
      <c r="J73" s="10"/>
      <c r="K73" s="10"/>
      <c r="L73" s="10"/>
      <c r="M73" s="1"/>
      <c r="N73" s="1"/>
    </row>
    <row r="74" spans="1:14">
      <c r="A74" s="20">
        <v>63</v>
      </c>
      <c r="B74" s="16">
        <v>0.25</v>
      </c>
      <c r="C74" s="29">
        <f t="shared" si="4"/>
        <v>2540412</v>
      </c>
      <c r="D74" s="29">
        <f t="shared" si="5"/>
        <v>3641699.5880232174</v>
      </c>
      <c r="E74" s="24">
        <f t="shared" si="6"/>
        <v>0.27289353771784997</v>
      </c>
      <c r="F74" s="10"/>
      <c r="G74" s="28">
        <v>1.0915741508713999</v>
      </c>
      <c r="H74" s="10"/>
      <c r="I74" s="10"/>
      <c r="J74" s="10"/>
      <c r="K74" s="10"/>
      <c r="L74" s="10"/>
      <c r="M74" s="1"/>
      <c r="N74" s="1"/>
    </row>
    <row r="75" spans="1:14">
      <c r="A75" s="20">
        <v>64</v>
      </c>
      <c r="B75" s="16">
        <v>0.17</v>
      </c>
      <c r="C75" s="29">
        <f t="shared" si="4"/>
        <v>2541024</v>
      </c>
      <c r="D75" s="29">
        <f t="shared" si="5"/>
        <v>3642361.4043612913</v>
      </c>
      <c r="E75" s="24">
        <f t="shared" si="6"/>
        <v>0.18383787168723378</v>
      </c>
      <c r="F75" s="10"/>
      <c r="G75" s="28">
        <v>1.0813992452190222</v>
      </c>
      <c r="H75" s="10"/>
      <c r="I75" s="10"/>
      <c r="J75" s="10"/>
      <c r="K75" s="10"/>
      <c r="L75" s="10"/>
      <c r="M75" s="1"/>
      <c r="N75" s="1"/>
    </row>
    <row r="76" spans="1:14">
      <c r="A76" s="20">
        <v>65</v>
      </c>
      <c r="B76" s="16">
        <v>0.12</v>
      </c>
      <c r="C76" s="29">
        <f t="shared" ref="C76:C107" si="7">(B76*3600)+C75</f>
        <v>2541456</v>
      </c>
      <c r="D76" s="29">
        <f t="shared" ref="D76:D107" si="8">(E76*3600)+D75</f>
        <v>3642824.1732759839</v>
      </c>
      <c r="E76" s="24">
        <f t="shared" si="6"/>
        <v>0.12854692074799734</v>
      </c>
      <c r="F76" s="10"/>
      <c r="G76" s="28">
        <v>1.0712243395666445</v>
      </c>
      <c r="H76" s="10"/>
      <c r="I76" s="10"/>
      <c r="J76" s="10"/>
      <c r="K76" s="10"/>
      <c r="L76" s="10"/>
      <c r="M76" s="1"/>
      <c r="N76" s="1"/>
    </row>
    <row r="77" spans="1:14">
      <c r="A77" s="20">
        <v>66</v>
      </c>
      <c r="B77" s="16">
        <v>0.09</v>
      </c>
      <c r="C77" s="29">
        <f t="shared" si="7"/>
        <v>2541780</v>
      </c>
      <c r="D77" s="29">
        <f t="shared" si="8"/>
        <v>3643167.9532925719</v>
      </c>
      <c r="E77" s="24">
        <f t="shared" si="6"/>
        <v>9.5494449052283992E-2</v>
      </c>
      <c r="F77" s="10"/>
      <c r="G77" s="28">
        <v>1.0610494339142666</v>
      </c>
      <c r="H77" s="10"/>
      <c r="I77" s="10"/>
      <c r="J77" s="10"/>
      <c r="K77" s="10"/>
      <c r="L77" s="10"/>
      <c r="M77" s="1"/>
      <c r="N77" s="1"/>
    </row>
    <row r="78" spans="1:14">
      <c r="A78" s="20">
        <v>67</v>
      </c>
      <c r="B78" s="16">
        <v>7.0000000000000007E-2</v>
      </c>
      <c r="C78" s="29">
        <f t="shared" si="7"/>
        <v>2542032</v>
      </c>
      <c r="D78" s="29">
        <f t="shared" si="8"/>
        <v>3643432.7736736941</v>
      </c>
      <c r="E78" s="24">
        <f t="shared" si="6"/>
        <v>7.356121697833222E-2</v>
      </c>
      <c r="F78" s="10"/>
      <c r="G78" s="28">
        <v>1.0508745282618888</v>
      </c>
      <c r="H78" s="10"/>
      <c r="I78" s="10"/>
      <c r="J78" s="10"/>
      <c r="K78" s="10"/>
      <c r="L78" s="10"/>
      <c r="M78" s="1"/>
      <c r="N78" s="1"/>
    </row>
    <row r="79" spans="1:14">
      <c r="A79" s="20">
        <v>68</v>
      </c>
      <c r="B79" s="16">
        <v>0.06</v>
      </c>
      <c r="C79" s="29">
        <f t="shared" si="7"/>
        <v>2542248</v>
      </c>
      <c r="D79" s="29">
        <f t="shared" si="8"/>
        <v>3643657.5647921776</v>
      </c>
      <c r="E79" s="24">
        <f t="shared" si="6"/>
        <v>6.2441977356570665E-2</v>
      </c>
      <c r="F79" s="10"/>
      <c r="G79" s="28">
        <v>1.0406996226095111</v>
      </c>
      <c r="H79" s="10"/>
      <c r="I79" s="10"/>
      <c r="J79" s="10"/>
      <c r="K79" s="10"/>
      <c r="L79" s="10"/>
      <c r="M79" s="1"/>
      <c r="N79" s="1"/>
    </row>
    <row r="80" spans="1:14">
      <c r="A80" s="20">
        <v>69</v>
      </c>
      <c r="B80" s="16">
        <v>0.05</v>
      </c>
      <c r="C80" s="29">
        <f t="shared" si="7"/>
        <v>2542428</v>
      </c>
      <c r="D80" s="29">
        <f t="shared" si="8"/>
        <v>3643843.0592412301</v>
      </c>
      <c r="E80" s="24">
        <f t="shared" si="6"/>
        <v>5.1526235847856677E-2</v>
      </c>
      <c r="F80" s="10"/>
      <c r="G80" s="28">
        <v>1.0305247169571334</v>
      </c>
      <c r="H80" s="10"/>
      <c r="I80" s="10"/>
      <c r="J80" s="10"/>
      <c r="K80" s="10"/>
      <c r="L80" s="10"/>
      <c r="M80" s="1"/>
      <c r="N80" s="1"/>
    </row>
    <row r="81" spans="1:14">
      <c r="A81" s="20">
        <v>70</v>
      </c>
      <c r="B81" s="16">
        <v>0.04</v>
      </c>
      <c r="C81" s="29">
        <f t="shared" si="7"/>
        <v>2542572</v>
      </c>
      <c r="D81" s="29">
        <f t="shared" si="8"/>
        <v>3643989.9896140578</v>
      </c>
      <c r="E81" s="24">
        <f t="shared" si="6"/>
        <v>4.0813992452190216E-2</v>
      </c>
      <c r="F81" s="10"/>
      <c r="G81" s="28">
        <v>1.0203498113047553</v>
      </c>
      <c r="H81" s="10"/>
      <c r="I81" s="10"/>
      <c r="J81" s="10"/>
      <c r="K81" s="10"/>
      <c r="L81" s="10"/>
      <c r="M81" s="1"/>
      <c r="N81" s="1"/>
    </row>
    <row r="82" spans="1:14">
      <c r="A82" s="20">
        <v>71</v>
      </c>
      <c r="B82" s="16">
        <v>0.04</v>
      </c>
      <c r="C82" s="29">
        <f t="shared" si="7"/>
        <v>2542716</v>
      </c>
      <c r="D82" s="29">
        <f t="shared" si="8"/>
        <v>3644135.4548004717</v>
      </c>
      <c r="E82" s="24">
        <f t="shared" si="6"/>
        <v>4.0406996226095108E-2</v>
      </c>
      <c r="F82" s="10"/>
      <c r="G82" s="28">
        <v>1.0101749056523777</v>
      </c>
      <c r="H82" s="10"/>
      <c r="I82" s="10"/>
      <c r="J82" s="10"/>
      <c r="K82" s="10"/>
      <c r="L82" s="10"/>
      <c r="M82" s="1"/>
      <c r="N82" s="1"/>
    </row>
    <row r="83" spans="1:14" ht="15.75" thickBot="1">
      <c r="A83" s="21">
        <v>72</v>
      </c>
      <c r="B83" s="17">
        <v>0</v>
      </c>
      <c r="C83" s="30">
        <f t="shared" si="7"/>
        <v>2542716</v>
      </c>
      <c r="D83" s="30">
        <f t="shared" si="8"/>
        <v>3644135.4548004717</v>
      </c>
      <c r="E83" s="26">
        <f t="shared" si="6"/>
        <v>0</v>
      </c>
      <c r="F83" s="10"/>
      <c r="G83" s="28">
        <v>0.99999999999999989</v>
      </c>
      <c r="H83" s="10"/>
      <c r="I83" s="10"/>
      <c r="J83" s="10"/>
      <c r="K83" s="10"/>
      <c r="L83" s="10"/>
      <c r="M83" s="1"/>
      <c r="N83" s="1"/>
    </row>
    <row r="84" spans="1:14">
      <c r="A84" s="11"/>
      <c r="B84" s="11"/>
      <c r="C84" s="11"/>
      <c r="D84" s="11"/>
      <c r="E84" s="11"/>
      <c r="F84" s="10"/>
      <c r="G84" s="10"/>
      <c r="H84" s="10"/>
      <c r="I84" s="10"/>
      <c r="J84" s="10"/>
      <c r="K84" s="10"/>
      <c r="L84" s="10"/>
      <c r="M84" s="1"/>
      <c r="N84" s="1"/>
    </row>
    <row r="85" spans="1:14">
      <c r="A85" s="34" t="s">
        <v>12</v>
      </c>
      <c r="B85" s="35"/>
      <c r="C85" s="36"/>
      <c r="D85" s="39">
        <f>C83</f>
        <v>2542716</v>
      </c>
      <c r="E85" s="36"/>
      <c r="F85" s="5" t="s">
        <v>13</v>
      </c>
      <c r="G85" s="1"/>
      <c r="H85" s="1"/>
      <c r="I85" s="1"/>
      <c r="J85" s="1"/>
      <c r="K85" s="1"/>
      <c r="L85" s="1"/>
      <c r="M85" s="1"/>
      <c r="N85" s="1"/>
    </row>
    <row r="86" spans="1:14">
      <c r="A86" s="34" t="s">
        <v>14</v>
      </c>
      <c r="B86" s="35"/>
      <c r="C86" s="36"/>
      <c r="D86" s="39">
        <f>D83</f>
        <v>3644135.4548004717</v>
      </c>
      <c r="E86" s="36"/>
      <c r="F86" s="5" t="s">
        <v>13</v>
      </c>
      <c r="G86" s="1"/>
      <c r="H86" s="1"/>
      <c r="I86" s="1"/>
      <c r="J86" s="1"/>
      <c r="K86" s="1"/>
      <c r="L86" s="1"/>
      <c r="M86" s="1"/>
      <c r="N86" s="1"/>
    </row>
    <row r="87" spans="1:14">
      <c r="A87" s="32"/>
      <c r="B87" s="32"/>
      <c r="C87" s="32"/>
      <c r="D87" s="32"/>
      <c r="E87" s="32"/>
      <c r="F87" s="32"/>
      <c r="G87" s="1"/>
      <c r="H87" s="1"/>
      <c r="I87" s="1"/>
      <c r="J87" s="1"/>
      <c r="K87" s="1"/>
      <c r="L87" s="1"/>
      <c r="M87" s="1"/>
      <c r="N87" s="1"/>
    </row>
  </sheetData>
  <mergeCells count="5">
    <mergeCell ref="A85:C85"/>
    <mergeCell ref="D85:E85"/>
    <mergeCell ref="A86:C86"/>
    <mergeCell ref="D86:E86"/>
    <mergeCell ref="A2:H2"/>
  </mergeCells>
  <pageMargins left="0.61" right="0.41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grafy</vt:lpstr>
      </vt:variant>
      <vt:variant>
        <vt:i4>1</vt:i4>
      </vt:variant>
    </vt:vector>
  </HeadingPairs>
  <TitlesOfParts>
    <vt:vector size="3" baseType="lpstr">
      <vt:lpstr>Kulminační průtok Q1000</vt:lpstr>
      <vt:lpstr>Průběh povodňové vlny</vt:lpstr>
      <vt:lpstr>GRAF-průběh KPV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 Valečka</cp:lastModifiedBy>
  <cp:lastPrinted>2013-08-21T13:44:57Z</cp:lastPrinted>
  <dcterms:created xsi:type="dcterms:W3CDTF">2013-08-13T13:52:06Z</dcterms:created>
  <dcterms:modified xsi:type="dcterms:W3CDTF">2013-09-16T14:05:38Z</dcterms:modified>
</cp:coreProperties>
</file>