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Položky!$A$1:$G$182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6" i="3"/>
  <c r="G45"/>
  <c r="G59"/>
  <c r="G68"/>
  <c r="G75"/>
  <c r="G81"/>
  <c r="G149"/>
  <c r="G168"/>
  <c r="G182"/>
  <c r="G192"/>
  <c r="G166"/>
  <c r="G14" i="2" s="1"/>
  <c r="G167" i="3"/>
  <c r="G191"/>
  <c r="E191"/>
  <c r="G206"/>
  <c r="E206"/>
  <c r="G205"/>
  <c r="E205"/>
  <c r="G190"/>
  <c r="G203"/>
  <c r="G17" i="2" s="1"/>
  <c r="G9"/>
  <c r="G189" i="3"/>
  <c r="G204"/>
  <c r="G200"/>
  <c r="G202"/>
  <c r="G201"/>
  <c r="G199"/>
  <c r="G198"/>
  <c r="G194"/>
  <c r="G197"/>
  <c r="G196"/>
  <c r="G195"/>
  <c r="G180"/>
  <c r="G187"/>
  <c r="G186"/>
  <c r="G185"/>
  <c r="G184"/>
  <c r="G188"/>
  <c r="G181"/>
  <c r="G179"/>
  <c r="G177"/>
  <c r="G176"/>
  <c r="BE175"/>
  <c r="BC175"/>
  <c r="BB175"/>
  <c r="BA175"/>
  <c r="G175"/>
  <c r="BD175" s="1"/>
  <c r="BE174"/>
  <c r="BC174"/>
  <c r="BB174"/>
  <c r="BA174"/>
  <c r="G174"/>
  <c r="BD174" s="1"/>
  <c r="BE173"/>
  <c r="BC173"/>
  <c r="BB173"/>
  <c r="BA173"/>
  <c r="G173"/>
  <c r="BD173" s="1"/>
  <c r="BE172"/>
  <c r="BD172"/>
  <c r="BB172"/>
  <c r="BA172"/>
  <c r="G172"/>
  <c r="BC172" s="1"/>
  <c r="BE171"/>
  <c r="BC171"/>
  <c r="BB171"/>
  <c r="BA171"/>
  <c r="G171"/>
  <c r="BD171" s="1"/>
  <c r="BE170"/>
  <c r="BC170"/>
  <c r="BB170"/>
  <c r="BA170"/>
  <c r="G170"/>
  <c r="BD170" s="1"/>
  <c r="B15" i="2"/>
  <c r="A15"/>
  <c r="C182" i="3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4"/>
  <c r="BD154"/>
  <c r="BC154"/>
  <c r="BA154"/>
  <c r="G154"/>
  <c r="BB154" s="1"/>
  <c r="BE151"/>
  <c r="BD151"/>
  <c r="BC151"/>
  <c r="BA151"/>
  <c r="G151"/>
  <c r="BB151" s="1"/>
  <c r="B14" i="2"/>
  <c r="A14"/>
  <c r="C168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E17" i="2" l="1"/>
  <c r="G207" i="3"/>
  <c r="E16" i="2"/>
  <c r="G12"/>
  <c r="E7"/>
  <c r="E9"/>
  <c r="E8"/>
  <c r="H15"/>
  <c r="F14"/>
  <c r="F13"/>
  <c r="F12"/>
  <c r="G15"/>
  <c r="G18" s="1"/>
  <c r="BE81" i="3"/>
  <c r="I12" i="2" s="1"/>
  <c r="BB26" i="3"/>
  <c r="F7" i="2" s="1"/>
  <c r="BC81" i="3"/>
  <c r="BA81"/>
  <c r="E12" i="2" s="1"/>
  <c r="BE168" i="3"/>
  <c r="I14" i="2" s="1"/>
  <c r="BD168" i="3"/>
  <c r="H14" i="2" s="1"/>
  <c r="BB45" i="3"/>
  <c r="F8" i="2" s="1"/>
  <c r="BB182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8" i="3"/>
  <c r="BA168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8" i="3"/>
  <c r="BA182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2"/>
  <c r="BA45"/>
  <c r="BB68"/>
  <c r="F10" i="2" s="1"/>
  <c r="BA59" i="3"/>
  <c r="BB149"/>
  <c r="BD182"/>
  <c r="BC182"/>
  <c r="H18" i="2" l="1"/>
  <c r="C15" i="1" s="1"/>
  <c r="C14"/>
  <c r="BD192" i="3"/>
  <c r="E15" i="2"/>
  <c r="E18" s="1"/>
  <c r="BA192" i="3"/>
  <c r="BC192"/>
  <c r="I15" i="2"/>
  <c r="BE192" i="3"/>
  <c r="F15" i="2"/>
  <c r="F18" s="1"/>
  <c r="BB192" i="3"/>
  <c r="I18" i="2" l="1"/>
  <c r="C20" i="1" s="1"/>
  <c r="C17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<sst xmlns="http://schemas.openxmlformats.org/spreadsheetml/2006/main" count="596" uniqueCount="377">
  <si>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</si>
  <si>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</si>
  <si>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</si>
  <si>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</si>
  <si>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</si>
  <si>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</si>
  <si>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</si>
  <si>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</si>
  <si>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</si>
  <si>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</si>
  <si>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</si>
  <si>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</si>
  <si>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</si>
  <si>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</si>
  <si>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</si>
  <si>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</si>
  <si>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</si>
  <si>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</si>
  <si>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</si>
  <si>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</si>
  <si>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</si>
  <si>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</si>
  <si>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</si>
  <si>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</si>
  <si>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</si>
  <si>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</si>
  <si>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</si>
  <si>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</si>
  <si>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</si>
  <si>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</si>
  <si>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</si>
  <si>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</si>
  <si>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</si>
  <si>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</si>
  <si>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</si>
  <si>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</si>
  <si>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</si>
  <si>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</si>
  <si>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</si>
  <si>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</si>
  <si>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</si>
  <si>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</si>
  <si>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</si>
  <si>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</si>
  <si>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</si>
  <si>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</si>
  <si>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</si>
  <si>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</si>
  <si>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</si>
  <si>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</si>
  <si>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</si>
  <si>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</si>
  <si>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</si>
  <si>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</si>
  <si>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</si>
  <si>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</si>
  <si>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</si>
  <si>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</si>
  <si>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</si>
  <si>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</si>
  <si>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</si>
  <si>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</si>
  <si>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</si>
  <si>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</si>
  <si>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</si>
  <si>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</si>
  <si>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</si>
  <si>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</si>
  <si>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</si>
  <si>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</si>
  <si>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</si>
  <si>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</si>
  <si>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</si>
  <si>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</si>
  <si>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</si>
  <si>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</si>
  <si>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</si>
  <si>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</si>
  <si>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</si>
  <si>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</si>
  <si>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</si>
  <si>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</si>
  <si>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</si>
  <si>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</si>
  <si>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</si>
  <si>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</si>
  <si>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</si>
  <si>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</si>
  <si>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</si>
  <si>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</si>
  <si>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</si>
  <si>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</si>
  <si>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</si>
  <si>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</si>
  <si>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</si>
  <si>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</si>
  <si>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</si>
  <si>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</si>
  <si>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</si>
  <si>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</si>
  <si>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</si>
  <si>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</si>
  <si>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</si>
  <si>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</si>
  <si>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</si>
  <si>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</si>
  <si>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</si>
  <si>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</si>
  <si>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</si>
  <si>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</si>
  <si>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</si>
  <si>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>0,45*3*1,1*12</t>
  </si>
  <si>
    <t>0,3*0,3*1,1*4</t>
  </si>
  <si>
    <t>0,45*0,45*1,3*8</t>
  </si>
  <si>
    <t>275 35-1215.RT1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</si>
  <si>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</si>
  <si>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</si>
  <si>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</si>
  <si>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</si>
  <si>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</si>
  <si>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</si>
  <si>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</si>
  <si>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</si>
  <si>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</si>
  <si>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</si>
  <si>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</si>
  <si>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</si>
  <si>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</si>
  <si>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</si>
  <si>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</si>
  <si>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</si>
  <si>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</si>
  <si>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</si>
  <si>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</si>
  <si>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</si>
  <si>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</si>
  <si>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</si>
  <si>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</si>
  <si>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</si>
  <si>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</si>
  <si>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</si>
  <si>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</si>
  <si>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</si>
  <si>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</si>
  <si>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</si>
  <si>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</si>
  <si>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</si>
  <si>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</si>
  <si>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</si>
  <si>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</si>
  <si>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</si>
  <si>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</si>
  <si>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</si>
  <si>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</si>
  <si>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</si>
  <si>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</si>
  <si>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</si>
  <si>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</si>
  <si>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</si>
  <si>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</si>
  <si>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</si>
  <si>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</si>
  <si>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</si>
  <si>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</si>
  <si>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</si>
  <si>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</si>
  <si>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</si>
  <si>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</si>
  <si>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</si>
  <si>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</si>
  <si>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</si>
  <si>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</si>
  <si>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</si>
  <si>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</si>
  <si>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</si>
  <si>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</si>
  <si>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</si>
  <si>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</si>
  <si>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</si>
  <si>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</si>
  <si>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</si>
  <si>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</si>
  <si>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</si>
  <si>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</si>
  <si>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</si>
  <si>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</si>
  <si>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</si>
  <si>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</si>
  <si>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</si>
  <si>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</si>
  <si>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</si>
  <si>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</si>
  <si>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</si>
  <si>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</si>
  <si>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</si>
  <si>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</si>
  <si>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</si>
  <si>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</si>
  <si>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</si>
  <si>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</si>
  <si>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</si>
  <si>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</si>
  <si>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</si>
  <si>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</si>
  <si>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</si>
  <si>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</si>
  <si>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</si>
  <si>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</si>
  <si>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</si>
  <si>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</si>
  <si>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</si>
  <si>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</si>
  <si>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</si>
  <si>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</si>
  <si>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</si>
  <si>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</si>
  <si>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</si>
  <si>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</si>
  <si>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</si>
  <si>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</si>
  <si>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</si>
  <si>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</si>
  <si>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</si>
  <si>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</si>
  <si>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</si>
  <si>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</si>
  <si>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</si>
  <si>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</si>
  <si>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</si>
  <si>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</si>
  <si>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</si>
  <si>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</si>
  <si>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</si>
  <si>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</si>
  <si>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</si>
  <si>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</si>
  <si>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</si>
  <si>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</si>
  <si>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</si>
  <si>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</si>
  <si>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</si>
  <si>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</si>
  <si>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</si>
  <si>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</si>
  <si>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</si>
  <si>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</si>
  <si>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</si>
  <si>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</si>
  <si>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</si>
  <si>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</si>
  <si>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</si>
  <si>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</si>
  <si>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</si>
  <si>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</si>
  <si>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</si>
  <si>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</si>
  <si>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</si>
  <si>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</si>
  <si>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</si>
  <si>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</si>
  <si>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</si>
  <si>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</si>
  <si>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</si>
  <si>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</si>
  <si>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>2,6*(3,5+3,5+3,5+2,15+3,5+5+3,5+3,5+7+12,3)</t>
  </si>
  <si>
    <t>611-91674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</si>
  <si>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</si>
  <si>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</si>
  <si>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</si>
  <si>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</si>
  <si>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</si>
  <si>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</si>
  <si>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</si>
  <si>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</si>
  <si>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</si>
  <si>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</si>
  <si>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</si>
  <si>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</si>
  <si>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</si>
  <si>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</si>
  <si>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</si>
  <si>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</si>
  <si>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</si>
  <si>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</si>
  <si>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</si>
  <si>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</si>
  <si>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</si>
  <si>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</si>
  <si>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</si>
  <si>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</si>
  <si>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</si>
  <si>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</si>
  <si>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</si>
  <si>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</si>
  <si>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</si>
  <si>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</si>
  <si>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</si>
  <si>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</si>
  <si>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</si>
  <si>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</si>
  <si>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</si>
  <si>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</si>
  <si>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</si>
  <si>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x0013</t>
  </si>
  <si>
    <t>přívod elektroinstalace z paty Správního objektu včetně napojení a vyhotovení samostatného jističe v elektrorozvodné skříni umístěné ve sklepní části objektu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</si>
  <si>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</si>
  <si>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</si>
  <si>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</si>
  <si>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</si>
  <si>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</si>
  <si>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</si>
  <si>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</si>
  <si>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</si>
  <si>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</si>
  <si>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</si>
  <si>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</si>
  <si>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</si>
  <si>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</si>
  <si>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</si>
  <si>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</si>
  <si>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</si>
  <si>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</si>
  <si>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</si>
  <si>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</si>
  <si>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</si>
  <si>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</si>
  <si>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</si>
  <si>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</si>
  <si>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</si>
  <si>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</si>
  <si>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</si>
  <si>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 xml:space="preserve">Dláždění chodníku včetně napojení na stávající prostranství </t>
  </si>
  <si>
    <t>Dláždění chodníku včetně napojení na stávající prostranství  - Mozaika dlažební štípaná 7/9 (sjednocení vzhledu příjezdových cest v areálu)</t>
  </si>
  <si>
    <t>z0006</t>
  </si>
  <si>
    <t>Mozaika dlažební 7/9 štípaná 1t (6m2)</t>
  </si>
  <si>
    <t>z0007</t>
  </si>
  <si>
    <t xml:space="preserve">Hutnění a válcování komunikace + spárování Mozaiky </t>
  </si>
  <si>
    <t>z000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</si>
  <si>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</si>
  <si>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</si>
  <si>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</si>
  <si>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</si>
  <si>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</si>
  <si>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</si>
  <si>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</si>
  <si>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</si>
  <si>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</si>
  <si>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</si>
  <si>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</si>
  <si>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</si>
  <si>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</si>
  <si>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</si>
  <si>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</si>
  <si>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</si>
  <si>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</si>
  <si>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</si>
  <si>
    <t>Bednění stěn základových patek - zřízení - práce</t>
  </si>
  <si>
    <t>Bednění stěn základových patek - zřízení - materiál -bednící materiál prkna</t>
  </si>
  <si>
    <t>96a</t>
  </si>
  <si>
    <t>x0021vod</t>
  </si>
  <si>
    <t>z0002příp</t>
  </si>
  <si>
    <t>Vyhotovení příjezdové manipulační koumunikace v šíři 4m a délce 36m (hrubý štěrky)</t>
  </si>
  <si>
    <t xml:space="preserve">Zhutnění + dosyp zeminou manipulační plochy po dokončení díla + uvedení do původního stavu </t>
  </si>
  <si>
    <t>vyhotovení odvodu podzemní vody okolo objektu ( výkop + drenážní trubka + štěrkové podloží včetně zásypu = 70bm -hloubka výkopu 1m)</t>
  </si>
  <si>
    <t>96b</t>
  </si>
  <si>
    <t>x1223zem</t>
  </si>
  <si>
    <t>Vyhotovení zemnícího pásku včetně uložení do štěrkového lože o hloubce 300mm</t>
  </si>
  <si>
    <t>bm</t>
  </si>
  <si>
    <t>Položení podlah hoblovaných z prken, pero, drážka - modřín</t>
  </si>
  <si>
    <t>Obložení stěn nad 1 m2 palubkami DB, š. do 10 cm - modřín</t>
  </si>
  <si>
    <t>Palubka obkladová SM tloušťka 18 šíře 118 mm - modřín</t>
  </si>
  <si>
    <t>regálový systém dřevěný(masiv) - délka 350cm x hloubka 50cm x výška 235cm x délka jedné police 80-100cm, nosnost jedné police min.110kg, počet polic 5</t>
  </si>
  <si>
    <t>79a</t>
  </si>
  <si>
    <t>xz002</t>
  </si>
  <si>
    <t>regálový systém dřevěný(masiv) - délka 7000cm x hloubka 50cm x výška 235cm x délka jedné police 80-100cm, nosnost jedné police min.110kg, počet polic 5</t>
  </si>
  <si>
    <t>Kachlová kamna na dřevo historizujícího vzhledu bez tepelného výměníku o výkonu min. 8kW - Nordica Luna BII - pergamena</t>
  </si>
  <si>
    <t>D+M Kompostovací toaleta MullToa 25 Automatic s principem separace moči, 12V nebo 24V ventilátor, připojení na solarni systém, včetně vsakovací jámy pro odvod moči z toalety a vody do jámy a odvětrání toalety skrze střechu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</si>
</sst>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9" fillId="3" borderId="0" xfId="1" applyFill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2"/>
  <sheetViews>
    <sheetView tabSelected="1" workbookViewId="0">
      <selection activeCell="G21" sqref="G21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350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351</v>
      </c>
      <c r="D6" s="10"/>
      <c r="E6" s="10"/>
      <c r="F6" s="18"/>
      <c r="G6" s="12"/>
    </row>
    <row r="7" spans="1:57">
      <c r="A7" s="13" t="s">
        <v>8</v>
      </c>
      <c r="B7" s="15"/>
      <c r="C7" s="196" t="s">
        <v>352</v>
      </c>
      <c r="D7" s="19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6" t="s">
        <v>347</v>
      </c>
      <c r="D8" s="197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8"/>
      <c r="F11" s="199"/>
      <c r="G11" s="20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>
        <f>C18+C20</f>
        <v>0</v>
      </c>
      <c r="D21" s="24" t="s">
        <v>29</v>
      </c>
      <c r="E21" s="46"/>
      <c r="F21" s="168">
        <v>5.0000000000000001E-3</v>
      </c>
      <c r="G21" s="169">
        <f>C21*F21</f>
        <v>0</v>
      </c>
    </row>
    <row r="22" spans="1:7" ht="15.95" customHeight="1" thickBot="1">
      <c r="A22" s="24" t="s">
        <v>30</v>
      </c>
      <c r="B22" s="25"/>
      <c r="C22" s="170">
        <f>C18+C20+G22</f>
        <v>50000</v>
      </c>
      <c r="D22" s="51" t="s">
        <v>31</v>
      </c>
      <c r="E22" s="52"/>
      <c r="F22" s="53"/>
      <c r="G22" s="169">
        <f>G21+Rekapitulace!I23</f>
        <v>50000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>
        <f>C22</f>
        <v>50000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>
        <f>ROUND(PRODUCT(F29,C30/100),1)</f>
        <v>10500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>
        <f>CEILING(SUM(F29:F30),IF(SUM(F29:F30)&gt;=0,1,-1))</f>
        <v>60500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1" t="s">
        <v>349</v>
      </c>
      <c r="C34" s="201"/>
      <c r="D34" s="201"/>
      <c r="E34" s="201"/>
      <c r="F34" s="201"/>
      <c r="G34" s="201"/>
      <c r="H34" t="s">
        <v>4</v>
      </c>
    </row>
    <row r="35" spans="1:8" ht="12.75" customHeight="1">
      <c r="A35" s="64"/>
      <c r="B35" s="201"/>
      <c r="C35" s="201"/>
      <c r="D35" s="201"/>
      <c r="E35" s="201"/>
      <c r="F35" s="201"/>
      <c r="G35" s="201"/>
      <c r="H35" t="s">
        <v>4</v>
      </c>
    </row>
    <row r="36" spans="1:8">
      <c r="A36" s="64"/>
      <c r="B36" s="201"/>
      <c r="C36" s="201"/>
      <c r="D36" s="201"/>
      <c r="E36" s="201"/>
      <c r="F36" s="201"/>
      <c r="G36" s="201"/>
      <c r="H36" t="s">
        <v>4</v>
      </c>
    </row>
    <row r="37" spans="1:8">
      <c r="A37" s="64"/>
      <c r="B37" s="201"/>
      <c r="C37" s="201"/>
      <c r="D37" s="201"/>
      <c r="E37" s="201"/>
      <c r="F37" s="201"/>
      <c r="G37" s="201"/>
      <c r="H37" t="s">
        <v>4</v>
      </c>
    </row>
    <row r="38" spans="1:8">
      <c r="A38" s="64"/>
      <c r="B38" s="201"/>
      <c r="C38" s="201"/>
      <c r="D38" s="201"/>
      <c r="E38" s="201"/>
      <c r="F38" s="201"/>
      <c r="G38" s="201"/>
      <c r="H38" t="s">
        <v>4</v>
      </c>
    </row>
    <row r="39" spans="1:8">
      <c r="A39" s="64"/>
      <c r="B39" s="201"/>
      <c r="C39" s="201"/>
      <c r="D39" s="201"/>
      <c r="E39" s="201"/>
      <c r="F39" s="201"/>
      <c r="G39" s="201"/>
      <c r="H39" t="s">
        <v>4</v>
      </c>
    </row>
    <row r="40" spans="1:8">
      <c r="A40" s="64"/>
      <c r="B40" s="201"/>
      <c r="C40" s="201"/>
      <c r="D40" s="201"/>
      <c r="E40" s="201"/>
      <c r="F40" s="201"/>
      <c r="G40" s="201"/>
      <c r="H40" t="s">
        <v>4</v>
      </c>
    </row>
    <row r="41" spans="1:8">
      <c r="A41" s="64"/>
      <c r="B41" s="201"/>
      <c r="C41" s="201"/>
      <c r="D41" s="201"/>
      <c r="E41" s="201"/>
      <c r="F41" s="201"/>
      <c r="G41" s="201"/>
      <c r="H41" t="s">
        <v>4</v>
      </c>
    </row>
    <row r="42" spans="1:8" ht="3" customHeight="1">
      <c r="A42" s="64"/>
      <c r="B42" s="201"/>
      <c r="C42" s="201"/>
      <c r="D42" s="201"/>
      <c r="E42" s="201"/>
      <c r="F42" s="201"/>
      <c r="G42" s="201"/>
      <c r="H42" t="s">
        <v>4</v>
      </c>
    </row>
    <row r="43" spans="1:8">
      <c r="B43" s="195"/>
      <c r="C43" s="195"/>
      <c r="D43" s="195"/>
      <c r="E43" s="195"/>
      <c r="F43" s="195"/>
      <c r="G43" s="195"/>
    </row>
    <row r="44" spans="1:8">
      <c r="B44" s="195"/>
      <c r="C44" s="195"/>
      <c r="D44" s="195"/>
      <c r="E44" s="195"/>
      <c r="F44" s="195"/>
      <c r="G44" s="195"/>
    </row>
    <row r="45" spans="1:8">
      <c r="B45" s="195"/>
      <c r="C45" s="195"/>
      <c r="D45" s="195"/>
      <c r="E45" s="195"/>
      <c r="F45" s="195"/>
      <c r="G45" s="195"/>
    </row>
    <row r="46" spans="1:8">
      <c r="B46" s="195"/>
      <c r="C46" s="195"/>
      <c r="D46" s="195"/>
      <c r="E46" s="195"/>
      <c r="F46" s="195"/>
      <c r="G46" s="195"/>
    </row>
    <row r="47" spans="1:8">
      <c r="B47" s="195"/>
      <c r="C47" s="195"/>
      <c r="D47" s="195"/>
      <c r="E47" s="195"/>
      <c r="F47" s="195"/>
      <c r="G47" s="195"/>
    </row>
    <row r="48" spans="1:8">
      <c r="B48" s="195"/>
      <c r="C48" s="195"/>
      <c r="D48" s="195"/>
      <c r="E48" s="195"/>
      <c r="F48" s="195"/>
      <c r="G48" s="195"/>
    </row>
    <row r="49" spans="2:7">
      <c r="B49" s="195"/>
      <c r="C49" s="195"/>
      <c r="D49" s="195"/>
      <c r="E49" s="195"/>
      <c r="F49" s="195"/>
      <c r="G49" s="195"/>
    </row>
    <row r="50" spans="2:7">
      <c r="B50" s="195"/>
      <c r="C50" s="195"/>
      <c r="D50" s="195"/>
      <c r="E50" s="195"/>
      <c r="F50" s="195"/>
      <c r="G50" s="195"/>
    </row>
    <row r="51" spans="2:7">
      <c r="B51" s="195"/>
      <c r="C51" s="195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C36" sqref="C3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2" t="s">
        <v>5</v>
      </c>
      <c r="B1" s="203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4" t="s">
        <v>1</v>
      </c>
      <c r="B2" s="205"/>
      <c r="C2" s="71" t="str">
        <f>CONCATENATE(cisloobjektu," ",nazevobjektu)</f>
        <v xml:space="preserve"> Dřevěný zahradní altán</v>
      </c>
      <c r="D2" s="72"/>
      <c r="E2" s="73"/>
      <c r="F2" s="72"/>
      <c r="G2" s="206"/>
      <c r="H2" s="206"/>
      <c r="I2" s="207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Položky!BA168</f>
        <v>0</v>
      </c>
      <c r="F14" s="175">
        <f>Položky!G165+Položky!G164+Položky!G163+Položky!G162+Položky!G161+Položky!G160+Položky!G158+Položky!G159+Položky!G157+Položky!G156+Položky!G154+Položky!G151</f>
        <v>0</v>
      </c>
      <c r="G14" s="175">
        <f>Položky!G166</f>
        <v>0</v>
      </c>
      <c r="H14" s="175">
        <f>Položky!BD168</f>
        <v>0</v>
      </c>
      <c r="I14" s="176">
        <f>Položky!BE168</f>
        <v>0</v>
      </c>
    </row>
    <row r="15" spans="1:9" s="11" customFormat="1">
      <c r="A15" s="167" t="str">
        <f>Položky!B169</f>
        <v>M21</v>
      </c>
      <c r="B15" s="82" t="str">
        <f>Položky!C169</f>
        <v>Elektromontáže</v>
      </c>
      <c r="C15" s="83"/>
      <c r="D15" s="84"/>
      <c r="E15" s="174">
        <f>Položky!BA182</f>
        <v>0</v>
      </c>
      <c r="F15" s="175">
        <f>Položky!BB182</f>
        <v>0</v>
      </c>
      <c r="G15" s="175">
        <f>Položky!G170+Položky!G175</f>
        <v>0</v>
      </c>
      <c r="H15" s="175">
        <f>Položky!G171+Položky!G172+Položky!G173+Položky!G174+Položky!G176+Položky!G177+Položky!G179+Položky!G180+Položky!G181</f>
        <v>0</v>
      </c>
      <c r="I15" s="176">
        <f>Položky!BE182</f>
        <v>0</v>
      </c>
    </row>
    <row r="16" spans="1:9" s="11" customFormat="1">
      <c r="A16" s="167" t="s">
        <v>319</v>
      </c>
      <c r="B16" s="82" t="s">
        <v>320</v>
      </c>
      <c r="C16" s="83"/>
      <c r="D16" s="84"/>
      <c r="E16" s="174">
        <f>Položky!G192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337</v>
      </c>
      <c r="B17" s="82" t="s">
        <v>341</v>
      </c>
      <c r="C17" s="83"/>
      <c r="D17" s="84"/>
      <c r="E17" s="174">
        <f>Položky!G194+Položky!G195+Položky!G196+Položky!G197+Položky!G198+Položky!G199+Položky!G200+Položky!G201+Položky!G202+Položky!G204+Položky!G205+Položky!G206</f>
        <v>0</v>
      </c>
      <c r="F17" s="175">
        <v>0</v>
      </c>
      <c r="G17" s="175">
        <f>Položky!G203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>
        <f>E17+E16+E15+E14+E13+E12+E11+E10+E9+E8+E7</f>
        <v>0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I17+I16+I15+I14+I13+I12+I11+I10+I9+I8+I7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348</v>
      </c>
      <c r="B23" s="100"/>
      <c r="C23" s="100"/>
      <c r="D23" s="101"/>
      <c r="E23" s="102"/>
      <c r="F23" s="103">
        <v>5</v>
      </c>
      <c r="G23" s="180">
        <v>1000000</v>
      </c>
      <c r="H23" s="181"/>
      <c r="I23" s="182">
        <f>E23+F23*G23/100</f>
        <v>50000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8">
        <f>SUM(H23:H23)</f>
        <v>0</v>
      </c>
      <c r="I24" s="209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9"/>
  <sheetViews>
    <sheetView showGridLines="0" showZeros="0" zoomScaleNormal="100" workbookViewId="0">
      <selection activeCell="G203" sqref="G203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5" t="s">
        <v>57</v>
      </c>
      <c r="B1" s="215"/>
      <c r="C1" s="215"/>
      <c r="D1" s="215"/>
      <c r="E1" s="215"/>
      <c r="F1" s="215"/>
      <c r="G1" s="215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6" t="s">
        <v>5</v>
      </c>
      <c r="B3" s="217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8" t="s">
        <v>1</v>
      </c>
      <c r="B4" s="219"/>
      <c r="C4" s="123" t="str">
        <f>CONCATENATE(cisloobjektu," ",nazevobjektu)</f>
        <v xml:space="preserve"> Dřevěný zahradní altán</v>
      </c>
      <c r="D4" s="124"/>
      <c r="E4" s="220"/>
      <c r="F4" s="220"/>
      <c r="G4" s="221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10" t="s">
        <v>73</v>
      </c>
      <c r="D9" s="211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10" t="s">
        <v>74</v>
      </c>
      <c r="D10" s="211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10" t="s">
        <v>75</v>
      </c>
      <c r="D11" s="211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2" t="s">
        <v>80</v>
      </c>
      <c r="D14" s="213"/>
      <c r="E14" s="213"/>
      <c r="F14" s="213"/>
      <c r="G14" s="214"/>
      <c r="O14" s="140">
        <v>3</v>
      </c>
    </row>
    <row r="15" spans="1:104">
      <c r="A15" s="147"/>
      <c r="B15" s="148"/>
      <c r="C15" s="210" t="s">
        <v>81</v>
      </c>
      <c r="D15" s="211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10" t="s">
        <v>91</v>
      </c>
      <c r="D20" s="211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10" t="s">
        <v>99</v>
      </c>
      <c r="D24" s="211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10" t="s">
        <v>107</v>
      </c>
      <c r="D29" s="211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10" t="s">
        <v>108</v>
      </c>
      <c r="D30" s="211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10" t="s">
        <v>109</v>
      </c>
      <c r="D31" s="211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356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10" t="s">
        <v>111</v>
      </c>
      <c r="D33" s="211"/>
      <c r="E33" s="149">
        <v>17.82</v>
      </c>
      <c r="F33" s="150"/>
      <c r="G33" s="151"/>
      <c r="M33" s="152" t="s">
        <v>111</v>
      </c>
      <c r="O33" s="140"/>
    </row>
    <row r="34" spans="1:104">
      <c r="A34" s="147"/>
      <c r="B34" s="148"/>
      <c r="C34" s="210" t="s">
        <v>112</v>
      </c>
      <c r="D34" s="211"/>
      <c r="E34" s="149">
        <v>0.39600000000000002</v>
      </c>
      <c r="F34" s="150"/>
      <c r="G34" s="151"/>
      <c r="M34" s="152" t="s">
        <v>112</v>
      </c>
      <c r="O34" s="140"/>
    </row>
    <row r="35" spans="1:104">
      <c r="A35" s="147"/>
      <c r="B35" s="148"/>
      <c r="C35" s="210" t="s">
        <v>113</v>
      </c>
      <c r="D35" s="211"/>
      <c r="E35" s="149">
        <v>2.1059999999999999</v>
      </c>
      <c r="F35" s="150"/>
      <c r="G35" s="151"/>
      <c r="M35" s="152" t="s">
        <v>113</v>
      </c>
      <c r="O35" s="140"/>
    </row>
    <row r="36" spans="1:104" ht="22.5">
      <c r="A36" s="141">
        <v>14</v>
      </c>
      <c r="B36" s="142" t="s">
        <v>114</v>
      </c>
      <c r="C36" s="143" t="s">
        <v>357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115</v>
      </c>
      <c r="C37" s="143" t="s">
        <v>116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117</v>
      </c>
      <c r="C38" s="143" t="s">
        <v>118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10" t="s">
        <v>119</v>
      </c>
      <c r="D39" s="211"/>
      <c r="E39" s="149">
        <v>24</v>
      </c>
      <c r="F39" s="150"/>
      <c r="G39" s="151"/>
      <c r="M39" s="152" t="s">
        <v>119</v>
      </c>
      <c r="O39" s="140"/>
    </row>
    <row r="40" spans="1:104">
      <c r="A40" s="141">
        <v>17</v>
      </c>
      <c r="B40" s="142" t="s">
        <v>120</v>
      </c>
      <c r="C40" s="143" t="s">
        <v>121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10" t="s">
        <v>122</v>
      </c>
      <c r="D41" s="211"/>
      <c r="E41" s="149">
        <v>2.673</v>
      </c>
      <c r="F41" s="150"/>
      <c r="G41" s="151"/>
      <c r="M41" s="152" t="s">
        <v>122</v>
      </c>
      <c r="O41" s="140"/>
    </row>
    <row r="42" spans="1:104">
      <c r="A42" s="147"/>
      <c r="B42" s="148"/>
      <c r="C42" s="210" t="s">
        <v>112</v>
      </c>
      <c r="D42" s="211"/>
      <c r="E42" s="149">
        <v>0.39600000000000002</v>
      </c>
      <c r="F42" s="150"/>
      <c r="G42" s="151"/>
      <c r="M42" s="152" t="s">
        <v>112</v>
      </c>
      <c r="O42" s="140"/>
    </row>
    <row r="43" spans="1:104">
      <c r="A43" s="147"/>
      <c r="B43" s="148"/>
      <c r="C43" s="210" t="s">
        <v>113</v>
      </c>
      <c r="D43" s="211"/>
      <c r="E43" s="149">
        <v>2.1059999999999999</v>
      </c>
      <c r="F43" s="150"/>
      <c r="G43" s="151"/>
      <c r="M43" s="152" t="s">
        <v>113</v>
      </c>
      <c r="O43" s="140"/>
    </row>
    <row r="44" spans="1:104">
      <c r="A44" s="147"/>
      <c r="B44" s="148"/>
      <c r="C44" s="210" t="s">
        <v>75</v>
      </c>
      <c r="D44" s="211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123</v>
      </c>
      <c r="C46" s="135" t="s">
        <v>124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125</v>
      </c>
      <c r="C47" s="143" t="s">
        <v>126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127</v>
      </c>
      <c r="C48" s="143" t="s">
        <v>128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129</v>
      </c>
      <c r="C49" s="143" t="s">
        <v>130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131</v>
      </c>
      <c r="C50" s="143" t="s">
        <v>132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133</v>
      </c>
      <c r="C51" s="143" t="s">
        <v>134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135</v>
      </c>
      <c r="C52" s="143" t="s">
        <v>136</v>
      </c>
      <c r="D52" s="144" t="s">
        <v>137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138</v>
      </c>
      <c r="C53" s="143" t="s">
        <v>139</v>
      </c>
      <c r="D53" s="144" t="s">
        <v>140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141</v>
      </c>
      <c r="C54" s="143" t="s">
        <v>300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142</v>
      </c>
      <c r="C55" s="143" t="s">
        <v>143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144</v>
      </c>
      <c r="C56" s="143" t="s">
        <v>145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ht="22.5">
      <c r="A57" s="141">
        <v>28</v>
      </c>
      <c r="B57" s="142" t="s">
        <v>146</v>
      </c>
      <c r="C57" s="183" t="s">
        <v>375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140">
        <v>2</v>
      </c>
      <c r="AA57" s="113">
        <v>12</v>
      </c>
      <c r="AB57" s="113">
        <v>1</v>
      </c>
      <c r="AC57" s="113">
        <v>28</v>
      </c>
      <c r="AZ57" s="113">
        <v>1</v>
      </c>
      <c r="BA57" s="113">
        <f t="shared" si="1"/>
        <v>0</v>
      </c>
      <c r="BB57" s="113">
        <f t="shared" si="2"/>
        <v>0</v>
      </c>
      <c r="BC57" s="113">
        <f t="shared" si="3"/>
        <v>0</v>
      </c>
      <c r="BD57" s="113">
        <f t="shared" si="4"/>
        <v>0</v>
      </c>
      <c r="BE57" s="113">
        <f t="shared" si="5"/>
        <v>0</v>
      </c>
      <c r="CZ57" s="113">
        <v>0.128</v>
      </c>
    </row>
    <row r="58" spans="1:104">
      <c r="A58" s="141">
        <v>29</v>
      </c>
      <c r="B58" s="142" t="s">
        <v>147</v>
      </c>
      <c r="C58" s="143" t="s">
        <v>148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149</v>
      </c>
      <c r="C60" s="135" t="s">
        <v>150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151</v>
      </c>
      <c r="C61" s="143" t="s">
        <v>152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10" t="s">
        <v>153</v>
      </c>
      <c r="D62" s="211"/>
      <c r="E62" s="149">
        <v>337.33699999999999</v>
      </c>
      <c r="F62" s="150"/>
      <c r="G62" s="151"/>
      <c r="M62" s="152" t="s">
        <v>153</v>
      </c>
      <c r="O62" s="140"/>
    </row>
    <row r="63" spans="1:104">
      <c r="A63" s="141">
        <v>31</v>
      </c>
      <c r="B63" s="142" t="s">
        <v>154</v>
      </c>
      <c r="C63" s="143" t="s">
        <v>155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10" t="s">
        <v>153</v>
      </c>
      <c r="D64" s="211"/>
      <c r="E64" s="149">
        <v>337.33699999999999</v>
      </c>
      <c r="F64" s="150"/>
      <c r="G64" s="151"/>
      <c r="M64" s="152" t="s">
        <v>153</v>
      </c>
      <c r="O64" s="140"/>
    </row>
    <row r="65" spans="1:104">
      <c r="A65" s="141">
        <v>32</v>
      </c>
      <c r="B65" s="142" t="s">
        <v>156</v>
      </c>
      <c r="C65" s="143" t="s">
        <v>157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10" t="s">
        <v>153</v>
      </c>
      <c r="D66" s="211"/>
      <c r="E66" s="149">
        <v>337.33699999999999</v>
      </c>
      <c r="F66" s="150"/>
      <c r="G66" s="151"/>
      <c r="M66" s="152" t="s">
        <v>153</v>
      </c>
      <c r="O66" s="140"/>
    </row>
    <row r="67" spans="1:104">
      <c r="A67" s="141">
        <v>33</v>
      </c>
      <c r="B67" s="142" t="s">
        <v>158</v>
      </c>
      <c r="C67" s="143" t="s">
        <v>159</v>
      </c>
      <c r="D67" s="144" t="s">
        <v>160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161</v>
      </c>
      <c r="C69" s="135" t="s">
        <v>162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163</v>
      </c>
      <c r="C70" s="143" t="s">
        <v>164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10" t="s">
        <v>165</v>
      </c>
      <c r="D71" s="211"/>
      <c r="E71" s="149">
        <v>14.69</v>
      </c>
      <c r="F71" s="150"/>
      <c r="G71" s="151"/>
      <c r="M71" s="152" t="s">
        <v>165</v>
      </c>
      <c r="O71" s="140"/>
    </row>
    <row r="72" spans="1:104">
      <c r="A72" s="141">
        <v>35</v>
      </c>
      <c r="B72" s="142" t="s">
        <v>166</v>
      </c>
      <c r="C72" s="143" t="s">
        <v>167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10" t="s">
        <v>168</v>
      </c>
      <c r="D73" s="211"/>
      <c r="E73" s="149">
        <v>0.73</v>
      </c>
      <c r="F73" s="150"/>
      <c r="G73" s="151"/>
      <c r="M73" s="152" t="s">
        <v>168</v>
      </c>
      <c r="O73" s="140"/>
    </row>
    <row r="74" spans="1:104">
      <c r="A74" s="141">
        <v>36</v>
      </c>
      <c r="B74" s="142" t="s">
        <v>169</v>
      </c>
      <c r="C74" s="143" t="s">
        <v>170</v>
      </c>
      <c r="D74" s="144" t="s">
        <v>160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171</v>
      </c>
      <c r="C76" s="135" t="s">
        <v>172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173</v>
      </c>
      <c r="C77" s="143" t="s">
        <v>174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175</v>
      </c>
      <c r="C78" s="143" t="s">
        <v>176</v>
      </c>
      <c r="D78" s="144" t="s">
        <v>177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178</v>
      </c>
      <c r="C79" s="143" t="s">
        <v>179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ht="45">
      <c r="A80" s="141">
        <v>40</v>
      </c>
      <c r="B80" s="142" t="s">
        <v>346</v>
      </c>
      <c r="C80" s="183" t="s">
        <v>376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140">
        <v>2</v>
      </c>
      <c r="AA80" s="113">
        <v>12</v>
      </c>
      <c r="AB80" s="113">
        <v>0</v>
      </c>
      <c r="AC80" s="113">
        <v>40</v>
      </c>
      <c r="AZ80" s="113">
        <v>2</v>
      </c>
      <c r="BA80" s="113">
        <f>IF(AZ80=1,G80,0)</f>
        <v>0</v>
      </c>
      <c r="BB80" s="113">
        <f>IF(AZ80=2,G80,0)</f>
        <v>0</v>
      </c>
      <c r="BC80" s="113">
        <f>IF(AZ80=3,G80,0)</f>
        <v>0</v>
      </c>
      <c r="BD80" s="113">
        <f>IF(AZ80=4,G80,0)</f>
        <v>0</v>
      </c>
      <c r="BE80" s="113">
        <f>IF(AZ80=5,G80,0)</f>
        <v>0</v>
      </c>
      <c r="CZ80" s="113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181</v>
      </c>
      <c r="C82" s="135" t="s">
        <v>182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183</v>
      </c>
      <c r="C83" s="143" t="s">
        <v>184</v>
      </c>
      <c r="D83" s="144" t="s">
        <v>177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10" t="s">
        <v>185</v>
      </c>
      <c r="D84" s="211"/>
      <c r="E84" s="149">
        <v>462.5</v>
      </c>
      <c r="F84" s="150"/>
      <c r="G84" s="151"/>
      <c r="M84" s="152" t="s">
        <v>185</v>
      </c>
      <c r="O84" s="140"/>
    </row>
    <row r="85" spans="1:104" ht="22.5">
      <c r="A85" s="141">
        <v>42</v>
      </c>
      <c r="B85" s="142" t="s">
        <v>183</v>
      </c>
      <c r="C85" s="143" t="s">
        <v>186</v>
      </c>
      <c r="D85" s="144" t="s">
        <v>177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10" t="s">
        <v>187</v>
      </c>
      <c r="D86" s="211"/>
      <c r="E86" s="149">
        <v>56.55</v>
      </c>
      <c r="F86" s="150"/>
      <c r="G86" s="151"/>
      <c r="M86" s="152" t="s">
        <v>187</v>
      </c>
      <c r="O86" s="140"/>
    </row>
    <row r="87" spans="1:104">
      <c r="A87" s="141">
        <v>43</v>
      </c>
      <c r="B87" s="142" t="s">
        <v>188</v>
      </c>
      <c r="C87" s="143" t="s">
        <v>189</v>
      </c>
      <c r="D87" s="144" t="s">
        <v>177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10" t="s">
        <v>190</v>
      </c>
      <c r="D88" s="211"/>
      <c r="E88" s="149">
        <v>67.86</v>
      </c>
      <c r="F88" s="150"/>
      <c r="G88" s="151"/>
      <c r="M88" s="152" t="s">
        <v>190</v>
      </c>
      <c r="O88" s="140"/>
    </row>
    <row r="89" spans="1:104" ht="22.5">
      <c r="A89" s="141">
        <v>44</v>
      </c>
      <c r="B89" s="142" t="s">
        <v>191</v>
      </c>
      <c r="C89" s="143" t="s">
        <v>192</v>
      </c>
      <c r="D89" s="144" t="s">
        <v>177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10" t="s">
        <v>193</v>
      </c>
      <c r="D90" s="211"/>
      <c r="E90" s="149">
        <v>249.6</v>
      </c>
      <c r="F90" s="150"/>
      <c r="G90" s="151"/>
      <c r="M90" s="152" t="s">
        <v>193</v>
      </c>
      <c r="O90" s="140"/>
    </row>
    <row r="91" spans="1:104">
      <c r="A91" s="141">
        <v>45</v>
      </c>
      <c r="B91" s="142" t="s">
        <v>194</v>
      </c>
      <c r="C91" s="143" t="s">
        <v>195</v>
      </c>
      <c r="D91" s="144" t="s">
        <v>177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10" t="s">
        <v>196</v>
      </c>
      <c r="D92" s="211"/>
      <c r="E92" s="149">
        <v>299.52</v>
      </c>
      <c r="F92" s="150"/>
      <c r="G92" s="151"/>
      <c r="M92" s="152" t="s">
        <v>196</v>
      </c>
      <c r="O92" s="140"/>
    </row>
    <row r="93" spans="1:104" ht="22.5">
      <c r="A93" s="141">
        <v>46</v>
      </c>
      <c r="B93" s="142" t="s">
        <v>183</v>
      </c>
      <c r="C93" s="143" t="s">
        <v>197</v>
      </c>
      <c r="D93" s="144" t="s">
        <v>177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10" t="s">
        <v>198</v>
      </c>
      <c r="D94" s="211"/>
      <c r="E94" s="149">
        <v>754.8</v>
      </c>
      <c r="F94" s="150"/>
      <c r="G94" s="151"/>
      <c r="M94" s="152" t="s">
        <v>198</v>
      </c>
      <c r="O94" s="140"/>
    </row>
    <row r="95" spans="1:104">
      <c r="A95" s="147"/>
      <c r="B95" s="148"/>
      <c r="C95" s="210"/>
      <c r="D95" s="211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199</v>
      </c>
      <c r="C96" s="143" t="s">
        <v>200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10" t="s">
        <v>201</v>
      </c>
      <c r="D97" s="211"/>
      <c r="E97" s="149">
        <v>103.155</v>
      </c>
      <c r="F97" s="150"/>
      <c r="G97" s="151"/>
      <c r="M97" s="152" t="s">
        <v>201</v>
      </c>
      <c r="O97" s="140"/>
    </row>
    <row r="98" spans="1:104">
      <c r="A98" s="141">
        <v>48</v>
      </c>
      <c r="B98" s="142" t="s">
        <v>202</v>
      </c>
      <c r="C98" s="143" t="s">
        <v>203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10" t="s">
        <v>204</v>
      </c>
      <c r="D99" s="211"/>
      <c r="E99" s="149">
        <v>113.465</v>
      </c>
      <c r="F99" s="150"/>
      <c r="G99" s="151"/>
      <c r="M99" s="152" t="s">
        <v>204</v>
      </c>
      <c r="O99" s="140"/>
    </row>
    <row r="100" spans="1:104">
      <c r="A100" s="141">
        <v>49</v>
      </c>
      <c r="B100" s="142" t="s">
        <v>199</v>
      </c>
      <c r="C100" s="143" t="s">
        <v>205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10" t="s">
        <v>206</v>
      </c>
      <c r="D101" s="211"/>
      <c r="E101" s="149">
        <v>18.2</v>
      </c>
      <c r="F101" s="150"/>
      <c r="G101" s="151"/>
      <c r="M101" s="152" t="s">
        <v>206</v>
      </c>
      <c r="O101" s="140"/>
    </row>
    <row r="102" spans="1:104">
      <c r="A102" s="141">
        <v>50</v>
      </c>
      <c r="B102" s="142" t="s">
        <v>207</v>
      </c>
      <c r="C102" s="143" t="s">
        <v>208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10" t="s">
        <v>209</v>
      </c>
      <c r="D103" s="211"/>
      <c r="E103" s="149">
        <v>20.02</v>
      </c>
      <c r="F103" s="150"/>
      <c r="G103" s="151"/>
      <c r="M103" s="152" t="s">
        <v>209</v>
      </c>
      <c r="O103" s="140"/>
    </row>
    <row r="104" spans="1:104">
      <c r="A104" s="141">
        <v>51</v>
      </c>
      <c r="B104" s="142" t="s">
        <v>210</v>
      </c>
      <c r="C104" s="143" t="s">
        <v>211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10" t="s">
        <v>212</v>
      </c>
      <c r="D105" s="211"/>
      <c r="E105" s="149">
        <v>29.91</v>
      </c>
      <c r="F105" s="150"/>
      <c r="G105" s="151"/>
      <c r="M105" s="152" t="s">
        <v>212</v>
      </c>
      <c r="O105" s="140"/>
    </row>
    <row r="106" spans="1:104">
      <c r="A106" s="141">
        <v>52</v>
      </c>
      <c r="B106" s="142" t="s">
        <v>213</v>
      </c>
      <c r="C106" s="143" t="s">
        <v>214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10" t="s">
        <v>215</v>
      </c>
      <c r="D107" s="211"/>
      <c r="E107" s="149">
        <v>5.55</v>
      </c>
      <c r="F107" s="150"/>
      <c r="G107" s="151"/>
      <c r="M107" s="152" t="s">
        <v>215</v>
      </c>
      <c r="O107" s="140"/>
    </row>
    <row r="108" spans="1:104">
      <c r="A108" s="141">
        <v>53</v>
      </c>
      <c r="B108" s="142" t="s">
        <v>213</v>
      </c>
      <c r="C108" s="143" t="s">
        <v>216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10" t="s">
        <v>217</v>
      </c>
      <c r="D109" s="211"/>
      <c r="E109" s="149">
        <v>9.048</v>
      </c>
      <c r="F109" s="150"/>
      <c r="G109" s="151"/>
      <c r="M109" s="152" t="s">
        <v>217</v>
      </c>
      <c r="O109" s="140"/>
    </row>
    <row r="110" spans="1:104" ht="22.5">
      <c r="A110" s="141">
        <v>54</v>
      </c>
      <c r="B110" s="142" t="s">
        <v>199</v>
      </c>
      <c r="C110" s="143" t="s">
        <v>218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10" t="s">
        <v>219</v>
      </c>
      <c r="D111" s="211"/>
      <c r="E111" s="149">
        <v>122.283</v>
      </c>
      <c r="F111" s="150"/>
      <c r="G111" s="151"/>
      <c r="M111" s="152" t="s">
        <v>219</v>
      </c>
      <c r="O111" s="140"/>
    </row>
    <row r="112" spans="1:104">
      <c r="A112" s="147"/>
      <c r="B112" s="148"/>
      <c r="C112" s="210" t="s">
        <v>220</v>
      </c>
      <c r="D112" s="211"/>
      <c r="E112" s="149">
        <v>118.8</v>
      </c>
      <c r="F112" s="150"/>
      <c r="G112" s="151"/>
      <c r="M112" s="152" t="s">
        <v>220</v>
      </c>
      <c r="O112" s="140"/>
    </row>
    <row r="113" spans="1:104">
      <c r="A113" s="147"/>
      <c r="B113" s="148"/>
      <c r="C113" s="210" t="s">
        <v>221</v>
      </c>
      <c r="D113" s="211"/>
      <c r="E113" s="149">
        <v>20.207899999999999</v>
      </c>
      <c r="F113" s="150"/>
      <c r="G113" s="151"/>
      <c r="M113" s="152" t="s">
        <v>221</v>
      </c>
      <c r="O113" s="140"/>
    </row>
    <row r="114" spans="1:104">
      <c r="A114" s="147"/>
      <c r="B114" s="148"/>
      <c r="C114" s="210" t="s">
        <v>222</v>
      </c>
      <c r="D114" s="211"/>
      <c r="E114" s="149">
        <v>15.819900000000001</v>
      </c>
      <c r="F114" s="150"/>
      <c r="G114" s="151"/>
      <c r="M114" s="152" t="s">
        <v>222</v>
      </c>
      <c r="O114" s="140"/>
    </row>
    <row r="115" spans="1:104">
      <c r="A115" s="147"/>
      <c r="B115" s="148"/>
      <c r="C115" s="210" t="s">
        <v>223</v>
      </c>
      <c r="D115" s="211"/>
      <c r="E115" s="149">
        <v>21.8081</v>
      </c>
      <c r="F115" s="150"/>
      <c r="G115" s="151"/>
      <c r="M115" s="152" t="s">
        <v>223</v>
      </c>
      <c r="O115" s="140"/>
    </row>
    <row r="116" spans="1:104">
      <c r="A116" s="147"/>
      <c r="B116" s="148"/>
      <c r="C116" s="210" t="s">
        <v>224</v>
      </c>
      <c r="D116" s="211"/>
      <c r="E116" s="149">
        <v>7.7526000000000002</v>
      </c>
      <c r="F116" s="150"/>
      <c r="G116" s="151"/>
      <c r="M116" s="152" t="s">
        <v>224</v>
      </c>
      <c r="O116" s="140"/>
    </row>
    <row r="117" spans="1:104">
      <c r="A117" s="141">
        <v>55</v>
      </c>
      <c r="B117" s="142" t="s">
        <v>202</v>
      </c>
      <c r="C117" s="143" t="s">
        <v>225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10" t="s">
        <v>226</v>
      </c>
      <c r="D118" s="211"/>
      <c r="E118" s="149">
        <v>368.00580000000002</v>
      </c>
      <c r="F118" s="150"/>
      <c r="G118" s="151"/>
      <c r="M118" s="152" t="s">
        <v>226</v>
      </c>
      <c r="O118" s="140"/>
    </row>
    <row r="119" spans="1:104" ht="22.5">
      <c r="A119" s="141">
        <v>56</v>
      </c>
      <c r="B119" s="142" t="s">
        <v>227</v>
      </c>
      <c r="C119" s="143" t="s">
        <v>228</v>
      </c>
      <c r="D119" s="144" t="s">
        <v>177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10" t="s">
        <v>229</v>
      </c>
      <c r="D120" s="211"/>
      <c r="E120" s="149">
        <v>46</v>
      </c>
      <c r="F120" s="150"/>
      <c r="G120" s="151"/>
      <c r="M120" s="152" t="s">
        <v>229</v>
      </c>
      <c r="O120" s="140"/>
    </row>
    <row r="121" spans="1:104">
      <c r="A121" s="147"/>
      <c r="B121" s="148"/>
      <c r="C121" s="210" t="s">
        <v>230</v>
      </c>
      <c r="D121" s="211"/>
      <c r="E121" s="149">
        <v>7.96</v>
      </c>
      <c r="F121" s="150"/>
      <c r="G121" s="151"/>
      <c r="M121" s="152" t="s">
        <v>230</v>
      </c>
      <c r="O121" s="140"/>
    </row>
    <row r="122" spans="1:104">
      <c r="A122" s="147"/>
      <c r="B122" s="148"/>
      <c r="C122" s="210" t="s">
        <v>231</v>
      </c>
      <c r="D122" s="211"/>
      <c r="E122" s="149">
        <v>8.57</v>
      </c>
      <c r="F122" s="150"/>
      <c r="G122" s="151"/>
      <c r="M122" s="152" t="s">
        <v>231</v>
      </c>
      <c r="O122" s="140"/>
    </row>
    <row r="123" spans="1:104">
      <c r="A123" s="141">
        <v>57</v>
      </c>
      <c r="B123" s="142" t="s">
        <v>213</v>
      </c>
      <c r="C123" s="143" t="s">
        <v>232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10" t="s">
        <v>233</v>
      </c>
      <c r="D124" s="211"/>
      <c r="E124" s="149">
        <v>1.2005999999999999</v>
      </c>
      <c r="F124" s="150"/>
      <c r="G124" s="151"/>
      <c r="M124" s="152" t="s">
        <v>233</v>
      </c>
      <c r="O124" s="140"/>
    </row>
    <row r="125" spans="1:104" ht="22.5">
      <c r="A125" s="141">
        <v>58</v>
      </c>
      <c r="B125" s="142" t="s">
        <v>234</v>
      </c>
      <c r="C125" s="143" t="s">
        <v>235</v>
      </c>
      <c r="D125" s="144" t="s">
        <v>177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10" t="s">
        <v>236</v>
      </c>
      <c r="D126" s="211"/>
      <c r="E126" s="149">
        <v>170.04</v>
      </c>
      <c r="F126" s="150"/>
      <c r="G126" s="151"/>
      <c r="M126" s="152" t="s">
        <v>236</v>
      </c>
      <c r="O126" s="140"/>
    </row>
    <row r="127" spans="1:104" ht="22.5">
      <c r="A127" s="141">
        <v>59</v>
      </c>
      <c r="B127" s="142" t="s">
        <v>234</v>
      </c>
      <c r="C127" s="143" t="s">
        <v>237</v>
      </c>
      <c r="D127" s="144" t="s">
        <v>177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10" t="s">
        <v>238</v>
      </c>
      <c r="D128" s="211"/>
      <c r="E128" s="149">
        <v>176.64</v>
      </c>
      <c r="F128" s="150"/>
      <c r="G128" s="151"/>
      <c r="M128" s="152" t="s">
        <v>238</v>
      </c>
      <c r="O128" s="140"/>
    </row>
    <row r="129" spans="1:104">
      <c r="A129" s="147"/>
      <c r="B129" s="148"/>
      <c r="C129" s="210" t="s">
        <v>239</v>
      </c>
      <c r="D129" s="211"/>
      <c r="E129" s="149">
        <v>30.4</v>
      </c>
      <c r="F129" s="150"/>
      <c r="G129" s="151"/>
      <c r="M129" s="152" t="s">
        <v>239</v>
      </c>
      <c r="O129" s="140"/>
    </row>
    <row r="130" spans="1:104">
      <c r="A130" s="147"/>
      <c r="B130" s="148"/>
      <c r="C130" s="210" t="s">
        <v>240</v>
      </c>
      <c r="D130" s="211"/>
      <c r="E130" s="149">
        <v>15.28</v>
      </c>
      <c r="F130" s="150"/>
      <c r="G130" s="151"/>
      <c r="M130" s="152" t="s">
        <v>240</v>
      </c>
      <c r="O130" s="140"/>
    </row>
    <row r="131" spans="1:104">
      <c r="A131" s="141">
        <v>60</v>
      </c>
      <c r="B131" s="142" t="s">
        <v>241</v>
      </c>
      <c r="C131" s="143" t="s">
        <v>242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10" t="s">
        <v>243</v>
      </c>
      <c r="D132" s="211"/>
      <c r="E132" s="149">
        <v>9.0707000000000004</v>
      </c>
      <c r="F132" s="150"/>
      <c r="G132" s="151"/>
      <c r="M132" s="152" t="s">
        <v>243</v>
      </c>
      <c r="O132" s="140"/>
    </row>
    <row r="133" spans="1:104" ht="22.5">
      <c r="A133" s="141">
        <v>61</v>
      </c>
      <c r="B133" s="142" t="s">
        <v>241</v>
      </c>
      <c r="C133" s="143" t="s">
        <v>244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10" t="s">
        <v>245</v>
      </c>
      <c r="D134" s="211"/>
      <c r="E134" s="149">
        <v>5.1012000000000004</v>
      </c>
      <c r="F134" s="150"/>
      <c r="G134" s="151"/>
      <c r="M134" s="152" t="s">
        <v>245</v>
      </c>
      <c r="O134" s="140"/>
    </row>
    <row r="135" spans="1:104">
      <c r="A135" s="141">
        <v>62</v>
      </c>
      <c r="B135" s="142" t="s">
        <v>246</v>
      </c>
      <c r="C135" s="143" t="s">
        <v>368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10" t="s">
        <v>247</v>
      </c>
      <c r="D136" s="211"/>
      <c r="E136" s="149">
        <v>7.3150000000000004</v>
      </c>
      <c r="F136" s="150"/>
      <c r="G136" s="151"/>
      <c r="M136" s="152" t="s">
        <v>247</v>
      </c>
      <c r="O136" s="140"/>
    </row>
    <row r="137" spans="1:104">
      <c r="A137" s="147"/>
      <c r="B137" s="148"/>
      <c r="C137" s="210" t="s">
        <v>248</v>
      </c>
      <c r="D137" s="211"/>
      <c r="E137" s="149">
        <v>32.6</v>
      </c>
      <c r="F137" s="150"/>
      <c r="G137" s="151"/>
      <c r="M137" s="152" t="s">
        <v>248</v>
      </c>
      <c r="O137" s="140"/>
    </row>
    <row r="138" spans="1:104">
      <c r="A138" s="147"/>
      <c r="B138" s="148"/>
      <c r="C138" s="210" t="s">
        <v>249</v>
      </c>
      <c r="D138" s="211"/>
      <c r="E138" s="149">
        <v>49.4</v>
      </c>
      <c r="F138" s="150"/>
      <c r="G138" s="151"/>
      <c r="M138" s="152" t="s">
        <v>249</v>
      </c>
      <c r="O138" s="140"/>
    </row>
    <row r="139" spans="1:104">
      <c r="A139" s="147"/>
      <c r="B139" s="148"/>
      <c r="C139" s="210" t="s">
        <v>250</v>
      </c>
      <c r="D139" s="211"/>
      <c r="E139" s="149">
        <v>8.4</v>
      </c>
      <c r="F139" s="150"/>
      <c r="G139" s="151"/>
      <c r="M139" s="152" t="s">
        <v>250</v>
      </c>
      <c r="O139" s="140"/>
    </row>
    <row r="140" spans="1:104">
      <c r="A140" s="147"/>
      <c r="B140" s="148"/>
      <c r="C140" s="210">
        <v>4</v>
      </c>
      <c r="D140" s="211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10">
        <v>4</v>
      </c>
      <c r="D141" s="211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10">
        <v>100</v>
      </c>
      <c r="D142" s="211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251</v>
      </c>
      <c r="C143" s="143" t="s">
        <v>252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10" t="s">
        <v>253</v>
      </c>
      <c r="D144" s="211"/>
      <c r="E144" s="149">
        <v>226.28649999999999</v>
      </c>
      <c r="F144" s="150"/>
      <c r="G144" s="151"/>
      <c r="M144" s="152" t="s">
        <v>253</v>
      </c>
      <c r="O144" s="140"/>
    </row>
    <row r="145" spans="1:104">
      <c r="A145" s="141">
        <v>64</v>
      </c>
      <c r="B145" s="142" t="s">
        <v>254</v>
      </c>
      <c r="C145" s="143" t="s">
        <v>255</v>
      </c>
      <c r="D145" s="144" t="s">
        <v>177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10" t="s">
        <v>256</v>
      </c>
      <c r="D146" s="211"/>
      <c r="E146" s="149">
        <v>29.55</v>
      </c>
      <c r="F146" s="150"/>
      <c r="G146" s="151"/>
      <c r="M146" s="152" t="s">
        <v>256</v>
      </c>
      <c r="O146" s="140"/>
    </row>
    <row r="147" spans="1:104">
      <c r="A147" s="141">
        <v>65</v>
      </c>
      <c r="B147" s="142" t="s">
        <v>257</v>
      </c>
      <c r="C147" s="143" t="s">
        <v>258</v>
      </c>
      <c r="D147" s="144" t="s">
        <v>177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259</v>
      </c>
      <c r="C148" s="143" t="s">
        <v>260</v>
      </c>
      <c r="D148" s="144" t="s">
        <v>160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G148+G147+G145+G143+G135+G133+G131+G127+G125+G123+G119+G117+G110+G108+G106+G104+G102+G100+G98+G96+G93+G91+G89+G87+G85+G83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261</v>
      </c>
      <c r="C150" s="135" t="s">
        <v>262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>
      <c r="A151" s="141">
        <v>67</v>
      </c>
      <c r="B151" s="142" t="s">
        <v>263</v>
      </c>
      <c r="C151" s="143" t="s">
        <v>369</v>
      </c>
      <c r="D151" s="144" t="s">
        <v>86</v>
      </c>
      <c r="E151" s="145">
        <v>123.37</v>
      </c>
      <c r="F151" s="145">
        <v>0</v>
      </c>
      <c r="G151" s="146">
        <f>E151*F151</f>
        <v>0</v>
      </c>
      <c r="O151" s="140">
        <v>2</v>
      </c>
      <c r="AA151" s="113">
        <v>12</v>
      </c>
      <c r="AB151" s="113">
        <v>0</v>
      </c>
      <c r="AC151" s="113">
        <v>67</v>
      </c>
      <c r="AZ151" s="113">
        <v>2</v>
      </c>
      <c r="BA151" s="113">
        <f>IF(AZ151=1,G151,0)</f>
        <v>0</v>
      </c>
      <c r="BB151" s="113">
        <f>IF(AZ151=2,G151,0)</f>
        <v>0</v>
      </c>
      <c r="BC151" s="113">
        <f>IF(AZ151=3,G151,0)</f>
        <v>0</v>
      </c>
      <c r="BD151" s="113">
        <f>IF(AZ151=4,G151,0)</f>
        <v>0</v>
      </c>
      <c r="BE151" s="113">
        <f>IF(AZ151=5,G151,0)</f>
        <v>0</v>
      </c>
      <c r="CZ151" s="113">
        <v>1.9000000000000001E-4</v>
      </c>
    </row>
    <row r="152" spans="1:104">
      <c r="A152" s="147"/>
      <c r="B152" s="148"/>
      <c r="C152" s="210" t="s">
        <v>264</v>
      </c>
      <c r="D152" s="211"/>
      <c r="E152" s="149">
        <v>123.37</v>
      </c>
      <c r="F152" s="150"/>
      <c r="G152" s="151"/>
      <c r="M152" s="152" t="s">
        <v>264</v>
      </c>
      <c r="O152" s="140"/>
    </row>
    <row r="153" spans="1:104">
      <c r="A153" s="147"/>
      <c r="B153" s="148"/>
      <c r="C153" s="210"/>
      <c r="D153" s="211"/>
      <c r="E153" s="149">
        <v>0</v>
      </c>
      <c r="F153" s="150"/>
      <c r="G153" s="151"/>
      <c r="M153" s="152"/>
      <c r="O153" s="140"/>
    </row>
    <row r="154" spans="1:104">
      <c r="A154" s="141">
        <v>68</v>
      </c>
      <c r="B154" s="142" t="s">
        <v>265</v>
      </c>
      <c r="C154" s="143" t="s">
        <v>370</v>
      </c>
      <c r="D154" s="144" t="s">
        <v>86</v>
      </c>
      <c r="E154" s="145">
        <v>123.37</v>
      </c>
      <c r="F154" s="145">
        <v>0</v>
      </c>
      <c r="G154" s="146">
        <f>E154*F154</f>
        <v>0</v>
      </c>
      <c r="O154" s="140">
        <v>2</v>
      </c>
      <c r="AA154" s="113">
        <v>12</v>
      </c>
      <c r="AB154" s="113">
        <v>1</v>
      </c>
      <c r="AC154" s="113">
        <v>68</v>
      </c>
      <c r="AZ154" s="113">
        <v>2</v>
      </c>
      <c r="BA154" s="113">
        <f>IF(AZ154=1,G154,0)</f>
        <v>0</v>
      </c>
      <c r="BB154" s="113">
        <f>IF(AZ154=2,G154,0)</f>
        <v>0</v>
      </c>
      <c r="BC154" s="113">
        <f>IF(AZ154=3,G154,0)</f>
        <v>0</v>
      </c>
      <c r="BD154" s="113">
        <f>IF(AZ154=4,G154,0)</f>
        <v>0</v>
      </c>
      <c r="BE154" s="113">
        <f>IF(AZ154=5,G154,0)</f>
        <v>0</v>
      </c>
      <c r="CZ154" s="113">
        <v>8.8199999999999997E-3</v>
      </c>
    </row>
    <row r="155" spans="1:104">
      <c r="A155" s="147"/>
      <c r="B155" s="148"/>
      <c r="C155" s="210" t="s">
        <v>266</v>
      </c>
      <c r="D155" s="211"/>
      <c r="E155" s="149">
        <v>123.37</v>
      </c>
      <c r="F155" s="150"/>
      <c r="G155" s="151"/>
      <c r="M155" s="152" t="s">
        <v>266</v>
      </c>
      <c r="O155" s="140"/>
    </row>
    <row r="156" spans="1:104">
      <c r="A156" s="141">
        <v>69</v>
      </c>
      <c r="B156" s="142" t="s">
        <v>267</v>
      </c>
      <c r="C156" s="143" t="s">
        <v>268</v>
      </c>
      <c r="D156" s="144" t="s">
        <v>94</v>
      </c>
      <c r="E156" s="145">
        <v>7</v>
      </c>
      <c r="F156" s="145">
        <v>0</v>
      </c>
      <c r="G156" s="146">
        <f t="shared" ref="G156:G165" si="6">E156*F156</f>
        <v>0</v>
      </c>
      <c r="O156" s="140">
        <v>2</v>
      </c>
      <c r="AA156" s="113">
        <v>12</v>
      </c>
      <c r="AB156" s="113">
        <v>0</v>
      </c>
      <c r="AC156" s="113">
        <v>69</v>
      </c>
      <c r="AZ156" s="113">
        <v>2</v>
      </c>
      <c r="BA156" s="113">
        <f t="shared" ref="BA156:BA165" si="7">IF(AZ156=1,G156,0)</f>
        <v>0</v>
      </c>
      <c r="BB156" s="113">
        <f t="shared" ref="BB156:BB165" si="8">IF(AZ156=2,G156,0)</f>
        <v>0</v>
      </c>
      <c r="BC156" s="113">
        <f t="shared" ref="BC156:BC165" si="9">IF(AZ156=3,G156,0)</f>
        <v>0</v>
      </c>
      <c r="BD156" s="113">
        <f t="shared" ref="BD156:BD165" si="10">IF(AZ156=4,G156,0)</f>
        <v>0</v>
      </c>
      <c r="BE156" s="113">
        <f t="shared" ref="BE156:BE165" si="11">IF(AZ156=5,G156,0)</f>
        <v>0</v>
      </c>
      <c r="CZ156" s="113">
        <v>4.0000000000000002E-4</v>
      </c>
    </row>
    <row r="157" spans="1:104">
      <c r="A157" s="141">
        <v>70</v>
      </c>
      <c r="B157" s="142" t="s">
        <v>269</v>
      </c>
      <c r="C157" s="143" t="s">
        <v>270</v>
      </c>
      <c r="D157" s="144" t="s">
        <v>94</v>
      </c>
      <c r="E157" s="145">
        <v>7</v>
      </c>
      <c r="F157" s="145">
        <v>0</v>
      </c>
      <c r="G157" s="146">
        <f t="shared" si="6"/>
        <v>0</v>
      </c>
      <c r="O157" s="140">
        <v>2</v>
      </c>
      <c r="AA157" s="113">
        <v>12</v>
      </c>
      <c r="AB157" s="113">
        <v>0</v>
      </c>
      <c r="AC157" s="113">
        <v>70</v>
      </c>
      <c r="AZ157" s="113">
        <v>2</v>
      </c>
      <c r="BA157" s="113">
        <f t="shared" si="7"/>
        <v>0</v>
      </c>
      <c r="BB157" s="113">
        <f t="shared" si="8"/>
        <v>0</v>
      </c>
      <c r="BC157" s="113">
        <f t="shared" si="9"/>
        <v>0</v>
      </c>
      <c r="BD157" s="113">
        <f t="shared" si="10"/>
        <v>0</v>
      </c>
      <c r="BE157" s="113">
        <f t="shared" si="11"/>
        <v>0</v>
      </c>
      <c r="CZ157" s="113">
        <v>0</v>
      </c>
    </row>
    <row r="158" spans="1:104">
      <c r="A158" s="141">
        <v>71</v>
      </c>
      <c r="B158" s="142" t="s">
        <v>271</v>
      </c>
      <c r="C158" s="143" t="s">
        <v>272</v>
      </c>
      <c r="D158" s="144" t="s">
        <v>94</v>
      </c>
      <c r="E158" s="145">
        <v>13</v>
      </c>
      <c r="F158" s="145">
        <v>0</v>
      </c>
      <c r="G158" s="146">
        <f t="shared" si="6"/>
        <v>0</v>
      </c>
      <c r="O158" s="140">
        <v>2</v>
      </c>
      <c r="AA158" s="113">
        <v>12</v>
      </c>
      <c r="AB158" s="113">
        <v>0</v>
      </c>
      <c r="AC158" s="113">
        <v>71</v>
      </c>
      <c r="AZ158" s="113">
        <v>2</v>
      </c>
      <c r="BA158" s="113">
        <f t="shared" si="7"/>
        <v>0</v>
      </c>
      <c r="BB158" s="113">
        <f t="shared" si="8"/>
        <v>0</v>
      </c>
      <c r="BC158" s="113">
        <f t="shared" si="9"/>
        <v>0</v>
      </c>
      <c r="BD158" s="113">
        <f t="shared" si="10"/>
        <v>0</v>
      </c>
      <c r="BE158" s="113">
        <f t="shared" si="11"/>
        <v>0</v>
      </c>
      <c r="CZ158" s="113">
        <v>1.7799999999999999E-3</v>
      </c>
    </row>
    <row r="159" spans="1:104">
      <c r="A159" s="141">
        <v>72</v>
      </c>
      <c r="B159" s="142" t="s">
        <v>273</v>
      </c>
      <c r="C159" s="143" t="s">
        <v>274</v>
      </c>
      <c r="D159" s="144" t="s">
        <v>94</v>
      </c>
      <c r="E159" s="145">
        <v>2</v>
      </c>
      <c r="F159" s="145">
        <v>0</v>
      </c>
      <c r="G159" s="146">
        <f t="shared" si="6"/>
        <v>0</v>
      </c>
      <c r="O159" s="140">
        <v>2</v>
      </c>
      <c r="AA159" s="113">
        <v>12</v>
      </c>
      <c r="AB159" s="113">
        <v>1</v>
      </c>
      <c r="AC159" s="113">
        <v>72</v>
      </c>
      <c r="AZ159" s="113">
        <v>2</v>
      </c>
      <c r="BA159" s="113">
        <f t="shared" si="7"/>
        <v>0</v>
      </c>
      <c r="BB159" s="113">
        <f t="shared" si="8"/>
        <v>0</v>
      </c>
      <c r="BC159" s="113">
        <f t="shared" si="9"/>
        <v>0</v>
      </c>
      <c r="BD159" s="113">
        <f t="shared" si="10"/>
        <v>0</v>
      </c>
      <c r="BE159" s="113">
        <f t="shared" si="11"/>
        <v>0</v>
      </c>
      <c r="CZ159" s="113">
        <v>1.4999999999999999E-2</v>
      </c>
    </row>
    <row r="160" spans="1:104">
      <c r="A160" s="141">
        <v>73</v>
      </c>
      <c r="B160" s="142" t="s">
        <v>275</v>
      </c>
      <c r="C160" s="143" t="s">
        <v>276</v>
      </c>
      <c r="D160" s="144" t="s">
        <v>94</v>
      </c>
      <c r="E160" s="145">
        <v>2</v>
      </c>
      <c r="F160" s="145">
        <v>0</v>
      </c>
      <c r="G160" s="146">
        <f t="shared" si="6"/>
        <v>0</v>
      </c>
      <c r="O160" s="140">
        <v>2</v>
      </c>
      <c r="AA160" s="113">
        <v>12</v>
      </c>
      <c r="AB160" s="113">
        <v>1</v>
      </c>
      <c r="AC160" s="113">
        <v>73</v>
      </c>
      <c r="AZ160" s="113">
        <v>2</v>
      </c>
      <c r="BA160" s="113">
        <f t="shared" si="7"/>
        <v>0</v>
      </c>
      <c r="BB160" s="113">
        <f t="shared" si="8"/>
        <v>0</v>
      </c>
      <c r="BC160" s="113">
        <f t="shared" si="9"/>
        <v>0</v>
      </c>
      <c r="BD160" s="113">
        <f t="shared" si="10"/>
        <v>0</v>
      </c>
      <c r="BE160" s="113">
        <f t="shared" si="11"/>
        <v>0</v>
      </c>
      <c r="CZ160" s="113">
        <v>2.3E-2</v>
      </c>
    </row>
    <row r="161" spans="1:104">
      <c r="A161" s="141">
        <v>74</v>
      </c>
      <c r="B161" s="142" t="s">
        <v>277</v>
      </c>
      <c r="C161" s="143" t="s">
        <v>278</v>
      </c>
      <c r="D161" s="144" t="s">
        <v>94</v>
      </c>
      <c r="E161" s="145">
        <v>2</v>
      </c>
      <c r="F161" s="145">
        <v>0</v>
      </c>
      <c r="G161" s="146">
        <f t="shared" si="6"/>
        <v>0</v>
      </c>
      <c r="O161" s="140">
        <v>2</v>
      </c>
      <c r="AA161" s="113">
        <v>12</v>
      </c>
      <c r="AB161" s="113">
        <v>1</v>
      </c>
      <c r="AC161" s="113">
        <v>74</v>
      </c>
      <c r="AZ161" s="113">
        <v>2</v>
      </c>
      <c r="BA161" s="113">
        <f t="shared" si="7"/>
        <v>0</v>
      </c>
      <c r="BB161" s="113">
        <f t="shared" si="8"/>
        <v>0</v>
      </c>
      <c r="BC161" s="113">
        <f t="shared" si="9"/>
        <v>0</v>
      </c>
      <c r="BD161" s="113">
        <f t="shared" si="10"/>
        <v>0</v>
      </c>
      <c r="BE161" s="113">
        <f t="shared" si="11"/>
        <v>0</v>
      </c>
      <c r="CZ161" s="113">
        <v>4.8000000000000001E-2</v>
      </c>
    </row>
    <row r="162" spans="1:104">
      <c r="A162" s="141">
        <v>75</v>
      </c>
      <c r="B162" s="142" t="s">
        <v>279</v>
      </c>
      <c r="C162" s="143" t="s">
        <v>280</v>
      </c>
      <c r="D162" s="144" t="s">
        <v>94</v>
      </c>
      <c r="E162" s="145">
        <v>3</v>
      </c>
      <c r="F162" s="145">
        <v>0</v>
      </c>
      <c r="G162" s="146">
        <f t="shared" si="6"/>
        <v>0</v>
      </c>
      <c r="O162" s="140">
        <v>2</v>
      </c>
      <c r="AA162" s="113">
        <v>12</v>
      </c>
      <c r="AB162" s="113">
        <v>1</v>
      </c>
      <c r="AC162" s="113">
        <v>75</v>
      </c>
      <c r="AZ162" s="113">
        <v>2</v>
      </c>
      <c r="BA162" s="113">
        <f t="shared" si="7"/>
        <v>0</v>
      </c>
      <c r="BB162" s="113">
        <f t="shared" si="8"/>
        <v>0</v>
      </c>
      <c r="BC162" s="113">
        <f t="shared" si="9"/>
        <v>0</v>
      </c>
      <c r="BD162" s="113">
        <f t="shared" si="10"/>
        <v>0</v>
      </c>
      <c r="BE162" s="113">
        <f t="shared" si="11"/>
        <v>0</v>
      </c>
      <c r="CZ162" s="113">
        <v>5.8000000000000003E-2</v>
      </c>
    </row>
    <row r="163" spans="1:104">
      <c r="A163" s="141">
        <v>76</v>
      </c>
      <c r="B163" s="142" t="s">
        <v>281</v>
      </c>
      <c r="C163" s="143" t="s">
        <v>282</v>
      </c>
      <c r="D163" s="144" t="s">
        <v>68</v>
      </c>
      <c r="E163" s="145">
        <v>4</v>
      </c>
      <c r="F163" s="145">
        <v>0</v>
      </c>
      <c r="G163" s="146">
        <f t="shared" si="6"/>
        <v>0</v>
      </c>
      <c r="O163" s="140">
        <v>2</v>
      </c>
      <c r="AA163" s="113">
        <v>12</v>
      </c>
      <c r="AB163" s="113">
        <v>0</v>
      </c>
      <c r="AC163" s="113">
        <v>76</v>
      </c>
      <c r="AZ163" s="113">
        <v>2</v>
      </c>
      <c r="BA163" s="113">
        <f t="shared" si="7"/>
        <v>0</v>
      </c>
      <c r="BB163" s="113">
        <f t="shared" si="8"/>
        <v>0</v>
      </c>
      <c r="BC163" s="113">
        <f t="shared" si="9"/>
        <v>0</v>
      </c>
      <c r="BD163" s="113">
        <f t="shared" si="10"/>
        <v>0</v>
      </c>
      <c r="BE163" s="113">
        <f t="shared" si="11"/>
        <v>0</v>
      </c>
      <c r="CZ163" s="113">
        <v>0</v>
      </c>
    </row>
    <row r="164" spans="1:104">
      <c r="A164" s="141">
        <v>77</v>
      </c>
      <c r="B164" s="142" t="s">
        <v>283</v>
      </c>
      <c r="C164" s="143" t="s">
        <v>284</v>
      </c>
      <c r="D164" s="144" t="s">
        <v>94</v>
      </c>
      <c r="E164" s="145">
        <v>1</v>
      </c>
      <c r="F164" s="145">
        <v>0</v>
      </c>
      <c r="G164" s="146">
        <f t="shared" si="6"/>
        <v>0</v>
      </c>
      <c r="O164" s="140">
        <v>2</v>
      </c>
      <c r="AA164" s="113">
        <v>12</v>
      </c>
      <c r="AB164" s="113">
        <v>1</v>
      </c>
      <c r="AC164" s="113">
        <v>77</v>
      </c>
      <c r="AZ164" s="113">
        <v>2</v>
      </c>
      <c r="BA164" s="113">
        <f t="shared" si="7"/>
        <v>0</v>
      </c>
      <c r="BB164" s="113">
        <f t="shared" si="8"/>
        <v>0</v>
      </c>
      <c r="BC164" s="113">
        <f t="shared" si="9"/>
        <v>0</v>
      </c>
      <c r="BD164" s="113">
        <f t="shared" si="10"/>
        <v>0</v>
      </c>
      <c r="BE164" s="113">
        <f t="shared" si="11"/>
        <v>0</v>
      </c>
      <c r="CZ164" s="113">
        <v>0.04</v>
      </c>
    </row>
    <row r="165" spans="1:104">
      <c r="A165" s="141">
        <v>78</v>
      </c>
      <c r="B165" s="142" t="s">
        <v>285</v>
      </c>
      <c r="C165" s="143" t="s">
        <v>286</v>
      </c>
      <c r="D165" s="144" t="s">
        <v>160</v>
      </c>
      <c r="E165" s="145">
        <v>1.52</v>
      </c>
      <c r="F165" s="145">
        <v>0</v>
      </c>
      <c r="G165" s="146">
        <f t="shared" si="6"/>
        <v>0</v>
      </c>
      <c r="O165" s="140">
        <v>2</v>
      </c>
      <c r="AA165" s="113">
        <v>12</v>
      </c>
      <c r="AB165" s="113">
        <v>0</v>
      </c>
      <c r="AC165" s="113">
        <v>78</v>
      </c>
      <c r="AZ165" s="113">
        <v>2</v>
      </c>
      <c r="BA165" s="113">
        <f t="shared" si="7"/>
        <v>0</v>
      </c>
      <c r="BB165" s="113">
        <f t="shared" si="8"/>
        <v>0</v>
      </c>
      <c r="BC165" s="113">
        <f t="shared" si="9"/>
        <v>0</v>
      </c>
      <c r="BD165" s="113">
        <f t="shared" si="10"/>
        <v>0</v>
      </c>
      <c r="BE165" s="113">
        <f t="shared" si="11"/>
        <v>0</v>
      </c>
      <c r="CZ165" s="113">
        <v>0</v>
      </c>
    </row>
    <row r="166" spans="1:104" ht="37.5" customHeight="1">
      <c r="A166" s="184">
        <v>79</v>
      </c>
      <c r="B166" s="185" t="s">
        <v>345</v>
      </c>
      <c r="C166" s="183" t="s">
        <v>371</v>
      </c>
      <c r="D166" s="186" t="s">
        <v>140</v>
      </c>
      <c r="E166" s="187">
        <v>2</v>
      </c>
      <c r="F166" s="187">
        <v>0</v>
      </c>
      <c r="G166" s="188">
        <f>F166*E166</f>
        <v>0</v>
      </c>
      <c r="O166" s="140"/>
    </row>
    <row r="167" spans="1:104" ht="37.5" customHeight="1">
      <c r="A167" s="184" t="s">
        <v>372</v>
      </c>
      <c r="B167" s="185" t="s">
        <v>373</v>
      </c>
      <c r="C167" s="183" t="s">
        <v>374</v>
      </c>
      <c r="D167" s="186" t="s">
        <v>140</v>
      </c>
      <c r="E167" s="187">
        <v>1</v>
      </c>
      <c r="F167" s="187"/>
      <c r="G167" s="188">
        <f>F167*E167</f>
        <v>0</v>
      </c>
      <c r="O167" s="140"/>
    </row>
    <row r="168" spans="1:104">
      <c r="A168" s="153"/>
      <c r="B168" s="154" t="s">
        <v>69</v>
      </c>
      <c r="C168" s="155" t="str">
        <f>CONCATENATE(B150," ",C150)</f>
        <v>766 Konstrukce truhlářské</v>
      </c>
      <c r="D168" s="153"/>
      <c r="E168" s="156"/>
      <c r="F168" s="156"/>
      <c r="G168" s="157">
        <f>G167+G166+G165+G163+G164+G162+G161+G160+G159+G158+G157+G156+G154+G151</f>
        <v>0</v>
      </c>
      <c r="O168" s="140">
        <v>4</v>
      </c>
      <c r="BA168" s="158">
        <f>SUM(BA150:BA165)</f>
        <v>0</v>
      </c>
      <c r="BB168" s="158">
        <f>SUM(BB150:BB165)</f>
        <v>0</v>
      </c>
      <c r="BC168" s="158">
        <f>SUM(BC150:BC165)</f>
        <v>0</v>
      </c>
      <c r="BD168" s="158">
        <f>SUM(BD150:BD165)</f>
        <v>0</v>
      </c>
      <c r="BE168" s="158">
        <f>SUM(BE150:BE165)</f>
        <v>0</v>
      </c>
    </row>
    <row r="169" spans="1:104">
      <c r="A169" s="133" t="s">
        <v>65</v>
      </c>
      <c r="B169" s="134" t="s">
        <v>287</v>
      </c>
      <c r="C169" s="135" t="s">
        <v>288</v>
      </c>
      <c r="D169" s="136"/>
      <c r="E169" s="137"/>
      <c r="F169" s="137"/>
      <c r="G169" s="138"/>
      <c r="H169" s="139"/>
      <c r="I169" s="139"/>
      <c r="O169" s="140">
        <v>1</v>
      </c>
    </row>
    <row r="170" spans="1:104">
      <c r="A170" s="141">
        <v>80</v>
      </c>
      <c r="B170" s="142" t="s">
        <v>289</v>
      </c>
      <c r="C170" s="143" t="s">
        <v>290</v>
      </c>
      <c r="D170" s="144" t="s">
        <v>94</v>
      </c>
      <c r="E170" s="145">
        <v>13</v>
      </c>
      <c r="F170" s="145">
        <v>0</v>
      </c>
      <c r="G170" s="146">
        <f t="shared" ref="G170:G175" si="12">E170*F170</f>
        <v>0</v>
      </c>
      <c r="O170" s="140">
        <v>2</v>
      </c>
      <c r="AA170" s="113">
        <v>12</v>
      </c>
      <c r="AB170" s="113">
        <v>0</v>
      </c>
      <c r="AC170" s="113">
        <v>79</v>
      </c>
      <c r="AZ170" s="113">
        <v>4</v>
      </c>
      <c r="BA170" s="113">
        <f t="shared" ref="BA170:BA175" si="13">IF(AZ170=1,G170,0)</f>
        <v>0</v>
      </c>
      <c r="BB170" s="113">
        <f t="shared" ref="BB170:BB175" si="14">IF(AZ170=2,G170,0)</f>
        <v>0</v>
      </c>
      <c r="BC170" s="113">
        <f t="shared" ref="BC170:BC175" si="15">IF(AZ170=3,G170,0)</f>
        <v>0</v>
      </c>
      <c r="BD170" s="113">
        <f t="shared" ref="BD170:BD175" si="16">IF(AZ170=4,G170,0)</f>
        <v>0</v>
      </c>
      <c r="BE170" s="113">
        <f t="shared" ref="BE170:BE175" si="17">IF(AZ170=5,G170,0)</f>
        <v>0</v>
      </c>
      <c r="CZ170" s="113">
        <v>0</v>
      </c>
    </row>
    <row r="171" spans="1:104">
      <c r="A171" s="141">
        <v>81</v>
      </c>
      <c r="B171" s="142" t="s">
        <v>291</v>
      </c>
      <c r="C171" s="143" t="s">
        <v>292</v>
      </c>
      <c r="D171" s="144" t="s">
        <v>177</v>
      </c>
      <c r="E171" s="145">
        <v>25</v>
      </c>
      <c r="F171" s="145">
        <v>0</v>
      </c>
      <c r="G171" s="146">
        <f t="shared" si="12"/>
        <v>0</v>
      </c>
      <c r="O171" s="140">
        <v>2</v>
      </c>
      <c r="AA171" s="113">
        <v>12</v>
      </c>
      <c r="AB171" s="113">
        <v>0</v>
      </c>
      <c r="AC171" s="113">
        <v>80</v>
      </c>
      <c r="AZ171" s="113">
        <v>4</v>
      </c>
      <c r="BA171" s="113">
        <f t="shared" si="13"/>
        <v>0</v>
      </c>
      <c r="BB171" s="113">
        <f t="shared" si="14"/>
        <v>0</v>
      </c>
      <c r="BC171" s="113">
        <f t="shared" si="15"/>
        <v>0</v>
      </c>
      <c r="BD171" s="113">
        <f t="shared" si="16"/>
        <v>0</v>
      </c>
      <c r="BE171" s="113">
        <f t="shared" si="17"/>
        <v>0</v>
      </c>
      <c r="CZ171" s="113">
        <v>0</v>
      </c>
    </row>
    <row r="172" spans="1:104">
      <c r="A172" s="141">
        <v>82</v>
      </c>
      <c r="B172" s="142" t="s">
        <v>293</v>
      </c>
      <c r="C172" s="143" t="s">
        <v>294</v>
      </c>
      <c r="D172" s="144" t="s">
        <v>94</v>
      </c>
      <c r="E172" s="145">
        <v>2</v>
      </c>
      <c r="F172" s="145">
        <v>0</v>
      </c>
      <c r="G172" s="146">
        <f t="shared" si="12"/>
        <v>0</v>
      </c>
      <c r="O172" s="140">
        <v>2</v>
      </c>
      <c r="AA172" s="113">
        <v>12</v>
      </c>
      <c r="AB172" s="113">
        <v>1</v>
      </c>
      <c r="AC172" s="113">
        <v>81</v>
      </c>
      <c r="AZ172" s="113">
        <v>3</v>
      </c>
      <c r="BA172" s="113">
        <f t="shared" si="13"/>
        <v>0</v>
      </c>
      <c r="BB172" s="113">
        <f t="shared" si="14"/>
        <v>0</v>
      </c>
      <c r="BC172" s="113">
        <f t="shared" si="15"/>
        <v>0</v>
      </c>
      <c r="BD172" s="113">
        <f t="shared" si="16"/>
        <v>0</v>
      </c>
      <c r="BE172" s="113">
        <f t="shared" si="17"/>
        <v>0</v>
      </c>
      <c r="CZ172" s="113">
        <v>2.7E-4</v>
      </c>
    </row>
    <row r="173" spans="1:104">
      <c r="A173" s="141">
        <v>83</v>
      </c>
      <c r="B173" s="142" t="s">
        <v>295</v>
      </c>
      <c r="C173" s="143" t="s">
        <v>296</v>
      </c>
      <c r="D173" s="144" t="s">
        <v>94</v>
      </c>
      <c r="E173" s="145">
        <v>8</v>
      </c>
      <c r="F173" s="145">
        <v>0</v>
      </c>
      <c r="G173" s="146">
        <f t="shared" si="12"/>
        <v>0</v>
      </c>
      <c r="O173" s="140">
        <v>2</v>
      </c>
      <c r="AA173" s="113">
        <v>12</v>
      </c>
      <c r="AB173" s="113">
        <v>0</v>
      </c>
      <c r="AC173" s="113">
        <v>82</v>
      </c>
      <c r="AZ173" s="113">
        <v>4</v>
      </c>
      <c r="BA173" s="113">
        <f t="shared" si="13"/>
        <v>0</v>
      </c>
      <c r="BB173" s="113">
        <f t="shared" si="14"/>
        <v>0</v>
      </c>
      <c r="BC173" s="113">
        <f t="shared" si="15"/>
        <v>0</v>
      </c>
      <c r="BD173" s="113">
        <f t="shared" si="16"/>
        <v>0</v>
      </c>
      <c r="BE173" s="113">
        <f t="shared" si="17"/>
        <v>0</v>
      </c>
      <c r="CZ173" s="113">
        <v>0</v>
      </c>
    </row>
    <row r="174" spans="1:104" ht="22.5">
      <c r="A174" s="141">
        <v>84</v>
      </c>
      <c r="B174" s="142" t="s">
        <v>297</v>
      </c>
      <c r="C174" s="143" t="s">
        <v>298</v>
      </c>
      <c r="D174" s="144" t="s">
        <v>140</v>
      </c>
      <c r="E174" s="145">
        <v>1</v>
      </c>
      <c r="F174" s="145">
        <v>0</v>
      </c>
      <c r="G174" s="146">
        <f t="shared" si="12"/>
        <v>0</v>
      </c>
      <c r="O174" s="140">
        <v>2</v>
      </c>
      <c r="AA174" s="113">
        <v>12</v>
      </c>
      <c r="AB174" s="113">
        <v>0</v>
      </c>
      <c r="AC174" s="113">
        <v>83</v>
      </c>
      <c r="AZ174" s="113">
        <v>4</v>
      </c>
      <c r="BA174" s="113">
        <f t="shared" si="13"/>
        <v>0</v>
      </c>
      <c r="BB174" s="113">
        <f t="shared" si="14"/>
        <v>0</v>
      </c>
      <c r="BC174" s="113">
        <f t="shared" si="15"/>
        <v>0</v>
      </c>
      <c r="BD174" s="113">
        <f t="shared" si="16"/>
        <v>0</v>
      </c>
      <c r="BE174" s="113">
        <f t="shared" si="17"/>
        <v>0</v>
      </c>
      <c r="CZ174" s="113">
        <v>0</v>
      </c>
    </row>
    <row r="175" spans="1:104" ht="56.25">
      <c r="A175" s="184">
        <v>85</v>
      </c>
      <c r="B175" s="185" t="s">
        <v>299</v>
      </c>
      <c r="C175" s="183" t="s">
        <v>302</v>
      </c>
      <c r="D175" s="186" t="s">
        <v>140</v>
      </c>
      <c r="E175" s="187">
        <v>1</v>
      </c>
      <c r="F175" s="187">
        <v>0</v>
      </c>
      <c r="G175" s="188">
        <f t="shared" si="12"/>
        <v>0</v>
      </c>
      <c r="O175" s="140">
        <v>2</v>
      </c>
      <c r="AA175" s="113">
        <v>12</v>
      </c>
      <c r="AB175" s="113">
        <v>0</v>
      </c>
      <c r="AC175" s="113">
        <v>84</v>
      </c>
      <c r="AZ175" s="113">
        <v>4</v>
      </c>
      <c r="BA175" s="113">
        <f t="shared" si="13"/>
        <v>0</v>
      </c>
      <c r="BB175" s="113">
        <f t="shared" si="14"/>
        <v>0</v>
      </c>
      <c r="BC175" s="113">
        <f t="shared" si="15"/>
        <v>0</v>
      </c>
      <c r="BD175" s="113">
        <f t="shared" si="16"/>
        <v>0</v>
      </c>
      <c r="BE175" s="113">
        <f t="shared" si="17"/>
        <v>0</v>
      </c>
      <c r="CZ175" s="113">
        <v>0</v>
      </c>
    </row>
    <row r="176" spans="1:104" ht="33.75">
      <c r="A176" s="184">
        <v>86</v>
      </c>
      <c r="B176" s="185" t="s">
        <v>180</v>
      </c>
      <c r="C176" s="183" t="s">
        <v>301</v>
      </c>
      <c r="D176" s="186" t="s">
        <v>140</v>
      </c>
      <c r="E176" s="187">
        <v>1</v>
      </c>
      <c r="F176" s="187">
        <v>0</v>
      </c>
      <c r="G176" s="188">
        <f>F176*E176</f>
        <v>0</v>
      </c>
      <c r="O176" s="140"/>
    </row>
    <row r="177" spans="1:57" ht="33.75">
      <c r="A177" s="184">
        <v>87</v>
      </c>
      <c r="B177" s="185" t="s">
        <v>303</v>
      </c>
      <c r="C177" s="183" t="s">
        <v>304</v>
      </c>
      <c r="D177" s="186" t="s">
        <v>177</v>
      </c>
      <c r="E177" s="187">
        <v>100</v>
      </c>
      <c r="F177" s="187">
        <v>0</v>
      </c>
      <c r="G177" s="188">
        <f>F177*E177</f>
        <v>0</v>
      </c>
      <c r="O177" s="140"/>
    </row>
    <row r="178" spans="1:57">
      <c r="A178" s="184"/>
      <c r="B178" s="185"/>
      <c r="C178" s="183"/>
      <c r="D178" s="186"/>
      <c r="E178" s="187"/>
      <c r="F178" s="187"/>
      <c r="G178" s="188"/>
      <c r="O178" s="140"/>
    </row>
    <row r="179" spans="1:57" ht="33.75">
      <c r="A179" s="184">
        <v>88</v>
      </c>
      <c r="B179" s="185" t="s">
        <v>306</v>
      </c>
      <c r="C179" s="183" t="s">
        <v>305</v>
      </c>
      <c r="D179" s="186" t="s">
        <v>140</v>
      </c>
      <c r="E179" s="187">
        <v>1</v>
      </c>
      <c r="F179" s="187">
        <v>0</v>
      </c>
      <c r="G179" s="188">
        <f>F179*E179</f>
        <v>0</v>
      </c>
      <c r="O179" s="140"/>
    </row>
    <row r="180" spans="1:57" ht="33.75">
      <c r="A180" s="184">
        <v>89</v>
      </c>
      <c r="B180" s="185" t="s">
        <v>343</v>
      </c>
      <c r="C180" s="183" t="s">
        <v>318</v>
      </c>
      <c r="D180" s="186" t="s">
        <v>140</v>
      </c>
      <c r="E180" s="187">
        <v>1</v>
      </c>
      <c r="F180" s="187">
        <v>0</v>
      </c>
      <c r="G180" s="188">
        <f>F180*E180</f>
        <v>0</v>
      </c>
      <c r="O180" s="140"/>
    </row>
    <row r="181" spans="1:57" ht="22.5">
      <c r="A181" s="184">
        <v>90</v>
      </c>
      <c r="B181" s="185" t="s">
        <v>344</v>
      </c>
      <c r="C181" s="183" t="s">
        <v>307</v>
      </c>
      <c r="D181" s="186" t="s">
        <v>140</v>
      </c>
      <c r="E181" s="187">
        <v>1</v>
      </c>
      <c r="F181" s="187">
        <v>0</v>
      </c>
      <c r="G181" s="188">
        <f>F181*E181</f>
        <v>0</v>
      </c>
      <c r="O181" s="140"/>
    </row>
    <row r="182" spans="1:57">
      <c r="A182" s="189"/>
      <c r="B182" s="190" t="s">
        <v>69</v>
      </c>
      <c r="C182" s="191" t="str">
        <f>CONCATENATE(B169," ",C169)</f>
        <v>M21 Elektromontáže</v>
      </c>
      <c r="D182" s="189"/>
      <c r="E182" s="192"/>
      <c r="F182" s="192"/>
      <c r="G182" s="193">
        <f>G181+G180+G179+G177+G176+G175+G174+G173+G172+G171+G170</f>
        <v>0</v>
      </c>
      <c r="O182" s="140">
        <v>4</v>
      </c>
      <c r="BA182" s="158">
        <f>SUM(BA169:BA175)</f>
        <v>0</v>
      </c>
      <c r="BB182" s="158">
        <f>SUM(BB169:BB175)</f>
        <v>0</v>
      </c>
      <c r="BC182" s="158">
        <f>SUM(BC169:BC175)</f>
        <v>0</v>
      </c>
      <c r="BD182" s="158">
        <f>SUM(BD169:BD175)</f>
        <v>0</v>
      </c>
      <c r="BE182" s="158">
        <f>SUM(BE169:BE175)</f>
        <v>0</v>
      </c>
    </row>
    <row r="183" spans="1:57">
      <c r="A183" s="194" t="s">
        <v>65</v>
      </c>
      <c r="B183" s="194"/>
      <c r="C183" s="194"/>
      <c r="D183" s="194"/>
      <c r="E183" s="194"/>
      <c r="F183" s="194"/>
      <c r="G183" s="194"/>
    </row>
    <row r="184" spans="1:57" ht="22.5">
      <c r="A184" s="184">
        <v>91</v>
      </c>
      <c r="B184" s="185" t="s">
        <v>308</v>
      </c>
      <c r="C184" s="183" t="s">
        <v>310</v>
      </c>
      <c r="D184" s="186" t="s">
        <v>140</v>
      </c>
      <c r="E184" s="187">
        <v>1</v>
      </c>
      <c r="F184" s="187">
        <v>0</v>
      </c>
      <c r="G184" s="188">
        <f t="shared" ref="G184:G189" si="18">F184*E184</f>
        <v>0</v>
      </c>
      <c r="O184" s="140"/>
    </row>
    <row r="185" spans="1:57" ht="22.5">
      <c r="A185" s="184">
        <v>92</v>
      </c>
      <c r="B185" s="185" t="s">
        <v>311</v>
      </c>
      <c r="C185" s="183" t="s">
        <v>312</v>
      </c>
      <c r="D185" s="186" t="s">
        <v>140</v>
      </c>
      <c r="E185" s="187">
        <v>1</v>
      </c>
      <c r="F185" s="187">
        <v>0</v>
      </c>
      <c r="G185" s="188">
        <f t="shared" si="18"/>
        <v>0</v>
      </c>
      <c r="O185" s="140"/>
    </row>
    <row r="186" spans="1:57" ht="22.5">
      <c r="A186" s="184">
        <v>93</v>
      </c>
      <c r="B186" s="185" t="s">
        <v>313</v>
      </c>
      <c r="C186" s="183" t="s">
        <v>314</v>
      </c>
      <c r="D186" s="186" t="s">
        <v>140</v>
      </c>
      <c r="E186" s="187">
        <v>1</v>
      </c>
      <c r="F186" s="187">
        <v>0</v>
      </c>
      <c r="G186" s="188">
        <f t="shared" si="18"/>
        <v>0</v>
      </c>
      <c r="O186" s="140"/>
    </row>
    <row r="187" spans="1:57" ht="22.5">
      <c r="A187" s="184">
        <v>94</v>
      </c>
      <c r="B187" s="185" t="s">
        <v>315</v>
      </c>
      <c r="C187" s="183" t="s">
        <v>316</v>
      </c>
      <c r="D187" s="186" t="s">
        <v>140</v>
      </c>
      <c r="E187" s="187">
        <v>1</v>
      </c>
      <c r="F187" s="187">
        <v>0</v>
      </c>
      <c r="G187" s="188">
        <f t="shared" si="18"/>
        <v>0</v>
      </c>
      <c r="O187" s="140"/>
    </row>
    <row r="188" spans="1:57">
      <c r="A188" s="184">
        <v>95</v>
      </c>
      <c r="B188" s="185" t="s">
        <v>317</v>
      </c>
      <c r="C188" s="183" t="s">
        <v>309</v>
      </c>
      <c r="D188" s="186" t="s">
        <v>140</v>
      </c>
      <c r="E188" s="187">
        <v>1</v>
      </c>
      <c r="F188" s="187">
        <v>0</v>
      </c>
      <c r="G188" s="188">
        <f t="shared" si="18"/>
        <v>0</v>
      </c>
      <c r="O188" s="140"/>
    </row>
    <row r="189" spans="1:57" ht="33.75">
      <c r="A189" s="184">
        <v>96</v>
      </c>
      <c r="B189" s="185" t="s">
        <v>342</v>
      </c>
      <c r="C189" s="183" t="s">
        <v>353</v>
      </c>
      <c r="D189" s="186" t="s">
        <v>140</v>
      </c>
      <c r="E189" s="187">
        <v>1</v>
      </c>
      <c r="F189" s="187">
        <v>0</v>
      </c>
      <c r="G189" s="188">
        <f t="shared" si="18"/>
        <v>0</v>
      </c>
      <c r="O189" s="140"/>
    </row>
    <row r="190" spans="1:57" ht="33.75">
      <c r="A190" s="184" t="s">
        <v>358</v>
      </c>
      <c r="B190" s="185" t="s">
        <v>359</v>
      </c>
      <c r="C190" s="183" t="s">
        <v>363</v>
      </c>
      <c r="D190" s="186" t="s">
        <v>140</v>
      </c>
      <c r="E190" s="187">
        <v>1</v>
      </c>
      <c r="F190" s="187"/>
      <c r="G190" s="188">
        <f>F190*E190</f>
        <v>0</v>
      </c>
      <c r="O190" s="140"/>
    </row>
    <row r="191" spans="1:57" ht="22.5">
      <c r="A191" s="184" t="s">
        <v>364</v>
      </c>
      <c r="B191" s="185" t="s">
        <v>365</v>
      </c>
      <c r="C191" s="183" t="s">
        <v>366</v>
      </c>
      <c r="D191" s="186" t="s">
        <v>367</v>
      </c>
      <c r="E191" s="187">
        <f>15*2+21*2</f>
        <v>72</v>
      </c>
      <c r="F191" s="187"/>
      <c r="G191" s="188">
        <f>F191*E191</f>
        <v>0</v>
      </c>
      <c r="O191" s="140"/>
    </row>
    <row r="192" spans="1:57">
      <c r="A192" s="189"/>
      <c r="B192" s="190" t="s">
        <v>69</v>
      </c>
      <c r="C192" s="191" t="s">
        <v>321</v>
      </c>
      <c r="D192" s="189"/>
      <c r="E192" s="192"/>
      <c r="F192" s="192"/>
      <c r="G192" s="193">
        <f>G191+G190+G189+G188+G187+G186+G185+G184</f>
        <v>0</v>
      </c>
      <c r="O192" s="140">
        <v>4</v>
      </c>
      <c r="BA192" s="158">
        <f>SUM(BA176:BA182)</f>
        <v>0</v>
      </c>
      <c r="BB192" s="158">
        <f>SUM(BB176:BB182)</f>
        <v>0</v>
      </c>
      <c r="BC192" s="158">
        <f>SUM(BC176:BC182)</f>
        <v>0</v>
      </c>
      <c r="BD192" s="158">
        <f>SUM(BD176:BD182)</f>
        <v>0</v>
      </c>
      <c r="BE192" s="158">
        <f>SUM(BE176:BE182)</f>
        <v>0</v>
      </c>
    </row>
    <row r="193" spans="1:7">
      <c r="A193" s="194" t="s">
        <v>65</v>
      </c>
      <c r="B193" s="194"/>
      <c r="C193" s="194"/>
      <c r="D193" s="194"/>
      <c r="E193" s="194"/>
      <c r="F193" s="194"/>
      <c r="G193" s="194"/>
    </row>
    <row r="194" spans="1:7">
      <c r="A194" s="184">
        <v>97</v>
      </c>
      <c r="B194" s="185" t="s">
        <v>322</v>
      </c>
      <c r="C194" s="183" t="s">
        <v>323</v>
      </c>
      <c r="D194" s="186" t="s">
        <v>72</v>
      </c>
      <c r="E194" s="187">
        <v>14</v>
      </c>
      <c r="F194" s="187">
        <v>0</v>
      </c>
      <c r="G194" s="188">
        <f t="shared" ref="G194:G204" si="19">F194*E194</f>
        <v>0</v>
      </c>
    </row>
    <row r="195" spans="1:7">
      <c r="A195" s="184">
        <v>98</v>
      </c>
      <c r="B195" s="185" t="s">
        <v>324</v>
      </c>
      <c r="C195" s="183" t="s">
        <v>325</v>
      </c>
      <c r="D195" s="186" t="s">
        <v>72</v>
      </c>
      <c r="E195" s="187">
        <v>14</v>
      </c>
      <c r="F195" s="187">
        <v>0</v>
      </c>
      <c r="G195" s="188">
        <f t="shared" si="19"/>
        <v>0</v>
      </c>
    </row>
    <row r="196" spans="1:7">
      <c r="A196" s="184">
        <v>99</v>
      </c>
      <c r="B196" s="185" t="s">
        <v>326</v>
      </c>
      <c r="C196" s="183" t="s">
        <v>327</v>
      </c>
      <c r="D196" s="186" t="s">
        <v>72</v>
      </c>
      <c r="E196" s="187">
        <v>12</v>
      </c>
      <c r="F196" s="187">
        <v>0</v>
      </c>
      <c r="G196" s="188">
        <f t="shared" si="19"/>
        <v>0</v>
      </c>
    </row>
    <row r="197" spans="1:7" ht="22.5">
      <c r="A197" s="184">
        <v>100</v>
      </c>
      <c r="B197" s="185" t="s">
        <v>328</v>
      </c>
      <c r="C197" s="183" t="s">
        <v>329</v>
      </c>
      <c r="D197" s="186" t="s">
        <v>177</v>
      </c>
      <c r="E197" s="187">
        <v>80</v>
      </c>
      <c r="F197" s="187">
        <v>0</v>
      </c>
      <c r="G197" s="188">
        <f t="shared" si="19"/>
        <v>0</v>
      </c>
    </row>
    <row r="198" spans="1:7" ht="33.75">
      <c r="A198" s="184">
        <v>101</v>
      </c>
      <c r="B198" s="185" t="s">
        <v>330</v>
      </c>
      <c r="C198" s="183" t="s">
        <v>332</v>
      </c>
      <c r="D198" s="186" t="s">
        <v>140</v>
      </c>
      <c r="E198" s="187">
        <v>1</v>
      </c>
      <c r="F198" s="187">
        <v>0</v>
      </c>
      <c r="G198" s="188">
        <f t="shared" si="19"/>
        <v>0</v>
      </c>
    </row>
    <row r="199" spans="1:7">
      <c r="A199" s="184">
        <v>102</v>
      </c>
      <c r="B199" s="185" t="s">
        <v>333</v>
      </c>
      <c r="C199" s="183" t="s">
        <v>334</v>
      </c>
      <c r="D199" s="186" t="s">
        <v>86</v>
      </c>
      <c r="E199" s="187">
        <v>105</v>
      </c>
      <c r="F199" s="187">
        <v>0</v>
      </c>
      <c r="G199" s="188">
        <f t="shared" si="19"/>
        <v>0</v>
      </c>
    </row>
    <row r="200" spans="1:7">
      <c r="A200" s="184">
        <v>103</v>
      </c>
      <c r="B200" s="185" t="s">
        <v>337</v>
      </c>
      <c r="C200" s="183" t="s">
        <v>331</v>
      </c>
      <c r="D200" s="186" t="s">
        <v>140</v>
      </c>
      <c r="E200" s="187">
        <v>1</v>
      </c>
      <c r="F200" s="187">
        <v>0</v>
      </c>
      <c r="G200" s="188">
        <f t="shared" si="19"/>
        <v>0</v>
      </c>
    </row>
    <row r="201" spans="1:7">
      <c r="A201" s="184">
        <v>104</v>
      </c>
      <c r="B201" s="185" t="s">
        <v>335</v>
      </c>
      <c r="C201" s="183" t="s">
        <v>336</v>
      </c>
      <c r="D201" s="186" t="s">
        <v>140</v>
      </c>
      <c r="E201" s="187">
        <v>1</v>
      </c>
      <c r="F201" s="187">
        <v>0</v>
      </c>
      <c r="G201" s="188">
        <f t="shared" si="19"/>
        <v>0</v>
      </c>
    </row>
    <row r="202" spans="1:7" ht="22.5">
      <c r="A202" s="184">
        <v>107</v>
      </c>
      <c r="B202" s="185" t="s">
        <v>338</v>
      </c>
      <c r="C202" s="183" t="s">
        <v>339</v>
      </c>
      <c r="D202" s="186" t="s">
        <v>140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108</v>
      </c>
      <c r="B203" s="185" t="s">
        <v>354</v>
      </c>
      <c r="C203" s="183" t="s">
        <v>355</v>
      </c>
      <c r="D203" s="186" t="s">
        <v>140</v>
      </c>
      <c r="E203" s="187">
        <v>1</v>
      </c>
      <c r="F203" s="187">
        <v>0</v>
      </c>
      <c r="G203" s="188">
        <f t="shared" si="19"/>
        <v>0</v>
      </c>
    </row>
    <row r="204" spans="1:7">
      <c r="A204" s="184">
        <v>109</v>
      </c>
      <c r="B204" s="185" t="s">
        <v>322</v>
      </c>
      <c r="C204" s="183" t="s">
        <v>331</v>
      </c>
      <c r="D204" s="186" t="s">
        <v>140</v>
      </c>
      <c r="E204" s="187">
        <v>1</v>
      </c>
      <c r="F204" s="187">
        <v>0</v>
      </c>
      <c r="G204" s="188">
        <f t="shared" si="19"/>
        <v>0</v>
      </c>
    </row>
    <row r="205" spans="1:7" ht="22.5">
      <c r="A205" s="184">
        <v>110</v>
      </c>
      <c r="B205" s="185" t="s">
        <v>360</v>
      </c>
      <c r="C205" s="183" t="s">
        <v>361</v>
      </c>
      <c r="D205" s="186" t="s">
        <v>72</v>
      </c>
      <c r="E205" s="187">
        <f>0.3*36*4</f>
        <v>43.199999999999996</v>
      </c>
      <c r="F205" s="187">
        <v>0</v>
      </c>
      <c r="G205" s="188">
        <f>F205*E205</f>
        <v>0</v>
      </c>
    </row>
    <row r="206" spans="1:7" ht="22.5">
      <c r="A206" s="184">
        <v>111</v>
      </c>
      <c r="B206" s="185" t="s">
        <v>326</v>
      </c>
      <c r="C206" s="183" t="s">
        <v>362</v>
      </c>
      <c r="D206" s="186" t="s">
        <v>72</v>
      </c>
      <c r="E206" s="187">
        <f>E205</f>
        <v>43.199999999999996</v>
      </c>
      <c r="F206" s="187">
        <v>0</v>
      </c>
      <c r="G206" s="188">
        <f>F206*E206</f>
        <v>0</v>
      </c>
    </row>
    <row r="207" spans="1:7">
      <c r="A207" s="189"/>
      <c r="B207" s="190" t="s">
        <v>69</v>
      </c>
      <c r="C207" s="191" t="s">
        <v>340</v>
      </c>
      <c r="D207" s="189"/>
      <c r="E207" s="192"/>
      <c r="F207" s="192"/>
      <c r="G207" s="193">
        <f>G206+G205+G204+G203+G202+G201+G200+G199+G198+G197+G196+G195+G194</f>
        <v>0</v>
      </c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E217" s="113"/>
    </row>
    <row r="218" spans="1:7">
      <c r="E218" s="113"/>
    </row>
    <row r="219" spans="1:7">
      <c r="E219" s="113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159"/>
      <c r="B223" s="159"/>
      <c r="C223" s="159"/>
      <c r="D223" s="159"/>
      <c r="E223" s="159"/>
      <c r="F223" s="159"/>
      <c r="G223" s="159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E252" s="113"/>
    </row>
    <row r="253" spans="1:7">
      <c r="E253" s="113"/>
    </row>
    <row r="254" spans="1:7">
      <c r="E254" s="113"/>
    </row>
    <row r="255" spans="1:7">
      <c r="A255" s="160"/>
      <c r="B255" s="160"/>
    </row>
    <row r="256" spans="1:7">
      <c r="A256" s="159"/>
      <c r="B256" s="159"/>
      <c r="C256" s="162"/>
      <c r="D256" s="162"/>
      <c r="E256" s="163"/>
      <c r="F256" s="162"/>
      <c r="G256" s="164"/>
    </row>
    <row r="257" spans="1:7">
      <c r="A257" s="165"/>
      <c r="B257" s="165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  <row r="267" spans="1:7">
      <c r="A267" s="159"/>
      <c r="B267" s="159"/>
      <c r="C267" s="159"/>
      <c r="D267" s="159"/>
      <c r="E267" s="166"/>
      <c r="F267" s="159"/>
      <c r="G267" s="159"/>
    </row>
    <row r="268" spans="1:7">
      <c r="A268" s="159"/>
      <c r="B268" s="159"/>
      <c r="C268" s="159"/>
      <c r="D268" s="159"/>
      <c r="E268" s="166"/>
      <c r="F268" s="159"/>
      <c r="G268" s="159"/>
    </row>
    <row r="269" spans="1:7">
      <c r="A269" s="159"/>
      <c r="B269" s="159"/>
      <c r="C269" s="159"/>
      <c r="D269" s="159"/>
      <c r="E269" s="166"/>
      <c r="F269" s="159"/>
      <c r="G269" s="159"/>
    </row>
  </sheetData>
  <mergeCells count="70">
    <mergeCell ref="C144:D144"/>
    <mergeCell ref="C146:D146"/>
    <mergeCell ref="C152:D152"/>
    <mergeCell ref="C153:D153"/>
    <mergeCell ref="C155:D155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71:D71"/>
    <mergeCell ref="C73:D73"/>
    <mergeCell ref="C62:D62"/>
    <mergeCell ref="C64:D64"/>
    <mergeCell ref="C66:D66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10:D10"/>
    <mergeCell ref="C11:D11"/>
    <mergeCell ref="C14:G14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dcterms:created xsi:type="dcterms:W3CDTF">2013-11-29T12:31:16Z</dcterms:created>
  <dcterms:modified xsi:type="dcterms:W3CDTF">2016-10-14T07:11:08Z</dcterms:modified>
</cp:coreProperties>
</file>