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_Odbor péče o přírodu a krajinu\Oddělení projektové\OPŽP 2014-2020\9. vyzva OPZP PO4 SC 4.1\ODBORNE POSUDKY\Praděd\Veřejné zakázky\VR_les_management\"/>
    </mc:Choice>
  </mc:AlternateContent>
  <bookViews>
    <workbookView xWindow="825" yWindow="1950" windowWidth="16065" windowHeight="9345"/>
  </bookViews>
  <sheets>
    <sheet name="Karlovice" sheetId="1" r:id="rId1"/>
    <sheet name="Janovice" sheetId="2" r:id="rId2"/>
    <sheet name="Loučná" sheetId="5" r:id="rId3"/>
    <sheet name="celkový přehled dle let" sheetId="6" r:id="rId4"/>
  </sheets>
  <definedNames>
    <definedName name="_xlnm._FilterDatabase" localSheetId="1" hidden="1">Janovice!$A$1:$Q$14</definedName>
    <definedName name="_xlnm._FilterDatabase" localSheetId="0" hidden="1">Karlovice!$A$1:$R$10</definedName>
    <definedName name="_xlnm._FilterDatabase" localSheetId="2" hidden="1">Loučná!$A$1:$Q$30</definedName>
  </definedNames>
  <calcPr calcId="152511"/>
</workbook>
</file>

<file path=xl/calcChain.xml><?xml version="1.0" encoding="utf-8"?>
<calcChain xmlns="http://schemas.openxmlformats.org/spreadsheetml/2006/main">
  <c r="J11" i="6" l="1"/>
  <c r="I10" i="6"/>
  <c r="H10" i="6"/>
  <c r="G10" i="6"/>
  <c r="F10" i="6"/>
  <c r="I9" i="6"/>
  <c r="H9" i="6"/>
  <c r="G9" i="6"/>
  <c r="F9" i="6"/>
  <c r="E9" i="6"/>
  <c r="D9" i="6"/>
  <c r="C9" i="6"/>
  <c r="E8" i="6"/>
  <c r="J9" i="6" l="1"/>
  <c r="M47" i="5" l="1"/>
  <c r="E5" i="6" s="1"/>
  <c r="L47" i="5"/>
  <c r="J22" i="2"/>
  <c r="K22" i="2"/>
  <c r="D8" i="6" s="1"/>
  <c r="K18" i="1"/>
  <c r="J18" i="1"/>
  <c r="J16" i="1"/>
  <c r="L2" i="2"/>
  <c r="L3" i="2"/>
  <c r="L4" i="2"/>
  <c r="L6" i="2"/>
  <c r="L7" i="2"/>
  <c r="L10" i="2"/>
  <c r="L11" i="2"/>
  <c r="L12" i="2"/>
  <c r="L31" i="5"/>
  <c r="L32" i="5"/>
  <c r="L33" i="5"/>
  <c r="L34" i="5"/>
  <c r="L2" i="5"/>
  <c r="L3" i="5"/>
  <c r="L5" i="5"/>
  <c r="L6" i="5"/>
  <c r="L7" i="5"/>
  <c r="L8" i="5"/>
  <c r="L9" i="5"/>
  <c r="L10" i="5"/>
  <c r="L11" i="5"/>
  <c r="L12" i="5"/>
  <c r="L13" i="5"/>
  <c r="L14" i="5"/>
  <c r="L15" i="5"/>
  <c r="L16" i="5"/>
  <c r="L35" i="5"/>
  <c r="L36" i="5"/>
  <c r="L37" i="5"/>
  <c r="L38" i="5"/>
  <c r="L17" i="5"/>
  <c r="L18" i="5"/>
  <c r="L19" i="5"/>
  <c r="L20" i="5"/>
  <c r="L25" i="5"/>
  <c r="L26" i="5"/>
  <c r="L27" i="5"/>
  <c r="L28" i="5"/>
  <c r="L4" i="5"/>
  <c r="C8" i="6" l="1"/>
  <c r="J8" i="6" s="1"/>
  <c r="M4" i="5"/>
  <c r="O4" i="5" s="1"/>
  <c r="J4" i="5"/>
  <c r="I4" i="5" l="1"/>
  <c r="M16" i="5" l="1"/>
  <c r="O16" i="5" s="1"/>
  <c r="J16" i="5"/>
  <c r="I16" i="5" s="1"/>
  <c r="M27" i="5" l="1"/>
  <c r="J27" i="5"/>
  <c r="M26" i="5"/>
  <c r="O26" i="5" s="1"/>
  <c r="J26" i="5"/>
  <c r="M20" i="5"/>
  <c r="O20" i="5" s="1"/>
  <c r="J20" i="5"/>
  <c r="M18" i="5"/>
  <c r="O18" i="5" s="1"/>
  <c r="J18" i="5"/>
  <c r="M38" i="5"/>
  <c r="O38" i="5" s="1"/>
  <c r="J38" i="5"/>
  <c r="M28" i="5"/>
  <c r="O28" i="5" s="1"/>
  <c r="J28" i="5"/>
  <c r="M25" i="5"/>
  <c r="O25" i="5" s="1"/>
  <c r="J25" i="5"/>
  <c r="M19" i="5"/>
  <c r="J19" i="5"/>
  <c r="M17" i="5"/>
  <c r="J17" i="5"/>
  <c r="L48" i="5" s="1"/>
  <c r="L46" i="5" l="1"/>
  <c r="I38" i="5"/>
  <c r="I18" i="5"/>
  <c r="I20" i="5"/>
  <c r="I26" i="5"/>
  <c r="I27" i="5"/>
  <c r="I28" i="5"/>
  <c r="I25" i="5"/>
  <c r="I19" i="5"/>
  <c r="I17" i="5"/>
  <c r="M37" i="5"/>
  <c r="O37" i="5" s="1"/>
  <c r="M36" i="5"/>
  <c r="O36" i="5" s="1"/>
  <c r="J37" i="5"/>
  <c r="J36" i="5"/>
  <c r="I36" i="5" l="1"/>
  <c r="I37" i="5"/>
  <c r="O6" i="1"/>
  <c r="O5" i="1"/>
  <c r="J15" i="1" l="1"/>
  <c r="O14" i="2"/>
  <c r="O13" i="2"/>
  <c r="O10" i="1" l="1"/>
  <c r="K15" i="1" s="1"/>
  <c r="N9" i="2" l="1"/>
  <c r="N8" i="2"/>
  <c r="K20" i="2" s="1"/>
  <c r="D5" i="6" s="1"/>
  <c r="N5" i="2"/>
  <c r="J20" i="2" l="1"/>
  <c r="C5" i="6" s="1"/>
  <c r="J5" i="6" s="1"/>
  <c r="J2" i="5"/>
  <c r="M2" i="5"/>
  <c r="J3" i="5"/>
  <c r="I3" i="5" s="1"/>
  <c r="M3" i="5"/>
  <c r="J5" i="5"/>
  <c r="M5" i="5"/>
  <c r="O5" i="5" s="1"/>
  <c r="J6" i="5"/>
  <c r="I6" i="5" s="1"/>
  <c r="M6" i="5"/>
  <c r="O6" i="5" s="1"/>
  <c r="J7" i="5"/>
  <c r="I7" i="5" s="1"/>
  <c r="M7" i="5"/>
  <c r="J8" i="5"/>
  <c r="I8" i="5" s="1"/>
  <c r="M8" i="5"/>
  <c r="O8" i="5" s="1"/>
  <c r="J9" i="5"/>
  <c r="I9" i="5" s="1"/>
  <c r="M9" i="5"/>
  <c r="O9" i="5" s="1"/>
  <c r="J10" i="5"/>
  <c r="I10" i="5" s="1"/>
  <c r="M10" i="5"/>
  <c r="O10" i="5" s="1"/>
  <c r="J11" i="5"/>
  <c r="I11" i="5" s="1"/>
  <c r="M11" i="5"/>
  <c r="O11" i="5" s="1"/>
  <c r="J12" i="5"/>
  <c r="I12" i="5" s="1"/>
  <c r="M12" i="5"/>
  <c r="O12" i="5" s="1"/>
  <c r="J13" i="5"/>
  <c r="I13" i="5" s="1"/>
  <c r="M13" i="5"/>
  <c r="O13" i="5" s="1"/>
  <c r="J14" i="5"/>
  <c r="I14" i="5" s="1"/>
  <c r="M14" i="5"/>
  <c r="O14" i="5" s="1"/>
  <c r="J15" i="5"/>
  <c r="I15" i="5" s="1"/>
  <c r="M15" i="5"/>
  <c r="O15" i="5" s="1"/>
  <c r="J35" i="5"/>
  <c r="I35" i="5" s="1"/>
  <c r="M35" i="5"/>
  <c r="J31" i="5"/>
  <c r="M31" i="5"/>
  <c r="O31" i="5" s="1"/>
  <c r="J32" i="5"/>
  <c r="I32" i="5" s="1"/>
  <c r="M32" i="5"/>
  <c r="O32" i="5" s="1"/>
  <c r="J33" i="5"/>
  <c r="I33" i="5" s="1"/>
  <c r="M33" i="5"/>
  <c r="O33" i="5" s="1"/>
  <c r="J34" i="5"/>
  <c r="I34" i="5" s="1"/>
  <c r="M34" i="5"/>
  <c r="O34" i="5" s="1"/>
  <c r="K48" i="5" l="1"/>
  <c r="I31" i="5"/>
  <c r="M48" i="5"/>
  <c r="I5" i="5"/>
  <c r="I2" i="5"/>
  <c r="M46" i="5"/>
  <c r="O7" i="5"/>
  <c r="K46" i="5" s="1"/>
  <c r="L8" i="1" l="1"/>
  <c r="M8" i="1" s="1"/>
  <c r="P8" i="1" s="1"/>
  <c r="J8" i="1"/>
  <c r="I8" i="1" l="1"/>
  <c r="L3" i="1"/>
  <c r="M3" i="1" s="1"/>
  <c r="P3" i="1" s="1"/>
  <c r="J3" i="1"/>
  <c r="I3" i="1" l="1"/>
  <c r="N9" i="1" l="1"/>
  <c r="K16" i="1" s="1"/>
  <c r="D6" i="6" s="1"/>
  <c r="J6" i="6" s="1"/>
  <c r="L7" i="1"/>
  <c r="M7" i="1" s="1"/>
  <c r="P7" i="1" s="1"/>
  <c r="K14" i="1" s="1"/>
  <c r="J7" i="1"/>
  <c r="K17" i="1" s="1"/>
  <c r="L4" i="1"/>
  <c r="M4" i="1" s="1"/>
  <c r="P4" i="1" s="1"/>
  <c r="J4" i="1"/>
  <c r="I4" i="1" s="1"/>
  <c r="L2" i="1"/>
  <c r="M2" i="1" s="1"/>
  <c r="P2" i="1" s="1"/>
  <c r="J14" i="1" s="1"/>
  <c r="J2" i="1"/>
  <c r="J17" i="1" s="1"/>
  <c r="I7" i="1" l="1"/>
  <c r="I2" i="1"/>
  <c r="M12" i="2"/>
  <c r="M11" i="2"/>
  <c r="M10" i="2"/>
  <c r="M7" i="2"/>
  <c r="M6" i="2"/>
  <c r="O6" i="2" l="1"/>
  <c r="O7" i="2"/>
  <c r="O10" i="2"/>
  <c r="O11" i="2"/>
  <c r="O12" i="2"/>
  <c r="M3" i="2"/>
  <c r="M2" i="2"/>
  <c r="L19" i="2" l="1"/>
  <c r="E4" i="6" s="1"/>
  <c r="E10" i="6" s="1"/>
  <c r="K19" i="2"/>
  <c r="D4" i="6" s="1"/>
  <c r="D10" i="6" s="1"/>
  <c r="M4" i="2"/>
  <c r="O4" i="2" s="1"/>
  <c r="J19" i="2" l="1"/>
  <c r="C4" i="6" s="1"/>
  <c r="J3" i="2"/>
  <c r="J4" i="2"/>
  <c r="J6" i="2"/>
  <c r="J7" i="2"/>
  <c r="I7" i="2" s="1"/>
  <c r="J10" i="2"/>
  <c r="J11" i="2"/>
  <c r="J12" i="2"/>
  <c r="I12" i="2" s="1"/>
  <c r="J2" i="2"/>
  <c r="J21" i="2" s="1"/>
  <c r="C10" i="6" l="1"/>
  <c r="J10" i="6" s="1"/>
  <c r="J4" i="6"/>
  <c r="I2" i="2"/>
  <c r="I4" i="2"/>
  <c r="C7" i="6"/>
  <c r="I10" i="2"/>
  <c r="L21" i="2"/>
  <c r="E7" i="6" s="1"/>
  <c r="K21" i="2"/>
  <c r="D7" i="6" s="1"/>
  <c r="I6" i="2"/>
  <c r="I11" i="2"/>
  <c r="I3" i="2"/>
  <c r="J7" i="6" l="1"/>
</calcChain>
</file>

<file path=xl/sharedStrings.xml><?xml version="1.0" encoding="utf-8"?>
<sst xmlns="http://schemas.openxmlformats.org/spreadsheetml/2006/main" count="339" uniqueCount="86">
  <si>
    <t>statut OP</t>
  </si>
  <si>
    <t xml:space="preserve">oddělení </t>
  </si>
  <si>
    <t>dílec</t>
  </si>
  <si>
    <t>porostní skupina</t>
  </si>
  <si>
    <t>etáž</t>
  </si>
  <si>
    <t>oplocení (km)</t>
  </si>
  <si>
    <t>oplocení (m)</t>
  </si>
  <si>
    <t>oplocení (typ)</t>
  </si>
  <si>
    <t>oplocení (ks dle typ)</t>
  </si>
  <si>
    <t>sazenice JD (tis. ks)</t>
  </si>
  <si>
    <t>sazenice JR (tis. ks)</t>
  </si>
  <si>
    <t>PR Břidličná</t>
  </si>
  <si>
    <t>A</t>
  </si>
  <si>
    <t>20x20</t>
  </si>
  <si>
    <t>B</t>
  </si>
  <si>
    <t>oplocení (m/ks)</t>
  </si>
  <si>
    <t>D</t>
  </si>
  <si>
    <t>15x15</t>
  </si>
  <si>
    <t>C</t>
  </si>
  <si>
    <t>5x5</t>
  </si>
  <si>
    <t>10x10</t>
  </si>
  <si>
    <t>NPR Praděd</t>
  </si>
  <si>
    <t>oplocení (plocha m2)</t>
  </si>
  <si>
    <t>oplocení (plocha ha)</t>
  </si>
  <si>
    <t>oplocení (plocha m2 celkem)</t>
  </si>
  <si>
    <t>množství sazenic (ks/ha)</t>
  </si>
  <si>
    <t xml:space="preserve">C </t>
  </si>
  <si>
    <t>17a</t>
  </si>
  <si>
    <t>PR Pod JS</t>
  </si>
  <si>
    <t>1b</t>
  </si>
  <si>
    <t>I. zóna</t>
  </si>
  <si>
    <t>16/1p</t>
  </si>
  <si>
    <t>1p</t>
  </si>
  <si>
    <t>17_4</t>
  </si>
  <si>
    <t xml:space="preserve">OP PR Břidličná </t>
  </si>
  <si>
    <t>NPR Praděd (Kurzovní)</t>
  </si>
  <si>
    <t>NPR Praděd (K Bobině)</t>
  </si>
  <si>
    <t>2. zóna (Malý Jezerník)</t>
  </si>
  <si>
    <t>2. zóna (K Bobině)</t>
  </si>
  <si>
    <t>X</t>
  </si>
  <si>
    <t>indv.</t>
  </si>
  <si>
    <t>sazenice KL (tis. ks)</t>
  </si>
  <si>
    <t>II. zóna</t>
  </si>
  <si>
    <t>2a</t>
  </si>
  <si>
    <t>17/1b</t>
  </si>
  <si>
    <t>repelent</t>
  </si>
  <si>
    <t>ochrana (typ)</t>
  </si>
  <si>
    <t>ochrana (m/ks)</t>
  </si>
  <si>
    <t>ochrana (ks dle typ)</t>
  </si>
  <si>
    <t>ochrana (km)</t>
  </si>
  <si>
    <t>ochrana (m)</t>
  </si>
  <si>
    <t>ochrana (plocha m2)</t>
  </si>
  <si>
    <t>ochrana (plocha m2 celkem)</t>
  </si>
  <si>
    <t>ochrana (plocha ha)</t>
  </si>
  <si>
    <t>17_1</t>
  </si>
  <si>
    <t>NPR Praděd (pod Kurzovní)</t>
  </si>
  <si>
    <t>2. zóna (pod Kurzovní)</t>
  </si>
  <si>
    <t>E</t>
  </si>
  <si>
    <t>indiv.</t>
  </si>
  <si>
    <t>rok realizace</t>
  </si>
  <si>
    <t>2016-2023</t>
  </si>
  <si>
    <t>NPR Praděd (nad Kurzovní)</t>
  </si>
  <si>
    <t>11b</t>
  </si>
  <si>
    <t>NPR Praděd (ke Švýcárně)</t>
  </si>
  <si>
    <t>NPR Praděd (pod Švýcárnou)</t>
  </si>
  <si>
    <t>2. zóna (pod Švýcárnou)</t>
  </si>
  <si>
    <t>12c</t>
  </si>
  <si>
    <t>NPR Praděd a 2. zóna             (pod Švýcárnou)</t>
  </si>
  <si>
    <t>17a/4</t>
  </si>
  <si>
    <t>17b</t>
  </si>
  <si>
    <t>Karlovice</t>
  </si>
  <si>
    <t>celkem</t>
  </si>
  <si>
    <t>Janovice</t>
  </si>
  <si>
    <t>opl.(m)</t>
  </si>
  <si>
    <t>indv. (ks)</t>
  </si>
  <si>
    <t>repelent (ks)</t>
  </si>
  <si>
    <t>opl. (m)</t>
  </si>
  <si>
    <t>Loučná</t>
  </si>
  <si>
    <t>JR (tis. ks)</t>
  </si>
  <si>
    <t>KL (tis. ks)</t>
  </si>
  <si>
    <t>ind. (m)</t>
  </si>
  <si>
    <t>JD (tis. ks)</t>
  </si>
  <si>
    <t>výsadba (tis. ks)</t>
  </si>
  <si>
    <t>Přehled opatření a množství dle let</t>
  </si>
  <si>
    <t>následná péče</t>
  </si>
  <si>
    <t>každoročně bude ošetřeno 2 x 3500 ks JŘ (letní + zimní nátěr) = 7000 ks/rok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</si>
</sst>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8">
    <xf numFmtId="0" fontId="0" fillId="0" borderId="0" xfId="0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4" fontId="0" fillId="0" borderId="0" xfId="0" applyNumberFormat="1"/>
    <xf numFmtId="0" fontId="0" fillId="0" borderId="0" xfId="0" applyFill="1"/>
    <xf numFmtId="4" fontId="0" fillId="0" borderId="0" xfId="0" applyNumberFormat="1" applyBorder="1"/>
    <xf numFmtId="0" fontId="0" fillId="3" borderId="1" xfId="0" applyFill="1" applyBorder="1" applyAlignment="1">
      <alignment horizontal="center"/>
    </xf>
    <xf numFmtId="0" fontId="0" fillId="0" borderId="4" xfId="0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3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3" xfId="0" applyFill="1" applyBorder="1"/>
    <xf numFmtId="0" fontId="0" fillId="0" borderId="1" xfId="0" applyFill="1" applyBorder="1"/>
    <xf numFmtId="0" fontId="1" fillId="0" borderId="0" xfId="0" applyFont="1" applyFill="1" applyBorder="1" applyAlignment="1">
      <alignment horizontal="center"/>
    </xf>
    <xf numFmtId="4" fontId="0" fillId="0" borderId="3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 textRotation="90"/>
    </xf>
    <xf numFmtId="49" fontId="1" fillId="2" borderId="7" xfId="0" applyNumberFormat="1" applyFont="1" applyFill="1" applyBorder="1" applyAlignment="1">
      <alignment horizontal="center" textRotation="90"/>
    </xf>
    <xf numFmtId="49" fontId="1" fillId="2" borderId="8" xfId="0" applyNumberFormat="1" applyFont="1" applyFill="1" applyBorder="1" applyAlignment="1">
      <alignment horizontal="center" textRotation="90"/>
    </xf>
    <xf numFmtId="0" fontId="0" fillId="0" borderId="9" xfId="0" applyBorder="1" applyAlignment="1">
      <alignment horizontal="center"/>
    </xf>
    <xf numFmtId="0" fontId="0" fillId="0" borderId="3" xfId="0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center" textRotation="90"/>
    </xf>
    <xf numFmtId="49" fontId="2" fillId="2" borderId="7" xfId="0" applyNumberFormat="1" applyFont="1" applyFill="1" applyBorder="1" applyAlignment="1">
      <alignment horizontal="center" textRotation="90"/>
    </xf>
    <xf numFmtId="0" fontId="0" fillId="3" borderId="1" xfId="0" applyFont="1" applyFill="1" applyBorder="1" applyAlignment="1">
      <alignment horizontal="center"/>
    </xf>
    <xf numFmtId="164" fontId="0" fillId="3" borderId="1" xfId="0" applyNumberFormat="1" applyFont="1" applyFill="1" applyBorder="1" applyAlignment="1">
      <alignment horizontal="center"/>
    </xf>
    <xf numFmtId="4" fontId="0" fillId="3" borderId="1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10" xfId="0" applyNumberFormat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0" fontId="0" fillId="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1" xfId="0" applyFill="1" applyBorder="1"/>
    <xf numFmtId="0" fontId="0" fillId="0" borderId="11" xfId="0" applyFill="1" applyBorder="1" applyAlignment="1">
      <alignment horizontal="center"/>
    </xf>
    <xf numFmtId="0" fontId="0" fillId="3" borderId="11" xfId="0" applyFill="1" applyBorder="1"/>
    <xf numFmtId="0" fontId="0" fillId="0" borderId="10" xfId="0" applyFill="1" applyBorder="1" applyAlignment="1">
      <alignment horizontal="center"/>
    </xf>
    <xf numFmtId="0" fontId="0" fillId="0" borderId="10" xfId="0" applyNumberForma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4" fontId="0" fillId="0" borderId="10" xfId="0" applyNumberFormat="1" applyFill="1" applyBorder="1" applyAlignment="1">
      <alignment horizontal="center"/>
    </xf>
    <xf numFmtId="3" fontId="0" fillId="0" borderId="10" xfId="0" applyNumberFormat="1" applyFill="1" applyBorder="1" applyAlignment="1">
      <alignment horizontal="center"/>
    </xf>
    <xf numFmtId="0" fontId="3" fillId="0" borderId="0" xfId="0" applyFont="1"/>
    <xf numFmtId="4" fontId="0" fillId="0" borderId="13" xfId="0" applyNumberFormat="1" applyFill="1" applyBorder="1" applyAlignment="1">
      <alignment horizontal="center"/>
    </xf>
    <xf numFmtId="0" fontId="0" fillId="0" borderId="13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4" fontId="0" fillId="0" borderId="17" xfId="0" applyNumberFormat="1" applyFill="1" applyBorder="1" applyAlignment="1">
      <alignment horizontal="center"/>
    </xf>
    <xf numFmtId="0" fontId="0" fillId="0" borderId="17" xfId="0" applyBorder="1" applyAlignment="1">
      <alignment horizontal="center"/>
    </xf>
    <xf numFmtId="3" fontId="0" fillId="0" borderId="17" xfId="0" applyNumberFormat="1" applyFill="1" applyBorder="1" applyAlignment="1">
      <alignment horizontal="center"/>
    </xf>
    <xf numFmtId="0" fontId="1" fillId="0" borderId="12" xfId="0" applyFont="1" applyBorder="1"/>
    <xf numFmtId="0" fontId="1" fillId="0" borderId="2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2" fontId="0" fillId="0" borderId="21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3" fontId="0" fillId="0" borderId="22" xfId="0" applyNumberFormat="1" applyBorder="1" applyAlignment="1">
      <alignment horizontal="center"/>
    </xf>
    <xf numFmtId="4" fontId="0" fillId="0" borderId="24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1" fillId="0" borderId="23" xfId="0" applyFont="1" applyBorder="1"/>
    <xf numFmtId="0" fontId="0" fillId="4" borderId="10" xfId="0" applyFill="1" applyBorder="1" applyAlignment="1">
      <alignment horizontal="center"/>
    </xf>
    <xf numFmtId="0" fontId="0" fillId="4" borderId="0" xfId="0" applyFill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4" fontId="0" fillId="0" borderId="2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0" fillId="0" borderId="5" xfId="0" applyNumberFormat="1" applyFill="1" applyBorder="1" applyAlignment="1">
      <alignment horizontal="center" vertical="center"/>
    </xf>
    <xf numFmtId="4" fontId="0" fillId="0" borderId="3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workbookViewId="0">
      <pane ySplit="1" topLeftCell="A2" activePane="bottomLeft" state="frozen"/>
      <selection pane="bottomLeft" activeCell="X9" sqref="X9"/>
    </sheetView>
  </sheetViews>
  <sheetFormatPr defaultRowHeight="15" x14ac:dyDescent="0.25"/>
  <cols>
    <col min="1" max="1" width="11.5703125" customWidth="1"/>
    <col min="2" max="2" width="5.42578125" customWidth="1"/>
    <col min="3" max="3" width="4.5703125" customWidth="1"/>
    <col min="4" max="4" width="5.85546875" customWidth="1"/>
    <col min="5" max="5" width="4.28515625" customWidth="1"/>
    <col min="6" max="6" width="7.85546875" customWidth="1"/>
    <col min="7" max="7" width="5.7109375" customWidth="1"/>
    <col min="8" max="8" width="9.7109375" customWidth="1"/>
    <col min="9" max="9" width="7.85546875" customWidth="1"/>
    <col min="10" max="10" width="7.140625" customWidth="1"/>
    <col min="11" max="11" width="7.42578125" customWidth="1"/>
    <col min="13" max="13" width="6.28515625" customWidth="1"/>
    <col min="14" max="14" width="7.140625" customWidth="1"/>
    <col min="15" max="15" width="7.5703125" customWidth="1"/>
    <col min="16" max="16" width="7.7109375" customWidth="1"/>
    <col min="17" max="17" width="6.5703125" customWidth="1"/>
  </cols>
  <sheetData>
    <row r="1" spans="1:18" ht="142.5" thickBot="1" x14ac:dyDescent="0.3">
      <c r="A1" s="36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37" t="s">
        <v>7</v>
      </c>
      <c r="G1" s="37" t="s">
        <v>15</v>
      </c>
      <c r="H1" s="37" t="s">
        <v>8</v>
      </c>
      <c r="I1" s="37" t="s">
        <v>5</v>
      </c>
      <c r="J1" s="37" t="s">
        <v>6</v>
      </c>
      <c r="K1" s="37" t="s">
        <v>22</v>
      </c>
      <c r="L1" s="37" t="s">
        <v>24</v>
      </c>
      <c r="M1" s="37" t="s">
        <v>23</v>
      </c>
      <c r="N1" s="37" t="s">
        <v>9</v>
      </c>
      <c r="O1" s="37" t="s">
        <v>41</v>
      </c>
      <c r="P1" s="37" t="s">
        <v>10</v>
      </c>
      <c r="Q1" s="37" t="s">
        <v>25</v>
      </c>
      <c r="R1" s="38" t="s">
        <v>59</v>
      </c>
    </row>
    <row r="2" spans="1:18" x14ac:dyDescent="0.25">
      <c r="A2" s="31" t="s">
        <v>21</v>
      </c>
      <c r="B2" s="29">
        <v>425</v>
      </c>
      <c r="C2" s="29" t="s">
        <v>14</v>
      </c>
      <c r="D2" s="32">
        <v>14</v>
      </c>
      <c r="E2" s="29">
        <v>14</v>
      </c>
      <c r="F2" s="29" t="s">
        <v>19</v>
      </c>
      <c r="G2" s="29">
        <v>20</v>
      </c>
      <c r="H2" s="29">
        <v>4</v>
      </c>
      <c r="I2" s="33">
        <f>SUM(J2/1000)</f>
        <v>0.08</v>
      </c>
      <c r="J2" s="29">
        <f>SUM(G2*H2)</f>
        <v>80</v>
      </c>
      <c r="K2" s="29">
        <v>25</v>
      </c>
      <c r="L2" s="29">
        <f>PRODUCT(H2,K2)</f>
        <v>100</v>
      </c>
      <c r="M2" s="29">
        <f>SUM(L2/10000)</f>
        <v>0.01</v>
      </c>
      <c r="N2" s="34">
        <v>0</v>
      </c>
      <c r="O2" s="34">
        <v>0</v>
      </c>
      <c r="P2" s="34">
        <f>SUM(Q2*M2)/1000</f>
        <v>0.06</v>
      </c>
      <c r="Q2" s="35">
        <v>6000</v>
      </c>
      <c r="R2" s="29">
        <v>2017</v>
      </c>
    </row>
    <row r="3" spans="1:18" x14ac:dyDescent="0.25">
      <c r="A3" s="16" t="s">
        <v>21</v>
      </c>
      <c r="B3" s="2">
        <v>425</v>
      </c>
      <c r="C3" s="2" t="s">
        <v>18</v>
      </c>
      <c r="D3" s="7" t="s">
        <v>33</v>
      </c>
      <c r="E3" s="2">
        <v>4</v>
      </c>
      <c r="F3" s="2" t="s">
        <v>19</v>
      </c>
      <c r="G3" s="2">
        <v>20</v>
      </c>
      <c r="H3" s="2">
        <v>12</v>
      </c>
      <c r="I3" s="3">
        <f t="shared" ref="I3" si="0">SUM(J3/1000)</f>
        <v>0.24</v>
      </c>
      <c r="J3" s="2">
        <f t="shared" ref="J3" si="1">SUM(G3*H3)</f>
        <v>240</v>
      </c>
      <c r="K3" s="2">
        <v>25</v>
      </c>
      <c r="L3" s="2">
        <f t="shared" ref="L3" si="2">PRODUCT(H3,K3)</f>
        <v>300</v>
      </c>
      <c r="M3" s="2">
        <f t="shared" ref="M3" si="3">SUM(L3/10000)</f>
        <v>0.03</v>
      </c>
      <c r="N3" s="1">
        <v>0</v>
      </c>
      <c r="O3" s="1">
        <v>0</v>
      </c>
      <c r="P3" s="1">
        <f>SUM(Q3*M3)/1000</f>
        <v>0.18</v>
      </c>
      <c r="Q3" s="19">
        <v>6000</v>
      </c>
      <c r="R3" s="2">
        <v>2017</v>
      </c>
    </row>
    <row r="4" spans="1:18" x14ac:dyDescent="0.25">
      <c r="A4" s="16" t="s">
        <v>21</v>
      </c>
      <c r="B4" s="2">
        <v>425</v>
      </c>
      <c r="C4" s="2" t="s">
        <v>18</v>
      </c>
      <c r="D4" s="2" t="s">
        <v>33</v>
      </c>
      <c r="E4" s="2">
        <v>4</v>
      </c>
      <c r="F4" s="2" t="s">
        <v>20</v>
      </c>
      <c r="G4" s="2">
        <v>40</v>
      </c>
      <c r="H4" s="2">
        <v>1</v>
      </c>
      <c r="I4" s="3">
        <f t="shared" ref="I4:I7" si="4">SUM(J4/1000)</f>
        <v>0.04</v>
      </c>
      <c r="J4" s="2">
        <f t="shared" ref="J4:J7" si="5">SUM(G4*H4)</f>
        <v>40</v>
      </c>
      <c r="K4" s="2">
        <v>100</v>
      </c>
      <c r="L4" s="2">
        <f t="shared" ref="L4:L7" si="6">PRODUCT(H4,K4)</f>
        <v>100</v>
      </c>
      <c r="M4" s="2">
        <f t="shared" ref="M4:M7" si="7">SUM(L4/10000)</f>
        <v>0.01</v>
      </c>
      <c r="N4" s="1">
        <v>0</v>
      </c>
      <c r="O4" s="1">
        <v>0</v>
      </c>
      <c r="P4" s="1">
        <f>SUM(Q4*M4)/1000</f>
        <v>0.06</v>
      </c>
      <c r="Q4" s="19">
        <v>6000</v>
      </c>
      <c r="R4" s="2">
        <v>2017</v>
      </c>
    </row>
    <row r="5" spans="1:18" x14ac:dyDescent="0.25">
      <c r="A5" s="4" t="s">
        <v>21</v>
      </c>
      <c r="B5" s="4">
        <v>426</v>
      </c>
      <c r="C5" s="4" t="s">
        <v>12</v>
      </c>
      <c r="D5" s="4" t="s">
        <v>43</v>
      </c>
      <c r="E5" s="4" t="s">
        <v>43</v>
      </c>
      <c r="F5" s="4" t="s">
        <v>40</v>
      </c>
      <c r="G5" s="4" t="s">
        <v>39</v>
      </c>
      <c r="H5" s="4">
        <v>40</v>
      </c>
      <c r="I5" s="10" t="s">
        <v>39</v>
      </c>
      <c r="J5" s="4" t="s">
        <v>39</v>
      </c>
      <c r="K5" s="4" t="s">
        <v>39</v>
      </c>
      <c r="L5" s="4" t="s">
        <v>39</v>
      </c>
      <c r="M5" s="4">
        <v>0.02</v>
      </c>
      <c r="N5" s="5">
        <v>0</v>
      </c>
      <c r="O5" s="5">
        <f>SUM(Q5*M5)/1000</f>
        <v>0.04</v>
      </c>
      <c r="P5" s="5">
        <v>0</v>
      </c>
      <c r="Q5" s="19">
        <v>2000</v>
      </c>
      <c r="R5" s="2">
        <v>2017</v>
      </c>
    </row>
    <row r="6" spans="1:18" x14ac:dyDescent="0.25">
      <c r="A6" s="4" t="s">
        <v>21</v>
      </c>
      <c r="B6" s="4">
        <v>426</v>
      </c>
      <c r="C6" s="4" t="s">
        <v>14</v>
      </c>
      <c r="D6" s="4" t="s">
        <v>43</v>
      </c>
      <c r="E6" s="4" t="s">
        <v>43</v>
      </c>
      <c r="F6" s="4" t="s">
        <v>40</v>
      </c>
      <c r="G6" s="4" t="s">
        <v>39</v>
      </c>
      <c r="H6" s="4">
        <v>10</v>
      </c>
      <c r="I6" s="10" t="s">
        <v>39</v>
      </c>
      <c r="J6" s="4" t="s">
        <v>39</v>
      </c>
      <c r="K6" s="4" t="s">
        <v>39</v>
      </c>
      <c r="L6" s="4" t="s">
        <v>39</v>
      </c>
      <c r="M6" s="4">
        <v>0.01</v>
      </c>
      <c r="N6" s="5">
        <v>0</v>
      </c>
      <c r="O6" s="5">
        <f>SUM(Q6*M6)/1000</f>
        <v>0.01</v>
      </c>
      <c r="P6" s="5">
        <v>0</v>
      </c>
      <c r="Q6" s="19">
        <v>1000</v>
      </c>
      <c r="R6" s="2">
        <v>2017</v>
      </c>
    </row>
    <row r="7" spans="1:18" x14ac:dyDescent="0.25">
      <c r="A7" s="16" t="s">
        <v>30</v>
      </c>
      <c r="B7" s="4">
        <v>720</v>
      </c>
      <c r="C7" s="4" t="s">
        <v>12</v>
      </c>
      <c r="D7" s="4">
        <v>16</v>
      </c>
      <c r="E7" s="4">
        <v>16</v>
      </c>
      <c r="F7" s="4" t="s">
        <v>20</v>
      </c>
      <c r="G7" s="4">
        <v>40</v>
      </c>
      <c r="H7" s="4">
        <v>6</v>
      </c>
      <c r="I7" s="10">
        <f t="shared" si="4"/>
        <v>0.24</v>
      </c>
      <c r="J7" s="4">
        <f t="shared" si="5"/>
        <v>240</v>
      </c>
      <c r="K7" s="4">
        <v>100</v>
      </c>
      <c r="L7" s="4">
        <f t="shared" si="6"/>
        <v>600</v>
      </c>
      <c r="M7" s="4">
        <f t="shared" si="7"/>
        <v>0.06</v>
      </c>
      <c r="N7" s="5">
        <v>0</v>
      </c>
      <c r="O7" s="1">
        <v>0</v>
      </c>
      <c r="P7" s="5">
        <f>SUM(Q7*M7)/1000</f>
        <v>0.3</v>
      </c>
      <c r="Q7" s="19">
        <v>5000</v>
      </c>
      <c r="R7" s="2">
        <v>2018</v>
      </c>
    </row>
    <row r="8" spans="1:18" x14ac:dyDescent="0.25">
      <c r="A8" s="16" t="s">
        <v>30</v>
      </c>
      <c r="B8" s="4">
        <v>720</v>
      </c>
      <c r="C8" s="4" t="s">
        <v>14</v>
      </c>
      <c r="D8" s="4" t="s">
        <v>31</v>
      </c>
      <c r="E8" s="4" t="s">
        <v>32</v>
      </c>
      <c r="F8" s="4" t="s">
        <v>20</v>
      </c>
      <c r="G8" s="4">
        <v>40</v>
      </c>
      <c r="H8" s="4">
        <v>2</v>
      </c>
      <c r="I8" s="10">
        <f>SUM(J8/1000)</f>
        <v>0.08</v>
      </c>
      <c r="J8" s="4">
        <f>SUM(G8*H8)</f>
        <v>80</v>
      </c>
      <c r="K8" s="4">
        <v>100</v>
      </c>
      <c r="L8" s="4">
        <f>PRODUCT(H8,K8)</f>
        <v>200</v>
      </c>
      <c r="M8" s="4">
        <f>SUM(L8/10000)</f>
        <v>0.02</v>
      </c>
      <c r="N8" s="5">
        <v>0</v>
      </c>
      <c r="O8" s="1">
        <v>0</v>
      </c>
      <c r="P8" s="5">
        <f>SUM(Q8*M8)/1000</f>
        <v>0.06</v>
      </c>
      <c r="Q8" s="19">
        <v>3000</v>
      </c>
      <c r="R8" s="2">
        <v>2018</v>
      </c>
    </row>
    <row r="9" spans="1:18" x14ac:dyDescent="0.25">
      <c r="A9" s="16" t="s">
        <v>30</v>
      </c>
      <c r="B9" s="4">
        <v>719</v>
      </c>
      <c r="C9" s="4" t="s">
        <v>12</v>
      </c>
      <c r="D9" s="4">
        <v>10</v>
      </c>
      <c r="E9" s="4">
        <v>10</v>
      </c>
      <c r="F9" s="4" t="s">
        <v>40</v>
      </c>
      <c r="G9" s="4" t="s">
        <v>39</v>
      </c>
      <c r="H9" s="4">
        <v>450</v>
      </c>
      <c r="I9" s="10" t="s">
        <v>39</v>
      </c>
      <c r="J9" s="4" t="s">
        <v>39</v>
      </c>
      <c r="K9" s="4" t="s">
        <v>39</v>
      </c>
      <c r="L9" s="4" t="s">
        <v>39</v>
      </c>
      <c r="M9" s="4">
        <v>0.15</v>
      </c>
      <c r="N9" s="5">
        <f>SUM(Q9*M9)/1000</f>
        <v>0.45</v>
      </c>
      <c r="O9" s="1">
        <v>0</v>
      </c>
      <c r="P9" s="5">
        <v>0</v>
      </c>
      <c r="Q9" s="19">
        <v>3000</v>
      </c>
      <c r="R9" s="2">
        <v>2018</v>
      </c>
    </row>
    <row r="10" spans="1:18" x14ac:dyDescent="0.25">
      <c r="A10" s="16" t="s">
        <v>30</v>
      </c>
      <c r="B10" s="4">
        <v>719</v>
      </c>
      <c r="C10" s="4" t="s">
        <v>16</v>
      </c>
      <c r="D10" s="18" t="s">
        <v>54</v>
      </c>
      <c r="E10" s="4">
        <v>1</v>
      </c>
      <c r="F10" s="4" t="s">
        <v>40</v>
      </c>
      <c r="G10" s="4" t="s">
        <v>39</v>
      </c>
      <c r="H10" s="4">
        <v>120</v>
      </c>
      <c r="I10" s="10" t="s">
        <v>39</v>
      </c>
      <c r="J10" s="4" t="s">
        <v>39</v>
      </c>
      <c r="K10" s="4" t="s">
        <v>39</v>
      </c>
      <c r="L10" s="4" t="s">
        <v>39</v>
      </c>
      <c r="M10" s="4">
        <v>0.04</v>
      </c>
      <c r="N10" s="5">
        <v>0</v>
      </c>
      <c r="O10" s="5">
        <f>SUM(Q10*M10)/1000</f>
        <v>0.12</v>
      </c>
      <c r="P10" s="5">
        <v>0</v>
      </c>
      <c r="Q10" s="19">
        <v>3000</v>
      </c>
      <c r="R10" s="2">
        <v>2018</v>
      </c>
    </row>
    <row r="11" spans="1:18" x14ac:dyDescent="0.25">
      <c r="A11" s="9"/>
      <c r="B11" s="9"/>
      <c r="C11" s="9"/>
      <c r="D11" s="9"/>
      <c r="E11" s="9"/>
      <c r="F11" s="9"/>
      <c r="G11" s="9"/>
      <c r="H11" s="9"/>
      <c r="I11" s="11"/>
      <c r="J11" s="9"/>
      <c r="K11" s="9"/>
      <c r="L11" s="9"/>
      <c r="M11" s="9"/>
      <c r="N11" s="12"/>
      <c r="O11" s="9"/>
      <c r="P11" s="12"/>
      <c r="Q11" s="12"/>
    </row>
    <row r="12" spans="1:18" x14ac:dyDescent="0.25">
      <c r="H12" s="46" t="s">
        <v>70</v>
      </c>
      <c r="I12" s="46"/>
      <c r="J12" s="46"/>
      <c r="K12" s="46"/>
      <c r="O12" s="13"/>
      <c r="P12" s="13"/>
    </row>
    <row r="13" spans="1:18" x14ac:dyDescent="0.25">
      <c r="H13" s="46" t="s">
        <v>71</v>
      </c>
      <c r="I13" s="46"/>
      <c r="J13" s="85">
        <v>2017</v>
      </c>
      <c r="K13" s="85">
        <v>2018</v>
      </c>
    </row>
    <row r="14" spans="1:18" x14ac:dyDescent="0.25">
      <c r="A14" s="9"/>
      <c r="B14" s="9"/>
      <c r="C14" s="9"/>
      <c r="D14" s="9"/>
      <c r="E14" s="9"/>
      <c r="F14" s="9"/>
      <c r="G14" s="9"/>
      <c r="H14" s="56" t="s">
        <v>78</v>
      </c>
      <c r="I14" s="58"/>
      <c r="J14" s="59">
        <f>SUM(P2:P6)</f>
        <v>0.3</v>
      </c>
      <c r="K14" s="59">
        <f>SUM(P7:P10)</f>
        <v>0.36</v>
      </c>
      <c r="L14" s="9"/>
      <c r="M14" s="9"/>
      <c r="N14" s="6"/>
      <c r="P14" s="6"/>
      <c r="Q14" s="6"/>
    </row>
    <row r="15" spans="1:18" s="14" customFormat="1" x14ac:dyDescent="0.25">
      <c r="A15" s="27"/>
      <c r="B15" s="9"/>
      <c r="C15" s="9"/>
      <c r="D15" s="9"/>
      <c r="E15" s="9"/>
      <c r="F15" s="9"/>
      <c r="G15" s="9"/>
      <c r="H15" s="56" t="s">
        <v>79</v>
      </c>
      <c r="I15" s="58"/>
      <c r="J15" s="59">
        <f>SUM(O2:O6)</f>
        <v>0.05</v>
      </c>
      <c r="K15" s="59">
        <f>SUM(O7:O10)</f>
        <v>0.12</v>
      </c>
      <c r="L15" s="9"/>
      <c r="M15" s="9"/>
      <c r="N15" s="12"/>
      <c r="P15" s="12"/>
      <c r="Q15" s="12"/>
    </row>
    <row r="16" spans="1:18" x14ac:dyDescent="0.25">
      <c r="A16" s="9"/>
      <c r="B16" s="9"/>
      <c r="C16" s="9"/>
      <c r="D16" s="9"/>
      <c r="E16" s="9"/>
      <c r="F16" s="9"/>
      <c r="G16" s="9"/>
      <c r="H16" s="56" t="s">
        <v>81</v>
      </c>
      <c r="I16" s="58"/>
      <c r="J16" s="59">
        <f>SUM(N2:N6)</f>
        <v>0</v>
      </c>
      <c r="K16" s="59">
        <f>SUM(N7:N10)</f>
        <v>0.45</v>
      </c>
      <c r="L16" s="9"/>
      <c r="M16" s="9"/>
      <c r="N16" s="12"/>
      <c r="P16" s="12"/>
      <c r="Q16" s="12"/>
    </row>
    <row r="17" spans="8:11" x14ac:dyDescent="0.25">
      <c r="H17" s="56" t="s">
        <v>76</v>
      </c>
      <c r="I17" s="46"/>
      <c r="J17" s="56">
        <f>SUM(J2:J6)</f>
        <v>360</v>
      </c>
      <c r="K17" s="56">
        <f>SUM(J7:J10)</f>
        <v>320</v>
      </c>
    </row>
    <row r="18" spans="8:11" x14ac:dyDescent="0.25">
      <c r="H18" s="56" t="s">
        <v>74</v>
      </c>
      <c r="I18" s="46"/>
      <c r="J18" s="56">
        <f>SUM(H5:H6)</f>
        <v>50</v>
      </c>
      <c r="K18" s="56">
        <f>SUM(H9:H10)</f>
        <v>570</v>
      </c>
    </row>
  </sheetData>
  <autoFilter ref="A1:R10"/>
  <pageMargins left="0.7" right="0.7" top="0.78740157499999996" bottom="0.78740157499999996" header="0.3" footer="0.3"/>
  <pageSetup paperSize="9" orientation="landscape" horizontalDpi="300" verticalDpi="300" r:id="rId1"/>
  <ignoredErrors>
    <ignoredError sqref="J16 J18:K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>
      <pane ySplit="1" topLeftCell="A2" activePane="bottomLeft" state="frozen"/>
      <selection activeCell="J46" sqref="J46"/>
      <selection pane="bottomLeft" activeCell="J18" sqref="J18:P18"/>
    </sheetView>
  </sheetViews>
  <sheetFormatPr defaultRowHeight="15" x14ac:dyDescent="0.25"/>
  <cols>
    <col min="1" max="1" width="12.42578125" customWidth="1"/>
    <col min="2" max="2" width="6.5703125" customWidth="1"/>
    <col min="3" max="3" width="3.7109375" customWidth="1"/>
    <col min="4" max="4" width="6" customWidth="1"/>
    <col min="5" max="5" width="5.7109375" customWidth="1"/>
    <col min="6" max="6" width="9.5703125" customWidth="1"/>
    <col min="7" max="7" width="9.85546875" customWidth="1"/>
    <col min="8" max="8" width="6.28515625" customWidth="1"/>
    <col min="11" max="11" width="7.140625" customWidth="1"/>
    <col min="12" max="12" width="7.42578125" customWidth="1"/>
    <col min="14" max="14" width="5.42578125" customWidth="1"/>
    <col min="15" max="15" width="6.140625" customWidth="1"/>
    <col min="16" max="16" width="8.42578125" customWidth="1"/>
    <col min="17" max="17" width="11.140625" customWidth="1"/>
  </cols>
  <sheetData>
    <row r="1" spans="1:17" ht="209.25" customHeight="1" thickBot="1" x14ac:dyDescent="0.3">
      <c r="A1" s="36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37" t="s">
        <v>46</v>
      </c>
      <c r="G1" s="37" t="s">
        <v>47</v>
      </c>
      <c r="H1" s="37" t="s">
        <v>48</v>
      </c>
      <c r="I1" s="37" t="s">
        <v>49</v>
      </c>
      <c r="J1" s="37" t="s">
        <v>50</v>
      </c>
      <c r="K1" s="37" t="s">
        <v>51</v>
      </c>
      <c r="L1" s="37" t="s">
        <v>52</v>
      </c>
      <c r="M1" s="37" t="s">
        <v>53</v>
      </c>
      <c r="N1" s="37" t="s">
        <v>41</v>
      </c>
      <c r="O1" s="37" t="s">
        <v>10</v>
      </c>
      <c r="P1" s="37" t="s">
        <v>25</v>
      </c>
      <c r="Q1" s="38" t="s">
        <v>59</v>
      </c>
    </row>
    <row r="2" spans="1:17" x14ac:dyDescent="0.25">
      <c r="A2" s="31" t="s">
        <v>11</v>
      </c>
      <c r="B2" s="29">
        <v>504</v>
      </c>
      <c r="C2" s="29" t="s">
        <v>12</v>
      </c>
      <c r="D2" s="29">
        <v>1</v>
      </c>
      <c r="E2" s="29">
        <v>1</v>
      </c>
      <c r="F2" s="29" t="s">
        <v>13</v>
      </c>
      <c r="G2" s="29">
        <v>80</v>
      </c>
      <c r="H2" s="29">
        <v>4</v>
      </c>
      <c r="I2" s="33">
        <f>SUM(J2/1000)</f>
        <v>0.32</v>
      </c>
      <c r="J2" s="29">
        <f>SUM(G2*H2)</f>
        <v>320</v>
      </c>
      <c r="K2" s="29">
        <v>400</v>
      </c>
      <c r="L2" s="29">
        <f>PRODUCT(H2,K2)</f>
        <v>1600</v>
      </c>
      <c r="M2" s="39">
        <f>SUM(L2/10000)</f>
        <v>0.16</v>
      </c>
      <c r="N2" s="34">
        <v>0</v>
      </c>
      <c r="O2" s="34">
        <v>0</v>
      </c>
      <c r="P2" s="35">
        <v>3000</v>
      </c>
      <c r="Q2" s="29">
        <v>2017</v>
      </c>
    </row>
    <row r="3" spans="1:17" x14ac:dyDescent="0.25">
      <c r="A3" s="16" t="s">
        <v>11</v>
      </c>
      <c r="B3" s="2">
        <v>503</v>
      </c>
      <c r="C3" s="2" t="s">
        <v>14</v>
      </c>
      <c r="D3" s="2">
        <v>1</v>
      </c>
      <c r="E3" s="2">
        <v>1</v>
      </c>
      <c r="F3" s="2" t="s">
        <v>13</v>
      </c>
      <c r="G3" s="2">
        <v>80</v>
      </c>
      <c r="H3" s="2">
        <v>2</v>
      </c>
      <c r="I3" s="3">
        <f t="shared" ref="I3:I12" si="0">SUM(J3/1000)</f>
        <v>0.16</v>
      </c>
      <c r="J3" s="2">
        <f t="shared" ref="J3:J12" si="1">SUM(G3*H3)</f>
        <v>160</v>
      </c>
      <c r="K3" s="2">
        <v>400</v>
      </c>
      <c r="L3" s="2">
        <f>PRODUCT(H3,K3)</f>
        <v>800</v>
      </c>
      <c r="M3" s="17">
        <f>SUM(L3/10000)</f>
        <v>0.08</v>
      </c>
      <c r="N3" s="1">
        <v>0</v>
      </c>
      <c r="O3" s="1">
        <v>0</v>
      </c>
      <c r="P3" s="19">
        <v>3000</v>
      </c>
      <c r="Q3" s="29">
        <v>2017</v>
      </c>
    </row>
    <row r="4" spans="1:17" x14ac:dyDescent="0.25">
      <c r="A4" s="16" t="s">
        <v>21</v>
      </c>
      <c r="B4" s="2">
        <v>104</v>
      </c>
      <c r="C4" s="2" t="s">
        <v>18</v>
      </c>
      <c r="D4" s="2">
        <v>1</v>
      </c>
      <c r="E4" s="2">
        <v>1</v>
      </c>
      <c r="F4" s="2" t="s">
        <v>13</v>
      </c>
      <c r="G4" s="2">
        <v>80</v>
      </c>
      <c r="H4" s="2">
        <v>3</v>
      </c>
      <c r="I4" s="3">
        <f t="shared" si="0"/>
        <v>0.24</v>
      </c>
      <c r="J4" s="2">
        <f t="shared" si="1"/>
        <v>240</v>
      </c>
      <c r="K4" s="2">
        <v>400</v>
      </c>
      <c r="L4" s="2">
        <f>PRODUCT(H4,K4)</f>
        <v>1200</v>
      </c>
      <c r="M4" s="17">
        <f>SUM(L4/10000)</f>
        <v>0.12</v>
      </c>
      <c r="N4" s="1">
        <v>0</v>
      </c>
      <c r="O4" s="1">
        <f>SUM(P4*M4)/1000</f>
        <v>0.36</v>
      </c>
      <c r="P4" s="19">
        <v>3000</v>
      </c>
      <c r="Q4" s="2">
        <v>2017</v>
      </c>
    </row>
    <row r="5" spans="1:17" x14ac:dyDescent="0.25">
      <c r="A5" s="30" t="s">
        <v>21</v>
      </c>
      <c r="B5" s="16">
        <v>101</v>
      </c>
      <c r="C5" s="16" t="s">
        <v>18</v>
      </c>
      <c r="D5" s="16" t="s">
        <v>68</v>
      </c>
      <c r="E5" s="16">
        <v>4</v>
      </c>
      <c r="F5" s="16" t="s">
        <v>40</v>
      </c>
      <c r="G5" s="16" t="s">
        <v>39</v>
      </c>
      <c r="H5" s="16">
        <v>40</v>
      </c>
      <c r="I5" s="20" t="s">
        <v>39</v>
      </c>
      <c r="J5" s="16" t="s">
        <v>39</v>
      </c>
      <c r="K5" s="16" t="s">
        <v>39</v>
      </c>
      <c r="L5" s="16" t="s">
        <v>39</v>
      </c>
      <c r="M5" s="16">
        <v>0.02</v>
      </c>
      <c r="N5" s="21">
        <f>SUM(P5*M5)/1000</f>
        <v>0.04</v>
      </c>
      <c r="O5" s="21">
        <v>0</v>
      </c>
      <c r="P5" s="22">
        <v>2000</v>
      </c>
      <c r="Q5" s="16">
        <v>2017</v>
      </c>
    </row>
    <row r="6" spans="1:17" x14ac:dyDescent="0.25">
      <c r="A6" s="16" t="s">
        <v>42</v>
      </c>
      <c r="B6" s="16">
        <v>207</v>
      </c>
      <c r="C6" s="16" t="s">
        <v>16</v>
      </c>
      <c r="D6" s="16">
        <v>0</v>
      </c>
      <c r="E6" s="16">
        <v>0</v>
      </c>
      <c r="F6" s="16" t="s">
        <v>13</v>
      </c>
      <c r="G6" s="16">
        <v>80</v>
      </c>
      <c r="H6" s="16">
        <v>3</v>
      </c>
      <c r="I6" s="20">
        <f t="shared" si="0"/>
        <v>0.24</v>
      </c>
      <c r="J6" s="16">
        <f t="shared" si="1"/>
        <v>240</v>
      </c>
      <c r="K6" s="16">
        <v>400</v>
      </c>
      <c r="L6" s="16">
        <f>PRODUCT(H6,K6)</f>
        <v>1200</v>
      </c>
      <c r="M6" s="16">
        <f>SUM(L6/10000)</f>
        <v>0.12</v>
      </c>
      <c r="N6" s="21">
        <v>0</v>
      </c>
      <c r="O6" s="21">
        <f>SUM(P6*M6)/1000</f>
        <v>0.36</v>
      </c>
      <c r="P6" s="22">
        <v>3000</v>
      </c>
      <c r="Q6" s="16">
        <v>2018</v>
      </c>
    </row>
    <row r="7" spans="1:17" x14ac:dyDescent="0.25">
      <c r="A7" s="16" t="s">
        <v>42</v>
      </c>
      <c r="B7" s="16">
        <v>208</v>
      </c>
      <c r="C7" s="16" t="s">
        <v>12</v>
      </c>
      <c r="D7" s="16">
        <v>0</v>
      </c>
      <c r="E7" s="16">
        <v>0</v>
      </c>
      <c r="F7" s="16" t="s">
        <v>13</v>
      </c>
      <c r="G7" s="16">
        <v>80</v>
      </c>
      <c r="H7" s="16">
        <v>1</v>
      </c>
      <c r="I7" s="20">
        <f t="shared" si="0"/>
        <v>0.08</v>
      </c>
      <c r="J7" s="16">
        <f t="shared" si="1"/>
        <v>80</v>
      </c>
      <c r="K7" s="16">
        <v>400</v>
      </c>
      <c r="L7" s="16">
        <f>PRODUCT(H7,K7)</f>
        <v>400</v>
      </c>
      <c r="M7" s="16">
        <f>SUM(L7/10000)</f>
        <v>0.04</v>
      </c>
      <c r="N7" s="21">
        <v>0</v>
      </c>
      <c r="O7" s="21">
        <f>SUM(P7*M7)/1000</f>
        <v>0.12</v>
      </c>
      <c r="P7" s="22">
        <v>3000</v>
      </c>
      <c r="Q7" s="16">
        <v>2018</v>
      </c>
    </row>
    <row r="8" spans="1:17" x14ac:dyDescent="0.25">
      <c r="A8" s="16" t="s">
        <v>42</v>
      </c>
      <c r="B8" s="43">
        <v>207</v>
      </c>
      <c r="C8" s="43" t="s">
        <v>16</v>
      </c>
      <c r="D8" s="43">
        <v>0</v>
      </c>
      <c r="E8" s="43">
        <v>0</v>
      </c>
      <c r="F8" s="43" t="s">
        <v>40</v>
      </c>
      <c r="G8" s="43" t="s">
        <v>39</v>
      </c>
      <c r="H8" s="43">
        <v>120</v>
      </c>
      <c r="I8" s="44" t="s">
        <v>39</v>
      </c>
      <c r="J8" s="43" t="s">
        <v>39</v>
      </c>
      <c r="K8" s="43" t="s">
        <v>39</v>
      </c>
      <c r="L8" s="43" t="s">
        <v>39</v>
      </c>
      <c r="M8" s="43">
        <v>0.04</v>
      </c>
      <c r="N8" s="45">
        <f>SUM(P8*M8)/1000</f>
        <v>0.12</v>
      </c>
      <c r="O8" s="45">
        <v>0</v>
      </c>
      <c r="P8" s="23">
        <v>3000</v>
      </c>
      <c r="Q8" s="16">
        <v>2018</v>
      </c>
    </row>
    <row r="9" spans="1:17" x14ac:dyDescent="0.25">
      <c r="A9" s="16" t="s">
        <v>42</v>
      </c>
      <c r="B9" s="43">
        <v>208</v>
      </c>
      <c r="C9" s="43" t="s">
        <v>12</v>
      </c>
      <c r="D9" s="43">
        <v>0</v>
      </c>
      <c r="E9" s="43">
        <v>0</v>
      </c>
      <c r="F9" s="43" t="s">
        <v>40</v>
      </c>
      <c r="G9" s="43" t="s">
        <v>39</v>
      </c>
      <c r="H9" s="43">
        <v>120</v>
      </c>
      <c r="I9" s="44" t="s">
        <v>39</v>
      </c>
      <c r="J9" s="43" t="s">
        <v>39</v>
      </c>
      <c r="K9" s="43" t="s">
        <v>39</v>
      </c>
      <c r="L9" s="43" t="s">
        <v>39</v>
      </c>
      <c r="M9" s="43">
        <v>0.04</v>
      </c>
      <c r="N9" s="45">
        <f>SUM(P9*M9)/1000</f>
        <v>0.12</v>
      </c>
      <c r="O9" s="45">
        <v>0</v>
      </c>
      <c r="P9" s="23">
        <v>3000</v>
      </c>
      <c r="Q9" s="16">
        <v>2018</v>
      </c>
    </row>
    <row r="10" spans="1:17" x14ac:dyDescent="0.25">
      <c r="A10" s="16" t="s">
        <v>28</v>
      </c>
      <c r="B10" s="16">
        <v>303</v>
      </c>
      <c r="C10" s="16" t="s">
        <v>18</v>
      </c>
      <c r="D10" s="16">
        <v>0</v>
      </c>
      <c r="E10" s="16">
        <v>0</v>
      </c>
      <c r="F10" s="16" t="s">
        <v>13</v>
      </c>
      <c r="G10" s="16">
        <v>80</v>
      </c>
      <c r="H10" s="16">
        <v>4</v>
      </c>
      <c r="I10" s="20">
        <f t="shared" si="0"/>
        <v>0.32</v>
      </c>
      <c r="J10" s="16">
        <f t="shared" si="1"/>
        <v>320</v>
      </c>
      <c r="K10" s="16">
        <v>400</v>
      </c>
      <c r="L10" s="16">
        <f>PRODUCT(H10,K10)</f>
        <v>1600</v>
      </c>
      <c r="M10" s="16">
        <f>SUM(L10/10000)</f>
        <v>0.16</v>
      </c>
      <c r="N10" s="21">
        <v>0</v>
      </c>
      <c r="O10" s="21">
        <f>SUM(P10*M10)/1000</f>
        <v>0.64</v>
      </c>
      <c r="P10" s="22">
        <v>4000</v>
      </c>
      <c r="Q10" s="16">
        <v>2019</v>
      </c>
    </row>
    <row r="11" spans="1:17" x14ac:dyDescent="0.25">
      <c r="A11" s="16" t="s">
        <v>28</v>
      </c>
      <c r="B11" s="16">
        <v>303</v>
      </c>
      <c r="C11" s="16" t="s">
        <v>18</v>
      </c>
      <c r="D11" s="16">
        <v>1</v>
      </c>
      <c r="E11" s="16">
        <v>1</v>
      </c>
      <c r="F11" s="16" t="s">
        <v>13</v>
      </c>
      <c r="G11" s="16">
        <v>80</v>
      </c>
      <c r="H11" s="16">
        <v>3</v>
      </c>
      <c r="I11" s="20">
        <f t="shared" si="0"/>
        <v>0.24</v>
      </c>
      <c r="J11" s="16">
        <f t="shared" si="1"/>
        <v>240</v>
      </c>
      <c r="K11" s="16">
        <v>400</v>
      </c>
      <c r="L11" s="16">
        <f>PRODUCT(H11,K11)</f>
        <v>1200</v>
      </c>
      <c r="M11" s="16">
        <f>SUM(L11/10000)</f>
        <v>0.12</v>
      </c>
      <c r="N11" s="21">
        <v>0</v>
      </c>
      <c r="O11" s="21">
        <f>SUM(P11*M11)/1000</f>
        <v>0.36</v>
      </c>
      <c r="P11" s="22">
        <v>3000</v>
      </c>
      <c r="Q11" s="16">
        <v>2019</v>
      </c>
    </row>
    <row r="12" spans="1:17" x14ac:dyDescent="0.25">
      <c r="A12" s="16" t="s">
        <v>28</v>
      </c>
      <c r="B12" s="16">
        <v>303</v>
      </c>
      <c r="C12" s="16" t="s">
        <v>26</v>
      </c>
      <c r="D12" s="16" t="s">
        <v>27</v>
      </c>
      <c r="E12" s="16" t="s">
        <v>27</v>
      </c>
      <c r="F12" s="16" t="s">
        <v>13</v>
      </c>
      <c r="G12" s="16">
        <v>80</v>
      </c>
      <c r="H12" s="16">
        <v>3</v>
      </c>
      <c r="I12" s="20">
        <f t="shared" si="0"/>
        <v>0.24</v>
      </c>
      <c r="J12" s="16">
        <f t="shared" si="1"/>
        <v>240</v>
      </c>
      <c r="K12" s="16">
        <v>400</v>
      </c>
      <c r="L12" s="16">
        <f>PRODUCT(H12,K12)</f>
        <v>1200</v>
      </c>
      <c r="M12" s="16">
        <f>SUM(L12/10000)</f>
        <v>0.12</v>
      </c>
      <c r="N12" s="21">
        <v>0</v>
      </c>
      <c r="O12" s="21">
        <f>SUM(P12*M12)/1000</f>
        <v>0.36</v>
      </c>
      <c r="P12" s="22">
        <v>3000</v>
      </c>
      <c r="Q12" s="16">
        <v>2019</v>
      </c>
    </row>
    <row r="13" spans="1:17" x14ac:dyDescent="0.25">
      <c r="A13" s="16" t="s">
        <v>21</v>
      </c>
      <c r="B13" s="16">
        <v>204</v>
      </c>
      <c r="C13" s="16" t="s">
        <v>14</v>
      </c>
      <c r="D13" s="16" t="s">
        <v>44</v>
      </c>
      <c r="E13" s="16" t="s">
        <v>29</v>
      </c>
      <c r="F13" s="16" t="s">
        <v>45</v>
      </c>
      <c r="G13" s="16" t="s">
        <v>39</v>
      </c>
      <c r="H13" s="16">
        <v>2500</v>
      </c>
      <c r="I13" s="20" t="s">
        <v>39</v>
      </c>
      <c r="J13" s="16" t="s">
        <v>39</v>
      </c>
      <c r="K13" s="16" t="s">
        <v>39</v>
      </c>
      <c r="L13" s="16" t="s">
        <v>39</v>
      </c>
      <c r="M13" s="16">
        <v>0.5</v>
      </c>
      <c r="N13" s="21">
        <v>0</v>
      </c>
      <c r="O13" s="21">
        <f>SUM(P13*M13)/1000</f>
        <v>2.5</v>
      </c>
      <c r="P13" s="22">
        <v>5000</v>
      </c>
      <c r="Q13" s="16" t="s">
        <v>60</v>
      </c>
    </row>
    <row r="14" spans="1:17" x14ac:dyDescent="0.25">
      <c r="A14" s="16" t="s">
        <v>11</v>
      </c>
      <c r="B14" s="16">
        <v>503</v>
      </c>
      <c r="C14" s="16" t="s">
        <v>18</v>
      </c>
      <c r="D14" s="16" t="s">
        <v>29</v>
      </c>
      <c r="E14" s="16" t="s">
        <v>29</v>
      </c>
      <c r="F14" s="16" t="s">
        <v>45</v>
      </c>
      <c r="G14" s="16" t="s">
        <v>39</v>
      </c>
      <c r="H14" s="16">
        <v>1000</v>
      </c>
      <c r="I14" s="16" t="s">
        <v>39</v>
      </c>
      <c r="J14" s="16" t="s">
        <v>39</v>
      </c>
      <c r="K14" s="16" t="s">
        <v>39</v>
      </c>
      <c r="L14" s="16" t="s">
        <v>39</v>
      </c>
      <c r="M14" s="16">
        <v>0.25</v>
      </c>
      <c r="N14" s="21">
        <v>0</v>
      </c>
      <c r="O14" s="21">
        <f>SUM(P14*M14)/1000</f>
        <v>1</v>
      </c>
      <c r="P14" s="22">
        <v>4000</v>
      </c>
      <c r="Q14" s="16" t="s">
        <v>60</v>
      </c>
    </row>
    <row r="15" spans="1:17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7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7" x14ac:dyDescent="0.25">
      <c r="A17" s="8"/>
      <c r="B17" s="8"/>
      <c r="C17" s="8"/>
      <c r="D17" s="8"/>
      <c r="E17" s="8"/>
      <c r="F17" s="8"/>
      <c r="G17" s="52" t="s">
        <v>72</v>
      </c>
      <c r="H17" s="46"/>
      <c r="I17" s="46"/>
      <c r="J17" s="46"/>
      <c r="K17" s="46"/>
      <c r="L17" s="46"/>
      <c r="M17" s="46"/>
      <c r="N17" s="46"/>
      <c r="O17" s="46"/>
      <c r="P17" s="46"/>
    </row>
    <row r="18" spans="1:17" x14ac:dyDescent="0.25">
      <c r="A18" s="8"/>
      <c r="B18" s="8"/>
      <c r="C18" s="8"/>
      <c r="D18" s="8"/>
      <c r="E18" s="8"/>
      <c r="F18" s="8"/>
      <c r="G18" s="53" t="s">
        <v>71</v>
      </c>
      <c r="H18" s="46"/>
      <c r="I18" s="51"/>
      <c r="J18" s="85">
        <v>2017</v>
      </c>
      <c r="K18" s="85">
        <v>2018</v>
      </c>
      <c r="L18" s="86">
        <v>2019</v>
      </c>
      <c r="M18" s="86">
        <v>2020</v>
      </c>
      <c r="N18" s="85">
        <v>2021</v>
      </c>
      <c r="O18" s="85">
        <v>2022</v>
      </c>
      <c r="P18" s="85">
        <v>2023</v>
      </c>
    </row>
    <row r="19" spans="1:17" x14ac:dyDescent="0.25">
      <c r="A19" s="27"/>
      <c r="B19" s="9"/>
      <c r="C19" s="9"/>
      <c r="D19" s="9"/>
      <c r="E19" s="9"/>
      <c r="F19" s="9"/>
      <c r="G19" s="54" t="s">
        <v>78</v>
      </c>
      <c r="H19" s="56"/>
      <c r="I19" s="57"/>
      <c r="J19" s="59">
        <f>SUM(O2:O5)</f>
        <v>0.36</v>
      </c>
      <c r="K19" s="59">
        <f>SUM(O6:O9)</f>
        <v>0.48</v>
      </c>
      <c r="L19" s="59">
        <f>SUM(O10:O12)</f>
        <v>1.3599999999999999</v>
      </c>
      <c r="M19" s="57">
        <v>0</v>
      </c>
      <c r="N19" s="57">
        <v>0</v>
      </c>
      <c r="O19" s="57">
        <v>0</v>
      </c>
      <c r="P19" s="57">
        <v>0</v>
      </c>
      <c r="Q19" s="14"/>
    </row>
    <row r="20" spans="1:17" x14ac:dyDescent="0.25">
      <c r="A20" s="9"/>
      <c r="B20" s="9"/>
      <c r="C20" s="9"/>
      <c r="D20" s="9"/>
      <c r="E20" s="9"/>
      <c r="F20" s="9"/>
      <c r="G20" s="54" t="s">
        <v>79</v>
      </c>
      <c r="H20" s="56"/>
      <c r="I20" s="57"/>
      <c r="J20" s="59">
        <f>SUM(N2:N5)</f>
        <v>0.04</v>
      </c>
      <c r="K20" s="59">
        <f>SUM(N6:N9)</f>
        <v>0.24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</row>
    <row r="21" spans="1:17" x14ac:dyDescent="0.25">
      <c r="G21" s="53" t="s">
        <v>73</v>
      </c>
      <c r="H21" s="46"/>
      <c r="I21" s="57"/>
      <c r="J21" s="47">
        <f>SUM(J2:J5)</f>
        <v>720</v>
      </c>
      <c r="K21" s="47">
        <f>SUM(J6:J9)</f>
        <v>320</v>
      </c>
      <c r="L21" s="47">
        <f>SUM(J10:J12)</f>
        <v>800</v>
      </c>
      <c r="M21" s="47">
        <v>0</v>
      </c>
      <c r="N21" s="47">
        <v>0</v>
      </c>
      <c r="O21" s="47">
        <v>0</v>
      </c>
      <c r="P21" s="47">
        <v>0</v>
      </c>
    </row>
    <row r="22" spans="1:17" s="14" customFormat="1" x14ac:dyDescent="0.25">
      <c r="A22" s="8"/>
      <c r="B22" s="8"/>
      <c r="C22" s="8"/>
      <c r="D22" s="8"/>
      <c r="E22" s="8"/>
      <c r="F22" s="8"/>
      <c r="G22" s="53" t="s">
        <v>74</v>
      </c>
      <c r="H22" s="46"/>
      <c r="I22" s="47"/>
      <c r="J22" s="47">
        <f>SUM(H5)</f>
        <v>40</v>
      </c>
      <c r="K22" s="47">
        <f>SUM(H8:H9)</f>
        <v>240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/>
    </row>
    <row r="23" spans="1:17" x14ac:dyDescent="0.25">
      <c r="A23" s="49"/>
      <c r="B23" s="49"/>
      <c r="C23" s="49"/>
      <c r="D23" s="49"/>
      <c r="E23" s="49"/>
      <c r="F23" s="49"/>
      <c r="G23" s="55" t="s">
        <v>75</v>
      </c>
      <c r="H23" s="48"/>
      <c r="I23" s="50"/>
      <c r="J23" s="82">
        <v>7000</v>
      </c>
      <c r="K23" s="82">
        <v>7000</v>
      </c>
      <c r="L23" s="82">
        <v>7000</v>
      </c>
      <c r="M23" s="82">
        <v>7000</v>
      </c>
      <c r="N23" s="82">
        <v>7000</v>
      </c>
      <c r="O23" s="82">
        <v>7000</v>
      </c>
      <c r="P23" s="82">
        <v>7000</v>
      </c>
    </row>
    <row r="24" spans="1:17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8"/>
      <c r="L24" s="8"/>
    </row>
    <row r="25" spans="1:17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7" x14ac:dyDescent="0.25">
      <c r="B26" s="83" t="s">
        <v>85</v>
      </c>
      <c r="C26" s="83"/>
      <c r="D26" s="83"/>
      <c r="E26" s="83"/>
      <c r="F26" s="83"/>
      <c r="G26" s="83"/>
      <c r="H26" s="83"/>
      <c r="I26" s="83"/>
      <c r="J26" s="83"/>
    </row>
  </sheetData>
  <autoFilter ref="A1:Q14"/>
  <pageMargins left="0.7" right="0.7" top="0.78740157499999996" bottom="0.78740157499999996" header="0.3" footer="0.3"/>
  <pageSetup paperSize="9" orientation="portrait" horizontalDpi="300" verticalDpi="300" r:id="rId1"/>
  <ignoredErrors>
    <ignoredError sqref="K2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49"/>
  <sheetViews>
    <sheetView zoomScale="70" zoomScaleNormal="70" workbookViewId="0">
      <pane ySplit="1" topLeftCell="A26" activePane="bottomLeft" state="frozen"/>
      <selection pane="bottomLeft" activeCell="AA21" sqref="AA21"/>
    </sheetView>
  </sheetViews>
  <sheetFormatPr defaultRowHeight="15" x14ac:dyDescent="0.25"/>
  <cols>
    <col min="1" max="1" width="26.42578125" customWidth="1"/>
    <col min="2" max="2" width="6.7109375" customWidth="1"/>
    <col min="3" max="3" width="3.7109375" customWidth="1"/>
    <col min="4" max="4" width="4.85546875" customWidth="1"/>
    <col min="5" max="5" width="4.42578125" customWidth="1"/>
    <col min="6" max="6" width="7.42578125" customWidth="1"/>
    <col min="7" max="7" width="6.42578125" customWidth="1"/>
    <col min="8" max="8" width="6.28515625" customWidth="1"/>
    <col min="11" max="11" width="7.140625" customWidth="1"/>
    <col min="12" max="12" width="7.42578125" customWidth="1"/>
    <col min="14" max="14" width="5.42578125" customWidth="1"/>
    <col min="15" max="15" width="8" customWidth="1"/>
    <col min="16" max="16" width="9.7109375" customWidth="1"/>
    <col min="17" max="17" width="6.85546875" customWidth="1"/>
  </cols>
  <sheetData>
    <row r="1" spans="1:17" ht="209.25" customHeight="1" thickBot="1" x14ac:dyDescent="0.3">
      <c r="A1" s="41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2" t="s">
        <v>7</v>
      </c>
      <c r="G1" s="42" t="s">
        <v>15</v>
      </c>
      <c r="H1" s="42" t="s">
        <v>8</v>
      </c>
      <c r="I1" s="42" t="s">
        <v>5</v>
      </c>
      <c r="J1" s="42" t="s">
        <v>6</v>
      </c>
      <c r="K1" s="42" t="s">
        <v>22</v>
      </c>
      <c r="L1" s="42" t="s">
        <v>24</v>
      </c>
      <c r="M1" s="42" t="s">
        <v>23</v>
      </c>
      <c r="N1" s="42" t="s">
        <v>41</v>
      </c>
      <c r="O1" s="42" t="s">
        <v>10</v>
      </c>
      <c r="P1" s="42" t="s">
        <v>25</v>
      </c>
      <c r="Q1" s="38" t="s">
        <v>59</v>
      </c>
    </row>
    <row r="2" spans="1:17" x14ac:dyDescent="0.25">
      <c r="A2" s="25" t="s">
        <v>34</v>
      </c>
      <c r="B2" s="2">
        <v>719</v>
      </c>
      <c r="C2" s="2" t="s">
        <v>16</v>
      </c>
      <c r="D2" s="2">
        <v>1</v>
      </c>
      <c r="E2" s="2">
        <v>1</v>
      </c>
      <c r="F2" s="2" t="s">
        <v>17</v>
      </c>
      <c r="G2" s="2">
        <v>60</v>
      </c>
      <c r="H2" s="2">
        <v>1</v>
      </c>
      <c r="I2" s="3">
        <f t="shared" ref="I2:I15" si="0">SUM(J2/1000)</f>
        <v>0.06</v>
      </c>
      <c r="J2" s="2">
        <f t="shared" ref="J2:J15" si="1">SUM(G2*H2)</f>
        <v>60</v>
      </c>
      <c r="K2" s="2">
        <v>225</v>
      </c>
      <c r="L2" s="2">
        <f t="shared" ref="L2:L20" si="2">PRODUCT(H2,K2)</f>
        <v>225</v>
      </c>
      <c r="M2" s="2">
        <f t="shared" ref="M2:M20" si="3">SUM(L2/10000)</f>
        <v>2.2499999999999999E-2</v>
      </c>
      <c r="N2" s="1">
        <v>0</v>
      </c>
      <c r="O2" s="1">
        <v>7.0000000000000007E-2</v>
      </c>
      <c r="P2" s="5">
        <v>3000</v>
      </c>
      <c r="Q2" s="2">
        <v>2017</v>
      </c>
    </row>
    <row r="3" spans="1:17" x14ac:dyDescent="0.25">
      <c r="A3" s="25" t="s">
        <v>34</v>
      </c>
      <c r="B3" s="2">
        <v>719</v>
      </c>
      <c r="C3" s="2" t="s">
        <v>16</v>
      </c>
      <c r="D3" s="2">
        <v>15</v>
      </c>
      <c r="E3" s="2">
        <v>15</v>
      </c>
      <c r="F3" s="2" t="s">
        <v>17</v>
      </c>
      <c r="G3" s="2">
        <v>60</v>
      </c>
      <c r="H3" s="2">
        <v>3</v>
      </c>
      <c r="I3" s="3">
        <f t="shared" si="0"/>
        <v>0.18</v>
      </c>
      <c r="J3" s="2">
        <f t="shared" si="1"/>
        <v>180</v>
      </c>
      <c r="K3" s="2">
        <v>225</v>
      </c>
      <c r="L3" s="2">
        <f t="shared" si="2"/>
        <v>675</v>
      </c>
      <c r="M3" s="2">
        <f t="shared" si="3"/>
        <v>6.7500000000000004E-2</v>
      </c>
      <c r="N3" s="1">
        <v>0</v>
      </c>
      <c r="O3" s="1">
        <v>0.21</v>
      </c>
      <c r="P3" s="5">
        <v>3000</v>
      </c>
      <c r="Q3" s="2">
        <v>2017</v>
      </c>
    </row>
    <row r="4" spans="1:17" s="6" customFormat="1" x14ac:dyDescent="0.25">
      <c r="A4" s="24" t="s">
        <v>11</v>
      </c>
      <c r="B4" s="4">
        <v>716</v>
      </c>
      <c r="C4" s="4" t="s">
        <v>12</v>
      </c>
      <c r="D4" s="4" t="s">
        <v>69</v>
      </c>
      <c r="E4" s="4">
        <v>17</v>
      </c>
      <c r="F4" s="4" t="s">
        <v>13</v>
      </c>
      <c r="G4" s="4">
        <v>80</v>
      </c>
      <c r="H4" s="4">
        <v>1</v>
      </c>
      <c r="I4" s="4">
        <f t="shared" ref="I4" si="4">SUM(J4/1000)</f>
        <v>0.08</v>
      </c>
      <c r="J4" s="4">
        <f t="shared" ref="J4" si="5">SUM(G4*H4)</f>
        <v>80</v>
      </c>
      <c r="K4" s="4">
        <v>400</v>
      </c>
      <c r="L4" s="4">
        <f t="shared" si="2"/>
        <v>400</v>
      </c>
      <c r="M4" s="4">
        <f t="shared" si="3"/>
        <v>0.04</v>
      </c>
      <c r="N4" s="5">
        <v>0</v>
      </c>
      <c r="O4" s="5">
        <f t="shared" ref="O4:O16" si="6">SUM(P4*M4)/1000</f>
        <v>0.12</v>
      </c>
      <c r="P4" s="4">
        <v>3000</v>
      </c>
      <c r="Q4" s="2">
        <v>2017</v>
      </c>
    </row>
    <row r="5" spans="1:17" x14ac:dyDescent="0.25">
      <c r="A5" s="26" t="s">
        <v>37</v>
      </c>
      <c r="B5" s="2">
        <v>313</v>
      </c>
      <c r="C5" s="2" t="s">
        <v>12</v>
      </c>
      <c r="D5" s="2">
        <v>1</v>
      </c>
      <c r="E5" s="2">
        <v>1</v>
      </c>
      <c r="F5" s="2" t="s">
        <v>20</v>
      </c>
      <c r="G5" s="2">
        <v>40</v>
      </c>
      <c r="H5" s="2">
        <v>2</v>
      </c>
      <c r="I5" s="3">
        <f t="shared" si="0"/>
        <v>0.08</v>
      </c>
      <c r="J5" s="2">
        <f t="shared" si="1"/>
        <v>80</v>
      </c>
      <c r="K5" s="2">
        <v>100</v>
      </c>
      <c r="L5" s="2">
        <f t="shared" si="2"/>
        <v>200</v>
      </c>
      <c r="M5" s="2">
        <f t="shared" si="3"/>
        <v>0.02</v>
      </c>
      <c r="N5" s="1">
        <v>0</v>
      </c>
      <c r="O5" s="1">
        <f t="shared" si="6"/>
        <v>0.06</v>
      </c>
      <c r="P5" s="5">
        <v>3000</v>
      </c>
      <c r="Q5" s="2">
        <v>2017</v>
      </c>
    </row>
    <row r="6" spans="1:17" x14ac:dyDescent="0.25">
      <c r="A6" s="26" t="s">
        <v>37</v>
      </c>
      <c r="B6" s="2">
        <v>313</v>
      </c>
      <c r="C6" s="2" t="s">
        <v>12</v>
      </c>
      <c r="D6" s="2">
        <v>1</v>
      </c>
      <c r="E6" s="2">
        <v>1</v>
      </c>
      <c r="F6" s="2" t="s">
        <v>19</v>
      </c>
      <c r="G6" s="2">
        <v>20</v>
      </c>
      <c r="H6" s="2">
        <v>1</v>
      </c>
      <c r="I6" s="3">
        <f t="shared" si="0"/>
        <v>0.02</v>
      </c>
      <c r="J6" s="2">
        <f t="shared" si="1"/>
        <v>20</v>
      </c>
      <c r="K6" s="2">
        <v>25</v>
      </c>
      <c r="L6" s="2">
        <f t="shared" si="2"/>
        <v>25</v>
      </c>
      <c r="M6" s="2">
        <f t="shared" si="3"/>
        <v>2.5000000000000001E-3</v>
      </c>
      <c r="N6" s="1">
        <v>0</v>
      </c>
      <c r="O6" s="1">
        <f t="shared" si="6"/>
        <v>0.01</v>
      </c>
      <c r="P6" s="5">
        <v>4000</v>
      </c>
      <c r="Q6" s="2">
        <v>2017</v>
      </c>
    </row>
    <row r="7" spans="1:17" x14ac:dyDescent="0.25">
      <c r="A7" s="26" t="s">
        <v>37</v>
      </c>
      <c r="B7" s="2">
        <v>313</v>
      </c>
      <c r="C7" s="2" t="s">
        <v>12</v>
      </c>
      <c r="D7" s="2">
        <v>2</v>
      </c>
      <c r="E7" s="2">
        <v>2</v>
      </c>
      <c r="F7" s="2" t="s">
        <v>20</v>
      </c>
      <c r="G7" s="2">
        <v>40</v>
      </c>
      <c r="H7" s="2">
        <v>3</v>
      </c>
      <c r="I7" s="3">
        <f t="shared" si="0"/>
        <v>0.12</v>
      </c>
      <c r="J7" s="2">
        <f t="shared" si="1"/>
        <v>120</v>
      </c>
      <c r="K7" s="2">
        <v>100</v>
      </c>
      <c r="L7" s="2">
        <f t="shared" si="2"/>
        <v>300</v>
      </c>
      <c r="M7" s="2">
        <f t="shared" si="3"/>
        <v>0.03</v>
      </c>
      <c r="N7" s="1">
        <v>0</v>
      </c>
      <c r="O7" s="1">
        <f t="shared" si="6"/>
        <v>0.09</v>
      </c>
      <c r="P7" s="5">
        <v>3000</v>
      </c>
      <c r="Q7" s="2">
        <v>2017</v>
      </c>
    </row>
    <row r="8" spans="1:17" x14ac:dyDescent="0.25">
      <c r="A8" s="26" t="s">
        <v>37</v>
      </c>
      <c r="B8" s="2">
        <v>313</v>
      </c>
      <c r="C8" s="2" t="s">
        <v>12</v>
      </c>
      <c r="D8" s="2">
        <v>2</v>
      </c>
      <c r="E8" s="2">
        <v>2</v>
      </c>
      <c r="F8" s="2" t="s">
        <v>19</v>
      </c>
      <c r="G8" s="2">
        <v>20</v>
      </c>
      <c r="H8" s="2">
        <v>6</v>
      </c>
      <c r="I8" s="3">
        <f t="shared" si="0"/>
        <v>0.12</v>
      </c>
      <c r="J8" s="2">
        <f t="shared" si="1"/>
        <v>120</v>
      </c>
      <c r="K8" s="2">
        <v>25</v>
      </c>
      <c r="L8" s="2">
        <f t="shared" si="2"/>
        <v>150</v>
      </c>
      <c r="M8" s="2">
        <f t="shared" si="3"/>
        <v>1.4999999999999999E-2</v>
      </c>
      <c r="N8" s="1">
        <v>0</v>
      </c>
      <c r="O8" s="1">
        <f t="shared" si="6"/>
        <v>0.06</v>
      </c>
      <c r="P8" s="5">
        <v>4000</v>
      </c>
      <c r="Q8" s="2">
        <v>2017</v>
      </c>
    </row>
    <row r="9" spans="1:17" x14ac:dyDescent="0.25">
      <c r="A9" s="26" t="s">
        <v>37</v>
      </c>
      <c r="B9" s="2">
        <v>315</v>
      </c>
      <c r="C9" s="2" t="s">
        <v>12</v>
      </c>
      <c r="D9" s="2">
        <v>3</v>
      </c>
      <c r="E9" s="2">
        <v>3</v>
      </c>
      <c r="F9" s="2" t="s">
        <v>20</v>
      </c>
      <c r="G9" s="2">
        <v>40</v>
      </c>
      <c r="H9" s="2">
        <v>2</v>
      </c>
      <c r="I9" s="3">
        <f t="shared" si="0"/>
        <v>0.08</v>
      </c>
      <c r="J9" s="2">
        <f t="shared" si="1"/>
        <v>80</v>
      </c>
      <c r="K9" s="2">
        <v>100</v>
      </c>
      <c r="L9" s="2">
        <f t="shared" si="2"/>
        <v>200</v>
      </c>
      <c r="M9" s="2">
        <f t="shared" si="3"/>
        <v>0.02</v>
      </c>
      <c r="N9" s="1">
        <v>0</v>
      </c>
      <c r="O9" s="1">
        <f t="shared" si="6"/>
        <v>0.06</v>
      </c>
      <c r="P9" s="5">
        <v>3000</v>
      </c>
      <c r="Q9" s="2">
        <v>2017</v>
      </c>
    </row>
    <row r="10" spans="1:17" x14ac:dyDescent="0.25">
      <c r="A10" s="26" t="s">
        <v>63</v>
      </c>
      <c r="B10" s="2">
        <v>419</v>
      </c>
      <c r="C10" s="2" t="s">
        <v>12</v>
      </c>
      <c r="D10" s="2">
        <v>16</v>
      </c>
      <c r="E10" s="2">
        <v>16</v>
      </c>
      <c r="F10" s="2" t="s">
        <v>19</v>
      </c>
      <c r="G10" s="2">
        <v>20</v>
      </c>
      <c r="H10" s="2">
        <v>8</v>
      </c>
      <c r="I10" s="3">
        <f t="shared" si="0"/>
        <v>0.16</v>
      </c>
      <c r="J10" s="2">
        <f t="shared" si="1"/>
        <v>160</v>
      </c>
      <c r="K10" s="2">
        <v>25</v>
      </c>
      <c r="L10" s="2">
        <f t="shared" si="2"/>
        <v>200</v>
      </c>
      <c r="M10" s="2">
        <f t="shared" si="3"/>
        <v>0.02</v>
      </c>
      <c r="N10" s="1">
        <v>0</v>
      </c>
      <c r="O10" s="1">
        <f t="shared" si="6"/>
        <v>0.08</v>
      </c>
      <c r="P10" s="5">
        <v>4000</v>
      </c>
      <c r="Q10" s="2">
        <v>2017</v>
      </c>
    </row>
    <row r="11" spans="1:17" x14ac:dyDescent="0.25">
      <c r="A11" s="26" t="s">
        <v>63</v>
      </c>
      <c r="B11" s="2">
        <v>419</v>
      </c>
      <c r="C11" s="2" t="s">
        <v>12</v>
      </c>
      <c r="D11" s="2">
        <v>16</v>
      </c>
      <c r="E11" s="2">
        <v>16</v>
      </c>
      <c r="F11" s="2" t="s">
        <v>20</v>
      </c>
      <c r="G11" s="2">
        <v>40</v>
      </c>
      <c r="H11" s="2">
        <v>4</v>
      </c>
      <c r="I11" s="3">
        <f t="shared" si="0"/>
        <v>0.16</v>
      </c>
      <c r="J11" s="2">
        <f t="shared" si="1"/>
        <v>160</v>
      </c>
      <c r="K11" s="2">
        <v>100</v>
      </c>
      <c r="L11" s="2">
        <f t="shared" si="2"/>
        <v>400</v>
      </c>
      <c r="M11" s="2">
        <f t="shared" si="3"/>
        <v>0.04</v>
      </c>
      <c r="N11" s="1">
        <v>0</v>
      </c>
      <c r="O11" s="1">
        <f t="shared" si="6"/>
        <v>0.12</v>
      </c>
      <c r="P11" s="5">
        <v>3000</v>
      </c>
      <c r="Q11" s="2">
        <v>2017</v>
      </c>
    </row>
    <row r="12" spans="1:17" x14ac:dyDescent="0.25">
      <c r="A12" s="26" t="s">
        <v>63</v>
      </c>
      <c r="B12" s="2">
        <v>419</v>
      </c>
      <c r="C12" s="2" t="s">
        <v>14</v>
      </c>
      <c r="D12" s="2">
        <v>11</v>
      </c>
      <c r="E12" s="2">
        <v>11</v>
      </c>
      <c r="F12" s="2" t="s">
        <v>19</v>
      </c>
      <c r="G12" s="2">
        <v>20</v>
      </c>
      <c r="H12" s="2">
        <v>9</v>
      </c>
      <c r="I12" s="3">
        <f t="shared" si="0"/>
        <v>0.18</v>
      </c>
      <c r="J12" s="2">
        <f t="shared" si="1"/>
        <v>180</v>
      </c>
      <c r="K12" s="2">
        <v>25</v>
      </c>
      <c r="L12" s="2">
        <f t="shared" si="2"/>
        <v>225</v>
      </c>
      <c r="M12" s="2">
        <f t="shared" si="3"/>
        <v>2.2499999999999999E-2</v>
      </c>
      <c r="N12" s="1">
        <v>0</v>
      </c>
      <c r="O12" s="1">
        <f t="shared" si="6"/>
        <v>0.09</v>
      </c>
      <c r="P12" s="5">
        <v>4000</v>
      </c>
      <c r="Q12" s="2">
        <v>2017</v>
      </c>
    </row>
    <row r="13" spans="1:17" x14ac:dyDescent="0.25">
      <c r="A13" s="26" t="s">
        <v>63</v>
      </c>
      <c r="B13" s="2">
        <v>419</v>
      </c>
      <c r="C13" s="2" t="s">
        <v>14</v>
      </c>
      <c r="D13" s="2">
        <v>11</v>
      </c>
      <c r="E13" s="2">
        <v>11</v>
      </c>
      <c r="F13" s="2" t="s">
        <v>20</v>
      </c>
      <c r="G13" s="2">
        <v>40</v>
      </c>
      <c r="H13" s="2">
        <v>2</v>
      </c>
      <c r="I13" s="3">
        <f t="shared" si="0"/>
        <v>0.08</v>
      </c>
      <c r="J13" s="2">
        <f t="shared" si="1"/>
        <v>80</v>
      </c>
      <c r="K13" s="2">
        <v>100</v>
      </c>
      <c r="L13" s="2">
        <f t="shared" si="2"/>
        <v>200</v>
      </c>
      <c r="M13" s="2">
        <f t="shared" si="3"/>
        <v>0.02</v>
      </c>
      <c r="N13" s="1">
        <v>0</v>
      </c>
      <c r="O13" s="1">
        <f t="shared" si="6"/>
        <v>0.06</v>
      </c>
      <c r="P13" s="5">
        <v>3000</v>
      </c>
      <c r="Q13" s="2">
        <v>2017</v>
      </c>
    </row>
    <row r="14" spans="1:17" x14ac:dyDescent="0.25">
      <c r="A14" s="26" t="s">
        <v>63</v>
      </c>
      <c r="B14" s="2">
        <v>422</v>
      </c>
      <c r="C14" s="2" t="s">
        <v>12</v>
      </c>
      <c r="D14" s="2">
        <v>16</v>
      </c>
      <c r="E14" s="2">
        <v>16</v>
      </c>
      <c r="F14" s="2" t="s">
        <v>19</v>
      </c>
      <c r="G14" s="2">
        <v>20</v>
      </c>
      <c r="H14" s="2">
        <v>4</v>
      </c>
      <c r="I14" s="3">
        <f t="shared" si="0"/>
        <v>0.08</v>
      </c>
      <c r="J14" s="2">
        <f t="shared" si="1"/>
        <v>80</v>
      </c>
      <c r="K14" s="2">
        <v>25</v>
      </c>
      <c r="L14" s="2">
        <f t="shared" si="2"/>
        <v>100</v>
      </c>
      <c r="M14" s="2">
        <f t="shared" si="3"/>
        <v>0.01</v>
      </c>
      <c r="N14" s="1">
        <v>0</v>
      </c>
      <c r="O14" s="1">
        <f t="shared" si="6"/>
        <v>0.04</v>
      </c>
      <c r="P14" s="5">
        <v>4000</v>
      </c>
      <c r="Q14" s="2">
        <v>2017</v>
      </c>
    </row>
    <row r="15" spans="1:17" x14ac:dyDescent="0.25">
      <c r="A15" s="26" t="s">
        <v>63</v>
      </c>
      <c r="B15" s="2">
        <v>422</v>
      </c>
      <c r="C15" s="2" t="s">
        <v>12</v>
      </c>
      <c r="D15" s="2">
        <v>16</v>
      </c>
      <c r="E15" s="2">
        <v>16</v>
      </c>
      <c r="F15" s="2" t="s">
        <v>20</v>
      </c>
      <c r="G15" s="2">
        <v>40</v>
      </c>
      <c r="H15" s="2">
        <v>2</v>
      </c>
      <c r="I15" s="3">
        <f t="shared" si="0"/>
        <v>0.08</v>
      </c>
      <c r="J15" s="2">
        <f t="shared" si="1"/>
        <v>80</v>
      </c>
      <c r="K15" s="2">
        <v>100</v>
      </c>
      <c r="L15" s="2">
        <f t="shared" si="2"/>
        <v>200</v>
      </c>
      <c r="M15" s="2">
        <f t="shared" si="3"/>
        <v>0.02</v>
      </c>
      <c r="N15" s="1">
        <v>0</v>
      </c>
      <c r="O15" s="1">
        <f t="shared" si="6"/>
        <v>0.06</v>
      </c>
      <c r="P15" s="5">
        <v>3000</v>
      </c>
      <c r="Q15" s="2">
        <v>2017</v>
      </c>
    </row>
    <row r="16" spans="1:17" x14ac:dyDescent="0.25">
      <c r="A16" s="26" t="s">
        <v>63</v>
      </c>
      <c r="B16" s="2">
        <v>418</v>
      </c>
      <c r="C16" s="2" t="s">
        <v>12</v>
      </c>
      <c r="D16" s="2" t="s">
        <v>66</v>
      </c>
      <c r="E16" s="2" t="s">
        <v>66</v>
      </c>
      <c r="F16" s="2" t="s">
        <v>19</v>
      </c>
      <c r="G16" s="2">
        <v>20</v>
      </c>
      <c r="H16" s="2">
        <v>5</v>
      </c>
      <c r="I16" s="3">
        <f t="shared" ref="I16" si="7">SUM(J16/1000)</f>
        <v>0.1</v>
      </c>
      <c r="J16" s="2">
        <f t="shared" ref="J16" si="8">SUM(G16*H16)</f>
        <v>100</v>
      </c>
      <c r="K16" s="2">
        <v>25</v>
      </c>
      <c r="L16" s="2">
        <f t="shared" si="2"/>
        <v>125</v>
      </c>
      <c r="M16" s="2">
        <f t="shared" si="3"/>
        <v>1.2500000000000001E-2</v>
      </c>
      <c r="N16" s="1">
        <v>0</v>
      </c>
      <c r="O16" s="1">
        <f t="shared" si="6"/>
        <v>0.05</v>
      </c>
      <c r="P16" s="5">
        <v>4000</v>
      </c>
      <c r="Q16" s="2">
        <v>2017</v>
      </c>
    </row>
    <row r="17" spans="1:17" x14ac:dyDescent="0.25">
      <c r="A17" s="24" t="s">
        <v>61</v>
      </c>
      <c r="B17" s="2">
        <v>420</v>
      </c>
      <c r="C17" s="2" t="s">
        <v>18</v>
      </c>
      <c r="D17" s="2">
        <v>11</v>
      </c>
      <c r="E17" s="2">
        <v>11</v>
      </c>
      <c r="F17" s="2" t="s">
        <v>19</v>
      </c>
      <c r="G17" s="2">
        <v>20</v>
      </c>
      <c r="H17" s="2">
        <v>9</v>
      </c>
      <c r="I17" s="3">
        <f t="shared" ref="I17:I18" si="9">SUM(J17/1000)</f>
        <v>0.18</v>
      </c>
      <c r="J17" s="2">
        <f t="shared" ref="J17:J18" si="10">SUM(G17*H17)</f>
        <v>180</v>
      </c>
      <c r="K17" s="2">
        <v>25</v>
      </c>
      <c r="L17" s="2">
        <f t="shared" si="2"/>
        <v>225</v>
      </c>
      <c r="M17" s="2">
        <f t="shared" si="3"/>
        <v>2.2499999999999999E-2</v>
      </c>
      <c r="N17" s="1">
        <v>0</v>
      </c>
      <c r="O17" s="1">
        <v>0.2</v>
      </c>
      <c r="P17" s="5">
        <v>4000</v>
      </c>
      <c r="Q17" s="2">
        <v>2018</v>
      </c>
    </row>
    <row r="18" spans="1:17" x14ac:dyDescent="0.25">
      <c r="A18" s="24" t="s">
        <v>61</v>
      </c>
      <c r="B18" s="2">
        <v>420</v>
      </c>
      <c r="C18" s="2" t="s">
        <v>18</v>
      </c>
      <c r="D18" s="2">
        <v>11</v>
      </c>
      <c r="E18" s="2">
        <v>11</v>
      </c>
      <c r="F18" s="2" t="s">
        <v>20</v>
      </c>
      <c r="G18" s="2">
        <v>40</v>
      </c>
      <c r="H18" s="2">
        <v>10</v>
      </c>
      <c r="I18" s="3">
        <f t="shared" si="9"/>
        <v>0.4</v>
      </c>
      <c r="J18" s="2">
        <f t="shared" si="10"/>
        <v>400</v>
      </c>
      <c r="K18" s="2">
        <v>100</v>
      </c>
      <c r="L18" s="2">
        <f t="shared" si="2"/>
        <v>1000</v>
      </c>
      <c r="M18" s="2">
        <f t="shared" si="3"/>
        <v>0.1</v>
      </c>
      <c r="N18" s="1">
        <v>0</v>
      </c>
      <c r="O18" s="1">
        <f>SUM(P18*M18)/1000</f>
        <v>0.3</v>
      </c>
      <c r="P18" s="5">
        <v>3000</v>
      </c>
      <c r="Q18" s="2">
        <v>2018</v>
      </c>
    </row>
    <row r="19" spans="1:17" x14ac:dyDescent="0.25">
      <c r="A19" s="24" t="s">
        <v>61</v>
      </c>
      <c r="B19" s="2">
        <v>416</v>
      </c>
      <c r="C19" s="2" t="s">
        <v>12</v>
      </c>
      <c r="D19" s="2">
        <v>14</v>
      </c>
      <c r="E19" s="2">
        <v>14</v>
      </c>
      <c r="F19" s="2" t="s">
        <v>19</v>
      </c>
      <c r="G19" s="2">
        <v>20</v>
      </c>
      <c r="H19" s="2">
        <v>6</v>
      </c>
      <c r="I19" s="3">
        <f t="shared" ref="I19:I20" si="11">SUM(J19/1000)</f>
        <v>0.12</v>
      </c>
      <c r="J19" s="2">
        <f t="shared" ref="J19:J20" si="12">SUM(G19*H19)</f>
        <v>120</v>
      </c>
      <c r="K19" s="2">
        <v>25</v>
      </c>
      <c r="L19" s="2">
        <f t="shared" si="2"/>
        <v>150</v>
      </c>
      <c r="M19" s="2">
        <f t="shared" si="3"/>
        <v>1.4999999999999999E-2</v>
      </c>
      <c r="N19" s="1">
        <v>0</v>
      </c>
      <c r="O19" s="1">
        <v>0.2</v>
      </c>
      <c r="P19" s="5">
        <v>4000</v>
      </c>
      <c r="Q19" s="2">
        <v>2018</v>
      </c>
    </row>
    <row r="20" spans="1:17" x14ac:dyDescent="0.25">
      <c r="A20" s="24" t="s">
        <v>61</v>
      </c>
      <c r="B20" s="2">
        <v>416</v>
      </c>
      <c r="C20" s="2" t="s">
        <v>12</v>
      </c>
      <c r="D20" s="2">
        <v>14</v>
      </c>
      <c r="E20" s="2">
        <v>14</v>
      </c>
      <c r="F20" s="2" t="s">
        <v>20</v>
      </c>
      <c r="G20" s="2">
        <v>40</v>
      </c>
      <c r="H20" s="2">
        <v>5</v>
      </c>
      <c r="I20" s="3">
        <f t="shared" si="11"/>
        <v>0.2</v>
      </c>
      <c r="J20" s="2">
        <f t="shared" si="12"/>
        <v>200</v>
      </c>
      <c r="K20" s="2">
        <v>100</v>
      </c>
      <c r="L20" s="2">
        <f t="shared" si="2"/>
        <v>500</v>
      </c>
      <c r="M20" s="2">
        <f t="shared" si="3"/>
        <v>0.05</v>
      </c>
      <c r="N20" s="1">
        <v>0</v>
      </c>
      <c r="O20" s="1">
        <f>SUM(P20*M20)/1000</f>
        <v>0.15</v>
      </c>
      <c r="P20" s="5">
        <v>3000</v>
      </c>
      <c r="Q20" s="2">
        <v>2018</v>
      </c>
    </row>
    <row r="21" spans="1:17" x14ac:dyDescent="0.25">
      <c r="A21" s="103" t="s">
        <v>61</v>
      </c>
      <c r="B21" s="2">
        <v>420</v>
      </c>
      <c r="C21" s="2" t="s">
        <v>18</v>
      </c>
      <c r="D21" s="2">
        <v>11</v>
      </c>
      <c r="E21" s="2">
        <v>11</v>
      </c>
      <c r="F21" s="90" t="s">
        <v>58</v>
      </c>
      <c r="G21" s="90" t="s">
        <v>39</v>
      </c>
      <c r="H21" s="90">
        <v>50</v>
      </c>
      <c r="I21" s="95" t="s">
        <v>39</v>
      </c>
      <c r="J21" s="90" t="s">
        <v>39</v>
      </c>
      <c r="K21" s="90" t="s">
        <v>39</v>
      </c>
      <c r="L21" s="90" t="s">
        <v>39</v>
      </c>
      <c r="M21" s="90">
        <v>0</v>
      </c>
      <c r="N21" s="87">
        <v>0.05</v>
      </c>
      <c r="O21" s="87">
        <v>0</v>
      </c>
      <c r="P21" s="98" t="s">
        <v>39</v>
      </c>
      <c r="Q21" s="90">
        <v>2018</v>
      </c>
    </row>
    <row r="22" spans="1:17" x14ac:dyDescent="0.25">
      <c r="A22" s="104"/>
      <c r="B22" s="2">
        <v>421</v>
      </c>
      <c r="C22" s="2" t="s">
        <v>12</v>
      </c>
      <c r="D22" s="2" t="s">
        <v>62</v>
      </c>
      <c r="E22" s="2">
        <v>11</v>
      </c>
      <c r="F22" s="91"/>
      <c r="G22" s="91"/>
      <c r="H22" s="91"/>
      <c r="I22" s="96"/>
      <c r="J22" s="91"/>
      <c r="K22" s="91"/>
      <c r="L22" s="91"/>
      <c r="M22" s="91"/>
      <c r="N22" s="88"/>
      <c r="O22" s="88"/>
      <c r="P22" s="99"/>
      <c r="Q22" s="91"/>
    </row>
    <row r="23" spans="1:17" x14ac:dyDescent="0.25">
      <c r="A23" s="104"/>
      <c r="B23" s="2">
        <v>416</v>
      </c>
      <c r="C23" s="2" t="s">
        <v>12</v>
      </c>
      <c r="D23" s="2">
        <v>14</v>
      </c>
      <c r="E23" s="2">
        <v>14</v>
      </c>
      <c r="F23" s="91"/>
      <c r="G23" s="91"/>
      <c r="H23" s="91"/>
      <c r="I23" s="96"/>
      <c r="J23" s="91"/>
      <c r="K23" s="91"/>
      <c r="L23" s="91"/>
      <c r="M23" s="91"/>
      <c r="N23" s="88"/>
      <c r="O23" s="88"/>
      <c r="P23" s="99"/>
      <c r="Q23" s="91"/>
    </row>
    <row r="24" spans="1:17" x14ac:dyDescent="0.25">
      <c r="A24" s="102"/>
      <c r="B24" s="2">
        <v>416</v>
      </c>
      <c r="C24" s="2" t="s">
        <v>14</v>
      </c>
      <c r="D24" s="2">
        <v>15</v>
      </c>
      <c r="E24" s="2">
        <v>15</v>
      </c>
      <c r="F24" s="92"/>
      <c r="G24" s="92"/>
      <c r="H24" s="92"/>
      <c r="I24" s="97"/>
      <c r="J24" s="92"/>
      <c r="K24" s="92"/>
      <c r="L24" s="92"/>
      <c r="M24" s="92"/>
      <c r="N24" s="89"/>
      <c r="O24" s="89"/>
      <c r="P24" s="100"/>
      <c r="Q24" s="92"/>
    </row>
    <row r="25" spans="1:17" x14ac:dyDescent="0.25">
      <c r="A25" s="24" t="s">
        <v>64</v>
      </c>
      <c r="B25" s="2">
        <v>422</v>
      </c>
      <c r="C25" s="2" t="s">
        <v>12</v>
      </c>
      <c r="D25" s="2">
        <v>16</v>
      </c>
      <c r="E25" s="2">
        <v>16</v>
      </c>
      <c r="F25" s="2" t="s">
        <v>19</v>
      </c>
      <c r="G25" s="2">
        <v>20</v>
      </c>
      <c r="H25" s="2">
        <v>3</v>
      </c>
      <c r="I25" s="3">
        <f t="shared" ref="I25:I27" si="13">SUM(J25/1000)</f>
        <v>0.06</v>
      </c>
      <c r="J25" s="2">
        <f t="shared" ref="J25:J27" si="14">SUM(G25*H25)</f>
        <v>60</v>
      </c>
      <c r="K25" s="2">
        <v>25</v>
      </c>
      <c r="L25" s="2">
        <f>PRODUCT(H25,K25)</f>
        <v>75</v>
      </c>
      <c r="M25" s="2">
        <f>SUM(L25/10000)</f>
        <v>7.4999999999999997E-3</v>
      </c>
      <c r="N25" s="1">
        <v>0</v>
      </c>
      <c r="O25" s="1">
        <f>SUM(P25*M25)/1000</f>
        <v>0.03</v>
      </c>
      <c r="P25" s="5">
        <v>4000</v>
      </c>
      <c r="Q25" s="2">
        <v>2018</v>
      </c>
    </row>
    <row r="26" spans="1:17" x14ac:dyDescent="0.25">
      <c r="A26" s="24"/>
      <c r="B26" s="2">
        <v>422</v>
      </c>
      <c r="C26" s="2" t="s">
        <v>12</v>
      </c>
      <c r="D26" s="2">
        <v>16</v>
      </c>
      <c r="E26" s="2">
        <v>16</v>
      </c>
      <c r="F26" s="2" t="s">
        <v>20</v>
      </c>
      <c r="G26" s="2">
        <v>40</v>
      </c>
      <c r="H26" s="2">
        <v>4</v>
      </c>
      <c r="I26" s="3">
        <f t="shared" si="13"/>
        <v>0.16</v>
      </c>
      <c r="J26" s="2">
        <f t="shared" si="14"/>
        <v>160</v>
      </c>
      <c r="K26" s="2">
        <v>100</v>
      </c>
      <c r="L26" s="2">
        <f>PRODUCT(H26,K26)</f>
        <v>400</v>
      </c>
      <c r="M26" s="2">
        <f>SUM(L26/10000)</f>
        <v>0.04</v>
      </c>
      <c r="N26" s="1">
        <v>0</v>
      </c>
      <c r="O26" s="1">
        <f>SUM(P26*M26)/1000</f>
        <v>0.12</v>
      </c>
      <c r="P26" s="5">
        <v>3000</v>
      </c>
      <c r="Q26" s="2">
        <v>2018</v>
      </c>
    </row>
    <row r="27" spans="1:17" x14ac:dyDescent="0.25">
      <c r="A27" s="24"/>
      <c r="B27" s="2">
        <v>422</v>
      </c>
      <c r="C27" s="2" t="s">
        <v>12</v>
      </c>
      <c r="D27" s="2">
        <v>16</v>
      </c>
      <c r="E27" s="2">
        <v>16</v>
      </c>
      <c r="F27" s="2" t="s">
        <v>17</v>
      </c>
      <c r="G27" s="2">
        <v>60</v>
      </c>
      <c r="H27" s="2">
        <v>1</v>
      </c>
      <c r="I27" s="3">
        <f t="shared" si="13"/>
        <v>0.06</v>
      </c>
      <c r="J27" s="2">
        <f t="shared" si="14"/>
        <v>60</v>
      </c>
      <c r="K27" s="2">
        <v>225</v>
      </c>
      <c r="L27" s="2">
        <f>PRODUCT(H27,K27)</f>
        <v>225</v>
      </c>
      <c r="M27" s="2">
        <f>SUM(L27/10000)</f>
        <v>2.2499999999999999E-2</v>
      </c>
      <c r="N27" s="1">
        <v>0</v>
      </c>
      <c r="O27" s="1">
        <v>7.0000000000000007E-2</v>
      </c>
      <c r="P27" s="5">
        <v>3000</v>
      </c>
      <c r="Q27" s="2">
        <v>2018</v>
      </c>
    </row>
    <row r="28" spans="1:17" x14ac:dyDescent="0.25">
      <c r="A28" s="24" t="s">
        <v>65</v>
      </c>
      <c r="B28" s="2">
        <v>424</v>
      </c>
      <c r="C28" s="2" t="s">
        <v>14</v>
      </c>
      <c r="D28" s="2">
        <v>16</v>
      </c>
      <c r="E28" s="2">
        <v>16</v>
      </c>
      <c r="F28" s="2" t="s">
        <v>19</v>
      </c>
      <c r="G28" s="2">
        <v>20</v>
      </c>
      <c r="H28" s="2">
        <v>15</v>
      </c>
      <c r="I28" s="3">
        <f t="shared" ref="I28" si="15">SUM(J28/1000)</f>
        <v>0.3</v>
      </c>
      <c r="J28" s="2">
        <f t="shared" ref="J28" si="16">SUM(G28*H28)</f>
        <v>300</v>
      </c>
      <c r="K28" s="2">
        <v>25</v>
      </c>
      <c r="L28" s="2">
        <f>PRODUCT(H28,K28)</f>
        <v>375</v>
      </c>
      <c r="M28" s="2">
        <f>SUM(L28/10000)</f>
        <v>3.7499999999999999E-2</v>
      </c>
      <c r="N28" s="1">
        <v>0</v>
      </c>
      <c r="O28" s="1">
        <f>SUM(P28*M28)/1000</f>
        <v>0.15</v>
      </c>
      <c r="P28" s="5">
        <v>4000</v>
      </c>
      <c r="Q28" s="2">
        <v>2018</v>
      </c>
    </row>
    <row r="29" spans="1:17" x14ac:dyDescent="0.25">
      <c r="A29" s="106" t="s">
        <v>67</v>
      </c>
      <c r="B29" s="2">
        <v>422</v>
      </c>
      <c r="C29" s="2" t="s">
        <v>12</v>
      </c>
      <c r="D29" s="2">
        <v>16</v>
      </c>
      <c r="E29" s="2">
        <v>16</v>
      </c>
      <c r="F29" s="90" t="s">
        <v>58</v>
      </c>
      <c r="G29" s="90" t="s">
        <v>39</v>
      </c>
      <c r="H29" s="90">
        <v>100</v>
      </c>
      <c r="I29" s="95" t="s">
        <v>39</v>
      </c>
      <c r="J29" s="90" t="s">
        <v>39</v>
      </c>
      <c r="K29" s="90" t="s">
        <v>39</v>
      </c>
      <c r="L29" s="90" t="s">
        <v>39</v>
      </c>
      <c r="M29" s="90">
        <v>0</v>
      </c>
      <c r="N29" s="87">
        <v>0.1</v>
      </c>
      <c r="O29" s="87">
        <v>0</v>
      </c>
      <c r="P29" s="98" t="s">
        <v>39</v>
      </c>
      <c r="Q29" s="90">
        <v>2018</v>
      </c>
    </row>
    <row r="30" spans="1:17" x14ac:dyDescent="0.25">
      <c r="A30" s="107"/>
      <c r="B30" s="2">
        <v>422</v>
      </c>
      <c r="C30" s="2" t="s">
        <v>14</v>
      </c>
      <c r="D30" s="2">
        <v>16</v>
      </c>
      <c r="E30" s="2">
        <v>16</v>
      </c>
      <c r="F30" s="92"/>
      <c r="G30" s="92"/>
      <c r="H30" s="92"/>
      <c r="I30" s="97"/>
      <c r="J30" s="92"/>
      <c r="K30" s="92"/>
      <c r="L30" s="92"/>
      <c r="M30" s="92"/>
      <c r="N30" s="89"/>
      <c r="O30" s="89"/>
      <c r="P30" s="100"/>
      <c r="Q30" s="92"/>
    </row>
    <row r="31" spans="1:17" x14ac:dyDescent="0.25">
      <c r="A31" s="40" t="s">
        <v>38</v>
      </c>
      <c r="B31" s="29">
        <v>413</v>
      </c>
      <c r="C31" s="29" t="s">
        <v>16</v>
      </c>
      <c r="D31" s="29">
        <v>1</v>
      </c>
      <c r="E31" s="29">
        <v>1</v>
      </c>
      <c r="F31" s="29" t="s">
        <v>20</v>
      </c>
      <c r="G31" s="29">
        <v>40</v>
      </c>
      <c r="H31" s="29">
        <v>4</v>
      </c>
      <c r="I31" s="33">
        <f t="shared" ref="I31:I37" si="17">SUM(J31/1000)</f>
        <v>0.16</v>
      </c>
      <c r="J31" s="29">
        <f t="shared" ref="J31:J37" si="18">SUM(G31*H31)</f>
        <v>160</v>
      </c>
      <c r="K31" s="29">
        <v>100</v>
      </c>
      <c r="L31" s="29">
        <f t="shared" ref="L31:L38" si="19">PRODUCT(H31,K31)</f>
        <v>400</v>
      </c>
      <c r="M31" s="29">
        <f t="shared" ref="M31:M38" si="20">SUM(L31/10000)</f>
        <v>0.04</v>
      </c>
      <c r="N31" s="34">
        <v>0</v>
      </c>
      <c r="O31" s="34">
        <f>SUM(P31*M31)/1000</f>
        <v>0.12</v>
      </c>
      <c r="P31" s="28">
        <v>3000</v>
      </c>
      <c r="Q31" s="29">
        <v>2019</v>
      </c>
    </row>
    <row r="32" spans="1:17" x14ac:dyDescent="0.25">
      <c r="A32" s="24" t="s">
        <v>38</v>
      </c>
      <c r="B32" s="2">
        <v>413</v>
      </c>
      <c r="C32" s="2" t="s">
        <v>16</v>
      </c>
      <c r="D32" s="2">
        <v>15</v>
      </c>
      <c r="E32" s="2">
        <v>15</v>
      </c>
      <c r="F32" s="2" t="s">
        <v>20</v>
      </c>
      <c r="G32" s="2">
        <v>40</v>
      </c>
      <c r="H32" s="2">
        <v>1</v>
      </c>
      <c r="I32" s="3">
        <f t="shared" si="17"/>
        <v>0.04</v>
      </c>
      <c r="J32" s="2">
        <f t="shared" si="18"/>
        <v>40</v>
      </c>
      <c r="K32" s="2">
        <v>100</v>
      </c>
      <c r="L32" s="2">
        <f t="shared" si="19"/>
        <v>100</v>
      </c>
      <c r="M32" s="2">
        <f t="shared" si="20"/>
        <v>0.01</v>
      </c>
      <c r="N32" s="1">
        <v>0</v>
      </c>
      <c r="O32" s="1">
        <f>SUM(P32*M32)/1000</f>
        <v>0.03</v>
      </c>
      <c r="P32" s="5">
        <v>3000</v>
      </c>
      <c r="Q32" s="2">
        <v>2019</v>
      </c>
    </row>
    <row r="33" spans="1:17" x14ac:dyDescent="0.25">
      <c r="A33" s="24" t="s">
        <v>38</v>
      </c>
      <c r="B33" s="2">
        <v>413</v>
      </c>
      <c r="C33" s="2" t="s">
        <v>16</v>
      </c>
      <c r="D33" s="2">
        <v>17</v>
      </c>
      <c r="E33" s="2">
        <v>17</v>
      </c>
      <c r="F33" s="2" t="s">
        <v>20</v>
      </c>
      <c r="G33" s="2">
        <v>40</v>
      </c>
      <c r="H33" s="2">
        <v>3</v>
      </c>
      <c r="I33" s="3">
        <f t="shared" si="17"/>
        <v>0.12</v>
      </c>
      <c r="J33" s="2">
        <f t="shared" si="18"/>
        <v>120</v>
      </c>
      <c r="K33" s="2">
        <v>100</v>
      </c>
      <c r="L33" s="2">
        <f t="shared" si="19"/>
        <v>300</v>
      </c>
      <c r="M33" s="2">
        <f t="shared" si="20"/>
        <v>0.03</v>
      </c>
      <c r="N33" s="1">
        <v>0</v>
      </c>
      <c r="O33" s="1">
        <f>SUM(P33*M33)/1000</f>
        <v>0.09</v>
      </c>
      <c r="P33" s="5">
        <v>3000</v>
      </c>
      <c r="Q33" s="2">
        <v>2019</v>
      </c>
    </row>
    <row r="34" spans="1:17" x14ac:dyDescent="0.25">
      <c r="A34" s="24" t="s">
        <v>36</v>
      </c>
      <c r="B34" s="2">
        <v>416</v>
      </c>
      <c r="C34" s="2" t="s">
        <v>14</v>
      </c>
      <c r="D34" s="2">
        <v>15</v>
      </c>
      <c r="E34" s="2">
        <v>15</v>
      </c>
      <c r="F34" s="2" t="s">
        <v>20</v>
      </c>
      <c r="G34" s="2">
        <v>40</v>
      </c>
      <c r="H34" s="2">
        <v>3</v>
      </c>
      <c r="I34" s="3">
        <f t="shared" si="17"/>
        <v>0.12</v>
      </c>
      <c r="J34" s="2">
        <f t="shared" si="18"/>
        <v>120</v>
      </c>
      <c r="K34" s="2">
        <v>100</v>
      </c>
      <c r="L34" s="2">
        <f t="shared" si="19"/>
        <v>300</v>
      </c>
      <c r="M34" s="2">
        <f t="shared" si="20"/>
        <v>0.03</v>
      </c>
      <c r="N34" s="1">
        <v>0</v>
      </c>
      <c r="O34" s="1">
        <f>SUM(P34*M34)/1000</f>
        <v>0.09</v>
      </c>
      <c r="P34" s="5">
        <v>3000</v>
      </c>
      <c r="Q34" s="2">
        <v>2019</v>
      </c>
    </row>
    <row r="35" spans="1:17" x14ac:dyDescent="0.25">
      <c r="A35" s="26" t="s">
        <v>35</v>
      </c>
      <c r="B35" s="2">
        <v>416</v>
      </c>
      <c r="C35" s="2" t="s">
        <v>12</v>
      </c>
      <c r="D35" s="2">
        <v>14</v>
      </c>
      <c r="E35" s="2">
        <v>14</v>
      </c>
      <c r="F35" s="2" t="s">
        <v>19</v>
      </c>
      <c r="G35" s="2">
        <v>20</v>
      </c>
      <c r="H35" s="2">
        <v>20</v>
      </c>
      <c r="I35" s="3">
        <f t="shared" si="17"/>
        <v>0.4</v>
      </c>
      <c r="J35" s="2">
        <f t="shared" si="18"/>
        <v>400</v>
      </c>
      <c r="K35" s="2">
        <v>25</v>
      </c>
      <c r="L35" s="2">
        <f t="shared" si="19"/>
        <v>500</v>
      </c>
      <c r="M35" s="2">
        <f t="shared" si="20"/>
        <v>0.05</v>
      </c>
      <c r="N35" s="1">
        <v>0</v>
      </c>
      <c r="O35" s="1">
        <v>0.2</v>
      </c>
      <c r="P35" s="5">
        <v>4000</v>
      </c>
      <c r="Q35" s="2">
        <v>2019</v>
      </c>
    </row>
    <row r="36" spans="1:17" x14ac:dyDescent="0.25">
      <c r="A36" s="24" t="s">
        <v>55</v>
      </c>
      <c r="B36" s="2">
        <v>416</v>
      </c>
      <c r="C36" s="2" t="s">
        <v>12</v>
      </c>
      <c r="D36" s="2">
        <v>14</v>
      </c>
      <c r="E36" s="2">
        <v>14</v>
      </c>
      <c r="F36" s="2" t="s">
        <v>19</v>
      </c>
      <c r="G36" s="2">
        <v>20</v>
      </c>
      <c r="H36" s="2">
        <v>9</v>
      </c>
      <c r="I36" s="3">
        <f t="shared" si="17"/>
        <v>0.18</v>
      </c>
      <c r="J36" s="2">
        <f t="shared" si="18"/>
        <v>180</v>
      </c>
      <c r="K36" s="2">
        <v>25</v>
      </c>
      <c r="L36" s="2">
        <f t="shared" si="19"/>
        <v>225</v>
      </c>
      <c r="M36" s="2">
        <f t="shared" si="20"/>
        <v>2.2499999999999999E-2</v>
      </c>
      <c r="N36" s="1">
        <v>0</v>
      </c>
      <c r="O36" s="1">
        <f>SUM(P36*M36)/1000</f>
        <v>0.09</v>
      </c>
      <c r="P36" s="5">
        <v>4000</v>
      </c>
      <c r="Q36" s="2">
        <v>2019</v>
      </c>
    </row>
    <row r="37" spans="1:17" x14ac:dyDescent="0.25">
      <c r="A37" s="24" t="s">
        <v>55</v>
      </c>
      <c r="B37" s="2">
        <v>410</v>
      </c>
      <c r="C37" s="2" t="s">
        <v>12</v>
      </c>
      <c r="D37" s="2">
        <v>11</v>
      </c>
      <c r="E37" s="2">
        <v>11</v>
      </c>
      <c r="F37" s="2" t="s">
        <v>19</v>
      </c>
      <c r="G37" s="2">
        <v>20</v>
      </c>
      <c r="H37" s="2">
        <v>1</v>
      </c>
      <c r="I37" s="3">
        <f t="shared" si="17"/>
        <v>0.02</v>
      </c>
      <c r="J37" s="2">
        <f t="shared" si="18"/>
        <v>20</v>
      </c>
      <c r="K37" s="2">
        <v>25</v>
      </c>
      <c r="L37" s="2">
        <f t="shared" si="19"/>
        <v>25</v>
      </c>
      <c r="M37" s="2">
        <f t="shared" si="20"/>
        <v>2.5000000000000001E-3</v>
      </c>
      <c r="N37" s="1">
        <v>0</v>
      </c>
      <c r="O37" s="1">
        <f>SUM(P37*M37)/1000</f>
        <v>0.01</v>
      </c>
      <c r="P37" s="5">
        <v>4000</v>
      </c>
      <c r="Q37" s="2">
        <v>2019</v>
      </c>
    </row>
    <row r="38" spans="1:17" x14ac:dyDescent="0.25">
      <c r="A38" s="24" t="s">
        <v>55</v>
      </c>
      <c r="B38" s="2">
        <v>410</v>
      </c>
      <c r="C38" s="2" t="s">
        <v>12</v>
      </c>
      <c r="D38" s="2">
        <v>11</v>
      </c>
      <c r="E38" s="2">
        <v>11</v>
      </c>
      <c r="F38" s="2" t="s">
        <v>20</v>
      </c>
      <c r="G38" s="2">
        <v>40</v>
      </c>
      <c r="H38" s="2">
        <v>2</v>
      </c>
      <c r="I38" s="3">
        <f t="shared" ref="I38" si="21">SUM(J38/1000)</f>
        <v>0.08</v>
      </c>
      <c r="J38" s="2">
        <f t="shared" ref="J38" si="22">SUM(G38*H38)</f>
        <v>80</v>
      </c>
      <c r="K38" s="2">
        <v>100</v>
      </c>
      <c r="L38" s="2">
        <f t="shared" si="19"/>
        <v>200</v>
      </c>
      <c r="M38" s="2">
        <f t="shared" si="20"/>
        <v>0.02</v>
      </c>
      <c r="N38" s="1">
        <v>0</v>
      </c>
      <c r="O38" s="1">
        <f>SUM(P38*M38)/1000</f>
        <v>0.06</v>
      </c>
      <c r="P38" s="5">
        <v>3000</v>
      </c>
      <c r="Q38" s="2">
        <v>2019</v>
      </c>
    </row>
    <row r="39" spans="1:17" x14ac:dyDescent="0.25">
      <c r="A39" s="101" t="s">
        <v>56</v>
      </c>
      <c r="B39" s="2">
        <v>413</v>
      </c>
      <c r="C39" s="2" t="s">
        <v>57</v>
      </c>
      <c r="D39" s="2">
        <v>15</v>
      </c>
      <c r="E39" s="2">
        <v>15</v>
      </c>
      <c r="F39" s="94" t="s">
        <v>58</v>
      </c>
      <c r="G39" s="94" t="s">
        <v>39</v>
      </c>
      <c r="H39" s="94">
        <v>100</v>
      </c>
      <c r="I39" s="105" t="s">
        <v>39</v>
      </c>
      <c r="J39" s="94" t="s">
        <v>39</v>
      </c>
      <c r="K39" s="90" t="s">
        <v>39</v>
      </c>
      <c r="L39" s="90" t="s">
        <v>39</v>
      </c>
      <c r="M39" s="94">
        <v>0</v>
      </c>
      <c r="N39" s="93">
        <v>0.1</v>
      </c>
      <c r="O39" s="93">
        <v>0</v>
      </c>
      <c r="P39" s="98" t="s">
        <v>39</v>
      </c>
      <c r="Q39" s="90">
        <v>2019</v>
      </c>
    </row>
    <row r="40" spans="1:17" x14ac:dyDescent="0.25">
      <c r="A40" s="102"/>
      <c r="B40" s="29">
        <v>412</v>
      </c>
      <c r="C40" s="29" t="s">
        <v>18</v>
      </c>
      <c r="D40" s="29">
        <v>15</v>
      </c>
      <c r="E40" s="29">
        <v>15</v>
      </c>
      <c r="F40" s="92"/>
      <c r="G40" s="92"/>
      <c r="H40" s="92"/>
      <c r="I40" s="97"/>
      <c r="J40" s="92"/>
      <c r="K40" s="92"/>
      <c r="L40" s="92"/>
      <c r="M40" s="92"/>
      <c r="N40" s="89"/>
      <c r="O40" s="89"/>
      <c r="P40" s="100"/>
      <c r="Q40" s="92"/>
    </row>
    <row r="41" spans="1:17" x14ac:dyDescent="0.25">
      <c r="A41" s="9"/>
      <c r="B41" s="9"/>
      <c r="C41" s="9"/>
      <c r="D41" s="9"/>
      <c r="E41" s="9"/>
      <c r="F41" s="9"/>
      <c r="G41" s="9"/>
      <c r="H41" s="9"/>
      <c r="I41" s="11"/>
      <c r="J41" s="9"/>
      <c r="K41" s="9"/>
      <c r="L41" s="9"/>
      <c r="M41" s="9"/>
      <c r="N41" s="12"/>
      <c r="O41" s="12"/>
      <c r="P41" s="12"/>
    </row>
    <row r="42" spans="1:17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15"/>
    </row>
    <row r="43" spans="1:17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6"/>
      <c r="O43" s="6"/>
      <c r="P43" s="6"/>
    </row>
    <row r="44" spans="1:17" x14ac:dyDescent="0.25">
      <c r="I44" s="46" t="s">
        <v>77</v>
      </c>
      <c r="J44" s="46"/>
      <c r="K44" s="46"/>
      <c r="L44" s="46"/>
      <c r="M44" s="46"/>
    </row>
    <row r="45" spans="1:17" x14ac:dyDescent="0.25">
      <c r="I45" s="46" t="s">
        <v>71</v>
      </c>
      <c r="J45" s="46"/>
      <c r="K45" s="84">
        <v>2017</v>
      </c>
      <c r="L45" s="84">
        <v>2018</v>
      </c>
      <c r="M45" s="84">
        <v>2019</v>
      </c>
    </row>
    <row r="46" spans="1:17" x14ac:dyDescent="0.25">
      <c r="I46" s="46" t="s">
        <v>78</v>
      </c>
      <c r="J46" s="46"/>
      <c r="K46" s="46">
        <f>SUBTOTAL(9,O2:O16)</f>
        <v>1.1800000000000002</v>
      </c>
      <c r="L46" s="46">
        <f>SUBTOTAL(9,O17:O30)</f>
        <v>1.22</v>
      </c>
      <c r="M46" s="46">
        <f>SUBTOTAL(9,O31:O40)</f>
        <v>0.69</v>
      </c>
    </row>
    <row r="47" spans="1:17" x14ac:dyDescent="0.25">
      <c r="I47" s="46" t="s">
        <v>79</v>
      </c>
      <c r="J47" s="46"/>
      <c r="K47" s="46">
        <v>0</v>
      </c>
      <c r="L47" s="46">
        <f>SUBTOTAL(9,N17:N30)</f>
        <v>0.15000000000000002</v>
      </c>
      <c r="M47" s="46">
        <f>SUBTOTAL(9,N31:N40)</f>
        <v>0.1</v>
      </c>
    </row>
    <row r="48" spans="1:17" x14ac:dyDescent="0.25">
      <c r="I48" s="46" t="s">
        <v>76</v>
      </c>
      <c r="J48" s="46"/>
      <c r="K48" s="46">
        <f>SUBTOTAL(9,J2:J16)</f>
        <v>1580</v>
      </c>
      <c r="L48" s="46">
        <f>SUBTOTAL(9,J17:J30)</f>
        <v>1480</v>
      </c>
      <c r="M48" s="46">
        <f>SUBTOTAL(9,J31:J40)</f>
        <v>1120</v>
      </c>
    </row>
    <row r="49" spans="9:13" x14ac:dyDescent="0.25">
      <c r="I49" s="46" t="s">
        <v>80</v>
      </c>
      <c r="J49" s="46"/>
      <c r="K49" s="46">
        <v>0</v>
      </c>
      <c r="L49" s="46">
        <v>150</v>
      </c>
      <c r="M49" s="46">
        <v>100</v>
      </c>
    </row>
  </sheetData>
  <autoFilter ref="A1:Q30">
    <filterColumn colId="16">
      <filters>
        <filter val="2016"/>
      </filters>
    </filterColumn>
  </autoFilter>
  <mergeCells count="39">
    <mergeCell ref="A39:A40"/>
    <mergeCell ref="K21:K24"/>
    <mergeCell ref="K39:K40"/>
    <mergeCell ref="J21:J24"/>
    <mergeCell ref="F39:F40"/>
    <mergeCell ref="F21:F24"/>
    <mergeCell ref="H29:H30"/>
    <mergeCell ref="I29:I30"/>
    <mergeCell ref="J29:J30"/>
    <mergeCell ref="A21:A24"/>
    <mergeCell ref="G39:G40"/>
    <mergeCell ref="H39:H40"/>
    <mergeCell ref="I39:I40"/>
    <mergeCell ref="A29:A30"/>
    <mergeCell ref="F29:F30"/>
    <mergeCell ref="G29:G30"/>
    <mergeCell ref="Q21:Q24"/>
    <mergeCell ref="P21:P24"/>
    <mergeCell ref="Q29:Q30"/>
    <mergeCell ref="P29:P30"/>
    <mergeCell ref="Q39:Q40"/>
    <mergeCell ref="P39:P40"/>
    <mergeCell ref="G21:G24"/>
    <mergeCell ref="H21:H24"/>
    <mergeCell ref="I21:I24"/>
    <mergeCell ref="M39:M40"/>
    <mergeCell ref="N39:N40"/>
    <mergeCell ref="O39:O40"/>
    <mergeCell ref="L39:L40"/>
    <mergeCell ref="J39:J40"/>
    <mergeCell ref="N29:N30"/>
    <mergeCell ref="O29:O30"/>
    <mergeCell ref="K29:K30"/>
    <mergeCell ref="O21:O24"/>
    <mergeCell ref="L21:L24"/>
    <mergeCell ref="M21:M24"/>
    <mergeCell ref="N21:N24"/>
    <mergeCell ref="L29:L30"/>
    <mergeCell ref="M29:M30"/>
  </mergeCells>
  <pageMargins left="0.7" right="0.7" top="0.78740157499999996" bottom="0.78740157499999996" header="0.3" footer="0.3"/>
  <pageSetup paperSize="9" orientation="portrait" horizontalDpi="300" verticalDpi="300" r:id="rId1"/>
  <headerFooter alignWithMargins="0"/>
  <ignoredErrors>
    <ignoredError sqref="L47:M4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I17" sqref="I17"/>
    </sheetView>
  </sheetViews>
  <sheetFormatPr defaultRowHeight="15" x14ac:dyDescent="0.25"/>
  <cols>
    <col min="1" max="1" width="14.85546875" customWidth="1"/>
    <col min="3" max="3" width="13.42578125" customWidth="1"/>
    <col min="4" max="4" width="10.5703125" customWidth="1"/>
    <col min="5" max="5" width="14" bestFit="1" customWidth="1"/>
    <col min="6" max="6" width="16.28515625" bestFit="1" customWidth="1"/>
    <col min="7" max="9" width="14.140625" bestFit="1" customWidth="1"/>
    <col min="10" max="10" width="11.5703125" customWidth="1"/>
    <col min="11" max="11" width="14.85546875" customWidth="1"/>
    <col min="12" max="12" width="14.140625" bestFit="1" customWidth="1"/>
    <col min="13" max="13" width="12.85546875" bestFit="1" customWidth="1"/>
  </cols>
  <sheetData>
    <row r="1" spans="1:10" ht="18.75" x14ac:dyDescent="0.3">
      <c r="C1" s="61" t="s">
        <v>83</v>
      </c>
    </row>
    <row r="2" spans="1:10" ht="15.75" thickBot="1" x14ac:dyDescent="0.3"/>
    <row r="3" spans="1:10" ht="15.75" thickBot="1" x14ac:dyDescent="0.3">
      <c r="A3" s="68"/>
      <c r="B3" s="69"/>
      <c r="C3" s="70">
        <v>2017</v>
      </c>
      <c r="D3" s="70">
        <v>2018</v>
      </c>
      <c r="E3" s="70">
        <v>2019</v>
      </c>
      <c r="F3" s="70">
        <v>2020</v>
      </c>
      <c r="G3" s="70">
        <v>2021</v>
      </c>
      <c r="H3" s="70">
        <v>2022</v>
      </c>
      <c r="I3" s="70">
        <v>2023</v>
      </c>
      <c r="J3" s="71" t="s">
        <v>71</v>
      </c>
    </row>
    <row r="4" spans="1:10" x14ac:dyDescent="0.25">
      <c r="A4" s="72" t="s">
        <v>78</v>
      </c>
      <c r="B4" s="64"/>
      <c r="C4" s="62">
        <f>SUM(Loučná!K46,Janovice!J19,Karlovice!J14)</f>
        <v>1.84</v>
      </c>
      <c r="D4" s="62">
        <f>SUM(Loučná!L46,Janovice!K19,Karlovice!K14)</f>
        <v>2.06</v>
      </c>
      <c r="E4" s="62">
        <f>SUM(Loučná!M46,Janovice!L19)</f>
        <v>2.0499999999999998</v>
      </c>
      <c r="F4" s="63">
        <v>0</v>
      </c>
      <c r="G4" s="63">
        <v>0</v>
      </c>
      <c r="H4" s="63">
        <v>0</v>
      </c>
      <c r="I4" s="63">
        <v>0</v>
      </c>
      <c r="J4" s="74">
        <f t="shared" ref="J4:J9" si="0">SUM(B4:I4)</f>
        <v>5.95</v>
      </c>
    </row>
    <row r="5" spans="1:10" x14ac:dyDescent="0.25">
      <c r="A5" s="73" t="s">
        <v>79</v>
      </c>
      <c r="B5" s="65"/>
      <c r="C5" s="59">
        <f>SUM(Loučná!K47,Janovice!J20,Karlovice!J15)</f>
        <v>0.09</v>
      </c>
      <c r="D5" s="59">
        <f>SUM(Loučná!L47,Janovice!K20,Karlovice!K15)</f>
        <v>0.51</v>
      </c>
      <c r="E5" s="59">
        <f>SUM(Loučná!M47,Janovice!L20)</f>
        <v>0.1</v>
      </c>
      <c r="F5" s="57">
        <v>0</v>
      </c>
      <c r="G5" s="51">
        <v>0</v>
      </c>
      <c r="H5" s="51">
        <v>0</v>
      </c>
      <c r="I5" s="51">
        <v>0</v>
      </c>
      <c r="J5" s="75">
        <f t="shared" si="0"/>
        <v>0.7</v>
      </c>
    </row>
    <row r="6" spans="1:10" x14ac:dyDescent="0.25">
      <c r="A6" s="73" t="s">
        <v>81</v>
      </c>
      <c r="B6" s="66"/>
      <c r="C6" s="51">
        <v>0</v>
      </c>
      <c r="D6" s="59">
        <f>SUM(Karlovice!K16)</f>
        <v>0.45</v>
      </c>
      <c r="E6" s="51">
        <v>0</v>
      </c>
      <c r="F6" s="51">
        <v>0</v>
      </c>
      <c r="G6" s="51">
        <v>0</v>
      </c>
      <c r="H6" s="51">
        <v>0</v>
      </c>
      <c r="I6" s="51">
        <v>0</v>
      </c>
      <c r="J6" s="76">
        <f t="shared" si="0"/>
        <v>0.45</v>
      </c>
    </row>
    <row r="7" spans="1:10" x14ac:dyDescent="0.25">
      <c r="A7" s="73" t="s">
        <v>76</v>
      </c>
      <c r="B7" s="67"/>
      <c r="C7" s="60">
        <f>SUM(Janovice!J21,Loučná!K48,Karlovice!J17)</f>
        <v>2660</v>
      </c>
      <c r="D7" s="60">
        <f>SUM(Janovice!K21,Loučná!L48,Karlovice!K17)</f>
        <v>2120</v>
      </c>
      <c r="E7" s="60">
        <f>SUM(Janovice!L21,Loučná!M48)</f>
        <v>1920</v>
      </c>
      <c r="F7" s="51">
        <v>0</v>
      </c>
      <c r="G7" s="51">
        <v>0</v>
      </c>
      <c r="H7" s="51">
        <v>0</v>
      </c>
      <c r="I7" s="51">
        <v>0</v>
      </c>
      <c r="J7" s="77">
        <f t="shared" si="0"/>
        <v>6700</v>
      </c>
    </row>
    <row r="8" spans="1:10" x14ac:dyDescent="0.25">
      <c r="A8" s="73" t="s">
        <v>74</v>
      </c>
      <c r="B8" s="67"/>
      <c r="C8" s="60">
        <f>SUM(Janovice!J22,Loučná!K49,Karlovice!J18)</f>
        <v>90</v>
      </c>
      <c r="D8" s="60">
        <f>SUM(Janovice!K22,Loučná!L49,Karlovice!K18)</f>
        <v>960</v>
      </c>
      <c r="E8" s="60">
        <f>SUM(Janovice!L22,Loučná!M49)</f>
        <v>100</v>
      </c>
      <c r="F8" s="51">
        <v>0</v>
      </c>
      <c r="G8" s="51">
        <v>0</v>
      </c>
      <c r="H8" s="51">
        <v>0</v>
      </c>
      <c r="I8" s="51">
        <v>0</v>
      </c>
      <c r="J8" s="77">
        <f t="shared" si="0"/>
        <v>1150</v>
      </c>
    </row>
    <row r="9" spans="1:10" x14ac:dyDescent="0.25">
      <c r="A9" s="73" t="s">
        <v>75</v>
      </c>
      <c r="B9" s="67"/>
      <c r="C9" s="60">
        <f>SUM(Janovice!J23)</f>
        <v>7000</v>
      </c>
      <c r="D9" s="60">
        <f>SUM(Janovice!K23)</f>
        <v>7000</v>
      </c>
      <c r="E9" s="60">
        <f>SUM(Janovice!L23)</f>
        <v>7000</v>
      </c>
      <c r="F9" s="60">
        <f>SUM(Janovice!M23)</f>
        <v>7000</v>
      </c>
      <c r="G9" s="60">
        <f>SUM(Janovice!N23)</f>
        <v>7000</v>
      </c>
      <c r="H9" s="60">
        <f>SUM(Janovice!O23)</f>
        <v>7000</v>
      </c>
      <c r="I9" s="60">
        <f>SUM(Janovice!P23)</f>
        <v>7000</v>
      </c>
      <c r="J9" s="77">
        <f t="shared" si="0"/>
        <v>49000</v>
      </c>
    </row>
    <row r="10" spans="1:10" ht="15.75" thickBot="1" x14ac:dyDescent="0.3">
      <c r="A10" s="81" t="s">
        <v>82</v>
      </c>
      <c r="B10" s="80"/>
      <c r="C10" s="78">
        <f>SUM(C4:C6)</f>
        <v>1.9300000000000002</v>
      </c>
      <c r="D10" s="78">
        <f t="shared" ref="D10:I10" si="1">SUM(D4:D6)</f>
        <v>3.0200000000000005</v>
      </c>
      <c r="E10" s="78">
        <f t="shared" si="1"/>
        <v>2.15</v>
      </c>
      <c r="F10" s="78">
        <f t="shared" si="1"/>
        <v>0</v>
      </c>
      <c r="G10" s="78">
        <f t="shared" si="1"/>
        <v>0</v>
      </c>
      <c r="H10" s="78">
        <f t="shared" si="1"/>
        <v>0</v>
      </c>
      <c r="I10" s="78">
        <f t="shared" si="1"/>
        <v>0</v>
      </c>
      <c r="J10" s="79">
        <f>SUM(B10:I10)</f>
        <v>7.1000000000000014</v>
      </c>
    </row>
    <row r="11" spans="1:10" ht="15.75" thickBot="1" x14ac:dyDescent="0.3">
      <c r="A11" s="81" t="s">
        <v>84</v>
      </c>
      <c r="B11" s="80"/>
      <c r="C11" s="78">
        <v>0.4</v>
      </c>
      <c r="D11" s="78">
        <v>1.9300000000000002</v>
      </c>
      <c r="E11" s="78">
        <v>4.9500000000000011</v>
      </c>
      <c r="F11" s="78">
        <v>7.1000000000000014</v>
      </c>
      <c r="G11" s="78">
        <v>7.1000000000000014</v>
      </c>
      <c r="H11" s="78">
        <v>6.7</v>
      </c>
      <c r="I11" s="78">
        <v>5.17</v>
      </c>
      <c r="J11" s="79">
        <f>SUM(B11:I11)</f>
        <v>33.35</v>
      </c>
    </row>
  </sheetData>
  <pageMargins left="0.7" right="0.7" top="0.78740157499999996" bottom="0.78740157499999996" header="0.3" footer="0.3"/>
  <pageSetup paperSize="8" orientation="landscape" horizontalDpi="144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Karlovice</vt:lpstr>
      <vt:lpstr>Janovice</vt:lpstr>
      <vt:lpstr>Loučná</vt:lpstr>
      <vt:lpstr>celkový přehled dle let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Havira</dc:creator>
  <cp:lastModifiedBy>Martina Dvořáková</cp:lastModifiedBy>
  <cp:lastPrinted>2016-08-04T13:31:49Z</cp:lastPrinted>
  <dcterms:created xsi:type="dcterms:W3CDTF">2015-07-18T10:37:48Z</dcterms:created>
  <dcterms:modified xsi:type="dcterms:W3CDTF">2016-09-27T12:16:15Z</dcterms:modified>
</cp:coreProperties>
</file>