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185" windowWidth="20730" windowHeight="1068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Položky!$A$1:$G$182</definedName>
    <definedName name="_xlnm.Print_Area" localSheetId="1">Rekapitulace!$A$1:$I$24</definedName>
    <definedName name="PocetMJ">'Krycí list'!$G$7</definedName>
    <definedName name="Poznamka">'Krycí list'!$B$34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207" i="3"/>
  <c r="G166"/>
  <c r="G14" i="2" s="1"/>
  <c r="G167" i="3"/>
  <c r="G191"/>
  <c r="E191"/>
  <c r="G206"/>
  <c r="E206"/>
  <c r="G205"/>
  <c r="E205"/>
  <c r="G190"/>
  <c r="G203"/>
  <c r="G9" i="2"/>
  <c r="G189" i="3"/>
  <c r="G204"/>
  <c r="G200"/>
  <c r="G202"/>
  <c r="G201"/>
  <c r="G199"/>
  <c r="G198"/>
  <c r="G194"/>
  <c r="G197"/>
  <c r="G196"/>
  <c r="G195"/>
  <c r="G180"/>
  <c r="G187"/>
  <c r="G186"/>
  <c r="G185"/>
  <c r="G184"/>
  <c r="G188"/>
  <c r="G181"/>
  <c r="G179"/>
  <c r="G177"/>
  <c r="G176"/>
  <c r="BE175"/>
  <c r="BC175"/>
  <c r="BB175"/>
  <c r="BA175"/>
  <c r="G175"/>
  <c r="BD175" s="1"/>
  <c r="BE174"/>
  <c r="BC174"/>
  <c r="BB174"/>
  <c r="BA174"/>
  <c r="G174"/>
  <c r="BD174" s="1"/>
  <c r="BE173"/>
  <c r="BC173"/>
  <c r="BB173"/>
  <c r="BA173"/>
  <c r="G173"/>
  <c r="BD173" s="1"/>
  <c r="BE172"/>
  <c r="BD172"/>
  <c r="BB172"/>
  <c r="BA172"/>
  <c r="G172"/>
  <c r="BC172" s="1"/>
  <c r="BE171"/>
  <c r="BC171"/>
  <c r="BB171"/>
  <c r="BA171"/>
  <c r="G171"/>
  <c r="BD171" s="1"/>
  <c r="BE170"/>
  <c r="BC170"/>
  <c r="BB170"/>
  <c r="BA170"/>
  <c r="G170"/>
  <c r="BD170" s="1"/>
  <c r="B15" i="2"/>
  <c r="A15"/>
  <c r="C182" i="3"/>
  <c r="BE165"/>
  <c r="BD165"/>
  <c r="BC165"/>
  <c r="BA165"/>
  <c r="G165"/>
  <c r="BB165" s="1"/>
  <c r="BE164"/>
  <c r="BD164"/>
  <c r="BC164"/>
  <c r="BA164"/>
  <c r="G164"/>
  <c r="BB164" s="1"/>
  <c r="BE163"/>
  <c r="BD163"/>
  <c r="BC163"/>
  <c r="BA163"/>
  <c r="G163"/>
  <c r="BB163" s="1"/>
  <c r="BE162"/>
  <c r="BD162"/>
  <c r="BC162"/>
  <c r="BA162"/>
  <c r="G162"/>
  <c r="BB162" s="1"/>
  <c r="BE161"/>
  <c r="BD161"/>
  <c r="BC161"/>
  <c r="BA161"/>
  <c r="G161"/>
  <c r="BB161" s="1"/>
  <c r="BE160"/>
  <c r="BD160"/>
  <c r="BC160"/>
  <c r="BA160"/>
  <c r="G160"/>
  <c r="BB160" s="1"/>
  <c r="BE159"/>
  <c r="BD159"/>
  <c r="BC159"/>
  <c r="BA159"/>
  <c r="G159"/>
  <c r="BB159" s="1"/>
  <c r="BE158"/>
  <c r="BD158"/>
  <c r="BC158"/>
  <c r="BA158"/>
  <c r="G158"/>
  <c r="BB158" s="1"/>
  <c r="BE157"/>
  <c r="BD157"/>
  <c r="BC157"/>
  <c r="BA157"/>
  <c r="G157"/>
  <c r="BB157" s="1"/>
  <c r="BE156"/>
  <c r="BD156"/>
  <c r="BC156"/>
  <c r="BA156"/>
  <c r="G156"/>
  <c r="BB156" s="1"/>
  <c r="BE154"/>
  <c r="BD154"/>
  <c r="BC154"/>
  <c r="BA154"/>
  <c r="G154"/>
  <c r="BB154" s="1"/>
  <c r="BE151"/>
  <c r="BD151"/>
  <c r="BC151"/>
  <c r="BA151"/>
  <c r="G151"/>
  <c r="BB151" s="1"/>
  <c r="B14" i="2"/>
  <c r="A14"/>
  <c r="C168" i="3"/>
  <c r="BE148"/>
  <c r="BD148"/>
  <c r="BC148"/>
  <c r="BA148"/>
  <c r="G148"/>
  <c r="BB148" s="1"/>
  <c r="BE147"/>
  <c r="BD147"/>
  <c r="BC147"/>
  <c r="BA147"/>
  <c r="G147"/>
  <c r="BB147" s="1"/>
  <c r="BE145"/>
  <c r="BD145"/>
  <c r="BC145"/>
  <c r="BA145"/>
  <c r="G145"/>
  <c r="BB145" s="1"/>
  <c r="BE143"/>
  <c r="BD143"/>
  <c r="BC143"/>
  <c r="BA143"/>
  <c r="G143"/>
  <c r="BB143" s="1"/>
  <c r="BE135"/>
  <c r="BD135"/>
  <c r="BC135"/>
  <c r="BA135"/>
  <c r="G135"/>
  <c r="BB135" s="1"/>
  <c r="BE133"/>
  <c r="BD133"/>
  <c r="BC133"/>
  <c r="BA133"/>
  <c r="G133"/>
  <c r="BB133" s="1"/>
  <c r="BE131"/>
  <c r="BD131"/>
  <c r="BC131"/>
  <c r="BA131"/>
  <c r="G131"/>
  <c r="BB131" s="1"/>
  <c r="BE127"/>
  <c r="BD127"/>
  <c r="BC127"/>
  <c r="BA127"/>
  <c r="G127"/>
  <c r="BB127" s="1"/>
  <c r="BE125"/>
  <c r="BD125"/>
  <c r="BC125"/>
  <c r="BA125"/>
  <c r="G125"/>
  <c r="BB125" s="1"/>
  <c r="BE123"/>
  <c r="BD123"/>
  <c r="BC123"/>
  <c r="BA123"/>
  <c r="G123"/>
  <c r="BB123" s="1"/>
  <c r="BE119"/>
  <c r="BD119"/>
  <c r="BC119"/>
  <c r="BA119"/>
  <c r="G119"/>
  <c r="BB119" s="1"/>
  <c r="BE117"/>
  <c r="BD117"/>
  <c r="BC117"/>
  <c r="BA117"/>
  <c r="G117"/>
  <c r="BB117" s="1"/>
  <c r="BE110"/>
  <c r="BD110"/>
  <c r="BC110"/>
  <c r="BA110"/>
  <c r="G110"/>
  <c r="BB110" s="1"/>
  <c r="BE108"/>
  <c r="BD108"/>
  <c r="BC108"/>
  <c r="BA108"/>
  <c r="G108"/>
  <c r="BB108" s="1"/>
  <c r="BE106"/>
  <c r="BD106"/>
  <c r="BC106"/>
  <c r="BA106"/>
  <c r="G106"/>
  <c r="BB106" s="1"/>
  <c r="BE104"/>
  <c r="BD104"/>
  <c r="BC104"/>
  <c r="BA104"/>
  <c r="G104"/>
  <c r="BB104" s="1"/>
  <c r="BE102"/>
  <c r="BD102"/>
  <c r="BC102"/>
  <c r="BA102"/>
  <c r="G102"/>
  <c r="BB102" s="1"/>
  <c r="BE100"/>
  <c r="BD100"/>
  <c r="BC100"/>
  <c r="BA100"/>
  <c r="G100"/>
  <c r="BB100" s="1"/>
  <c r="BE98"/>
  <c r="BD98"/>
  <c r="BC98"/>
  <c r="BA98"/>
  <c r="G98"/>
  <c r="BB98" s="1"/>
  <c r="BE96"/>
  <c r="BD96"/>
  <c r="BC96"/>
  <c r="BA96"/>
  <c r="G96"/>
  <c r="BB96" s="1"/>
  <c r="BE93"/>
  <c r="BD93"/>
  <c r="BC93"/>
  <c r="BA93"/>
  <c r="G93"/>
  <c r="BB93" s="1"/>
  <c r="BE91"/>
  <c r="BD91"/>
  <c r="BC91"/>
  <c r="BA91"/>
  <c r="G91"/>
  <c r="BB91" s="1"/>
  <c r="BE89"/>
  <c r="BD89"/>
  <c r="BC89"/>
  <c r="BA89"/>
  <c r="G89"/>
  <c r="BB89" s="1"/>
  <c r="BE87"/>
  <c r="BD87"/>
  <c r="BC87"/>
  <c r="BA87"/>
  <c r="G87"/>
  <c r="BB87" s="1"/>
  <c r="BE85"/>
  <c r="BD85"/>
  <c r="BC85"/>
  <c r="BA85"/>
  <c r="G85"/>
  <c r="BB85" s="1"/>
  <c r="BE83"/>
  <c r="BD83"/>
  <c r="BC83"/>
  <c r="BA83"/>
  <c r="G83"/>
  <c r="BB83" s="1"/>
  <c r="B13" i="2"/>
  <c r="A13"/>
  <c r="C149" i="3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12" i="2"/>
  <c r="A12"/>
  <c r="C81" i="3"/>
  <c r="BE74"/>
  <c r="BD74"/>
  <c r="BC74"/>
  <c r="BA74"/>
  <c r="G74"/>
  <c r="BB74" s="1"/>
  <c r="BE72"/>
  <c r="BD72"/>
  <c r="BC72"/>
  <c r="BA72"/>
  <c r="G72"/>
  <c r="BE70"/>
  <c r="BD70"/>
  <c r="BC70"/>
  <c r="BA70"/>
  <c r="G70"/>
  <c r="BB70" s="1"/>
  <c r="B11" i="2"/>
  <c r="A11"/>
  <c r="C75" i="3"/>
  <c r="BE67"/>
  <c r="BD67"/>
  <c r="BC67"/>
  <c r="BA67"/>
  <c r="G67"/>
  <c r="BB67" s="1"/>
  <c r="BE65"/>
  <c r="BD65"/>
  <c r="BC65"/>
  <c r="BA65"/>
  <c r="G65"/>
  <c r="BB65" s="1"/>
  <c r="BE63"/>
  <c r="BD63"/>
  <c r="BC63"/>
  <c r="BA63"/>
  <c r="G63"/>
  <c r="BB63" s="1"/>
  <c r="BE61"/>
  <c r="BD61"/>
  <c r="BC61"/>
  <c r="BA61"/>
  <c r="G61"/>
  <c r="BB61" s="1"/>
  <c r="B10" i="2"/>
  <c r="A10"/>
  <c r="C68" i="3"/>
  <c r="BE58"/>
  <c r="BD58"/>
  <c r="BC58"/>
  <c r="BB58"/>
  <c r="G58"/>
  <c r="BA58" s="1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C51"/>
  <c r="BB51"/>
  <c r="G51"/>
  <c r="BA51" s="1"/>
  <c r="BE50"/>
  <c r="BD50"/>
  <c r="BC50"/>
  <c r="BB50"/>
  <c r="G50"/>
  <c r="BA50" s="1"/>
  <c r="BE49"/>
  <c r="BD49"/>
  <c r="BC49"/>
  <c r="BB49"/>
  <c r="G49"/>
  <c r="BA49" s="1"/>
  <c r="BE48"/>
  <c r="BD48"/>
  <c r="BC48"/>
  <c r="BB48"/>
  <c r="G48"/>
  <c r="BA48" s="1"/>
  <c r="BE47"/>
  <c r="BD47"/>
  <c r="BC47"/>
  <c r="BB47"/>
  <c r="G47"/>
  <c r="BA47" s="1"/>
  <c r="B9" i="2"/>
  <c r="A9"/>
  <c r="C59" i="3"/>
  <c r="BE40"/>
  <c r="BD40"/>
  <c r="BC40"/>
  <c r="BB40"/>
  <c r="G40"/>
  <c r="BA40" s="1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2"/>
  <c r="BD32"/>
  <c r="BC32"/>
  <c r="BB32"/>
  <c r="G32"/>
  <c r="BA32" s="1"/>
  <c r="BE28"/>
  <c r="BD28"/>
  <c r="BC28"/>
  <c r="BB28"/>
  <c r="G28"/>
  <c r="BA28" s="1"/>
  <c r="B8" i="2"/>
  <c r="A8"/>
  <c r="C45" i="3"/>
  <c r="BE25"/>
  <c r="BD25"/>
  <c r="BC25"/>
  <c r="BB25"/>
  <c r="G25"/>
  <c r="BA25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3"/>
  <c r="BD13"/>
  <c r="BC13"/>
  <c r="BB13"/>
  <c r="G13"/>
  <c r="BA13" s="1"/>
  <c r="BE12"/>
  <c r="BD12"/>
  <c r="BC12"/>
  <c r="BB12"/>
  <c r="G12"/>
  <c r="BA12" s="1"/>
  <c r="BE8"/>
  <c r="BD8"/>
  <c r="BC8"/>
  <c r="BB8"/>
  <c r="G8"/>
  <c r="BA8" s="1"/>
  <c r="B7" i="2"/>
  <c r="A7"/>
  <c r="C26" i="3"/>
  <c r="C4"/>
  <c r="F3"/>
  <c r="C3"/>
  <c r="H24" i="2"/>
  <c r="I23"/>
  <c r="C2"/>
  <c r="C1"/>
  <c r="G8" i="1"/>
  <c r="G168" i="3" l="1"/>
  <c r="G192"/>
  <c r="G17" i="2"/>
  <c r="E16"/>
  <c r="E17"/>
  <c r="G12"/>
  <c r="G182" i="3"/>
  <c r="G68"/>
  <c r="G75"/>
  <c r="G26"/>
  <c r="E7" i="2" s="1"/>
  <c r="E9"/>
  <c r="G81" i="3"/>
  <c r="G45"/>
  <c r="E8" i="2" s="1"/>
  <c r="H15"/>
  <c r="F14"/>
  <c r="G149" i="3"/>
  <c r="F13" i="2" s="1"/>
  <c r="G59" i="3"/>
  <c r="F12" i="2"/>
  <c r="G15"/>
  <c r="BE81" i="3"/>
  <c r="I12" i="2" s="1"/>
  <c r="BB26" i="3"/>
  <c r="F7" i="2" s="1"/>
  <c r="BC81" i="3"/>
  <c r="BA81"/>
  <c r="E12" i="2" s="1"/>
  <c r="BE168" i="3"/>
  <c r="I14" i="2" s="1"/>
  <c r="BD168" i="3"/>
  <c r="H14" i="2" s="1"/>
  <c r="BB45" i="3"/>
  <c r="F8" i="2" s="1"/>
  <c r="BB182" i="3"/>
  <c r="BD68"/>
  <c r="H10" i="2" s="1"/>
  <c r="BE45" i="3"/>
  <c r="I8" i="2" s="1"/>
  <c r="BD59" i="3"/>
  <c r="H9" i="2" s="1"/>
  <c r="BD75" i="3"/>
  <c r="H11" i="2" s="1"/>
  <c r="BB72" i="3"/>
  <c r="BB75" s="1"/>
  <c r="F11" i="2" s="1"/>
  <c r="BD81" i="3"/>
  <c r="H12" i="2" s="1"/>
  <c r="BC168" i="3"/>
  <c r="BA168"/>
  <c r="E14" i="2" s="1"/>
  <c r="BA149" i="3"/>
  <c r="E13" i="2" s="1"/>
  <c r="BE149" i="3"/>
  <c r="I13" i="2" s="1"/>
  <c r="BA68" i="3"/>
  <c r="E10" i="2" s="1"/>
  <c r="BE68" i="3"/>
  <c r="I10" i="2" s="1"/>
  <c r="BC75" i="3"/>
  <c r="G11" i="2" s="1"/>
  <c r="BA75" i="3"/>
  <c r="E11" i="2" s="1"/>
  <c r="BE75" i="3"/>
  <c r="I11" i="2" s="1"/>
  <c r="BD149" i="3"/>
  <c r="H13" i="2" s="1"/>
  <c r="BC149" i="3"/>
  <c r="G13" i="2" s="1"/>
  <c r="BB168" i="3"/>
  <c r="BA182"/>
  <c r="BA26"/>
  <c r="BE26"/>
  <c r="I7" i="2" s="1"/>
  <c r="BD26" i="3"/>
  <c r="H7" i="2" s="1"/>
  <c r="BD45" i="3"/>
  <c r="H8" i="2" s="1"/>
  <c r="BC45" i="3"/>
  <c r="G8" i="2" s="1"/>
  <c r="BC59" i="3"/>
  <c r="BE59"/>
  <c r="I9" i="2" s="1"/>
  <c r="BC26" i="3"/>
  <c r="G7" i="2" s="1"/>
  <c r="BB59" i="3"/>
  <c r="F9" i="2" s="1"/>
  <c r="BC68" i="3"/>
  <c r="G10" i="2" s="1"/>
  <c r="BB81" i="3"/>
  <c r="BE182"/>
  <c r="BA45"/>
  <c r="BB68"/>
  <c r="F10" i="2" s="1"/>
  <c r="BA59" i="3"/>
  <c r="BB149"/>
  <c r="BD182"/>
  <c r="BC182"/>
  <c r="G18" i="2" l="1"/>
  <c r="C14" i="1" s="1"/>
  <c r="H18" i="2"/>
  <c r="C15" i="1" s="1"/>
  <c r="BD192" i="3"/>
  <c r="E15" i="2"/>
  <c r="E18" s="1"/>
  <c r="BA192" i="3"/>
  <c r="BC192"/>
  <c r="I15" i="2"/>
  <c r="I18" s="1"/>
  <c r="C20" i="1" s="1"/>
  <c r="BE192" i="3"/>
  <c r="F15" i="2"/>
  <c r="F18" s="1"/>
  <c r="BB192" i="3"/>
  <c r="C17" i="1" l="1"/>
  <c r="C16"/>
  <c r="C18" l="1"/>
  <c r="C21" s="1"/>
  <c r="G21" s="1"/>
  <c r="G22" s="1"/>
  <c r="C22" s="1"/>
  <c r="F29" s="1"/>
  <c r="F30" s="1"/>
  <c r="F31" s="1"/>
</calcChain>
</file>

<file path=xl/sharedStrings.xml><?xml version="1.0" encoding="utf-8"?>
<sst xmlns="http://schemas.openxmlformats.org/spreadsheetml/2006/main" count="596" uniqueCount="377">
  <si>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</si>
  <si>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</si>
  <si>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</si>
  <si>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</si>
  <si>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</si>
  <si>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</si>
  <si>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</si>
  <si>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</si>
  <si>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</si>
  <si>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</si>
  <si>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</si>
  <si>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</si>
  <si>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</si>
  <si>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</si>
  <si>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</si>
  <si>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</si>
  <si>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</si>
  <si>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</si>
  <si>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</si>
  <si>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</si>
  <si>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</si>
  <si>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</si>
  <si>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</si>
  <si>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</si>
  <si>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</si>
  <si>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</si>
  <si>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</si>
  <si>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</si>
  <si>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</si>
  <si>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</si>
  <si>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</si>
  <si>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</si>
  <si>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</si>
  <si>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</si>
  <si>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</si>
  <si>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</si>
  <si>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</si>
  <si>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</si>
  <si>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</si>
  <si>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</si>
  <si>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</si>
  <si>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</si>
  <si>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</si>
  <si>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</si>
  <si>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</si>
  <si>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</si>
  <si>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</si>
  <si>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</si>
  <si>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</si>
  <si>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</si>
  <si>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</si>
  <si>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</si>
  <si>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</si>
  <si>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</si>
  <si>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</si>
  <si>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</si>
  <si>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</si>
  <si>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</si>
  <si>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</si>
  <si>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</si>
  <si>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</si>
  <si>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</si>
  <si>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</si>
  <si>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</si>
  <si>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</si>
  <si>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</si>
  <si>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</si>
  <si>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</si>
  <si>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</si>
  <si>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</si>
  <si>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131 20-1101.R00</t>
  </si>
  <si>
    <t xml:space="preserve">Hloubení nezapažených jam v hor.3 do 100 m3 </t>
  </si>
  <si>
    <t>m3</t>
  </si>
  <si>
    <t>1,0*1,0*0,6*16+8*1*1*0,8</t>
  </si>
  <si>
    <t>0,45*0,45*0,3*16+8*0,45*0,45*0,1</t>
  </si>
  <si>
    <t>0,3*0,3*0,4*9</t>
  </si>
  <si>
    <t>131 20-1109.R00</t>
  </si>
  <si>
    <t xml:space="preserve">Příplatek za lepivost - hloubení nezap.jam v hor.3 </t>
  </si>
  <si>
    <t>162 20-1101.R00</t>
  </si>
  <si>
    <t xml:space="preserve">Vodorovné přemístění výkopku z hor.1-4 do 20 m </t>
  </si>
  <si>
    <t>Přesun na skládku a zpět.</t>
  </si>
  <si>
    <t>17,458*2</t>
  </si>
  <si>
    <t>171 20-3112.R00</t>
  </si>
  <si>
    <t>Uložení výkopku bez zhutnění na svahu do 1 : 2 zelená střecha</t>
  </si>
  <si>
    <t>182 00-1122.R00</t>
  </si>
  <si>
    <t xml:space="preserve">Plošná úprava terénu, nerovnosti do 15 cm svah 1:2 </t>
  </si>
  <si>
    <t>m2</t>
  </si>
  <si>
    <t>180 40-2112.R00</t>
  </si>
  <si>
    <t xml:space="preserve">Založení trávníku parkového výsevem svah do 1:2 </t>
  </si>
  <si>
    <t>181 30-1101.R00</t>
  </si>
  <si>
    <t xml:space="preserve">Rozprostření ornice, rovina, tl. do 10 cm do 500m2 </t>
  </si>
  <si>
    <t>12,75*18,1</t>
  </si>
  <si>
    <t>183 20-4112.R00</t>
  </si>
  <si>
    <t xml:space="preserve">Výsadba trvalek prostokořenných </t>
  </si>
  <si>
    <t>kus</t>
  </si>
  <si>
    <t>x0004</t>
  </si>
  <si>
    <t>Trvalky netřesky, rozchodník</t>
  </si>
  <si>
    <t>x0003</t>
  </si>
  <si>
    <t>Střešní substrát extenzivní – volně ložený směs spongilitu, liadrainu a rašeliny- např. ACRE</t>
  </si>
  <si>
    <t>30,67</t>
  </si>
  <si>
    <t>005-72472</t>
  </si>
  <si>
    <t xml:space="preserve">Směs travní luční III. - dlouhodobá PROFI </t>
  </si>
  <si>
    <t>kg</t>
  </si>
  <si>
    <t>2</t>
  </si>
  <si>
    <t>Základy,zvláštní zakládání</t>
  </si>
  <si>
    <t>271 53-1111.R00</t>
  </si>
  <si>
    <t xml:space="preserve">Polštář základu z kameniva hr. drceného 16-63 mm </t>
  </si>
  <si>
    <t>0,3*0,3*0,3*4</t>
  </si>
  <si>
    <t>0,45*0,45*0,1*12</t>
  </si>
  <si>
    <t>0,45*0,45*0,1*8</t>
  </si>
  <si>
    <t>275 35-1215.R00</t>
  </si>
  <si>
    <t>0,45*3*1,1*12</t>
  </si>
  <si>
    <t>0,3*0,3*1,1*4</t>
  </si>
  <si>
    <t>0,45*0,45*1,3*8</t>
  </si>
  <si>
    <t>275 35-1215.RT1</t>
  </si>
  <si>
    <t>275 35-1216.R00</t>
  </si>
  <si>
    <t xml:space="preserve">Bednění stěn základových patek - odstranění </t>
  </si>
  <si>
    <t>x0001</t>
  </si>
  <si>
    <t xml:space="preserve">Kotevní deska </t>
  </si>
  <si>
    <t>4*6</t>
  </si>
  <si>
    <t>275 31-3611.R00</t>
  </si>
  <si>
    <t xml:space="preserve">Beton základových patek prostý C 16/20 (B 20) </t>
  </si>
  <si>
    <t>0,45*0,45*1,1*12</t>
  </si>
  <si>
    <t>3</t>
  </si>
  <si>
    <t>Svislé a kompletní konstrukce</t>
  </si>
  <si>
    <t>314 84-3421.R00</t>
  </si>
  <si>
    <t xml:space="preserve">Komínový díl 950 mm ROKA RS3100 d 140/1mm </t>
  </si>
  <si>
    <t>314 84-3522.R00</t>
  </si>
  <si>
    <t xml:space="preserve">Protidešťová manžeta komínu ROKA RS3100 d 160 mm </t>
  </si>
  <si>
    <t>314 84-3542.R00</t>
  </si>
  <si>
    <t xml:space="preserve">Prostup stropem pro komín ROKA RS3100 d 160/1mm </t>
  </si>
  <si>
    <t>314 84-3682.R00</t>
  </si>
  <si>
    <t xml:space="preserve">Koncový komínový díl ROKA RS3100 d 160/1 mm </t>
  </si>
  <si>
    <t>314 84-3802.R00</t>
  </si>
  <si>
    <t xml:space="preserve">Kotlový díl komínu ROKA RS3100 d 160 mm </t>
  </si>
  <si>
    <t>314 84-3841.R00</t>
  </si>
  <si>
    <t xml:space="preserve">Kotevní element komínu ROKA RS3100 d 140÷200 mm </t>
  </si>
  <si>
    <t>pár</t>
  </si>
  <si>
    <t>x0005</t>
  </si>
  <si>
    <t xml:space="preserve">Montáž komínového tělesa a krbu </t>
  </si>
  <si>
    <t>kpl</t>
  </si>
  <si>
    <t>314 84-3961.R00</t>
  </si>
  <si>
    <t>314 84-3762.R00</t>
  </si>
  <si>
    <t xml:space="preserve">Uzávěr průduchu pro komín ROKA RS3100 d 160 mm </t>
  </si>
  <si>
    <t>314 84-3122.R00</t>
  </si>
  <si>
    <t xml:space="preserve">Stolička komínu ROKA RS 3100  d 160 mm </t>
  </si>
  <si>
    <t>484-19120</t>
  </si>
  <si>
    <t>314 84-3862.R00</t>
  </si>
  <si>
    <t xml:space="preserve">Kotvící objímka komínu ROKA RS3100 d 160 mm </t>
  </si>
  <si>
    <t>711</t>
  </si>
  <si>
    <t>Izolace proti vodě</t>
  </si>
  <si>
    <t>711 80-1002.R00</t>
  </si>
  <si>
    <t>Hydroizolace pro zelené střechy Fatrafol včetně uložení</t>
  </si>
  <si>
    <t>306,67*1,1</t>
  </si>
  <si>
    <t>673-13131</t>
  </si>
  <si>
    <t>Geotextilie jutová J 500 š. 122 cm včetně položení</t>
  </si>
  <si>
    <t>x0002</t>
  </si>
  <si>
    <t>Nopová drenážni folie - 20mm včetně uložení</t>
  </si>
  <si>
    <t>998 71-1101.R00</t>
  </si>
  <si>
    <t xml:space="preserve">Přesun hmot pro izolace proti vodě, výšky do 6 m </t>
  </si>
  <si>
    <t>t</t>
  </si>
  <si>
    <t>713</t>
  </si>
  <si>
    <t>Izolace tepelné</t>
  </si>
  <si>
    <t>713 52-1141.R00</t>
  </si>
  <si>
    <t xml:space="preserve">Izolace příček požár.1str.obkladem deskami 1vrstvá </t>
  </si>
  <si>
    <t>2,6*(2,15+3,5)</t>
  </si>
  <si>
    <t>631-40090</t>
  </si>
  <si>
    <t xml:space="preserve">Deska fasádní minerální vlákno - kolmé vlákno </t>
  </si>
  <si>
    <t>14,6*0,05</t>
  </si>
  <si>
    <t>998 71-3101.R00</t>
  </si>
  <si>
    <t xml:space="preserve">Přesun hmot pro izolace tepelné, výšky do 6 m </t>
  </si>
  <si>
    <t>721</t>
  </si>
  <si>
    <t>Vnitřní kanalizace</t>
  </si>
  <si>
    <t>721 23-4101.RT1</t>
  </si>
  <si>
    <t>Vtok střešní PP HL62H pro plochou střechu živičný pás, záchytný koš, DN 75 až 125</t>
  </si>
  <si>
    <t>721 15-1208.R00</t>
  </si>
  <si>
    <t xml:space="preserve">Potrubí Geberit PE, dešťové, D 110 x 4,3 </t>
  </si>
  <si>
    <t>m</t>
  </si>
  <si>
    <t>286-97966</t>
  </si>
  <si>
    <t xml:space="preserve">Nádrž sběrná 300 l  na dešťovou vodu </t>
  </si>
  <si>
    <t>x0012</t>
  </si>
  <si>
    <t>762</t>
  </si>
  <si>
    <t>Konstrukce tesařské</t>
  </si>
  <si>
    <t>762 71-2110.R00</t>
  </si>
  <si>
    <t>Montáž vázaných konstrukcí hraněných do 120 cm2 Fošňový rošt 60x200mm á660mm</t>
  </si>
  <si>
    <t>18,5*25</t>
  </si>
  <si>
    <t>Montáž vázaných konstrukcí hraněných do 120 cm2 zakládací profil 50x80mm</t>
  </si>
  <si>
    <t>3,5+3,5+3,5+3,5+3,5+1,7+2,4+7+3,5+5,9+5,9+7+3,5+2,15</t>
  </si>
  <si>
    <t>605-10013</t>
  </si>
  <si>
    <t xml:space="preserve">Lať střešní profil smrkový 50/80 mm  dl = 3 - 5 m </t>
  </si>
  <si>
    <t>56,55*1,2</t>
  </si>
  <si>
    <t>762 12-3110.R00</t>
  </si>
  <si>
    <t>Montáž konstrukce stěn z fošen, hranolů do 100 cm2 Hranol příčkovky - 40x80mm</t>
  </si>
  <si>
    <t>104*2,4</t>
  </si>
  <si>
    <t>605-10056</t>
  </si>
  <si>
    <t>Lať profil dřevěný 80/40 mm l = 3 m a výše Příčkovkové hranoly</t>
  </si>
  <si>
    <t>249,6*1,2</t>
  </si>
  <si>
    <t>Montáž vázaných konstrukcí hraněných do 120 cm2 nosný fošnový rošt střechy  60x200mm</t>
  </si>
  <si>
    <t>18,5*34*1,2</t>
  </si>
  <si>
    <t>762 34-1220.R00</t>
  </si>
  <si>
    <t>M. bedn.stěn. z velkopl.desek na bázi dřeva Obklad vnitřních stěn - zázemí OSB</t>
  </si>
  <si>
    <t>2,3*(5*2+3,5*2*2+2,4*2+1,7*2+3,5*2+2,15+3,5)</t>
  </si>
  <si>
    <t>607-25016</t>
  </si>
  <si>
    <t>Deska dřevoštěpková OSB 3 N tl. 22 mm obklad stěn zázemí</t>
  </si>
  <si>
    <t>103,15*1,1</t>
  </si>
  <si>
    <t>M. zavětrování - OSB desky tl.12mm ve dvou vrstvách</t>
  </si>
  <si>
    <t>3,5*2*2,6</t>
  </si>
  <si>
    <t>607-25010</t>
  </si>
  <si>
    <t>Deska dřevoštěpková OSB 3 N tl. 12 mm zavětrování</t>
  </si>
  <si>
    <t>18,2*1,1</t>
  </si>
  <si>
    <t>762 79-5000.R00</t>
  </si>
  <si>
    <t xml:space="preserve">Spojovací prostředky pro vázané konstrukce </t>
  </si>
  <si>
    <t>5,5+9,04+1,2+9,07+5,1</t>
  </si>
  <si>
    <t>605-15010</t>
  </si>
  <si>
    <t>Fošna Fošňový rošt 60x200mm á660mm</t>
  </si>
  <si>
    <t>462,5*(0,2*0,06)</t>
  </si>
  <si>
    <t>Fošna - 60x200mm nosný fošnový rošt střechy</t>
  </si>
  <si>
    <t>754*0,06*0,2</t>
  </si>
  <si>
    <t>M. bedn.střech rovn. z velkopl.desek na bázi dřeva Záklop z dessek OSB 4PD - tl. 22mm</t>
  </si>
  <si>
    <t>19,41*6,3</t>
  </si>
  <si>
    <t>59,4*2</t>
  </si>
  <si>
    <t>5/0,866*3,5</t>
  </si>
  <si>
    <t>(6,85*2)/0,866</t>
  </si>
  <si>
    <t>7,84*2/0,719</t>
  </si>
  <si>
    <t>7,52/0,97</t>
  </si>
  <si>
    <t xml:space="preserve">Deska dřevoštěpková OSB 3 N tl. 22 mm </t>
  </si>
  <si>
    <t>306,6715*1,2</t>
  </si>
  <si>
    <t>762 71-2120.R00</t>
  </si>
  <si>
    <t>Montáž vázaných konstrukcí hraněných do 224 cm2 sloupek 120x160mm</t>
  </si>
  <si>
    <t>2,3*20</t>
  </si>
  <si>
    <t>3,98*2</t>
  </si>
  <si>
    <t>4,285*2</t>
  </si>
  <si>
    <t>Hranolek dl. 400-600 cm Sloupek 120x160</t>
  </si>
  <si>
    <t>62,53*0,16*0,12</t>
  </si>
  <si>
    <t>762 71-2140.R00</t>
  </si>
  <si>
    <t>Montáž vázaných konstrukcí hraněných do 450 cm2 horizontální průvlak - základ 100x300mm</t>
  </si>
  <si>
    <t>14,170*2*6</t>
  </si>
  <si>
    <t>Montáž vázaných konstrukcí hraněných do 450 cm2 horizontální průvlak 120x340 - střecha</t>
  </si>
  <si>
    <t>(7,36*2)*2*6</t>
  </si>
  <si>
    <t>7,6*2*2</t>
  </si>
  <si>
    <t>3,82*2*2</t>
  </si>
  <si>
    <t>605-16542</t>
  </si>
  <si>
    <t>Trám 120x340 mm horizontální průvlak 120x340mm - střecha</t>
  </si>
  <si>
    <t>222,32*0,12*0,34</t>
  </si>
  <si>
    <t>Trám 300x100 mm x400-600 cm horizontální průvlak - 300x100mm - podlaha</t>
  </si>
  <si>
    <t>170,04*0,3*0,1</t>
  </si>
  <si>
    <t>762 52-4104.R00</t>
  </si>
  <si>
    <t>7,7*0,95</t>
  </si>
  <si>
    <t>32,6</t>
  </si>
  <si>
    <t>52*0,95</t>
  </si>
  <si>
    <t>8,4</t>
  </si>
  <si>
    <t>606-25631</t>
  </si>
  <si>
    <t>Prkenná podlaha - modřín pero drážka tl. 28mm</t>
  </si>
  <si>
    <t>205,715*1,1</t>
  </si>
  <si>
    <t>762 22-2141.R00</t>
  </si>
  <si>
    <t xml:space="preserve">Montáž zábradlí rovného, sloupky osově do 1,5 m </t>
  </si>
  <si>
    <t>18,1+10,5+0,95</t>
  </si>
  <si>
    <t>x0008</t>
  </si>
  <si>
    <t xml:space="preserve">Zábradlí - dodávka </t>
  </si>
  <si>
    <t>998 76-2102.R00</t>
  </si>
  <si>
    <t xml:space="preserve">Přesun hmot pro tesařské konstrukce, výšky do 12 m </t>
  </si>
  <si>
    <t>766</t>
  </si>
  <si>
    <t>Konstrukce truhlářské</t>
  </si>
  <si>
    <t>766 41-2133.R00</t>
  </si>
  <si>
    <t>2,6*(3,5+3,5+3,5+2,15+3,5+5+3,5+3,5+7+12,3)</t>
  </si>
  <si>
    <t>611-91674</t>
  </si>
  <si>
    <t>123,37</t>
  </si>
  <si>
    <t>766 67-0011.R00</t>
  </si>
  <si>
    <t xml:space="preserve">Montáž obložkové zárubně a dřevěného křídla dveří </t>
  </si>
  <si>
    <t>766 67-0021.R00</t>
  </si>
  <si>
    <t xml:space="preserve">Montáž kliky a štítku </t>
  </si>
  <si>
    <t>766 62-1263.R00</t>
  </si>
  <si>
    <t xml:space="preserve">Okna komplet. jednoduchá do rámů pl. do 1,5 m2 </t>
  </si>
  <si>
    <t>611-30672</t>
  </si>
  <si>
    <t xml:space="preserve">Okno 40x1080 cm ZN+sklo </t>
  </si>
  <si>
    <t>611-30820</t>
  </si>
  <si>
    <t xml:space="preserve">Okno trojúhelníková </t>
  </si>
  <si>
    <t>611-30947.1</t>
  </si>
  <si>
    <t xml:space="preserve">Okno 1600x1050 </t>
  </si>
  <si>
    <t>611-74186</t>
  </si>
  <si>
    <t xml:space="preserve">Dveře vchodové plné 2kř. palubkové 185x197 cm </t>
  </si>
  <si>
    <t>x0006</t>
  </si>
  <si>
    <t xml:space="preserve">Posuvné stěny </t>
  </si>
  <si>
    <t>612-50050</t>
  </si>
  <si>
    <t>Schody pevné přímé - vnější 3 stupně</t>
  </si>
  <si>
    <t>998 76-6101.R00</t>
  </si>
  <si>
    <t xml:space="preserve">Přesun hmot pro truhlářské konstr., výšky do 6 m </t>
  </si>
  <si>
    <t>M21</t>
  </si>
  <si>
    <t>Elektromontáže</t>
  </si>
  <si>
    <t>210 20-0053.R00</t>
  </si>
  <si>
    <t xml:space="preserve">Svítidlo žárovkové LED diody </t>
  </si>
  <si>
    <t>210 22-0001.R00</t>
  </si>
  <si>
    <t xml:space="preserve">Vedení uzemňovací na povrchu FeZn do 120 mm2 </t>
  </si>
  <si>
    <t>358-11077</t>
  </si>
  <si>
    <t xml:space="preserve">Zásuvka nástěnná IZG 1632 16 A 220 V horní přívod </t>
  </si>
  <si>
    <t>210 11-0001.R00</t>
  </si>
  <si>
    <t xml:space="preserve">Spínač nástěnný jednopól.- řaz. 1, obyč.prostředí </t>
  </si>
  <si>
    <t>x0010</t>
  </si>
  <si>
    <t>Elektroinstalace + příslušenství rozvody NN, zapojení svítidel, spínačů, apod.</t>
  </si>
  <si>
    <t>x0011</t>
  </si>
  <si>
    <t xml:space="preserve">Podpěra přestavitelná komínu ROKA RS3100 </t>
  </si>
  <si>
    <t>přívod el. energie 230V pro doplnění kapacity baterií a jako záloha v případě nedostatečné kapacity slunečního osvitu či nadměrného odběru el. energie při nedostatečné kapacitě baterií</t>
  </si>
  <si>
    <r>
      <t xml:space="preserve">Autonomní fotovoltaický systém D+M panely, akumulátory, rozvaděče, příslušenství (koncipováno pro provoz osvětlení 6h denně, provoz interaktivní tabule s dataprojektorem 6h denně - </t>
    </r>
    <r>
      <rPr>
        <b/>
        <sz val="8"/>
        <rFont val="Arial CE"/>
        <charset val="238"/>
      </rPr>
      <t>nárazové využití cca 2x týdně, nebude určeno pro každodenní provoz</t>
    </r>
    <r>
      <rPr>
        <sz val="8"/>
        <rFont val="Arial CE"/>
        <family val="2"/>
        <charset val="238"/>
      </rPr>
      <t>)</t>
    </r>
  </si>
  <si>
    <t>x0013</t>
  </si>
  <si>
    <t>přívod elektroinstalace z paty Správního objektu včetně napojení a vyhotovení samostatného jističe v elektrorozvodné skříni umístěné ve sklepní části objektu</t>
  </si>
  <si>
    <t>vyhotovení skříně s jističi a přepínač pro možnost napájení a dodávání zdroje elektrické energie z fotovoltaického systému, včetně rozvodu po objektu altánu</t>
  </si>
  <si>
    <t>x0014</t>
  </si>
  <si>
    <t xml:space="preserve">vyhotovení cca 8ks zásuvek pro přímotopy + dodání celkem 4 ks přímotopů </t>
  </si>
  <si>
    <t>x0015vod</t>
  </si>
  <si>
    <t>přívod vody do objektu včetně napojení ze studny do rozbočky</t>
  </si>
  <si>
    <t xml:space="preserve">vyhotovení výpustního kohoutu na užitkovou vodu na vnější stranu objektu </t>
  </si>
  <si>
    <t>x0016vod</t>
  </si>
  <si>
    <t>vyhotovení vypouštěcího systému vodovodního potrubí užitkové vody ve vnitřní části objektu</t>
  </si>
  <si>
    <t>x0017vod</t>
  </si>
  <si>
    <t>vyhotovení odpadního potrubí včetně venkovní vpusti do vsakovací jímky + umístění vsakovací jímky</t>
  </si>
  <si>
    <t>x0018vod</t>
  </si>
  <si>
    <t>dodání zahradní hadice o délce 100m včetně možnosti napojení na výtokovou armaturu se šroubením ( výměnné hlavice na zalévání)</t>
  </si>
  <si>
    <t>x0019vod</t>
  </si>
  <si>
    <t>vyhotovení venkovního osvětlení (2ks lapm stejných jako v areálu objektu) včetně připojení na stávající elektroinstalační městský systém)</t>
  </si>
  <si>
    <t>x00</t>
  </si>
  <si>
    <t>Vodoinstalace</t>
  </si>
  <si>
    <t>x00 Vodoisnstalace</t>
  </si>
  <si>
    <t>z0001</t>
  </si>
  <si>
    <t xml:space="preserve">sejmutí ornice pro přípravu přístupového chodníku k objektu </t>
  </si>
  <si>
    <t>z0002</t>
  </si>
  <si>
    <t>výkop o hloubce 0,4m pro vložení podsypového materiálu chodníku</t>
  </si>
  <si>
    <t>z0003</t>
  </si>
  <si>
    <t xml:space="preserve">vyhotovení štěrkového podsypu chodníčků </t>
  </si>
  <si>
    <t>z0004</t>
  </si>
  <si>
    <t>vyhotovení krajů chodníků - obrubník kamenný přímý OP2 30x20cm včetně uložení do betonového základu</t>
  </si>
  <si>
    <t>z0005</t>
  </si>
  <si>
    <t xml:space="preserve">Dláždění chodníku včetně napojení na stávající prostranství </t>
  </si>
  <si>
    <t>Dláždění chodníku včetně napojení na stávající prostranství  - Mozaika dlažební štípaná 7/9 (sjednocení vzhledu příjezdových cest v areálu)</t>
  </si>
  <si>
    <t>z0006</t>
  </si>
  <si>
    <t>Mozaika dlažební 7/9 štípaná 1t (6m2)</t>
  </si>
  <si>
    <t>z0007</t>
  </si>
  <si>
    <t xml:space="preserve">Hutnění a válcování komunikace + spárování Mozaiky </t>
  </si>
  <si>
    <t>z000</t>
  </si>
  <si>
    <t>z0010</t>
  </si>
  <si>
    <t>lividace odpadu umístěného ve stávající základové části původního skleníku včetně ekologické likvidace</t>
  </si>
  <si>
    <t xml:space="preserve">z000 Komunikace </t>
  </si>
  <si>
    <t>Komunikace</t>
  </si>
  <si>
    <t>x0020vod</t>
  </si>
  <si>
    <t>x0014a</t>
  </si>
  <si>
    <t>x0015</t>
  </si>
  <si>
    <t>xz001</t>
  </si>
  <si>
    <t>wc0012</t>
  </si>
  <si>
    <t>ČR - Správa Národního parku České Švýcarsko</t>
  </si>
  <si>
    <t xml:space="preserve">Finanční rezerva </t>
  </si>
  <si>
    <t>Zadáním ČR - Správy Národního parku ČŠ je vybudování krytého přístřešku -altánu pro sezení v zahradě
v nepříznivém počasí a pro skladování zahradního nábytku. Uzaviratelná místnost v rámci altánu poslouží
zároveň jako skladové zázemí pro pracovníky Správy NP při didaktické činnosti v zahradě. Jedná se o sezonní
nikoliv celoročně využívaný objekt.</t>
  </si>
  <si>
    <t>Dřevěný zahradní altán</t>
  </si>
  <si>
    <t>Výstavba dřevěného zahradního altánu pro enviromentální výchovu a osvětu</t>
  </si>
  <si>
    <t>Ing.Arch. Jiří Vaculík</t>
  </si>
  <si>
    <t>vyhotovení drenážního systému pro odvod dešťové vody ze zelené střechy včetně napojení na dešťové svody včetně vyhotovení a vložení 5 ks vsakovacích košů včetně štěrkového zásypu</t>
  </si>
  <si>
    <t>z000vyt</t>
  </si>
  <si>
    <t>Geodetické zaměření a vytyčení objektu + vyhotovených komunikací</t>
  </si>
  <si>
    <t>Bednění stěn základových patek - zřízení - práce</t>
  </si>
  <si>
    <t>Bednění stěn základových patek - zřízení - materiál -bednící materiál prkna</t>
  </si>
  <si>
    <t>96a</t>
  </si>
  <si>
    <t>x0021vod</t>
  </si>
  <si>
    <t>z0002příp</t>
  </si>
  <si>
    <t>Vyhotovení příjezdové manipulační koumunikace v šíři 4m a délce 36m (hrubý štěrky)</t>
  </si>
  <si>
    <t xml:space="preserve">Zhutnění + dosyp zeminou manipulační plochy po dokončení díla + uvedení do původního stavu </t>
  </si>
  <si>
    <t>vyhotovení odvodu podzemní vody okolo objektu ( výkop + drenážní trubka + štěrkové podloží včetně zásypu = 70bm -hloubka výkopu 1m)</t>
  </si>
  <si>
    <t>96b</t>
  </si>
  <si>
    <t>x1223zem</t>
  </si>
  <si>
    <t>Vyhotovení zemnícího pásku včetně uložení do štěrkového lože o hloubce 300mm</t>
  </si>
  <si>
    <t>bm</t>
  </si>
  <si>
    <t>Položení podlah hoblovaných z prken, pero, drážka - modřín</t>
  </si>
  <si>
    <t>Obložení stěn nad 1 m2 palubkami DB, š. do 10 cm - modřín</t>
  </si>
  <si>
    <t>Palubka obkladová SM tloušťka 18 šíře 118 mm - modřín</t>
  </si>
  <si>
    <t>regálový systém dřevěný(masiv) - délka 350cm x hloubka 50cm x výška 235cm x délka jedné police 80-100cm, nosnost jedné police min.110kg, počet polic 5</t>
  </si>
  <si>
    <t>79a</t>
  </si>
  <si>
    <t>xz002</t>
  </si>
  <si>
    <t>regálový systém dřevěný(masiv) - délka 7000cm x hloubka 50cm x výška 235cm x délka jedné police 80-100cm, nosnost jedné police min.110kg, počet polic 5</t>
  </si>
  <si>
    <t>Kachlová kamna na dřevo historizujícího vzhledu bez tepelného výměníku o výkonu min. 8kW - Nordica Luna BII - pergamena</t>
  </si>
  <si>
    <t>D+M Kompostovací toaleta MullToa 25 Automatic s principem separace moči, 12V nebo 24V ventilátor, připojení na solarni systém, včetně vsakovací jámy pro odvod moči z toalety a vody do jámy a odvětrání toalety skrze střechu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</si>
</sst>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"/>
    <numFmt numFmtId="166" formatCode="0.0%"/>
    <numFmt numFmtId="167" formatCode="#,##0.00\ &quot;Kč&quot;"/>
  </numFmts>
  <fonts count="24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166" fontId="0" fillId="0" borderId="15" xfId="0" applyNumberFormat="1" applyBorder="1"/>
    <xf numFmtId="4" fontId="0" fillId="0" borderId="29" xfId="0" applyNumberFormat="1" applyBorder="1"/>
    <xf numFmtId="4" fontId="0" fillId="0" borderId="35" xfId="0" applyNumberFormat="1" applyBorder="1"/>
    <xf numFmtId="167" fontId="0" fillId="0" borderId="14" xfId="0" applyNumberFormat="1" applyBorder="1"/>
    <xf numFmtId="167" fontId="0" fillId="0" borderId="0" xfId="0" applyNumberFormat="1" applyBorder="1"/>
    <xf numFmtId="167" fontId="6" fillId="0" borderId="37" xfId="0" applyNumberFormat="1" applyFont="1" applyFill="1" applyBorder="1"/>
    <xf numFmtId="4" fontId="7" fillId="0" borderId="6" xfId="0" applyNumberFormat="1" applyFont="1" applyFill="1" applyBorder="1"/>
    <xf numFmtId="4" fontId="7" fillId="0" borderId="53" xfId="0" applyNumberFormat="1" applyFont="1" applyFill="1" applyBorder="1"/>
    <xf numFmtId="4" fontId="7" fillId="0" borderId="54" xfId="0" applyNumberFormat="1" applyFont="1" applyFill="1" applyBorder="1"/>
    <xf numFmtId="4" fontId="5" fillId="0" borderId="50" xfId="0" applyNumberFormat="1" applyFont="1" applyFill="1" applyBorder="1"/>
    <xf numFmtId="4" fontId="5" fillId="0" borderId="51" xfId="0" applyNumberFormat="1" applyFont="1" applyFill="1" applyBorder="1"/>
    <xf numFmtId="4" fontId="5" fillId="0" borderId="52" xfId="0" applyNumberFormat="1" applyFont="1" applyFill="1" applyBorder="1"/>
    <xf numFmtId="2" fontId="7" fillId="0" borderId="58" xfId="0" applyNumberFormat="1" applyFont="1" applyFill="1" applyBorder="1" applyAlignment="1">
      <alignment horizontal="right"/>
    </xf>
    <xf numFmtId="2" fontId="7" fillId="0" borderId="20" xfId="0" applyNumberFormat="1" applyFont="1" applyFill="1" applyBorder="1" applyAlignment="1">
      <alignment horizontal="right"/>
    </xf>
    <xf numFmtId="2" fontId="7" fillId="0" borderId="21" xfId="0" applyNumberFormat="1" applyFont="1" applyFill="1" applyBorder="1" applyAlignment="1">
      <alignment horizontal="right"/>
    </xf>
    <xf numFmtId="0" fontId="8" fillId="3" borderId="53" xfId="1" applyFont="1" applyFill="1" applyBorder="1" applyAlignment="1">
      <alignment wrapText="1"/>
    </xf>
    <xf numFmtId="0" fontId="7" fillId="3" borderId="53" xfId="1" applyFont="1" applyFill="1" applyBorder="1" applyAlignment="1">
      <alignment horizontal="center"/>
    </xf>
    <xf numFmtId="49" fontId="8" fillId="3" borderId="53" xfId="1" applyNumberFormat="1" applyFont="1" applyFill="1" applyBorder="1" applyAlignment="1">
      <alignment horizontal="left"/>
    </xf>
    <xf numFmtId="49" fontId="17" fillId="3" borderId="53" xfId="1" applyNumberFormat="1" applyFont="1" applyFill="1" applyBorder="1" applyAlignment="1">
      <alignment horizontal="center" shrinkToFit="1"/>
    </xf>
    <xf numFmtId="4" fontId="17" fillId="3" borderId="53" xfId="1" applyNumberFormat="1" applyFont="1" applyFill="1" applyBorder="1" applyAlignment="1">
      <alignment horizontal="right"/>
    </xf>
    <xf numFmtId="4" fontId="17" fillId="3" borderId="53" xfId="1" applyNumberFormat="1" applyFont="1" applyFill="1" applyBorder="1"/>
    <xf numFmtId="0" fontId="9" fillId="3" borderId="60" xfId="1" applyFill="1" applyBorder="1" applyAlignment="1">
      <alignment horizontal="center"/>
    </xf>
    <xf numFmtId="49" fontId="3" fillId="3" borderId="60" xfId="1" applyNumberFormat="1" applyFont="1" applyFill="1" applyBorder="1" applyAlignment="1">
      <alignment horizontal="left"/>
    </xf>
    <xf numFmtId="0" fontId="3" fillId="3" borderId="60" xfId="1" applyFont="1" applyFill="1" applyBorder="1"/>
    <xf numFmtId="4" fontId="9" fillId="3" borderId="60" xfId="1" applyNumberFormat="1" applyFill="1" applyBorder="1" applyAlignment="1">
      <alignment horizontal="right"/>
    </xf>
    <xf numFmtId="4" fontId="5" fillId="3" borderId="60" xfId="1" applyNumberFormat="1" applyFont="1" applyFill="1" applyBorder="1"/>
    <xf numFmtId="0" fontId="9" fillId="3" borderId="0" xfId="1" applyFill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8" fillId="4" borderId="53" xfId="1" applyFont="1" applyFill="1" applyBorder="1" applyAlignment="1">
      <alignment wrapText="1"/>
    </xf>
    <xf numFmtId="49" fontId="17" fillId="4" borderId="53" xfId="1" applyNumberFormat="1" applyFont="1" applyFill="1" applyBorder="1" applyAlignment="1">
      <alignment horizontal="center" shrinkToFit="1"/>
    </xf>
    <xf numFmtId="4" fontId="17" fillId="4" borderId="53" xfId="1" applyNumberFormat="1" applyFon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2"/>
  <sheetViews>
    <sheetView workbookViewId="0">
      <selection activeCell="J12" sqref="J12"/>
    </sheetView>
  </sheetViews>
  <sheetFormatPr defaultRowHeight="12.75"/>
  <cols>
    <col min="1" max="1" width="2" customWidth="1"/>
    <col min="2" max="2" width="15" customWidth="1"/>
    <col min="3" max="3" width="34.42578125" customWidth="1"/>
    <col min="4" max="4" width="23" customWidth="1"/>
    <col min="5" max="5" width="13.5703125" customWidth="1"/>
    <col min="6" max="6" width="24.285156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350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351</v>
      </c>
      <c r="D6" s="10"/>
      <c r="E6" s="10"/>
      <c r="F6" s="18"/>
      <c r="G6" s="12"/>
    </row>
    <row r="7" spans="1:57">
      <c r="A7" s="13" t="s">
        <v>8</v>
      </c>
      <c r="B7" s="15"/>
      <c r="C7" s="196" t="s">
        <v>352</v>
      </c>
      <c r="D7" s="19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96" t="s">
        <v>347</v>
      </c>
      <c r="D8" s="197"/>
      <c r="E8" s="16" t="s">
        <v>11</v>
      </c>
      <c r="F8" s="15"/>
      <c r="G8" s="23">
        <f>IF(PocetMJ=0,,ROUND((#REF!+F29)/PocetMJ,1))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98"/>
      <c r="F11" s="199"/>
      <c r="G11" s="20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169">
        <f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169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169" t="e">
        <f>HSV</f>
        <v>#REF!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169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169" t="e">
        <f>SUM(C14:C17)</f>
        <v>#REF!</v>
      </c>
      <c r="D18" s="50"/>
      <c r="E18" s="46"/>
      <c r="F18" s="47"/>
      <c r="G18" s="42"/>
    </row>
    <row r="19" spans="1:7" ht="15.95" customHeight="1">
      <c r="A19" s="49"/>
      <c r="B19" s="41"/>
      <c r="C19" s="169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169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169" t="e">
        <f>C18+C20</f>
        <v>#REF!</v>
      </c>
      <c r="D21" s="24" t="s">
        <v>29</v>
      </c>
      <c r="E21" s="46"/>
      <c r="F21" s="168">
        <v>5.0000000000000001E-3</v>
      </c>
      <c r="G21" s="169" t="e">
        <f>C21*F21</f>
        <v>#REF!</v>
      </c>
    </row>
    <row r="22" spans="1:7" ht="15.95" customHeight="1" thickBot="1">
      <c r="A22" s="24" t="s">
        <v>30</v>
      </c>
      <c r="B22" s="25"/>
      <c r="C22" s="170" t="e">
        <f>C18+C20+G22</f>
        <v>#REF!</v>
      </c>
      <c r="D22" s="51" t="s">
        <v>31</v>
      </c>
      <c r="E22" s="52"/>
      <c r="F22" s="53"/>
      <c r="G22" s="169" t="e">
        <f>G21+Rekapitulace!I23</f>
        <v>#REF!</v>
      </c>
    </row>
    <row r="23" spans="1:7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7">
        <v>21</v>
      </c>
      <c r="D29" s="15" t="s">
        <v>40</v>
      </c>
      <c r="E29" s="16"/>
      <c r="F29" s="171" t="e">
        <f>C22</f>
        <v>#REF!</v>
      </c>
      <c r="G29" s="17"/>
    </row>
    <row r="30" spans="1:7">
      <c r="A30" s="13" t="s">
        <v>41</v>
      </c>
      <c r="B30" s="15"/>
      <c r="C30" s="57">
        <v>21</v>
      </c>
      <c r="D30" s="15" t="s">
        <v>40</v>
      </c>
      <c r="E30" s="16"/>
      <c r="F30" s="172" t="e">
        <f>ROUND(PRODUCT(F29,C30/100),1)</f>
        <v>#REF!</v>
      </c>
      <c r="G30" s="27"/>
    </row>
    <row r="31" spans="1:7" s="62" customFormat="1" ht="19.5" customHeight="1" thickBot="1">
      <c r="A31" s="58" t="s">
        <v>42</v>
      </c>
      <c r="B31" s="59"/>
      <c r="C31" s="59"/>
      <c r="D31" s="59"/>
      <c r="E31" s="60"/>
      <c r="F31" s="173" t="e">
        <f>CEILING(SUM(F29:F30),IF(SUM(F29:F30)&gt;=0,1,-1))</f>
        <v>#REF!</v>
      </c>
      <c r="G31" s="61"/>
    </row>
    <row r="33" spans="1:8">
      <c r="A33" s="63" t="s">
        <v>43</v>
      </c>
      <c r="B33" s="63"/>
      <c r="C33" s="63"/>
      <c r="D33" s="63"/>
      <c r="E33" s="63"/>
      <c r="F33" s="63"/>
      <c r="G33" s="63"/>
      <c r="H33" t="s">
        <v>4</v>
      </c>
    </row>
    <row r="34" spans="1:8" ht="14.25" customHeight="1">
      <c r="A34" s="63"/>
      <c r="B34" s="201" t="s">
        <v>349</v>
      </c>
      <c r="C34" s="201"/>
      <c r="D34" s="201"/>
      <c r="E34" s="201"/>
      <c r="F34" s="201"/>
      <c r="G34" s="201"/>
      <c r="H34" t="s">
        <v>4</v>
      </c>
    </row>
    <row r="35" spans="1:8" ht="12.75" customHeight="1">
      <c r="A35" s="64"/>
      <c r="B35" s="201"/>
      <c r="C35" s="201"/>
      <c r="D35" s="201"/>
      <c r="E35" s="201"/>
      <c r="F35" s="201"/>
      <c r="G35" s="201"/>
      <c r="H35" t="s">
        <v>4</v>
      </c>
    </row>
    <row r="36" spans="1:8">
      <c r="A36" s="64"/>
      <c r="B36" s="201"/>
      <c r="C36" s="201"/>
      <c r="D36" s="201"/>
      <c r="E36" s="201"/>
      <c r="F36" s="201"/>
      <c r="G36" s="201"/>
      <c r="H36" t="s">
        <v>4</v>
      </c>
    </row>
    <row r="37" spans="1:8">
      <c r="A37" s="64"/>
      <c r="B37" s="201"/>
      <c r="C37" s="201"/>
      <c r="D37" s="201"/>
      <c r="E37" s="201"/>
      <c r="F37" s="201"/>
      <c r="G37" s="201"/>
      <c r="H37" t="s">
        <v>4</v>
      </c>
    </row>
    <row r="38" spans="1:8">
      <c r="A38" s="64"/>
      <c r="B38" s="201"/>
      <c r="C38" s="201"/>
      <c r="D38" s="201"/>
      <c r="E38" s="201"/>
      <c r="F38" s="201"/>
      <c r="G38" s="201"/>
      <c r="H38" t="s">
        <v>4</v>
      </c>
    </row>
    <row r="39" spans="1:8">
      <c r="A39" s="64"/>
      <c r="B39" s="201"/>
      <c r="C39" s="201"/>
      <c r="D39" s="201"/>
      <c r="E39" s="201"/>
      <c r="F39" s="201"/>
      <c r="G39" s="201"/>
      <c r="H39" t="s">
        <v>4</v>
      </c>
    </row>
    <row r="40" spans="1:8">
      <c r="A40" s="64"/>
      <c r="B40" s="201"/>
      <c r="C40" s="201"/>
      <c r="D40" s="201"/>
      <c r="E40" s="201"/>
      <c r="F40" s="201"/>
      <c r="G40" s="201"/>
      <c r="H40" t="s">
        <v>4</v>
      </c>
    </row>
    <row r="41" spans="1:8">
      <c r="A41" s="64"/>
      <c r="B41" s="201"/>
      <c r="C41" s="201"/>
      <c r="D41" s="201"/>
      <c r="E41" s="201"/>
      <c r="F41" s="201"/>
      <c r="G41" s="201"/>
      <c r="H41" t="s">
        <v>4</v>
      </c>
    </row>
    <row r="42" spans="1:8" ht="3" customHeight="1">
      <c r="A42" s="64"/>
      <c r="B42" s="201"/>
      <c r="C42" s="201"/>
      <c r="D42" s="201"/>
      <c r="E42" s="201"/>
      <c r="F42" s="201"/>
      <c r="G42" s="201"/>
      <c r="H42" t="s">
        <v>4</v>
      </c>
    </row>
    <row r="43" spans="1:8">
      <c r="B43" s="195"/>
      <c r="C43" s="195"/>
      <c r="D43" s="195"/>
      <c r="E43" s="195"/>
      <c r="F43" s="195"/>
      <c r="G43" s="195"/>
    </row>
    <row r="44" spans="1:8">
      <c r="B44" s="195"/>
      <c r="C44" s="195"/>
      <c r="D44" s="195"/>
      <c r="E44" s="195"/>
      <c r="F44" s="195"/>
      <c r="G44" s="195"/>
    </row>
    <row r="45" spans="1:8">
      <c r="B45" s="195"/>
      <c r="C45" s="195"/>
      <c r="D45" s="195"/>
      <c r="E45" s="195"/>
      <c r="F45" s="195"/>
      <c r="G45" s="195"/>
    </row>
    <row r="46" spans="1:8">
      <c r="B46" s="195"/>
      <c r="C46" s="195"/>
      <c r="D46" s="195"/>
      <c r="E46" s="195"/>
      <c r="F46" s="195"/>
      <c r="G46" s="195"/>
    </row>
    <row r="47" spans="1:8">
      <c r="B47" s="195"/>
      <c r="C47" s="195"/>
      <c r="D47" s="195"/>
      <c r="E47" s="195"/>
      <c r="F47" s="195"/>
      <c r="G47" s="195"/>
    </row>
    <row r="48" spans="1:8">
      <c r="B48" s="195"/>
      <c r="C48" s="195"/>
      <c r="D48" s="195"/>
      <c r="E48" s="195"/>
      <c r="F48" s="195"/>
      <c r="G48" s="195"/>
    </row>
    <row r="49" spans="2:7">
      <c r="B49" s="195"/>
      <c r="C49" s="195"/>
      <c r="D49" s="195"/>
      <c r="E49" s="195"/>
      <c r="F49" s="195"/>
      <c r="G49" s="195"/>
    </row>
    <row r="50" spans="2:7">
      <c r="B50" s="195"/>
      <c r="C50" s="195"/>
      <c r="D50" s="195"/>
      <c r="E50" s="195"/>
      <c r="F50" s="195"/>
      <c r="G50" s="195"/>
    </row>
    <row r="51" spans="2:7">
      <c r="B51" s="195"/>
      <c r="C51" s="195"/>
      <c r="D51" s="195"/>
      <c r="E51" s="195"/>
      <c r="F51" s="195"/>
      <c r="G51" s="195"/>
    </row>
    <row r="52" spans="2:7">
      <c r="B52" s="195"/>
      <c r="C52" s="195"/>
      <c r="D52" s="195"/>
      <c r="E52" s="195"/>
      <c r="F52" s="195"/>
      <c r="G52" s="195"/>
    </row>
  </sheetData>
  <mergeCells count="14">
    <mergeCell ref="B44:G44"/>
    <mergeCell ref="C7:D7"/>
    <mergeCell ref="C8:D8"/>
    <mergeCell ref="E11:G11"/>
    <mergeCell ref="B34:G42"/>
    <mergeCell ref="B43:G43"/>
    <mergeCell ref="B51:G51"/>
    <mergeCell ref="B52:G52"/>
    <mergeCell ref="B45:G45"/>
    <mergeCell ref="B46:G46"/>
    <mergeCell ref="B47:G47"/>
    <mergeCell ref="B48:G48"/>
    <mergeCell ref="B49:G49"/>
    <mergeCell ref="B50:G5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F27" sqref="F2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2" t="s">
        <v>5</v>
      </c>
      <c r="B1" s="203"/>
      <c r="C1" s="65" t="str">
        <f>CONCATENATE(cislostavby," ",nazevstavby)</f>
        <v xml:space="preserve"> Výstavba dřevěného zahradního altánu pro enviromentální výchovu a osvětu</v>
      </c>
      <c r="D1" s="66"/>
      <c r="E1" s="67"/>
      <c r="F1" s="66"/>
      <c r="G1" s="68"/>
      <c r="H1" s="69"/>
      <c r="I1" s="70"/>
    </row>
    <row r="2" spans="1:9" ht="13.5" thickBot="1">
      <c r="A2" s="204" t="s">
        <v>1</v>
      </c>
      <c r="B2" s="205"/>
      <c r="C2" s="71" t="str">
        <f>CONCATENATE(cisloobjektu," ",nazevobjektu)</f>
        <v xml:space="preserve"> Dřevěný zahradní altán</v>
      </c>
      <c r="D2" s="72"/>
      <c r="E2" s="73"/>
      <c r="F2" s="72"/>
      <c r="G2" s="206"/>
      <c r="H2" s="206"/>
      <c r="I2" s="207"/>
    </row>
    <row r="3" spans="1:9" ht="13.5" thickTop="1">
      <c r="F3" s="11"/>
    </row>
    <row r="4" spans="1:9" ht="19.5" customHeight="1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9" ht="13.5" thickBot="1"/>
    <row r="6" spans="1:9" s="11" customFormat="1" ht="13.5" thickBot="1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9" s="11" customFormat="1">
      <c r="A7" s="167" t="str">
        <f>Položky!B7</f>
        <v>1</v>
      </c>
      <c r="B7" s="82" t="str">
        <f>Položky!C7</f>
        <v>Zemní práce</v>
      </c>
      <c r="C7" s="83"/>
      <c r="D7" s="84"/>
      <c r="E7" s="174">
        <f>Položky!G26</f>
        <v>0</v>
      </c>
      <c r="F7" s="175">
        <f>Položky!BB26</f>
        <v>0</v>
      </c>
      <c r="G7" s="175">
        <f>Položky!BC26</f>
        <v>0</v>
      </c>
      <c r="H7" s="175">
        <f>Položky!BD26</f>
        <v>0</v>
      </c>
      <c r="I7" s="176">
        <f>Položky!BE26</f>
        <v>0</v>
      </c>
    </row>
    <row r="8" spans="1:9" s="11" customFormat="1">
      <c r="A8" s="167" t="str">
        <f>Položky!B27</f>
        <v>2</v>
      </c>
      <c r="B8" s="82" t="str">
        <f>Položky!C27</f>
        <v>Základy,zvláštní zakládání</v>
      </c>
      <c r="C8" s="83"/>
      <c r="D8" s="84"/>
      <c r="E8" s="174">
        <f>Položky!G45</f>
        <v>0</v>
      </c>
      <c r="F8" s="175">
        <f>Položky!BB45</f>
        <v>0</v>
      </c>
      <c r="G8" s="175">
        <f>Položky!BC45</f>
        <v>0</v>
      </c>
      <c r="H8" s="175">
        <f>Položky!BD45</f>
        <v>0</v>
      </c>
      <c r="I8" s="176">
        <f>Položky!BE45</f>
        <v>0</v>
      </c>
    </row>
    <row r="9" spans="1:9" s="11" customFormat="1">
      <c r="A9" s="167" t="str">
        <f>Položky!B46</f>
        <v>3</v>
      </c>
      <c r="B9" s="82" t="str">
        <f>Položky!C46</f>
        <v>Svislé a kompletní konstrukce</v>
      </c>
      <c r="C9" s="83"/>
      <c r="D9" s="84"/>
      <c r="E9" s="174">
        <f>Položky!G47+Položky!G48+Položky!G49+Položky!G50+Položky!G51+Položky!G52+Položky!G53+Položky!G54+Položky!G55+Položky!G56+Položky!G58</f>
        <v>0</v>
      </c>
      <c r="F9" s="175">
        <f>Položky!BB59</f>
        <v>0</v>
      </c>
      <c r="G9" s="175">
        <f>Položky!F57</f>
        <v>0</v>
      </c>
      <c r="H9" s="175">
        <f>Položky!BD59</f>
        <v>0</v>
      </c>
      <c r="I9" s="176">
        <f>Položky!BE59</f>
        <v>0</v>
      </c>
    </row>
    <row r="10" spans="1:9" s="11" customFormat="1">
      <c r="A10" s="167" t="str">
        <f>Položky!B60</f>
        <v>711</v>
      </c>
      <c r="B10" s="82" t="str">
        <f>Položky!C60</f>
        <v>Izolace proti vodě</v>
      </c>
      <c r="C10" s="83"/>
      <c r="D10" s="84"/>
      <c r="E10" s="174">
        <f>Položky!BA68</f>
        <v>0</v>
      </c>
      <c r="F10" s="175">
        <f>Položky!BB68</f>
        <v>0</v>
      </c>
      <c r="G10" s="175">
        <f>Položky!BC68</f>
        <v>0</v>
      </c>
      <c r="H10" s="175">
        <f>Položky!BD68</f>
        <v>0</v>
      </c>
      <c r="I10" s="176">
        <f>Položky!BE68</f>
        <v>0</v>
      </c>
    </row>
    <row r="11" spans="1:9" s="11" customFormat="1">
      <c r="A11" s="167" t="str">
        <f>Položky!B69</f>
        <v>713</v>
      </c>
      <c r="B11" s="82" t="str">
        <f>Položky!C69</f>
        <v>Izolace tepelné</v>
      </c>
      <c r="C11" s="83"/>
      <c r="D11" s="84"/>
      <c r="E11" s="174">
        <f>Položky!BA75</f>
        <v>0</v>
      </c>
      <c r="F11" s="175">
        <f>Položky!BB75</f>
        <v>0</v>
      </c>
      <c r="G11" s="175">
        <f>Položky!BC75</f>
        <v>0</v>
      </c>
      <c r="H11" s="175">
        <f>Položky!BD75</f>
        <v>0</v>
      </c>
      <c r="I11" s="176">
        <f>Položky!BE75</f>
        <v>0</v>
      </c>
    </row>
    <row r="12" spans="1:9" s="11" customFormat="1">
      <c r="A12" s="167" t="str">
        <f>Položky!B76</f>
        <v>721</v>
      </c>
      <c r="B12" s="82" t="str">
        <f>Položky!C76</f>
        <v>Vnitřní kanalizace</v>
      </c>
      <c r="C12" s="83"/>
      <c r="D12" s="84"/>
      <c r="E12" s="174">
        <f>Položky!BA81</f>
        <v>0</v>
      </c>
      <c r="F12" s="175">
        <f>Položky!G77+Položky!G78+Položky!G79</f>
        <v>0</v>
      </c>
      <c r="G12" s="175">
        <f>Položky!G80</f>
        <v>0</v>
      </c>
      <c r="H12" s="175">
        <f>Položky!BD81</f>
        <v>0</v>
      </c>
      <c r="I12" s="176">
        <f>Položky!BE81</f>
        <v>0</v>
      </c>
    </row>
    <row r="13" spans="1:9" s="11" customFormat="1">
      <c r="A13" s="167" t="str">
        <f>Položky!B82</f>
        <v>762</v>
      </c>
      <c r="B13" s="82" t="str">
        <f>Položky!C82</f>
        <v>Konstrukce tesařské</v>
      </c>
      <c r="C13" s="83"/>
      <c r="D13" s="84"/>
      <c r="E13" s="174">
        <f>Položky!BA149</f>
        <v>0</v>
      </c>
      <c r="F13" s="175">
        <f>Položky!G149</f>
        <v>0</v>
      </c>
      <c r="G13" s="175">
        <f>Položky!BC149</f>
        <v>0</v>
      </c>
      <c r="H13" s="175">
        <f>Položky!BD149</f>
        <v>0</v>
      </c>
      <c r="I13" s="176">
        <f>Položky!BE149</f>
        <v>0</v>
      </c>
    </row>
    <row r="14" spans="1:9" s="11" customFormat="1">
      <c r="A14" s="167" t="str">
        <f>Položky!B150</f>
        <v>766</v>
      </c>
      <c r="B14" s="82" t="str">
        <f>Položky!C150</f>
        <v>Konstrukce truhlářské</v>
      </c>
      <c r="C14" s="83"/>
      <c r="D14" s="84"/>
      <c r="E14" s="174">
        <f>Položky!BA168</f>
        <v>0</v>
      </c>
      <c r="F14" s="175">
        <f>Položky!G165+Položky!G164+Položky!G163+Položky!G162+Položky!G161+Položky!G160+Položky!G158+Položky!G159+Položky!G157+Položky!G156+Položky!G154+Položky!G151</f>
        <v>0</v>
      </c>
      <c r="G14" s="175">
        <f>Položky!G166</f>
        <v>0</v>
      </c>
      <c r="H14" s="175">
        <f>Položky!BD168</f>
        <v>0</v>
      </c>
      <c r="I14" s="176">
        <f>Položky!BE168</f>
        <v>0</v>
      </c>
    </row>
    <row r="15" spans="1:9" s="11" customFormat="1">
      <c r="A15" s="167" t="str">
        <f>Položky!B169</f>
        <v>M21</v>
      </c>
      <c r="B15" s="82" t="str">
        <f>Položky!C169</f>
        <v>Elektromontáže</v>
      </c>
      <c r="C15" s="83"/>
      <c r="D15" s="84"/>
      <c r="E15" s="174">
        <f>Položky!BA182</f>
        <v>0</v>
      </c>
      <c r="F15" s="175">
        <f>Položky!BB182</f>
        <v>0</v>
      </c>
      <c r="G15" s="175">
        <f>Položky!G170+Položky!G175</f>
        <v>0</v>
      </c>
      <c r="H15" s="175">
        <f>Položky!G171+Položky!G172+Položky!G173+Položky!G174+Položky!G176+Položky!G177+Položky!G179+Položky!G180+Položky!G181</f>
        <v>0</v>
      </c>
      <c r="I15" s="176">
        <f>Položky!BE182</f>
        <v>0</v>
      </c>
    </row>
    <row r="16" spans="1:9" s="11" customFormat="1">
      <c r="A16" s="167" t="s">
        <v>319</v>
      </c>
      <c r="B16" s="82" t="s">
        <v>320</v>
      </c>
      <c r="C16" s="83"/>
      <c r="D16" s="84"/>
      <c r="E16" s="174">
        <f>Položky!G192</f>
        <v>0</v>
      </c>
      <c r="F16" s="175">
        <v>0</v>
      </c>
      <c r="G16" s="175">
        <v>0</v>
      </c>
      <c r="H16" s="175">
        <v>0</v>
      </c>
      <c r="I16" s="176">
        <v>0</v>
      </c>
    </row>
    <row r="17" spans="1:57" s="11" customFormat="1" ht="13.5" thickBot="1">
      <c r="A17" s="167" t="s">
        <v>337</v>
      </c>
      <c r="B17" s="82" t="s">
        <v>341</v>
      </c>
      <c r="C17" s="83"/>
      <c r="D17" s="84"/>
      <c r="E17" s="174" t="e">
        <f>Položky!G194+Položky!G195+Položky!G196+Položky!G198+Položky!G200+Položky!G201+Položky!#REF!+Položky!#REF!+Položky!G202+Položky!G204</f>
        <v>#REF!</v>
      </c>
      <c r="F17" s="175">
        <v>0</v>
      </c>
      <c r="G17" s="175">
        <f>Položky!G197+Položky!G199+Položky!G203</f>
        <v>0</v>
      </c>
      <c r="H17" s="175">
        <v>0</v>
      </c>
      <c r="I17" s="176">
        <v>0</v>
      </c>
    </row>
    <row r="18" spans="1:57" s="87" customFormat="1" ht="13.5" thickBot="1">
      <c r="A18" s="85"/>
      <c r="B18" s="77" t="s">
        <v>50</v>
      </c>
      <c r="C18" s="77"/>
      <c r="D18" s="86"/>
      <c r="E18" s="177" t="e">
        <f>E17+E16+E15+E14+E13+E12+E11+E10+E9+E8+E7</f>
        <v>#REF!</v>
      </c>
      <c r="F18" s="178">
        <f>F17+F16+F15+F14+F13+F12+F11+F10+F9+F8+F7</f>
        <v>0</v>
      </c>
      <c r="G18" s="178">
        <f>G17+G16+G15+G14+G13+G12+G11+G10+G9+G8+G7</f>
        <v>0</v>
      </c>
      <c r="H18" s="178">
        <f>H17+H16+H15+H14+H13+H12+H11+H10+H9+H8+H7</f>
        <v>0</v>
      </c>
      <c r="I18" s="179">
        <f>SUM(I7:I15)</f>
        <v>0</v>
      </c>
    </row>
    <row r="19" spans="1:57">
      <c r="A19" s="83"/>
      <c r="B19" s="83"/>
      <c r="C19" s="83"/>
      <c r="D19" s="83"/>
      <c r="E19" s="83"/>
      <c r="F19" s="83"/>
      <c r="G19" s="83"/>
      <c r="H19" s="83"/>
      <c r="I19" s="83"/>
    </row>
    <row r="20" spans="1:57" ht="19.5" customHeight="1">
      <c r="A20" s="88" t="s">
        <v>51</v>
      </c>
      <c r="B20" s="88"/>
      <c r="C20" s="88"/>
      <c r="D20" s="88"/>
      <c r="E20" s="88"/>
      <c r="F20" s="88"/>
      <c r="G20" s="89"/>
      <c r="H20" s="88"/>
      <c r="I20" s="88"/>
      <c r="BA20" s="30"/>
      <c r="BB20" s="30"/>
      <c r="BC20" s="30"/>
      <c r="BD20" s="30"/>
      <c r="BE20" s="30"/>
    </row>
    <row r="21" spans="1:57" ht="13.5" thickBot="1">
      <c r="A21" s="90"/>
      <c r="B21" s="90"/>
      <c r="C21" s="90"/>
      <c r="D21" s="90"/>
      <c r="E21" s="90"/>
      <c r="F21" s="90"/>
      <c r="G21" s="90"/>
      <c r="H21" s="90"/>
      <c r="I21" s="90"/>
    </row>
    <row r="22" spans="1:57">
      <c r="A22" s="91" t="s">
        <v>52</v>
      </c>
      <c r="B22" s="92"/>
      <c r="C22" s="92"/>
      <c r="D22" s="93"/>
      <c r="E22" s="94" t="s">
        <v>53</v>
      </c>
      <c r="F22" s="95" t="s">
        <v>54</v>
      </c>
      <c r="G22" s="96" t="s">
        <v>55</v>
      </c>
      <c r="H22" s="97"/>
      <c r="I22" s="98" t="s">
        <v>53</v>
      </c>
    </row>
    <row r="23" spans="1:57">
      <c r="A23" s="99" t="s">
        <v>348</v>
      </c>
      <c r="B23" s="100"/>
      <c r="C23" s="100"/>
      <c r="D23" s="101"/>
      <c r="E23" s="102"/>
      <c r="F23" s="103"/>
      <c r="G23" s="180"/>
      <c r="H23" s="181"/>
      <c r="I23" s="182">
        <f>E23+F23*G23/100</f>
        <v>0</v>
      </c>
      <c r="BA23">
        <v>8</v>
      </c>
    </row>
    <row r="24" spans="1:57" ht="13.5" thickBot="1">
      <c r="A24" s="104"/>
      <c r="B24" s="105" t="s">
        <v>56</v>
      </c>
      <c r="C24" s="106"/>
      <c r="D24" s="107"/>
      <c r="E24" s="108"/>
      <c r="F24" s="109"/>
      <c r="G24" s="109"/>
      <c r="H24" s="208">
        <f>SUM(H23:H23)</f>
        <v>0</v>
      </c>
      <c r="I24" s="209"/>
    </row>
    <row r="25" spans="1:57">
      <c r="A25" s="90"/>
      <c r="B25" s="90"/>
      <c r="C25" s="90"/>
      <c r="D25" s="90"/>
      <c r="E25" s="90"/>
      <c r="F25" s="90"/>
      <c r="G25" s="90"/>
      <c r="H25" s="90"/>
      <c r="I25" s="90"/>
    </row>
    <row r="26" spans="1:57">
      <c r="B26" s="87"/>
      <c r="F26" s="110"/>
      <c r="G26" s="111"/>
      <c r="H26" s="111"/>
      <c r="I26" s="112"/>
    </row>
    <row r="27" spans="1:57">
      <c r="F27" s="110"/>
      <c r="G27" s="111"/>
      <c r="H27" s="111"/>
      <c r="I27" s="112"/>
    </row>
    <row r="28" spans="1:57">
      <c r="F28" s="110"/>
      <c r="G28" s="111"/>
      <c r="H28" s="111"/>
      <c r="I28" s="112"/>
    </row>
    <row r="29" spans="1:57">
      <c r="F29" s="110"/>
      <c r="G29" s="111"/>
      <c r="H29" s="111"/>
      <c r="I29" s="112"/>
    </row>
    <row r="30" spans="1:57">
      <c r="F30" s="110"/>
      <c r="G30" s="111"/>
      <c r="H30" s="111"/>
      <c r="I30" s="112"/>
    </row>
    <row r="31" spans="1:57">
      <c r="F31" s="110"/>
      <c r="G31" s="111"/>
      <c r="H31" s="111"/>
      <c r="I31" s="112"/>
    </row>
    <row r="32" spans="1:57">
      <c r="F32" s="110"/>
      <c r="G32" s="111"/>
      <c r="H32" s="111"/>
      <c r="I32" s="112"/>
    </row>
    <row r="33" spans="6:9">
      <c r="F33" s="110"/>
      <c r="G33" s="111"/>
      <c r="H33" s="111"/>
      <c r="I33" s="112"/>
    </row>
    <row r="34" spans="6:9">
      <c r="F34" s="110"/>
      <c r="G34" s="111"/>
      <c r="H34" s="111"/>
      <c r="I34" s="112"/>
    </row>
    <row r="35" spans="6:9">
      <c r="F35" s="110"/>
      <c r="G35" s="111"/>
      <c r="H35" s="111"/>
      <c r="I35" s="112"/>
    </row>
    <row r="36" spans="6:9">
      <c r="F36" s="110"/>
      <c r="G36" s="111"/>
      <c r="H36" s="111"/>
      <c r="I36" s="112"/>
    </row>
    <row r="37" spans="6:9">
      <c r="F37" s="110"/>
      <c r="G37" s="111"/>
      <c r="H37" s="111"/>
      <c r="I37" s="112"/>
    </row>
    <row r="38" spans="6:9">
      <c r="F38" s="110"/>
      <c r="G38" s="111"/>
      <c r="H38" s="111"/>
      <c r="I38" s="112"/>
    </row>
    <row r="39" spans="6:9">
      <c r="F39" s="110"/>
      <c r="G39" s="111"/>
      <c r="H39" s="111"/>
      <c r="I39" s="112"/>
    </row>
    <row r="40" spans="6:9">
      <c r="F40" s="110"/>
      <c r="G40" s="111"/>
      <c r="H40" s="111"/>
      <c r="I40" s="112"/>
    </row>
    <row r="41" spans="6:9">
      <c r="F41" s="110"/>
      <c r="G41" s="111"/>
      <c r="H41" s="111"/>
      <c r="I41" s="112"/>
    </row>
    <row r="42" spans="6:9">
      <c r="F42" s="110"/>
      <c r="G42" s="111"/>
      <c r="H42" s="111"/>
      <c r="I42" s="112"/>
    </row>
    <row r="43" spans="6:9">
      <c r="F43" s="110"/>
      <c r="G43" s="111"/>
      <c r="H43" s="111"/>
      <c r="I43" s="112"/>
    </row>
    <row r="44" spans="6:9">
      <c r="F44" s="110"/>
      <c r="G44" s="111"/>
      <c r="H44" s="111"/>
      <c r="I44" s="112"/>
    </row>
    <row r="45" spans="6:9">
      <c r="F45" s="110"/>
      <c r="G45" s="111"/>
      <c r="H45" s="111"/>
      <c r="I45" s="112"/>
    </row>
    <row r="46" spans="6:9">
      <c r="F46" s="110"/>
      <c r="G46" s="111"/>
      <c r="H46" s="111"/>
      <c r="I46" s="112"/>
    </row>
    <row r="47" spans="6:9">
      <c r="F47" s="110"/>
      <c r="G47" s="111"/>
      <c r="H47" s="111"/>
      <c r="I47" s="112"/>
    </row>
    <row r="48" spans="6:9">
      <c r="F48" s="110"/>
      <c r="G48" s="111"/>
      <c r="H48" s="111"/>
      <c r="I48" s="112"/>
    </row>
    <row r="49" spans="6:9">
      <c r="F49" s="110"/>
      <c r="G49" s="111"/>
      <c r="H49" s="111"/>
      <c r="I49" s="112"/>
    </row>
    <row r="50" spans="6:9">
      <c r="F50" s="110"/>
      <c r="G50" s="111"/>
      <c r="H50" s="111"/>
      <c r="I50" s="112"/>
    </row>
    <row r="51" spans="6:9">
      <c r="F51" s="110"/>
      <c r="G51" s="111"/>
      <c r="H51" s="111"/>
      <c r="I51" s="112"/>
    </row>
    <row r="52" spans="6:9">
      <c r="F52" s="110"/>
      <c r="G52" s="111"/>
      <c r="H52" s="111"/>
      <c r="I52" s="112"/>
    </row>
    <row r="53" spans="6:9">
      <c r="F53" s="110"/>
      <c r="G53" s="111"/>
      <c r="H53" s="111"/>
      <c r="I53" s="112"/>
    </row>
    <row r="54" spans="6:9">
      <c r="F54" s="110"/>
      <c r="G54" s="111"/>
      <c r="H54" s="111"/>
      <c r="I54" s="112"/>
    </row>
    <row r="55" spans="6:9">
      <c r="F55" s="110"/>
      <c r="G55" s="111"/>
      <c r="H55" s="111"/>
      <c r="I55" s="112"/>
    </row>
    <row r="56" spans="6:9">
      <c r="F56" s="110"/>
      <c r="G56" s="111"/>
      <c r="H56" s="111"/>
      <c r="I56" s="112"/>
    </row>
    <row r="57" spans="6:9">
      <c r="F57" s="110"/>
      <c r="G57" s="111"/>
      <c r="H57" s="111"/>
      <c r="I57" s="112"/>
    </row>
    <row r="58" spans="6:9">
      <c r="F58" s="110"/>
      <c r="G58" s="111"/>
      <c r="H58" s="111"/>
      <c r="I58" s="112"/>
    </row>
    <row r="59" spans="6:9">
      <c r="F59" s="110"/>
      <c r="G59" s="111"/>
      <c r="H59" s="111"/>
      <c r="I59" s="112"/>
    </row>
    <row r="60" spans="6:9">
      <c r="F60" s="110"/>
      <c r="G60" s="111"/>
      <c r="H60" s="111"/>
      <c r="I60" s="112"/>
    </row>
    <row r="61" spans="6:9">
      <c r="F61" s="110"/>
      <c r="G61" s="111"/>
      <c r="H61" s="111"/>
      <c r="I61" s="112"/>
    </row>
    <row r="62" spans="6:9">
      <c r="F62" s="110"/>
      <c r="G62" s="111"/>
      <c r="H62" s="111"/>
      <c r="I62" s="112"/>
    </row>
    <row r="63" spans="6:9">
      <c r="F63" s="110"/>
      <c r="G63" s="111"/>
      <c r="H63" s="111"/>
      <c r="I63" s="112"/>
    </row>
    <row r="64" spans="6:9">
      <c r="F64" s="110"/>
      <c r="G64" s="111"/>
      <c r="H64" s="111"/>
      <c r="I64" s="112"/>
    </row>
    <row r="65" spans="6:9">
      <c r="F65" s="110"/>
      <c r="G65" s="111"/>
      <c r="H65" s="111"/>
      <c r="I65" s="112"/>
    </row>
    <row r="66" spans="6:9">
      <c r="F66" s="110"/>
      <c r="G66" s="111"/>
      <c r="H66" s="111"/>
      <c r="I66" s="112"/>
    </row>
    <row r="67" spans="6:9">
      <c r="F67" s="110"/>
      <c r="G67" s="111"/>
      <c r="H67" s="111"/>
      <c r="I67" s="112"/>
    </row>
    <row r="68" spans="6:9">
      <c r="F68" s="110"/>
      <c r="G68" s="111"/>
      <c r="H68" s="111"/>
      <c r="I68" s="112"/>
    </row>
    <row r="69" spans="6:9">
      <c r="F69" s="110"/>
      <c r="G69" s="111"/>
      <c r="H69" s="111"/>
      <c r="I69" s="112"/>
    </row>
    <row r="70" spans="6:9">
      <c r="F70" s="110"/>
      <c r="G70" s="111"/>
      <c r="H70" s="111"/>
      <c r="I70" s="112"/>
    </row>
    <row r="71" spans="6:9">
      <c r="F71" s="110"/>
      <c r="G71" s="111"/>
      <c r="H71" s="111"/>
      <c r="I71" s="112"/>
    </row>
    <row r="72" spans="6:9">
      <c r="F72" s="110"/>
      <c r="G72" s="111"/>
      <c r="H72" s="111"/>
      <c r="I72" s="112"/>
    </row>
    <row r="73" spans="6:9">
      <c r="F73" s="110"/>
      <c r="G73" s="111"/>
      <c r="H73" s="111"/>
      <c r="I73" s="112"/>
    </row>
    <row r="74" spans="6:9">
      <c r="F74" s="110"/>
      <c r="G74" s="111"/>
      <c r="H74" s="111"/>
      <c r="I74" s="112"/>
    </row>
    <row r="75" spans="6:9">
      <c r="F75" s="110"/>
      <c r="G75" s="111"/>
      <c r="H75" s="111"/>
      <c r="I75" s="11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CZ269"/>
  <sheetViews>
    <sheetView showGridLines="0" showZeros="0" tabSelected="1" zoomScaleNormal="100" workbookViewId="0">
      <selection activeCell="C205" sqref="C205"/>
    </sheetView>
  </sheetViews>
  <sheetFormatPr defaultColWidth="9.140625" defaultRowHeight="12.75"/>
  <cols>
    <col min="1" max="1" width="3.85546875" style="113" customWidth="1"/>
    <col min="2" max="2" width="12" style="113" customWidth="1"/>
    <col min="3" max="3" width="49" style="113" customWidth="1"/>
    <col min="4" max="4" width="5.5703125" style="113" customWidth="1"/>
    <col min="5" max="5" width="8.5703125" style="161" customWidth="1"/>
    <col min="6" max="6" width="9.85546875" style="113" customWidth="1"/>
    <col min="7" max="7" width="13.85546875" style="113" customWidth="1"/>
    <col min="8" max="16384" width="9.140625" style="113"/>
  </cols>
  <sheetData>
    <row r="1" spans="1:104" ht="15.75">
      <c r="A1" s="215" t="s">
        <v>57</v>
      </c>
      <c r="B1" s="215"/>
      <c r="C1" s="215"/>
      <c r="D1" s="215"/>
      <c r="E1" s="215"/>
      <c r="F1" s="215"/>
      <c r="G1" s="215"/>
    </row>
    <row r="2" spans="1:104" ht="13.5" thickBot="1">
      <c r="A2" s="114"/>
      <c r="B2" s="115"/>
      <c r="C2" s="116"/>
      <c r="D2" s="116"/>
      <c r="E2" s="117"/>
      <c r="F2" s="116"/>
      <c r="G2" s="116"/>
    </row>
    <row r="3" spans="1:104" ht="13.5" thickTop="1">
      <c r="A3" s="216" t="s">
        <v>5</v>
      </c>
      <c r="B3" s="217"/>
      <c r="C3" s="118" t="str">
        <f>CONCATENATE(cislostavby," ",nazevstavby)</f>
        <v xml:space="preserve"> Výstavba dřevěného zahradního altánu pro enviromentální výchovu a osvětu</v>
      </c>
      <c r="D3" s="119"/>
      <c r="E3" s="120"/>
      <c r="F3" s="121">
        <f>Rekapitulace!H1</f>
        <v>0</v>
      </c>
      <c r="G3" s="122"/>
    </row>
    <row r="4" spans="1:104" ht="13.5" thickBot="1">
      <c r="A4" s="218" t="s">
        <v>1</v>
      </c>
      <c r="B4" s="219"/>
      <c r="C4" s="123" t="str">
        <f>CONCATENATE(cisloobjektu," ",nazevobjektu)</f>
        <v xml:space="preserve"> Dřevěný zahradní altán</v>
      </c>
      <c r="D4" s="124"/>
      <c r="E4" s="220"/>
      <c r="F4" s="220"/>
      <c r="G4" s="221"/>
    </row>
    <row r="5" spans="1:104" ht="13.5" thickTop="1">
      <c r="A5" s="125"/>
      <c r="B5" s="126"/>
      <c r="C5" s="126"/>
      <c r="D5" s="114"/>
      <c r="E5" s="127"/>
      <c r="F5" s="114"/>
      <c r="G5" s="128"/>
    </row>
    <row r="6" spans="1:104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130" t="s">
        <v>63</v>
      </c>
      <c r="G6" s="132" t="s">
        <v>64</v>
      </c>
    </row>
    <row r="7" spans="1:104">
      <c r="A7" s="133" t="s">
        <v>65</v>
      </c>
      <c r="B7" s="134" t="s">
        <v>66</v>
      </c>
      <c r="C7" s="135" t="s">
        <v>67</v>
      </c>
      <c r="D7" s="136"/>
      <c r="E7" s="137"/>
      <c r="F7" s="137"/>
      <c r="G7" s="138"/>
      <c r="H7" s="139"/>
      <c r="I7" s="139"/>
      <c r="O7" s="140">
        <v>1</v>
      </c>
    </row>
    <row r="8" spans="1:104">
      <c r="A8" s="141">
        <v>1</v>
      </c>
      <c r="B8" s="142" t="s">
        <v>70</v>
      </c>
      <c r="C8" s="143" t="s">
        <v>71</v>
      </c>
      <c r="D8" s="144" t="s">
        <v>72</v>
      </c>
      <c r="E8" s="145">
        <v>17.457999999999998</v>
      </c>
      <c r="F8" s="145">
        <v>0</v>
      </c>
      <c r="G8" s="146">
        <f>E8*F8</f>
        <v>0</v>
      </c>
      <c r="O8" s="140">
        <v>2</v>
      </c>
      <c r="AA8" s="113">
        <v>12</v>
      </c>
      <c r="AB8" s="113">
        <v>0</v>
      </c>
      <c r="AC8" s="113">
        <v>1</v>
      </c>
      <c r="AZ8" s="113">
        <v>1</v>
      </c>
      <c r="BA8" s="113">
        <f>IF(AZ8=1,G8,0)</f>
        <v>0</v>
      </c>
      <c r="BB8" s="113">
        <f>IF(AZ8=2,G8,0)</f>
        <v>0</v>
      </c>
      <c r="BC8" s="113">
        <f>IF(AZ8=3,G8,0)</f>
        <v>0</v>
      </c>
      <c r="BD8" s="113">
        <f>IF(AZ8=4,G8,0)</f>
        <v>0</v>
      </c>
      <c r="BE8" s="113">
        <f>IF(AZ8=5,G8,0)</f>
        <v>0</v>
      </c>
      <c r="CZ8" s="113">
        <v>0</v>
      </c>
    </row>
    <row r="9" spans="1:104">
      <c r="A9" s="147"/>
      <c r="B9" s="148"/>
      <c r="C9" s="210" t="s">
        <v>73</v>
      </c>
      <c r="D9" s="211"/>
      <c r="E9" s="149">
        <v>16</v>
      </c>
      <c r="F9" s="150"/>
      <c r="G9" s="151"/>
      <c r="M9" s="152" t="s">
        <v>73</v>
      </c>
      <c r="O9" s="140"/>
    </row>
    <row r="10" spans="1:104">
      <c r="A10" s="147"/>
      <c r="B10" s="148"/>
      <c r="C10" s="210" t="s">
        <v>74</v>
      </c>
      <c r="D10" s="211"/>
      <c r="E10" s="149">
        <v>1.1339999999999999</v>
      </c>
      <c r="F10" s="150"/>
      <c r="G10" s="151"/>
      <c r="M10" s="152" t="s">
        <v>74</v>
      </c>
      <c r="O10" s="140"/>
    </row>
    <row r="11" spans="1:104">
      <c r="A11" s="147"/>
      <c r="B11" s="148"/>
      <c r="C11" s="210" t="s">
        <v>75</v>
      </c>
      <c r="D11" s="211"/>
      <c r="E11" s="149">
        <v>0.32400000000000001</v>
      </c>
      <c r="F11" s="150"/>
      <c r="G11" s="151"/>
      <c r="M11" s="152" t="s">
        <v>75</v>
      </c>
      <c r="O11" s="140"/>
    </row>
    <row r="12" spans="1:104">
      <c r="A12" s="141">
        <v>2</v>
      </c>
      <c r="B12" s="142" t="s">
        <v>76</v>
      </c>
      <c r="C12" s="143" t="s">
        <v>77</v>
      </c>
      <c r="D12" s="144" t="s">
        <v>72</v>
      </c>
      <c r="E12" s="145">
        <v>17.457999999999998</v>
      </c>
      <c r="F12" s="145">
        <v>0</v>
      </c>
      <c r="G12" s="146">
        <f>E12*F12</f>
        <v>0</v>
      </c>
      <c r="O12" s="140">
        <v>2</v>
      </c>
      <c r="AA12" s="113">
        <v>12</v>
      </c>
      <c r="AB12" s="113">
        <v>0</v>
      </c>
      <c r="AC12" s="113">
        <v>2</v>
      </c>
      <c r="AZ12" s="113">
        <v>1</v>
      </c>
      <c r="BA12" s="113">
        <f>IF(AZ12=1,G12,0)</f>
        <v>0</v>
      </c>
      <c r="BB12" s="113">
        <f>IF(AZ12=2,G12,0)</f>
        <v>0</v>
      </c>
      <c r="BC12" s="113">
        <f>IF(AZ12=3,G12,0)</f>
        <v>0</v>
      </c>
      <c r="BD12" s="113">
        <f>IF(AZ12=4,G12,0)</f>
        <v>0</v>
      </c>
      <c r="BE12" s="113">
        <f>IF(AZ12=5,G12,0)</f>
        <v>0</v>
      </c>
      <c r="CZ12" s="113">
        <v>0</v>
      </c>
    </row>
    <row r="13" spans="1:104">
      <c r="A13" s="141">
        <v>3</v>
      </c>
      <c r="B13" s="142" t="s">
        <v>78</v>
      </c>
      <c r="C13" s="143" t="s">
        <v>79</v>
      </c>
      <c r="D13" s="144" t="s">
        <v>72</v>
      </c>
      <c r="E13" s="145">
        <v>34.915999999999997</v>
      </c>
      <c r="F13" s="145">
        <v>0</v>
      </c>
      <c r="G13" s="146">
        <f>E13*F13</f>
        <v>0</v>
      </c>
      <c r="O13" s="140">
        <v>2</v>
      </c>
      <c r="AA13" s="113">
        <v>12</v>
      </c>
      <c r="AB13" s="113">
        <v>0</v>
      </c>
      <c r="AC13" s="113">
        <v>3</v>
      </c>
      <c r="AZ13" s="113">
        <v>1</v>
      </c>
      <c r="BA13" s="113">
        <f>IF(AZ13=1,G13,0)</f>
        <v>0</v>
      </c>
      <c r="BB13" s="113">
        <f>IF(AZ13=2,G13,0)</f>
        <v>0</v>
      </c>
      <c r="BC13" s="113">
        <f>IF(AZ13=3,G13,0)</f>
        <v>0</v>
      </c>
      <c r="BD13" s="113">
        <f>IF(AZ13=4,G13,0)</f>
        <v>0</v>
      </c>
      <c r="BE13" s="113">
        <f>IF(AZ13=5,G13,0)</f>
        <v>0</v>
      </c>
      <c r="CZ13" s="113">
        <v>0</v>
      </c>
    </row>
    <row r="14" spans="1:104">
      <c r="A14" s="147"/>
      <c r="B14" s="148"/>
      <c r="C14" s="212" t="s">
        <v>80</v>
      </c>
      <c r="D14" s="213"/>
      <c r="E14" s="213"/>
      <c r="F14" s="213"/>
      <c r="G14" s="214"/>
      <c r="O14" s="140">
        <v>3</v>
      </c>
    </row>
    <row r="15" spans="1:104">
      <c r="A15" s="147"/>
      <c r="B15" s="148"/>
      <c r="C15" s="210" t="s">
        <v>81</v>
      </c>
      <c r="D15" s="211"/>
      <c r="E15" s="149">
        <v>34.915999999999997</v>
      </c>
      <c r="F15" s="150"/>
      <c r="G15" s="151"/>
      <c r="M15" s="152" t="s">
        <v>81</v>
      </c>
      <c r="O15" s="140"/>
    </row>
    <row r="16" spans="1:104">
      <c r="A16" s="141">
        <v>4</v>
      </c>
      <c r="B16" s="142" t="s">
        <v>82</v>
      </c>
      <c r="C16" s="143" t="s">
        <v>83</v>
      </c>
      <c r="D16" s="144" t="s">
        <v>72</v>
      </c>
      <c r="E16" s="145">
        <v>30.667200000000001</v>
      </c>
      <c r="F16" s="145">
        <v>0</v>
      </c>
      <c r="G16" s="146">
        <f>E16*F16</f>
        <v>0</v>
      </c>
      <c r="O16" s="140">
        <v>2</v>
      </c>
      <c r="AA16" s="113">
        <v>12</v>
      </c>
      <c r="AB16" s="113">
        <v>0</v>
      </c>
      <c r="AC16" s="113">
        <v>4</v>
      </c>
      <c r="AZ16" s="113">
        <v>1</v>
      </c>
      <c r="BA16" s="113">
        <f>IF(AZ16=1,G16,0)</f>
        <v>0</v>
      </c>
      <c r="BB16" s="113">
        <f>IF(AZ16=2,G16,0)</f>
        <v>0</v>
      </c>
      <c r="BC16" s="113">
        <f>IF(AZ16=3,G16,0)</f>
        <v>0</v>
      </c>
      <c r="BD16" s="113">
        <f>IF(AZ16=4,G16,0)</f>
        <v>0</v>
      </c>
      <c r="BE16" s="113">
        <f>IF(AZ16=5,G16,0)</f>
        <v>0</v>
      </c>
      <c r="CZ16" s="113">
        <v>1.6</v>
      </c>
    </row>
    <row r="17" spans="1:104">
      <c r="A17" s="141">
        <v>5</v>
      </c>
      <c r="B17" s="142" t="s">
        <v>84</v>
      </c>
      <c r="C17" s="143" t="s">
        <v>85</v>
      </c>
      <c r="D17" s="144" t="s">
        <v>86</v>
      </c>
      <c r="E17" s="145">
        <v>306.67</v>
      </c>
      <c r="F17" s="145">
        <v>0</v>
      </c>
      <c r="G17" s="146">
        <f>E17*F17</f>
        <v>0</v>
      </c>
      <c r="O17" s="140">
        <v>2</v>
      </c>
      <c r="AA17" s="113">
        <v>12</v>
      </c>
      <c r="AB17" s="113">
        <v>0</v>
      </c>
      <c r="AC17" s="113">
        <v>5</v>
      </c>
      <c r="AZ17" s="113">
        <v>1</v>
      </c>
      <c r="BA17" s="113">
        <f>IF(AZ17=1,G17,0)</f>
        <v>0</v>
      </c>
      <c r="BB17" s="113">
        <f>IF(AZ17=2,G17,0)</f>
        <v>0</v>
      </c>
      <c r="BC17" s="113">
        <f>IF(AZ17=3,G17,0)</f>
        <v>0</v>
      </c>
      <c r="BD17" s="113">
        <f>IF(AZ17=4,G17,0)</f>
        <v>0</v>
      </c>
      <c r="BE17" s="113">
        <f>IF(AZ17=5,G17,0)</f>
        <v>0</v>
      </c>
      <c r="CZ17" s="113">
        <v>0</v>
      </c>
    </row>
    <row r="18" spans="1:104">
      <c r="A18" s="141">
        <v>6</v>
      </c>
      <c r="B18" s="142" t="s">
        <v>87</v>
      </c>
      <c r="C18" s="143" t="s">
        <v>88</v>
      </c>
      <c r="D18" s="144" t="s">
        <v>86</v>
      </c>
      <c r="E18" s="145">
        <v>306.67</v>
      </c>
      <c r="F18" s="145">
        <v>0</v>
      </c>
      <c r="G18" s="146">
        <f>E18*F18</f>
        <v>0</v>
      </c>
      <c r="O18" s="140">
        <v>2</v>
      </c>
      <c r="AA18" s="113">
        <v>12</v>
      </c>
      <c r="AB18" s="113">
        <v>0</v>
      </c>
      <c r="AC18" s="113">
        <v>6</v>
      </c>
      <c r="AZ18" s="113">
        <v>1</v>
      </c>
      <c r="BA18" s="113">
        <f>IF(AZ18=1,G18,0)</f>
        <v>0</v>
      </c>
      <c r="BB18" s="113">
        <f>IF(AZ18=2,G18,0)</f>
        <v>0</v>
      </c>
      <c r="BC18" s="113">
        <f>IF(AZ18=3,G18,0)</f>
        <v>0</v>
      </c>
      <c r="BD18" s="113">
        <f>IF(AZ18=4,G18,0)</f>
        <v>0</v>
      </c>
      <c r="BE18" s="113">
        <f>IF(AZ18=5,G18,0)</f>
        <v>0</v>
      </c>
      <c r="CZ18" s="113">
        <v>0</v>
      </c>
    </row>
    <row r="19" spans="1:104">
      <c r="A19" s="141">
        <v>7</v>
      </c>
      <c r="B19" s="142" t="s">
        <v>89</v>
      </c>
      <c r="C19" s="143" t="s">
        <v>90</v>
      </c>
      <c r="D19" s="144" t="s">
        <v>86</v>
      </c>
      <c r="E19" s="145">
        <v>230.77500000000001</v>
      </c>
      <c r="F19" s="145">
        <v>0</v>
      </c>
      <c r="G19" s="146">
        <f>E19*F19</f>
        <v>0</v>
      </c>
      <c r="O19" s="140">
        <v>2</v>
      </c>
      <c r="AA19" s="113">
        <v>12</v>
      </c>
      <c r="AB19" s="113">
        <v>0</v>
      </c>
      <c r="AC19" s="113">
        <v>7</v>
      </c>
      <c r="AZ19" s="113">
        <v>1</v>
      </c>
      <c r="BA19" s="113">
        <f>IF(AZ19=1,G19,0)</f>
        <v>0</v>
      </c>
      <c r="BB19" s="113">
        <f>IF(AZ19=2,G19,0)</f>
        <v>0</v>
      </c>
      <c r="BC19" s="113">
        <f>IF(AZ19=3,G19,0)</f>
        <v>0</v>
      </c>
      <c r="BD19" s="113">
        <f>IF(AZ19=4,G19,0)</f>
        <v>0</v>
      </c>
      <c r="BE19" s="113">
        <f>IF(AZ19=5,G19,0)</f>
        <v>0</v>
      </c>
      <c r="CZ19" s="113">
        <v>0</v>
      </c>
    </row>
    <row r="20" spans="1:104">
      <c r="A20" s="147"/>
      <c r="B20" s="148"/>
      <c r="C20" s="210" t="s">
        <v>91</v>
      </c>
      <c r="D20" s="211"/>
      <c r="E20" s="149">
        <v>230.77500000000001</v>
      </c>
      <c r="F20" s="150"/>
      <c r="G20" s="151"/>
      <c r="M20" s="152" t="s">
        <v>91</v>
      </c>
      <c r="O20" s="140"/>
    </row>
    <row r="21" spans="1:104">
      <c r="A21" s="141">
        <v>8</v>
      </c>
      <c r="B21" s="142" t="s">
        <v>92</v>
      </c>
      <c r="C21" s="143" t="s">
        <v>93</v>
      </c>
      <c r="D21" s="144" t="s">
        <v>94</v>
      </c>
      <c r="E21" s="145">
        <v>150</v>
      </c>
      <c r="F21" s="145">
        <v>0</v>
      </c>
      <c r="G21" s="146">
        <f>E21*F21</f>
        <v>0</v>
      </c>
      <c r="O21" s="140">
        <v>2</v>
      </c>
      <c r="AA21" s="113">
        <v>12</v>
      </c>
      <c r="AB21" s="113">
        <v>0</v>
      </c>
      <c r="AC21" s="113">
        <v>8</v>
      </c>
      <c r="AZ21" s="113">
        <v>1</v>
      </c>
      <c r="BA21" s="113">
        <f>IF(AZ21=1,G21,0)</f>
        <v>0</v>
      </c>
      <c r="BB21" s="113">
        <f>IF(AZ21=2,G21,0)</f>
        <v>0</v>
      </c>
      <c r="BC21" s="113">
        <f>IF(AZ21=3,G21,0)</f>
        <v>0</v>
      </c>
      <c r="BD21" s="113">
        <f>IF(AZ21=4,G21,0)</f>
        <v>0</v>
      </c>
      <c r="BE21" s="113">
        <f>IF(AZ21=5,G21,0)</f>
        <v>0</v>
      </c>
      <c r="CZ21" s="113">
        <v>0</v>
      </c>
    </row>
    <row r="22" spans="1:104">
      <c r="A22" s="141">
        <v>9</v>
      </c>
      <c r="B22" s="142" t="s">
        <v>95</v>
      </c>
      <c r="C22" s="143" t="s">
        <v>96</v>
      </c>
      <c r="D22" s="144" t="s">
        <v>68</v>
      </c>
      <c r="E22" s="145">
        <v>150</v>
      </c>
      <c r="F22" s="145">
        <v>0</v>
      </c>
      <c r="G22" s="146">
        <f>E22*F22</f>
        <v>0</v>
      </c>
      <c r="O22" s="140">
        <v>2</v>
      </c>
      <c r="AA22" s="113">
        <v>12</v>
      </c>
      <c r="AB22" s="113">
        <v>0</v>
      </c>
      <c r="AC22" s="113">
        <v>9</v>
      </c>
      <c r="AZ22" s="113">
        <v>1</v>
      </c>
      <c r="BA22" s="113">
        <f>IF(AZ22=1,G22,0)</f>
        <v>0</v>
      </c>
      <c r="BB22" s="113">
        <f>IF(AZ22=2,G22,0)</f>
        <v>0</v>
      </c>
      <c r="BC22" s="113">
        <f>IF(AZ22=3,G22,0)</f>
        <v>0</v>
      </c>
      <c r="BD22" s="113">
        <f>IF(AZ22=4,G22,0)</f>
        <v>0</v>
      </c>
      <c r="BE22" s="113">
        <f>IF(AZ22=5,G22,0)</f>
        <v>0</v>
      </c>
      <c r="CZ22" s="113">
        <v>0</v>
      </c>
    </row>
    <row r="23" spans="1:104" ht="22.5">
      <c r="A23" s="141">
        <v>10</v>
      </c>
      <c r="B23" s="142" t="s">
        <v>97</v>
      </c>
      <c r="C23" s="143" t="s">
        <v>98</v>
      </c>
      <c r="D23" s="144" t="s">
        <v>72</v>
      </c>
      <c r="E23" s="145">
        <v>30.67</v>
      </c>
      <c r="F23" s="145">
        <v>0</v>
      </c>
      <c r="G23" s="146">
        <f>E23*F23</f>
        <v>0</v>
      </c>
      <c r="O23" s="140">
        <v>2</v>
      </c>
      <c r="AA23" s="113">
        <v>12</v>
      </c>
      <c r="AB23" s="113">
        <v>0</v>
      </c>
      <c r="AC23" s="113">
        <v>10</v>
      </c>
      <c r="AZ23" s="113">
        <v>1</v>
      </c>
      <c r="BA23" s="113">
        <f>IF(AZ23=1,G23,0)</f>
        <v>0</v>
      </c>
      <c r="BB23" s="113">
        <f>IF(AZ23=2,G23,0)</f>
        <v>0</v>
      </c>
      <c r="BC23" s="113">
        <f>IF(AZ23=3,G23,0)</f>
        <v>0</v>
      </c>
      <c r="BD23" s="113">
        <f>IF(AZ23=4,G23,0)</f>
        <v>0</v>
      </c>
      <c r="BE23" s="113">
        <f>IF(AZ23=5,G23,0)</f>
        <v>0</v>
      </c>
      <c r="CZ23" s="113">
        <v>0</v>
      </c>
    </row>
    <row r="24" spans="1:104">
      <c r="A24" s="147"/>
      <c r="B24" s="148"/>
      <c r="C24" s="210" t="s">
        <v>99</v>
      </c>
      <c r="D24" s="211"/>
      <c r="E24" s="149">
        <v>30.67</v>
      </c>
      <c r="F24" s="150"/>
      <c r="G24" s="151"/>
      <c r="M24" s="152" t="s">
        <v>99</v>
      </c>
      <c r="O24" s="140"/>
    </row>
    <row r="25" spans="1:104">
      <c r="A25" s="141">
        <v>11</v>
      </c>
      <c r="B25" s="142" t="s">
        <v>100</v>
      </c>
      <c r="C25" s="143" t="s">
        <v>101</v>
      </c>
      <c r="D25" s="144" t="s">
        <v>102</v>
      </c>
      <c r="E25" s="145">
        <v>20</v>
      </c>
      <c r="F25" s="145">
        <v>0</v>
      </c>
      <c r="G25" s="146">
        <f>E25*F25</f>
        <v>0</v>
      </c>
      <c r="O25" s="140">
        <v>2</v>
      </c>
      <c r="AA25" s="113">
        <v>12</v>
      </c>
      <c r="AB25" s="113">
        <v>1</v>
      </c>
      <c r="AC25" s="113">
        <v>11</v>
      </c>
      <c r="AZ25" s="113">
        <v>1</v>
      </c>
      <c r="BA25" s="113">
        <f>IF(AZ25=1,G25,0)</f>
        <v>0</v>
      </c>
      <c r="BB25" s="113">
        <f>IF(AZ25=2,G25,0)</f>
        <v>0</v>
      </c>
      <c r="BC25" s="113">
        <f>IF(AZ25=3,G25,0)</f>
        <v>0</v>
      </c>
      <c r="BD25" s="113">
        <f>IF(AZ25=4,G25,0)</f>
        <v>0</v>
      </c>
      <c r="BE25" s="113">
        <f>IF(AZ25=5,G25,0)</f>
        <v>0</v>
      </c>
      <c r="CZ25" s="113">
        <v>1E-3</v>
      </c>
    </row>
    <row r="26" spans="1:104">
      <c r="A26" s="153"/>
      <c r="B26" s="154" t="s">
        <v>69</v>
      </c>
      <c r="C26" s="155" t="str">
        <f>CONCATENATE(B7," ",C7)</f>
        <v>1 Zemní práce</v>
      </c>
      <c r="D26" s="153"/>
      <c r="E26" s="156"/>
      <c r="F26" s="156"/>
      <c r="G26" s="157">
        <f>G25+G23+G22+G21+G19+G18+G17+G16+G13+G12+G8</f>
        <v>0</v>
      </c>
      <c r="O26" s="140">
        <v>4</v>
      </c>
      <c r="BA26" s="158">
        <f>SUM(BA7:BA25)</f>
        <v>0</v>
      </c>
      <c r="BB26" s="158">
        <f>SUM(BB7:BB25)</f>
        <v>0</v>
      </c>
      <c r="BC26" s="158">
        <f>SUM(BC7:BC25)</f>
        <v>0</v>
      </c>
      <c r="BD26" s="158">
        <f>SUM(BD7:BD25)</f>
        <v>0</v>
      </c>
      <c r="BE26" s="158">
        <f>SUM(BE7:BE25)</f>
        <v>0</v>
      </c>
    </row>
    <row r="27" spans="1:104">
      <c r="A27" s="133" t="s">
        <v>65</v>
      </c>
      <c r="B27" s="134" t="s">
        <v>103</v>
      </c>
      <c r="C27" s="135" t="s">
        <v>104</v>
      </c>
      <c r="D27" s="136"/>
      <c r="E27" s="137"/>
      <c r="F27" s="137"/>
      <c r="G27" s="138"/>
      <c r="H27" s="139"/>
      <c r="I27" s="139"/>
      <c r="O27" s="140">
        <v>1</v>
      </c>
    </row>
    <row r="28" spans="1:104">
      <c r="A28" s="141">
        <v>12</v>
      </c>
      <c r="B28" s="142" t="s">
        <v>105</v>
      </c>
      <c r="C28" s="143" t="s">
        <v>106</v>
      </c>
      <c r="D28" s="144" t="s">
        <v>72</v>
      </c>
      <c r="E28" s="145">
        <v>0.51300000000000001</v>
      </c>
      <c r="F28" s="145">
        <v>0</v>
      </c>
      <c r="G28" s="146">
        <f>E28*F28</f>
        <v>0</v>
      </c>
      <c r="O28" s="140">
        <v>2</v>
      </c>
      <c r="AA28" s="113">
        <v>12</v>
      </c>
      <c r="AB28" s="113">
        <v>0</v>
      </c>
      <c r="AC28" s="113">
        <v>12</v>
      </c>
      <c r="AZ28" s="113">
        <v>1</v>
      </c>
      <c r="BA28" s="113">
        <f>IF(AZ28=1,G28,0)</f>
        <v>0</v>
      </c>
      <c r="BB28" s="113">
        <f>IF(AZ28=2,G28,0)</f>
        <v>0</v>
      </c>
      <c r="BC28" s="113">
        <f>IF(AZ28=3,G28,0)</f>
        <v>0</v>
      </c>
      <c r="BD28" s="113">
        <f>IF(AZ28=4,G28,0)</f>
        <v>0</v>
      </c>
      <c r="BE28" s="113">
        <f>IF(AZ28=5,G28,0)</f>
        <v>0</v>
      </c>
      <c r="CZ28" s="113">
        <v>1.7816399999999999</v>
      </c>
    </row>
    <row r="29" spans="1:104">
      <c r="A29" s="147"/>
      <c r="B29" s="148"/>
      <c r="C29" s="210" t="s">
        <v>107</v>
      </c>
      <c r="D29" s="211"/>
      <c r="E29" s="149">
        <v>0.108</v>
      </c>
      <c r="F29" s="150"/>
      <c r="G29" s="151"/>
      <c r="M29" s="152" t="s">
        <v>107</v>
      </c>
      <c r="O29" s="140"/>
    </row>
    <row r="30" spans="1:104">
      <c r="A30" s="147"/>
      <c r="B30" s="148"/>
      <c r="C30" s="210" t="s">
        <v>108</v>
      </c>
      <c r="D30" s="211"/>
      <c r="E30" s="149">
        <v>0.24299999999999999</v>
      </c>
      <c r="F30" s="150"/>
      <c r="G30" s="151"/>
      <c r="M30" s="152" t="s">
        <v>108</v>
      </c>
      <c r="O30" s="140"/>
    </row>
    <row r="31" spans="1:104">
      <c r="A31" s="147"/>
      <c r="B31" s="148"/>
      <c r="C31" s="210" t="s">
        <v>109</v>
      </c>
      <c r="D31" s="211"/>
      <c r="E31" s="149">
        <v>0.16200000000000001</v>
      </c>
      <c r="F31" s="150"/>
      <c r="G31" s="151"/>
      <c r="M31" s="152" t="s">
        <v>109</v>
      </c>
      <c r="O31" s="140"/>
    </row>
    <row r="32" spans="1:104">
      <c r="A32" s="141">
        <v>13</v>
      </c>
      <c r="B32" s="142" t="s">
        <v>110</v>
      </c>
      <c r="C32" s="143" t="s">
        <v>356</v>
      </c>
      <c r="D32" s="144" t="s">
        <v>86</v>
      </c>
      <c r="E32" s="145">
        <v>20.321999999999999</v>
      </c>
      <c r="F32" s="145">
        <v>0</v>
      </c>
      <c r="G32" s="146">
        <f>E32*F32</f>
        <v>0</v>
      </c>
      <c r="O32" s="140">
        <v>2</v>
      </c>
      <c r="AA32" s="113">
        <v>12</v>
      </c>
      <c r="AB32" s="113">
        <v>0</v>
      </c>
      <c r="AC32" s="113">
        <v>13</v>
      </c>
      <c r="AZ32" s="113">
        <v>1</v>
      </c>
      <c r="BA32" s="113">
        <f>IF(AZ32=1,G32,0)</f>
        <v>0</v>
      </c>
      <c r="BB32" s="113">
        <f>IF(AZ32=2,G32,0)</f>
        <v>0</v>
      </c>
      <c r="BC32" s="113">
        <f>IF(AZ32=3,G32,0)</f>
        <v>0</v>
      </c>
      <c r="BD32" s="113">
        <f>IF(AZ32=4,G32,0)</f>
        <v>0</v>
      </c>
      <c r="BE32" s="113">
        <f>IF(AZ32=5,G32,0)</f>
        <v>0</v>
      </c>
      <c r="CZ32" s="113">
        <v>3.925E-2</v>
      </c>
    </row>
    <row r="33" spans="1:104">
      <c r="A33" s="147"/>
      <c r="B33" s="148"/>
      <c r="C33" s="210" t="s">
        <v>111</v>
      </c>
      <c r="D33" s="211"/>
      <c r="E33" s="149">
        <v>17.82</v>
      </c>
      <c r="F33" s="150"/>
      <c r="G33" s="151"/>
      <c r="M33" s="152" t="s">
        <v>111</v>
      </c>
      <c r="O33" s="140"/>
    </row>
    <row r="34" spans="1:104">
      <c r="A34" s="147"/>
      <c r="B34" s="148"/>
      <c r="C34" s="210" t="s">
        <v>112</v>
      </c>
      <c r="D34" s="211"/>
      <c r="E34" s="149">
        <v>0.39600000000000002</v>
      </c>
      <c r="F34" s="150"/>
      <c r="G34" s="151"/>
      <c r="M34" s="152" t="s">
        <v>112</v>
      </c>
      <c r="O34" s="140"/>
    </row>
    <row r="35" spans="1:104">
      <c r="A35" s="147"/>
      <c r="B35" s="148"/>
      <c r="C35" s="210" t="s">
        <v>113</v>
      </c>
      <c r="D35" s="211"/>
      <c r="E35" s="149">
        <v>2.1059999999999999</v>
      </c>
      <c r="F35" s="150"/>
      <c r="G35" s="151"/>
      <c r="M35" s="152" t="s">
        <v>113</v>
      </c>
      <c r="O35" s="140"/>
    </row>
    <row r="36" spans="1:104" ht="22.5">
      <c r="A36" s="141">
        <v>14</v>
      </c>
      <c r="B36" s="142" t="s">
        <v>114</v>
      </c>
      <c r="C36" s="143" t="s">
        <v>357</v>
      </c>
      <c r="D36" s="144" t="s">
        <v>86</v>
      </c>
      <c r="E36" s="145">
        <v>20.321999999999999</v>
      </c>
      <c r="F36" s="145">
        <v>0</v>
      </c>
      <c r="G36" s="146">
        <f>E36*F36</f>
        <v>0</v>
      </c>
      <c r="O36" s="140">
        <v>2</v>
      </c>
      <c r="AA36" s="113">
        <v>12</v>
      </c>
      <c r="AB36" s="113">
        <v>0</v>
      </c>
      <c r="AC36" s="113">
        <v>14</v>
      </c>
      <c r="AZ36" s="113">
        <v>1</v>
      </c>
      <c r="BA36" s="113">
        <f>IF(AZ36=1,G36,0)</f>
        <v>0</v>
      </c>
      <c r="BB36" s="113">
        <f>IF(AZ36=2,G36,0)</f>
        <v>0</v>
      </c>
      <c r="BC36" s="113">
        <f>IF(AZ36=3,G36,0)</f>
        <v>0</v>
      </c>
      <c r="BD36" s="113">
        <f>IF(AZ36=4,G36,0)</f>
        <v>0</v>
      </c>
      <c r="BE36" s="113">
        <f>IF(AZ36=5,G36,0)</f>
        <v>0</v>
      </c>
      <c r="CZ36" s="113">
        <v>3.6400000000000002E-2</v>
      </c>
    </row>
    <row r="37" spans="1:104">
      <c r="A37" s="141">
        <v>15</v>
      </c>
      <c r="B37" s="142" t="s">
        <v>115</v>
      </c>
      <c r="C37" s="143" t="s">
        <v>116</v>
      </c>
      <c r="D37" s="144" t="s">
        <v>86</v>
      </c>
      <c r="E37" s="145">
        <v>20.321999999999999</v>
      </c>
      <c r="F37" s="145">
        <v>0</v>
      </c>
      <c r="G37" s="146">
        <f>E37*F37</f>
        <v>0</v>
      </c>
      <c r="O37" s="140">
        <v>2</v>
      </c>
      <c r="AA37" s="113">
        <v>12</v>
      </c>
      <c r="AB37" s="113">
        <v>0</v>
      </c>
      <c r="AC37" s="113">
        <v>15</v>
      </c>
      <c r="AZ37" s="113">
        <v>1</v>
      </c>
      <c r="BA37" s="113">
        <f>IF(AZ37=1,G37,0)</f>
        <v>0</v>
      </c>
      <c r="BB37" s="113">
        <f>IF(AZ37=2,G37,0)</f>
        <v>0</v>
      </c>
      <c r="BC37" s="113">
        <f>IF(AZ37=3,G37,0)</f>
        <v>0</v>
      </c>
      <c r="BD37" s="113">
        <f>IF(AZ37=4,G37,0)</f>
        <v>0</v>
      </c>
      <c r="BE37" s="113">
        <f>IF(AZ37=5,G37,0)</f>
        <v>0</v>
      </c>
      <c r="CZ37" s="113">
        <v>0</v>
      </c>
    </row>
    <row r="38" spans="1:104">
      <c r="A38" s="141">
        <v>16</v>
      </c>
      <c r="B38" s="142" t="s">
        <v>117</v>
      </c>
      <c r="C38" s="143" t="s">
        <v>118</v>
      </c>
      <c r="D38" s="144" t="s">
        <v>68</v>
      </c>
      <c r="E38" s="145">
        <v>24</v>
      </c>
      <c r="F38" s="145">
        <v>0</v>
      </c>
      <c r="G38" s="146">
        <f>E38*F38</f>
        <v>0</v>
      </c>
      <c r="O38" s="140">
        <v>2</v>
      </c>
      <c r="AA38" s="113">
        <v>12</v>
      </c>
      <c r="AB38" s="113">
        <v>0</v>
      </c>
      <c r="AC38" s="113">
        <v>16</v>
      </c>
      <c r="AZ38" s="113">
        <v>1</v>
      </c>
      <c r="BA38" s="113">
        <f>IF(AZ38=1,G38,0)</f>
        <v>0</v>
      </c>
      <c r="BB38" s="113">
        <f>IF(AZ38=2,G38,0)</f>
        <v>0</v>
      </c>
      <c r="BC38" s="113">
        <f>IF(AZ38=3,G38,0)</f>
        <v>0</v>
      </c>
      <c r="BD38" s="113">
        <f>IF(AZ38=4,G38,0)</f>
        <v>0</v>
      </c>
      <c r="BE38" s="113">
        <f>IF(AZ38=5,G38,0)</f>
        <v>0</v>
      </c>
      <c r="CZ38" s="113">
        <v>0</v>
      </c>
    </row>
    <row r="39" spans="1:104">
      <c r="A39" s="147"/>
      <c r="B39" s="148"/>
      <c r="C39" s="210" t="s">
        <v>119</v>
      </c>
      <c r="D39" s="211"/>
      <c r="E39" s="149">
        <v>24</v>
      </c>
      <c r="F39" s="150"/>
      <c r="G39" s="151"/>
      <c r="M39" s="152" t="s">
        <v>119</v>
      </c>
      <c r="O39" s="140"/>
    </row>
    <row r="40" spans="1:104">
      <c r="A40" s="141">
        <v>17</v>
      </c>
      <c r="B40" s="142" t="s">
        <v>120</v>
      </c>
      <c r="C40" s="143" t="s">
        <v>121</v>
      </c>
      <c r="D40" s="144" t="s">
        <v>72</v>
      </c>
      <c r="E40" s="145">
        <v>5.4989999999999997</v>
      </c>
      <c r="F40" s="145">
        <v>0</v>
      </c>
      <c r="G40" s="146">
        <f>E40*F40</f>
        <v>0</v>
      </c>
      <c r="O40" s="140">
        <v>2</v>
      </c>
      <c r="AA40" s="113">
        <v>12</v>
      </c>
      <c r="AB40" s="113">
        <v>0</v>
      </c>
      <c r="AC40" s="113">
        <v>17</v>
      </c>
      <c r="AZ40" s="113">
        <v>1</v>
      </c>
      <c r="BA40" s="113">
        <f>IF(AZ40=1,G40,0)</f>
        <v>0</v>
      </c>
      <c r="BB40" s="113">
        <f>IF(AZ40=2,G40,0)</f>
        <v>0</v>
      </c>
      <c r="BC40" s="113">
        <f>IF(AZ40=3,G40,0)</f>
        <v>0</v>
      </c>
      <c r="BD40" s="113">
        <f>IF(AZ40=4,G40,0)</f>
        <v>0</v>
      </c>
      <c r="BE40" s="113">
        <f>IF(AZ40=5,G40,0)</f>
        <v>0</v>
      </c>
      <c r="CZ40" s="113">
        <v>2.4169299999999998</v>
      </c>
    </row>
    <row r="41" spans="1:104">
      <c r="A41" s="147"/>
      <c r="B41" s="148"/>
      <c r="C41" s="210" t="s">
        <v>122</v>
      </c>
      <c r="D41" s="211"/>
      <c r="E41" s="149">
        <v>2.673</v>
      </c>
      <c r="F41" s="150"/>
      <c r="G41" s="151"/>
      <c r="M41" s="152" t="s">
        <v>122</v>
      </c>
      <c r="O41" s="140"/>
    </row>
    <row r="42" spans="1:104">
      <c r="A42" s="147"/>
      <c r="B42" s="148"/>
      <c r="C42" s="210" t="s">
        <v>112</v>
      </c>
      <c r="D42" s="211"/>
      <c r="E42" s="149">
        <v>0.39600000000000002</v>
      </c>
      <c r="F42" s="150"/>
      <c r="G42" s="151"/>
      <c r="M42" s="152" t="s">
        <v>112</v>
      </c>
      <c r="O42" s="140"/>
    </row>
    <row r="43" spans="1:104">
      <c r="A43" s="147"/>
      <c r="B43" s="148"/>
      <c r="C43" s="210" t="s">
        <v>113</v>
      </c>
      <c r="D43" s="211"/>
      <c r="E43" s="149">
        <v>2.1059999999999999</v>
      </c>
      <c r="F43" s="150"/>
      <c r="G43" s="151"/>
      <c r="M43" s="152" t="s">
        <v>113</v>
      </c>
      <c r="O43" s="140"/>
    </row>
    <row r="44" spans="1:104">
      <c r="A44" s="147"/>
      <c r="B44" s="148"/>
      <c r="C44" s="210" t="s">
        <v>75</v>
      </c>
      <c r="D44" s="211"/>
      <c r="E44" s="149">
        <v>0.32400000000000001</v>
      </c>
      <c r="F44" s="150"/>
      <c r="G44" s="151"/>
      <c r="M44" s="152" t="s">
        <v>75</v>
      </c>
      <c r="O44" s="140"/>
    </row>
    <row r="45" spans="1:104">
      <c r="A45" s="153"/>
      <c r="B45" s="154" t="s">
        <v>69</v>
      </c>
      <c r="C45" s="155" t="str">
        <f>CONCATENATE(B27," ",C27)</f>
        <v>2 Základy,zvláštní zakládání</v>
      </c>
      <c r="D45" s="153"/>
      <c r="E45" s="156"/>
      <c r="F45" s="156"/>
      <c r="G45" s="157">
        <f>G40+G38+G37+G36+G32+G28</f>
        <v>0</v>
      </c>
      <c r="O45" s="140">
        <v>4</v>
      </c>
      <c r="BA45" s="158">
        <f>SUM(BA27:BA44)</f>
        <v>0</v>
      </c>
      <c r="BB45" s="158">
        <f>SUM(BB27:BB44)</f>
        <v>0</v>
      </c>
      <c r="BC45" s="158">
        <f>SUM(BC27:BC44)</f>
        <v>0</v>
      </c>
      <c r="BD45" s="158">
        <f>SUM(BD27:BD44)</f>
        <v>0</v>
      </c>
      <c r="BE45" s="158">
        <f>SUM(BE27:BE44)</f>
        <v>0</v>
      </c>
    </row>
    <row r="46" spans="1:104">
      <c r="A46" s="133" t="s">
        <v>65</v>
      </c>
      <c r="B46" s="134" t="s">
        <v>123</v>
      </c>
      <c r="C46" s="135" t="s">
        <v>124</v>
      </c>
      <c r="D46" s="136"/>
      <c r="E46" s="137"/>
      <c r="F46" s="137"/>
      <c r="G46" s="138"/>
      <c r="H46" s="139"/>
      <c r="I46" s="139"/>
      <c r="O46" s="140">
        <v>1</v>
      </c>
    </row>
    <row r="47" spans="1:104">
      <c r="A47" s="141">
        <v>18</v>
      </c>
      <c r="B47" s="142" t="s">
        <v>125</v>
      </c>
      <c r="C47" s="143" t="s">
        <v>126</v>
      </c>
      <c r="D47" s="144" t="s">
        <v>94</v>
      </c>
      <c r="E47" s="145">
        <v>5</v>
      </c>
      <c r="F47" s="145">
        <v>0</v>
      </c>
      <c r="G47" s="146">
        <f t="shared" ref="G47:G58" si="0">E47*F47</f>
        <v>0</v>
      </c>
      <c r="O47" s="140">
        <v>2</v>
      </c>
      <c r="AA47" s="113">
        <v>12</v>
      </c>
      <c r="AB47" s="113">
        <v>0</v>
      </c>
      <c r="AC47" s="113">
        <v>18</v>
      </c>
      <c r="AZ47" s="113">
        <v>1</v>
      </c>
      <c r="BA47" s="113">
        <f t="shared" ref="BA47:BA58" si="1">IF(AZ47=1,G47,0)</f>
        <v>0</v>
      </c>
      <c r="BB47" s="113">
        <f t="shared" ref="BB47:BB58" si="2">IF(AZ47=2,G47,0)</f>
        <v>0</v>
      </c>
      <c r="BC47" s="113">
        <f t="shared" ref="BC47:BC58" si="3">IF(AZ47=3,G47,0)</f>
        <v>0</v>
      </c>
      <c r="BD47" s="113">
        <f t="shared" ref="BD47:BD58" si="4">IF(AZ47=4,G47,0)</f>
        <v>0</v>
      </c>
      <c r="BE47" s="113">
        <f t="shared" ref="BE47:BE58" si="5">IF(AZ47=5,G47,0)</f>
        <v>0</v>
      </c>
      <c r="CZ47" s="113">
        <v>8.7799999999999996E-3</v>
      </c>
    </row>
    <row r="48" spans="1:104">
      <c r="A48" s="141">
        <v>19</v>
      </c>
      <c r="B48" s="142" t="s">
        <v>127</v>
      </c>
      <c r="C48" s="143" t="s">
        <v>128</v>
      </c>
      <c r="D48" s="144" t="s">
        <v>94</v>
      </c>
      <c r="E48" s="145">
        <v>1</v>
      </c>
      <c r="F48" s="145">
        <v>0</v>
      </c>
      <c r="G48" s="146">
        <f t="shared" si="0"/>
        <v>0</v>
      </c>
      <c r="O48" s="140">
        <v>2</v>
      </c>
      <c r="AA48" s="113">
        <v>12</v>
      </c>
      <c r="AB48" s="113">
        <v>0</v>
      </c>
      <c r="AC48" s="113">
        <v>19</v>
      </c>
      <c r="AZ48" s="113">
        <v>1</v>
      </c>
      <c r="BA48" s="113">
        <f t="shared" si="1"/>
        <v>0</v>
      </c>
      <c r="BB48" s="113">
        <f t="shared" si="2"/>
        <v>0</v>
      </c>
      <c r="BC48" s="113">
        <f t="shared" si="3"/>
        <v>0</v>
      </c>
      <c r="BD48" s="113">
        <f t="shared" si="4"/>
        <v>0</v>
      </c>
      <c r="BE48" s="113">
        <f t="shared" si="5"/>
        <v>0</v>
      </c>
      <c r="CZ48" s="113">
        <v>2.0000000000000001E-4</v>
      </c>
    </row>
    <row r="49" spans="1:104">
      <c r="A49" s="141">
        <v>20</v>
      </c>
      <c r="B49" s="142" t="s">
        <v>129</v>
      </c>
      <c r="C49" s="143" t="s">
        <v>130</v>
      </c>
      <c r="D49" s="144" t="s">
        <v>94</v>
      </c>
      <c r="E49" s="145">
        <v>1</v>
      </c>
      <c r="F49" s="145">
        <v>0</v>
      </c>
      <c r="G49" s="146">
        <f t="shared" si="0"/>
        <v>0</v>
      </c>
      <c r="O49" s="140">
        <v>2</v>
      </c>
      <c r="AA49" s="113">
        <v>12</v>
      </c>
      <c r="AB49" s="113">
        <v>0</v>
      </c>
      <c r="AC49" s="113">
        <v>20</v>
      </c>
      <c r="AZ49" s="113">
        <v>1</v>
      </c>
      <c r="BA49" s="113">
        <f t="shared" si="1"/>
        <v>0</v>
      </c>
      <c r="BB49" s="113">
        <f t="shared" si="2"/>
        <v>0</v>
      </c>
      <c r="BC49" s="113">
        <f t="shared" si="3"/>
        <v>0</v>
      </c>
      <c r="BD49" s="113">
        <f t="shared" si="4"/>
        <v>0</v>
      </c>
      <c r="BE49" s="113">
        <f t="shared" si="5"/>
        <v>0</v>
      </c>
      <c r="CZ49" s="113">
        <v>1.1000000000000001E-3</v>
      </c>
    </row>
    <row r="50" spans="1:104">
      <c r="A50" s="141">
        <v>21</v>
      </c>
      <c r="B50" s="142" t="s">
        <v>131</v>
      </c>
      <c r="C50" s="143" t="s">
        <v>132</v>
      </c>
      <c r="D50" s="144" t="s">
        <v>94</v>
      </c>
      <c r="E50" s="145">
        <v>1</v>
      </c>
      <c r="F50" s="145">
        <v>0</v>
      </c>
      <c r="G50" s="146">
        <f t="shared" si="0"/>
        <v>0</v>
      </c>
      <c r="O50" s="140">
        <v>2</v>
      </c>
      <c r="AA50" s="113">
        <v>12</v>
      </c>
      <c r="AB50" s="113">
        <v>0</v>
      </c>
      <c r="AC50" s="113">
        <v>21</v>
      </c>
      <c r="AZ50" s="113">
        <v>1</v>
      </c>
      <c r="BA50" s="113">
        <f t="shared" si="1"/>
        <v>0</v>
      </c>
      <c r="BB50" s="113">
        <f t="shared" si="2"/>
        <v>0</v>
      </c>
      <c r="BC50" s="113">
        <f t="shared" si="3"/>
        <v>0</v>
      </c>
      <c r="BD50" s="113">
        <f t="shared" si="4"/>
        <v>0</v>
      </c>
      <c r="BE50" s="113">
        <f t="shared" si="5"/>
        <v>0</v>
      </c>
      <c r="CZ50" s="113">
        <v>4.8399999999999997E-3</v>
      </c>
    </row>
    <row r="51" spans="1:104">
      <c r="A51" s="141">
        <v>22</v>
      </c>
      <c r="B51" s="142" t="s">
        <v>133</v>
      </c>
      <c r="C51" s="143" t="s">
        <v>134</v>
      </c>
      <c r="D51" s="144" t="s">
        <v>94</v>
      </c>
      <c r="E51" s="145">
        <v>1</v>
      </c>
      <c r="F51" s="145">
        <v>0</v>
      </c>
      <c r="G51" s="146">
        <f t="shared" si="0"/>
        <v>0</v>
      </c>
      <c r="O51" s="140">
        <v>2</v>
      </c>
      <c r="AA51" s="113">
        <v>12</v>
      </c>
      <c r="AB51" s="113">
        <v>0</v>
      </c>
      <c r="AC51" s="113">
        <v>22</v>
      </c>
      <c r="AZ51" s="113">
        <v>1</v>
      </c>
      <c r="BA51" s="113">
        <f t="shared" si="1"/>
        <v>0</v>
      </c>
      <c r="BB51" s="113">
        <f t="shared" si="2"/>
        <v>0</v>
      </c>
      <c r="BC51" s="113">
        <f t="shared" si="3"/>
        <v>0</v>
      </c>
      <c r="BD51" s="113">
        <f t="shared" si="4"/>
        <v>0</v>
      </c>
      <c r="BE51" s="113">
        <f t="shared" si="5"/>
        <v>0</v>
      </c>
      <c r="CZ51" s="113">
        <v>6.7000000000000002E-4</v>
      </c>
    </row>
    <row r="52" spans="1:104">
      <c r="A52" s="141">
        <v>23</v>
      </c>
      <c r="B52" s="142" t="s">
        <v>135</v>
      </c>
      <c r="C52" s="143" t="s">
        <v>136</v>
      </c>
      <c r="D52" s="144" t="s">
        <v>137</v>
      </c>
      <c r="E52" s="145">
        <v>1</v>
      </c>
      <c r="F52" s="145">
        <v>0</v>
      </c>
      <c r="G52" s="146">
        <f t="shared" si="0"/>
        <v>0</v>
      </c>
      <c r="O52" s="140">
        <v>2</v>
      </c>
      <c r="AA52" s="113">
        <v>12</v>
      </c>
      <c r="AB52" s="113">
        <v>0</v>
      </c>
      <c r="AC52" s="113">
        <v>23</v>
      </c>
      <c r="AZ52" s="113">
        <v>1</v>
      </c>
      <c r="BA52" s="113">
        <f t="shared" si="1"/>
        <v>0</v>
      </c>
      <c r="BB52" s="113">
        <f t="shared" si="2"/>
        <v>0</v>
      </c>
      <c r="BC52" s="113">
        <f t="shared" si="3"/>
        <v>0</v>
      </c>
      <c r="BD52" s="113">
        <f t="shared" si="4"/>
        <v>0</v>
      </c>
      <c r="BE52" s="113">
        <f t="shared" si="5"/>
        <v>0</v>
      </c>
      <c r="CZ52" s="113">
        <v>4.7600000000000003E-3</v>
      </c>
    </row>
    <row r="53" spans="1:104">
      <c r="A53" s="141">
        <v>24</v>
      </c>
      <c r="B53" s="142" t="s">
        <v>138</v>
      </c>
      <c r="C53" s="143" t="s">
        <v>139</v>
      </c>
      <c r="D53" s="144" t="s">
        <v>140</v>
      </c>
      <c r="E53" s="145">
        <v>1</v>
      </c>
      <c r="F53" s="145">
        <v>0</v>
      </c>
      <c r="G53" s="146">
        <f t="shared" si="0"/>
        <v>0</v>
      </c>
      <c r="O53" s="140">
        <v>2</v>
      </c>
      <c r="AA53" s="113">
        <v>12</v>
      </c>
      <c r="AB53" s="113">
        <v>0</v>
      </c>
      <c r="AC53" s="113">
        <v>24</v>
      </c>
      <c r="AZ53" s="113">
        <v>1</v>
      </c>
      <c r="BA53" s="113">
        <f t="shared" si="1"/>
        <v>0</v>
      </c>
      <c r="BB53" s="113">
        <f t="shared" si="2"/>
        <v>0</v>
      </c>
      <c r="BC53" s="113">
        <f t="shared" si="3"/>
        <v>0</v>
      </c>
      <c r="BD53" s="113">
        <f t="shared" si="4"/>
        <v>0</v>
      </c>
      <c r="BE53" s="113">
        <f t="shared" si="5"/>
        <v>0</v>
      </c>
      <c r="CZ53" s="113">
        <v>0</v>
      </c>
    </row>
    <row r="54" spans="1:104">
      <c r="A54" s="141">
        <v>25</v>
      </c>
      <c r="B54" s="142" t="s">
        <v>141</v>
      </c>
      <c r="C54" s="143" t="s">
        <v>300</v>
      </c>
      <c r="D54" s="144" t="s">
        <v>94</v>
      </c>
      <c r="E54" s="145">
        <v>1</v>
      </c>
      <c r="F54" s="145">
        <v>0</v>
      </c>
      <c r="G54" s="146">
        <f t="shared" si="0"/>
        <v>0</v>
      </c>
      <c r="O54" s="140">
        <v>2</v>
      </c>
      <c r="AA54" s="113">
        <v>12</v>
      </c>
      <c r="AB54" s="113">
        <v>0</v>
      </c>
      <c r="AC54" s="113">
        <v>25</v>
      </c>
      <c r="AZ54" s="113">
        <v>1</v>
      </c>
      <c r="BA54" s="113">
        <f t="shared" si="1"/>
        <v>0</v>
      </c>
      <c r="BB54" s="113">
        <f t="shared" si="2"/>
        <v>0</v>
      </c>
      <c r="BC54" s="113">
        <f t="shared" si="3"/>
        <v>0</v>
      </c>
      <c r="BD54" s="113">
        <f t="shared" si="4"/>
        <v>0</v>
      </c>
      <c r="BE54" s="113">
        <f t="shared" si="5"/>
        <v>0</v>
      </c>
      <c r="CZ54" s="113">
        <v>6.3699999999999998E-3</v>
      </c>
    </row>
    <row r="55" spans="1:104">
      <c r="A55" s="141">
        <v>26</v>
      </c>
      <c r="B55" s="142" t="s">
        <v>142</v>
      </c>
      <c r="C55" s="143" t="s">
        <v>143</v>
      </c>
      <c r="D55" s="144" t="s">
        <v>94</v>
      </c>
      <c r="E55" s="145">
        <v>1</v>
      </c>
      <c r="F55" s="145">
        <v>0</v>
      </c>
      <c r="G55" s="146">
        <f t="shared" si="0"/>
        <v>0</v>
      </c>
      <c r="O55" s="140">
        <v>2</v>
      </c>
      <c r="AA55" s="113">
        <v>12</v>
      </c>
      <c r="AB55" s="113">
        <v>0</v>
      </c>
      <c r="AC55" s="113">
        <v>26</v>
      </c>
      <c r="AZ55" s="113">
        <v>1</v>
      </c>
      <c r="BA55" s="113">
        <f t="shared" si="1"/>
        <v>0</v>
      </c>
      <c r="BB55" s="113">
        <f t="shared" si="2"/>
        <v>0</v>
      </c>
      <c r="BC55" s="113">
        <f t="shared" si="3"/>
        <v>0</v>
      </c>
      <c r="BD55" s="113">
        <f t="shared" si="4"/>
        <v>0</v>
      </c>
      <c r="BE55" s="113">
        <f t="shared" si="5"/>
        <v>0</v>
      </c>
      <c r="CZ55" s="113">
        <v>9.8999999999999999E-4</v>
      </c>
    </row>
    <row r="56" spans="1:104">
      <c r="A56" s="141">
        <v>27</v>
      </c>
      <c r="B56" s="142" t="s">
        <v>144</v>
      </c>
      <c r="C56" s="143" t="s">
        <v>145</v>
      </c>
      <c r="D56" s="144" t="s">
        <v>94</v>
      </c>
      <c r="E56" s="145">
        <v>1</v>
      </c>
      <c r="F56" s="145">
        <v>0</v>
      </c>
      <c r="G56" s="146">
        <f t="shared" si="0"/>
        <v>0</v>
      </c>
      <c r="O56" s="140">
        <v>2</v>
      </c>
      <c r="AA56" s="113">
        <v>12</v>
      </c>
      <c r="AB56" s="113">
        <v>0</v>
      </c>
      <c r="AC56" s="113">
        <v>27</v>
      </c>
      <c r="AZ56" s="113">
        <v>1</v>
      </c>
      <c r="BA56" s="113">
        <f t="shared" si="1"/>
        <v>0</v>
      </c>
      <c r="BB56" s="113">
        <f t="shared" si="2"/>
        <v>0</v>
      </c>
      <c r="BC56" s="113">
        <f t="shared" si="3"/>
        <v>0</v>
      </c>
      <c r="BD56" s="113">
        <f t="shared" si="4"/>
        <v>0</v>
      </c>
      <c r="BE56" s="113">
        <f t="shared" si="5"/>
        <v>0</v>
      </c>
      <c r="CZ56" s="113">
        <v>1.451E-2</v>
      </c>
    </row>
    <row r="57" spans="1:104" ht="22.5">
      <c r="A57" s="141">
        <v>28</v>
      </c>
      <c r="B57" s="142" t="s">
        <v>146</v>
      </c>
      <c r="C57" s="222" t="s">
        <v>375</v>
      </c>
      <c r="D57" s="144" t="s">
        <v>94</v>
      </c>
      <c r="E57" s="145">
        <v>1</v>
      </c>
      <c r="F57" s="145">
        <v>0</v>
      </c>
      <c r="G57" s="146">
        <f t="shared" si="0"/>
        <v>0</v>
      </c>
      <c r="O57" s="140">
        <v>2</v>
      </c>
      <c r="AA57" s="113">
        <v>12</v>
      </c>
      <c r="AB57" s="113">
        <v>1</v>
      </c>
      <c r="AC57" s="113">
        <v>28</v>
      </c>
      <c r="AZ57" s="113">
        <v>1</v>
      </c>
      <c r="BA57" s="113">
        <f t="shared" si="1"/>
        <v>0</v>
      </c>
      <c r="BB57" s="113">
        <f t="shared" si="2"/>
        <v>0</v>
      </c>
      <c r="BC57" s="113">
        <f t="shared" si="3"/>
        <v>0</v>
      </c>
      <c r="BD57" s="113">
        <f t="shared" si="4"/>
        <v>0</v>
      </c>
      <c r="BE57" s="113">
        <f t="shared" si="5"/>
        <v>0</v>
      </c>
      <c r="CZ57" s="113">
        <v>0.128</v>
      </c>
    </row>
    <row r="58" spans="1:104">
      <c r="A58" s="141">
        <v>29</v>
      </c>
      <c r="B58" s="142" t="s">
        <v>147</v>
      </c>
      <c r="C58" s="143" t="s">
        <v>148</v>
      </c>
      <c r="D58" s="144" t="s">
        <v>94</v>
      </c>
      <c r="E58" s="145">
        <v>2</v>
      </c>
      <c r="F58" s="145">
        <v>0</v>
      </c>
      <c r="G58" s="146">
        <f t="shared" si="0"/>
        <v>0</v>
      </c>
      <c r="O58" s="140">
        <v>2</v>
      </c>
      <c r="AA58" s="113">
        <v>12</v>
      </c>
      <c r="AB58" s="113">
        <v>0</v>
      </c>
      <c r="AC58" s="113">
        <v>29</v>
      </c>
      <c r="AZ58" s="113">
        <v>1</v>
      </c>
      <c r="BA58" s="113">
        <f t="shared" si="1"/>
        <v>0</v>
      </c>
      <c r="BB58" s="113">
        <f t="shared" si="2"/>
        <v>0</v>
      </c>
      <c r="BC58" s="113">
        <f t="shared" si="3"/>
        <v>0</v>
      </c>
      <c r="BD58" s="113">
        <f t="shared" si="4"/>
        <v>0</v>
      </c>
      <c r="BE58" s="113">
        <f t="shared" si="5"/>
        <v>0</v>
      </c>
      <c r="CZ58" s="113">
        <v>4.6999999999999999E-4</v>
      </c>
    </row>
    <row r="59" spans="1:104">
      <c r="A59" s="153"/>
      <c r="B59" s="154" t="s">
        <v>69</v>
      </c>
      <c r="C59" s="155" t="str">
        <f>CONCATENATE(B46," ",C46)</f>
        <v>3 Svislé a kompletní konstrukce</v>
      </c>
      <c r="D59" s="153"/>
      <c r="E59" s="156"/>
      <c r="F59" s="156"/>
      <c r="G59" s="157">
        <f>G58+G57+G56+G55+G54+G53+G52+G51+G50+G49+G48+G47</f>
        <v>0</v>
      </c>
      <c r="O59" s="140">
        <v>4</v>
      </c>
      <c r="BA59" s="158">
        <f>SUM(BA46:BA58)</f>
        <v>0</v>
      </c>
      <c r="BB59" s="158">
        <f>SUM(BB46:BB58)</f>
        <v>0</v>
      </c>
      <c r="BC59" s="158">
        <f>SUM(BC46:BC58)</f>
        <v>0</v>
      </c>
      <c r="BD59" s="158">
        <f>SUM(BD46:BD58)</f>
        <v>0</v>
      </c>
      <c r="BE59" s="158">
        <f>SUM(BE46:BE58)</f>
        <v>0</v>
      </c>
    </row>
    <row r="60" spans="1:104">
      <c r="A60" s="133" t="s">
        <v>65</v>
      </c>
      <c r="B60" s="134" t="s">
        <v>149</v>
      </c>
      <c r="C60" s="135" t="s">
        <v>150</v>
      </c>
      <c r="D60" s="136"/>
      <c r="E60" s="137"/>
      <c r="F60" s="137"/>
      <c r="G60" s="138"/>
      <c r="H60" s="139"/>
      <c r="I60" s="139"/>
      <c r="O60" s="140">
        <v>1</v>
      </c>
    </row>
    <row r="61" spans="1:104">
      <c r="A61" s="141">
        <v>30</v>
      </c>
      <c r="B61" s="142" t="s">
        <v>151</v>
      </c>
      <c r="C61" s="143" t="s">
        <v>152</v>
      </c>
      <c r="D61" s="144" t="s">
        <v>86</v>
      </c>
      <c r="E61" s="145">
        <v>337.33699999999999</v>
      </c>
      <c r="F61" s="145">
        <v>0</v>
      </c>
      <c r="G61" s="146">
        <f>E61*F61</f>
        <v>0</v>
      </c>
      <c r="O61" s="140">
        <v>2</v>
      </c>
      <c r="AA61" s="113">
        <v>12</v>
      </c>
      <c r="AB61" s="113">
        <v>0</v>
      </c>
      <c r="AC61" s="113">
        <v>30</v>
      </c>
      <c r="AZ61" s="113">
        <v>2</v>
      </c>
      <c r="BA61" s="113">
        <f>IF(AZ61=1,G61,0)</f>
        <v>0</v>
      </c>
      <c r="BB61" s="113">
        <f>IF(AZ61=2,G61,0)</f>
        <v>0</v>
      </c>
      <c r="BC61" s="113">
        <f>IF(AZ61=3,G61,0)</f>
        <v>0</v>
      </c>
      <c r="BD61" s="113">
        <f>IF(AZ61=4,G61,0)</f>
        <v>0</v>
      </c>
      <c r="BE61" s="113">
        <f>IF(AZ61=5,G61,0)</f>
        <v>0</v>
      </c>
      <c r="CZ61" s="113">
        <v>3.2299999999999998E-3</v>
      </c>
    </row>
    <row r="62" spans="1:104">
      <c r="A62" s="147"/>
      <c r="B62" s="148"/>
      <c r="C62" s="210" t="s">
        <v>153</v>
      </c>
      <c r="D62" s="211"/>
      <c r="E62" s="149">
        <v>337.33699999999999</v>
      </c>
      <c r="F62" s="150"/>
      <c r="G62" s="151"/>
      <c r="M62" s="152" t="s">
        <v>153</v>
      </c>
      <c r="O62" s="140"/>
    </row>
    <row r="63" spans="1:104">
      <c r="A63" s="141">
        <v>31</v>
      </c>
      <c r="B63" s="142" t="s">
        <v>154</v>
      </c>
      <c r="C63" s="143" t="s">
        <v>155</v>
      </c>
      <c r="D63" s="144" t="s">
        <v>86</v>
      </c>
      <c r="E63" s="145">
        <v>337.33699999999999</v>
      </c>
      <c r="F63" s="145">
        <v>0</v>
      </c>
      <c r="G63" s="146">
        <f>E63*F63</f>
        <v>0</v>
      </c>
      <c r="O63" s="140">
        <v>2</v>
      </c>
      <c r="AA63" s="113">
        <v>12</v>
      </c>
      <c r="AB63" s="113">
        <v>1</v>
      </c>
      <c r="AC63" s="113">
        <v>31</v>
      </c>
      <c r="AZ63" s="113">
        <v>2</v>
      </c>
      <c r="BA63" s="113">
        <f>IF(AZ63=1,G63,0)</f>
        <v>0</v>
      </c>
      <c r="BB63" s="113">
        <f>IF(AZ63=2,G63,0)</f>
        <v>0</v>
      </c>
      <c r="BC63" s="113">
        <f>IF(AZ63=3,G63,0)</f>
        <v>0</v>
      </c>
      <c r="BD63" s="113">
        <f>IF(AZ63=4,G63,0)</f>
        <v>0</v>
      </c>
      <c r="BE63" s="113">
        <f>IF(AZ63=5,G63,0)</f>
        <v>0</v>
      </c>
      <c r="CZ63" s="113">
        <v>5.0000000000000001E-4</v>
      </c>
    </row>
    <row r="64" spans="1:104">
      <c r="A64" s="147"/>
      <c r="B64" s="148"/>
      <c r="C64" s="210" t="s">
        <v>153</v>
      </c>
      <c r="D64" s="211"/>
      <c r="E64" s="149">
        <v>337.33699999999999</v>
      </c>
      <c r="F64" s="150"/>
      <c r="G64" s="151"/>
      <c r="M64" s="152" t="s">
        <v>153</v>
      </c>
      <c r="O64" s="140"/>
    </row>
    <row r="65" spans="1:104">
      <c r="A65" s="141">
        <v>32</v>
      </c>
      <c r="B65" s="142" t="s">
        <v>156</v>
      </c>
      <c r="C65" s="143" t="s">
        <v>157</v>
      </c>
      <c r="D65" s="144" t="s">
        <v>86</v>
      </c>
      <c r="E65" s="145">
        <v>337.33699999999999</v>
      </c>
      <c r="F65" s="145">
        <v>0</v>
      </c>
      <c r="G65" s="146">
        <f>E65*F65</f>
        <v>0</v>
      </c>
      <c r="O65" s="140">
        <v>2</v>
      </c>
      <c r="AA65" s="113">
        <v>12</v>
      </c>
      <c r="AB65" s="113">
        <v>0</v>
      </c>
      <c r="AC65" s="113">
        <v>32</v>
      </c>
      <c r="AZ65" s="113">
        <v>2</v>
      </c>
      <c r="BA65" s="113">
        <f>IF(AZ65=1,G65,0)</f>
        <v>0</v>
      </c>
      <c r="BB65" s="113">
        <f>IF(AZ65=2,G65,0)</f>
        <v>0</v>
      </c>
      <c r="BC65" s="113">
        <f>IF(AZ65=3,G65,0)</f>
        <v>0</v>
      </c>
      <c r="BD65" s="113">
        <f>IF(AZ65=4,G65,0)</f>
        <v>0</v>
      </c>
      <c r="BE65" s="113">
        <f>IF(AZ65=5,G65,0)</f>
        <v>0</v>
      </c>
      <c r="CZ65" s="113">
        <v>0</v>
      </c>
    </row>
    <row r="66" spans="1:104">
      <c r="A66" s="147"/>
      <c r="B66" s="148"/>
      <c r="C66" s="210" t="s">
        <v>153</v>
      </c>
      <c r="D66" s="211"/>
      <c r="E66" s="149">
        <v>337.33699999999999</v>
      </c>
      <c r="F66" s="150"/>
      <c r="G66" s="151"/>
      <c r="M66" s="152" t="s">
        <v>153</v>
      </c>
      <c r="O66" s="140"/>
    </row>
    <row r="67" spans="1:104">
      <c r="A67" s="141">
        <v>33</v>
      </c>
      <c r="B67" s="142" t="s">
        <v>158</v>
      </c>
      <c r="C67" s="143" t="s">
        <v>159</v>
      </c>
      <c r="D67" s="144" t="s">
        <v>160</v>
      </c>
      <c r="E67" s="145">
        <v>1.258</v>
      </c>
      <c r="F67" s="145">
        <v>0</v>
      </c>
      <c r="G67" s="146">
        <f>E67*F67</f>
        <v>0</v>
      </c>
      <c r="O67" s="140">
        <v>2</v>
      </c>
      <c r="AA67" s="113">
        <v>12</v>
      </c>
      <c r="AB67" s="113">
        <v>0</v>
      </c>
      <c r="AC67" s="113">
        <v>33</v>
      </c>
      <c r="AZ67" s="113">
        <v>2</v>
      </c>
      <c r="BA67" s="113">
        <f>IF(AZ67=1,G67,0)</f>
        <v>0</v>
      </c>
      <c r="BB67" s="113">
        <f>IF(AZ67=2,G67,0)</f>
        <v>0</v>
      </c>
      <c r="BC67" s="113">
        <f>IF(AZ67=3,G67,0)</f>
        <v>0</v>
      </c>
      <c r="BD67" s="113">
        <f>IF(AZ67=4,G67,0)</f>
        <v>0</v>
      </c>
      <c r="BE67" s="113">
        <f>IF(AZ67=5,G67,0)</f>
        <v>0</v>
      </c>
      <c r="CZ67" s="113">
        <v>0</v>
      </c>
    </row>
    <row r="68" spans="1:104">
      <c r="A68" s="153"/>
      <c r="B68" s="154" t="s">
        <v>69</v>
      </c>
      <c r="C68" s="155" t="str">
        <f>CONCATENATE(B60," ",C60)</f>
        <v>711 Izolace proti vodě</v>
      </c>
      <c r="D68" s="153"/>
      <c r="E68" s="156"/>
      <c r="F68" s="156"/>
      <c r="G68" s="157">
        <f>G67+G65+G63+G61</f>
        <v>0</v>
      </c>
      <c r="O68" s="140">
        <v>4</v>
      </c>
      <c r="BA68" s="158">
        <f>SUM(BA60:BA67)</f>
        <v>0</v>
      </c>
      <c r="BB68" s="158">
        <f>SUM(BB60:BB67)</f>
        <v>0</v>
      </c>
      <c r="BC68" s="158">
        <f>SUM(BC60:BC67)</f>
        <v>0</v>
      </c>
      <c r="BD68" s="158">
        <f>SUM(BD60:BD67)</f>
        <v>0</v>
      </c>
      <c r="BE68" s="158">
        <f>SUM(BE60:BE67)</f>
        <v>0</v>
      </c>
    </row>
    <row r="69" spans="1:104">
      <c r="A69" s="133" t="s">
        <v>65</v>
      </c>
      <c r="B69" s="134" t="s">
        <v>161</v>
      </c>
      <c r="C69" s="135" t="s">
        <v>162</v>
      </c>
      <c r="D69" s="136"/>
      <c r="E69" s="137"/>
      <c r="F69" s="137"/>
      <c r="G69" s="138"/>
      <c r="H69" s="139"/>
      <c r="I69" s="139"/>
      <c r="O69" s="140">
        <v>1</v>
      </c>
    </row>
    <row r="70" spans="1:104">
      <c r="A70" s="141">
        <v>34</v>
      </c>
      <c r="B70" s="142" t="s">
        <v>163</v>
      </c>
      <c r="C70" s="143" t="s">
        <v>164</v>
      </c>
      <c r="D70" s="144" t="s">
        <v>86</v>
      </c>
      <c r="E70" s="145">
        <v>14.69</v>
      </c>
      <c r="F70" s="145">
        <v>0</v>
      </c>
      <c r="G70" s="146">
        <f>E70*F70</f>
        <v>0</v>
      </c>
      <c r="O70" s="140">
        <v>2</v>
      </c>
      <c r="AA70" s="113">
        <v>12</v>
      </c>
      <c r="AB70" s="113">
        <v>0</v>
      </c>
      <c r="AC70" s="113">
        <v>34</v>
      </c>
      <c r="AZ70" s="113">
        <v>2</v>
      </c>
      <c r="BA70" s="113">
        <f>IF(AZ70=1,G70,0)</f>
        <v>0</v>
      </c>
      <c r="BB70" s="113">
        <f>IF(AZ70=2,G70,0)</f>
        <v>0</v>
      </c>
      <c r="BC70" s="113">
        <f>IF(AZ70=3,G70,0)</f>
        <v>0</v>
      </c>
      <c r="BD70" s="113">
        <f>IF(AZ70=4,G70,0)</f>
        <v>0</v>
      </c>
      <c r="BE70" s="113">
        <f>IF(AZ70=5,G70,0)</f>
        <v>0</v>
      </c>
      <c r="CZ70" s="113">
        <v>1.7700000000000001E-3</v>
      </c>
    </row>
    <row r="71" spans="1:104">
      <c r="A71" s="147"/>
      <c r="B71" s="148"/>
      <c r="C71" s="210" t="s">
        <v>165</v>
      </c>
      <c r="D71" s="211"/>
      <c r="E71" s="149">
        <v>14.69</v>
      </c>
      <c r="F71" s="150"/>
      <c r="G71" s="151"/>
      <c r="M71" s="152" t="s">
        <v>165</v>
      </c>
      <c r="O71" s="140"/>
    </row>
    <row r="72" spans="1:104">
      <c r="A72" s="141">
        <v>35</v>
      </c>
      <c r="B72" s="142" t="s">
        <v>166</v>
      </c>
      <c r="C72" s="143" t="s">
        <v>167</v>
      </c>
      <c r="D72" s="144" t="s">
        <v>72</v>
      </c>
      <c r="E72" s="145">
        <v>0.73</v>
      </c>
      <c r="F72" s="145">
        <v>0</v>
      </c>
      <c r="G72" s="146">
        <f>E72*F72</f>
        <v>0</v>
      </c>
      <c r="O72" s="140">
        <v>2</v>
      </c>
      <c r="AA72" s="113">
        <v>12</v>
      </c>
      <c r="AB72" s="113">
        <v>1</v>
      </c>
      <c r="AC72" s="113">
        <v>35</v>
      </c>
      <c r="AZ72" s="113">
        <v>2</v>
      </c>
      <c r="BA72" s="113">
        <f>IF(AZ72=1,G72,0)</f>
        <v>0</v>
      </c>
      <c r="BB72" s="113">
        <f>IF(AZ72=2,G72,0)</f>
        <v>0</v>
      </c>
      <c r="BC72" s="113">
        <f>IF(AZ72=3,G72,0)</f>
        <v>0</v>
      </c>
      <c r="BD72" s="113">
        <f>IF(AZ72=4,G72,0)</f>
        <v>0</v>
      </c>
      <c r="BE72" s="113">
        <f>IF(AZ72=5,G72,0)</f>
        <v>0</v>
      </c>
      <c r="CZ72" s="113">
        <v>0.05</v>
      </c>
    </row>
    <row r="73" spans="1:104">
      <c r="A73" s="147"/>
      <c r="B73" s="148"/>
      <c r="C73" s="210" t="s">
        <v>168</v>
      </c>
      <c r="D73" s="211"/>
      <c r="E73" s="149">
        <v>0.73</v>
      </c>
      <c r="F73" s="150"/>
      <c r="G73" s="151"/>
      <c r="M73" s="152" t="s">
        <v>168</v>
      </c>
      <c r="O73" s="140"/>
    </row>
    <row r="74" spans="1:104">
      <c r="A74" s="141">
        <v>36</v>
      </c>
      <c r="B74" s="142" t="s">
        <v>169</v>
      </c>
      <c r="C74" s="143" t="s">
        <v>170</v>
      </c>
      <c r="D74" s="144" t="s">
        <v>160</v>
      </c>
      <c r="E74" s="145">
        <v>6.3E-2</v>
      </c>
      <c r="F74" s="145">
        <v>0</v>
      </c>
      <c r="G74" s="146">
        <f>E74*F74</f>
        <v>0</v>
      </c>
      <c r="O74" s="140">
        <v>2</v>
      </c>
      <c r="AA74" s="113">
        <v>12</v>
      </c>
      <c r="AB74" s="113">
        <v>0</v>
      </c>
      <c r="AC74" s="113">
        <v>36</v>
      </c>
      <c r="AZ74" s="113">
        <v>2</v>
      </c>
      <c r="BA74" s="113">
        <f>IF(AZ74=1,G74,0)</f>
        <v>0</v>
      </c>
      <c r="BB74" s="113">
        <f>IF(AZ74=2,G74,0)</f>
        <v>0</v>
      </c>
      <c r="BC74" s="113">
        <f>IF(AZ74=3,G74,0)</f>
        <v>0</v>
      </c>
      <c r="BD74" s="113">
        <f>IF(AZ74=4,G74,0)</f>
        <v>0</v>
      </c>
      <c r="BE74" s="113">
        <f>IF(AZ74=5,G74,0)</f>
        <v>0</v>
      </c>
      <c r="CZ74" s="113">
        <v>0</v>
      </c>
    </row>
    <row r="75" spans="1:104">
      <c r="A75" s="153"/>
      <c r="B75" s="154" t="s">
        <v>69</v>
      </c>
      <c r="C75" s="155" t="str">
        <f>CONCATENATE(B69," ",C69)</f>
        <v>713 Izolace tepelné</v>
      </c>
      <c r="D75" s="153"/>
      <c r="E75" s="156"/>
      <c r="F75" s="156"/>
      <c r="G75" s="157">
        <f>G74+G72+G70</f>
        <v>0</v>
      </c>
      <c r="O75" s="140">
        <v>4</v>
      </c>
      <c r="BA75" s="158">
        <f>SUM(BA69:BA74)</f>
        <v>0</v>
      </c>
      <c r="BB75" s="158">
        <f>SUM(BB69:BB74)</f>
        <v>0</v>
      </c>
      <c r="BC75" s="158">
        <f>SUM(BC69:BC74)</f>
        <v>0</v>
      </c>
      <c r="BD75" s="158">
        <f>SUM(BD69:BD74)</f>
        <v>0</v>
      </c>
      <c r="BE75" s="158">
        <f>SUM(BE69:BE74)</f>
        <v>0</v>
      </c>
    </row>
    <row r="76" spans="1:104">
      <c r="A76" s="133" t="s">
        <v>65</v>
      </c>
      <c r="B76" s="134" t="s">
        <v>171</v>
      </c>
      <c r="C76" s="135" t="s">
        <v>172</v>
      </c>
      <c r="D76" s="136"/>
      <c r="E76" s="137"/>
      <c r="F76" s="137"/>
      <c r="G76" s="138"/>
      <c r="H76" s="139"/>
      <c r="I76" s="139"/>
      <c r="O76" s="140">
        <v>1</v>
      </c>
    </row>
    <row r="77" spans="1:104" ht="22.5">
      <c r="A77" s="141">
        <v>37</v>
      </c>
      <c r="B77" s="142" t="s">
        <v>173</v>
      </c>
      <c r="C77" s="143" t="s">
        <v>174</v>
      </c>
      <c r="D77" s="144" t="s">
        <v>94</v>
      </c>
      <c r="E77" s="145">
        <v>5</v>
      </c>
      <c r="F77" s="145">
        <v>0</v>
      </c>
      <c r="G77" s="146">
        <f>E77*F77</f>
        <v>0</v>
      </c>
      <c r="O77" s="140">
        <v>2</v>
      </c>
      <c r="AA77" s="113">
        <v>12</v>
      </c>
      <c r="AB77" s="113">
        <v>0</v>
      </c>
      <c r="AC77" s="113">
        <v>37</v>
      </c>
      <c r="AZ77" s="113">
        <v>2</v>
      </c>
      <c r="BA77" s="113">
        <f>IF(AZ77=1,G77,0)</f>
        <v>0</v>
      </c>
      <c r="BB77" s="113">
        <f>IF(AZ77=2,G77,0)</f>
        <v>0</v>
      </c>
      <c r="BC77" s="113">
        <f>IF(AZ77=3,G77,0)</f>
        <v>0</v>
      </c>
      <c r="BD77" s="113">
        <f>IF(AZ77=4,G77,0)</f>
        <v>0</v>
      </c>
      <c r="BE77" s="113">
        <f>IF(AZ77=5,G77,0)</f>
        <v>0</v>
      </c>
      <c r="CZ77" s="113">
        <v>1.83E-3</v>
      </c>
    </row>
    <row r="78" spans="1:104">
      <c r="A78" s="141">
        <v>38</v>
      </c>
      <c r="B78" s="142" t="s">
        <v>175</v>
      </c>
      <c r="C78" s="143" t="s">
        <v>176</v>
      </c>
      <c r="D78" s="144" t="s">
        <v>177</v>
      </c>
      <c r="E78" s="145">
        <v>80</v>
      </c>
      <c r="F78" s="145">
        <v>0</v>
      </c>
      <c r="G78" s="146">
        <f>E78*F78</f>
        <v>0</v>
      </c>
      <c r="O78" s="140">
        <v>2</v>
      </c>
      <c r="AA78" s="113">
        <v>12</v>
      </c>
      <c r="AB78" s="113">
        <v>0</v>
      </c>
      <c r="AC78" s="113">
        <v>38</v>
      </c>
      <c r="AZ78" s="113">
        <v>2</v>
      </c>
      <c r="BA78" s="113">
        <f>IF(AZ78=1,G78,0)</f>
        <v>0</v>
      </c>
      <c r="BB78" s="113">
        <f>IF(AZ78=2,G78,0)</f>
        <v>0</v>
      </c>
      <c r="BC78" s="113">
        <f>IF(AZ78=3,G78,0)</f>
        <v>0</v>
      </c>
      <c r="BD78" s="113">
        <f>IF(AZ78=4,G78,0)</f>
        <v>0</v>
      </c>
      <c r="BE78" s="113">
        <f>IF(AZ78=5,G78,0)</f>
        <v>0</v>
      </c>
      <c r="CZ78" s="113">
        <v>2E-3</v>
      </c>
    </row>
    <row r="79" spans="1:104">
      <c r="A79" s="141">
        <v>39</v>
      </c>
      <c r="B79" s="142" t="s">
        <v>178</v>
      </c>
      <c r="C79" s="143" t="s">
        <v>179</v>
      </c>
      <c r="D79" s="144" t="s">
        <v>94</v>
      </c>
      <c r="E79" s="145">
        <v>2</v>
      </c>
      <c r="F79" s="145">
        <v>0</v>
      </c>
      <c r="G79" s="146">
        <f>E79*F79</f>
        <v>0</v>
      </c>
      <c r="O79" s="140">
        <v>2</v>
      </c>
      <c r="AA79" s="113">
        <v>12</v>
      </c>
      <c r="AB79" s="113">
        <v>1</v>
      </c>
      <c r="AC79" s="113">
        <v>39</v>
      </c>
      <c r="AZ79" s="113">
        <v>2</v>
      </c>
      <c r="BA79" s="113">
        <f>IF(AZ79=1,G79,0)</f>
        <v>0</v>
      </c>
      <c r="BB79" s="113">
        <f>IF(AZ79=2,G79,0)</f>
        <v>0</v>
      </c>
      <c r="BC79" s="113">
        <f>IF(AZ79=3,G79,0)</f>
        <v>0</v>
      </c>
      <c r="BD79" s="113">
        <f>IF(AZ79=4,G79,0)</f>
        <v>0</v>
      </c>
      <c r="BE79" s="113">
        <f>IF(AZ79=5,G79,0)</f>
        <v>0</v>
      </c>
      <c r="CZ79" s="113">
        <v>1.4999999999999999E-2</v>
      </c>
    </row>
    <row r="80" spans="1:104" ht="45">
      <c r="A80" s="141">
        <v>40</v>
      </c>
      <c r="B80" s="142" t="s">
        <v>346</v>
      </c>
      <c r="C80" s="222" t="s">
        <v>376</v>
      </c>
      <c r="D80" s="144" t="s">
        <v>68</v>
      </c>
      <c r="E80" s="145">
        <v>1</v>
      </c>
      <c r="F80" s="145">
        <v>0</v>
      </c>
      <c r="G80" s="146">
        <f>E80*F80</f>
        <v>0</v>
      </c>
      <c r="O80" s="140">
        <v>2</v>
      </c>
      <c r="AA80" s="113">
        <v>12</v>
      </c>
      <c r="AB80" s="113">
        <v>0</v>
      </c>
      <c r="AC80" s="113">
        <v>40</v>
      </c>
      <c r="AZ80" s="113">
        <v>2</v>
      </c>
      <c r="BA80" s="113">
        <f>IF(AZ80=1,G80,0)</f>
        <v>0</v>
      </c>
      <c r="BB80" s="113">
        <f>IF(AZ80=2,G80,0)</f>
        <v>0</v>
      </c>
      <c r="BC80" s="113">
        <f>IF(AZ80=3,G80,0)</f>
        <v>0</v>
      </c>
      <c r="BD80" s="113">
        <f>IF(AZ80=4,G80,0)</f>
        <v>0</v>
      </c>
      <c r="BE80" s="113">
        <f>IF(AZ80=5,G80,0)</f>
        <v>0</v>
      </c>
      <c r="CZ80" s="113">
        <v>0</v>
      </c>
    </row>
    <row r="81" spans="1:104">
      <c r="A81" s="153"/>
      <c r="B81" s="154" t="s">
        <v>69</v>
      </c>
      <c r="C81" s="155" t="str">
        <f>CONCATENATE(B76," ",C76)</f>
        <v>721 Vnitřní kanalizace</v>
      </c>
      <c r="D81" s="153"/>
      <c r="E81" s="156"/>
      <c r="F81" s="156"/>
      <c r="G81" s="157">
        <f>G80+G79+G78+G77</f>
        <v>0</v>
      </c>
      <c r="O81" s="140">
        <v>4</v>
      </c>
      <c r="BA81" s="158">
        <f>SUM(BA76:BA80)</f>
        <v>0</v>
      </c>
      <c r="BB81" s="158">
        <f>SUM(BB76:BB80)</f>
        <v>0</v>
      </c>
      <c r="BC81" s="158">
        <f>SUM(BC76:BC80)</f>
        <v>0</v>
      </c>
      <c r="BD81" s="158">
        <f>SUM(BD76:BD80)</f>
        <v>0</v>
      </c>
      <c r="BE81" s="158">
        <f>SUM(BE76:BE80)</f>
        <v>0</v>
      </c>
    </row>
    <row r="82" spans="1:104">
      <c r="A82" s="133" t="s">
        <v>65</v>
      </c>
      <c r="B82" s="134" t="s">
        <v>181</v>
      </c>
      <c r="C82" s="135" t="s">
        <v>182</v>
      </c>
      <c r="D82" s="136"/>
      <c r="E82" s="137"/>
      <c r="F82" s="137"/>
      <c r="G82" s="138"/>
      <c r="H82" s="139"/>
      <c r="I82" s="139"/>
      <c r="O82" s="140">
        <v>1</v>
      </c>
    </row>
    <row r="83" spans="1:104" ht="22.5">
      <c r="A83" s="141">
        <v>41</v>
      </c>
      <c r="B83" s="142" t="s">
        <v>183</v>
      </c>
      <c r="C83" s="143" t="s">
        <v>184</v>
      </c>
      <c r="D83" s="144" t="s">
        <v>177</v>
      </c>
      <c r="E83" s="145">
        <v>462.5</v>
      </c>
      <c r="F83" s="145">
        <v>0</v>
      </c>
      <c r="G83" s="146">
        <f>E83*F83</f>
        <v>0</v>
      </c>
      <c r="O83" s="140">
        <v>2</v>
      </c>
      <c r="AA83" s="113">
        <v>12</v>
      </c>
      <c r="AB83" s="113">
        <v>0</v>
      </c>
      <c r="AC83" s="113">
        <v>41</v>
      </c>
      <c r="AZ83" s="113">
        <v>2</v>
      </c>
      <c r="BA83" s="113">
        <f>IF(AZ83=1,G83,0)</f>
        <v>0</v>
      </c>
      <c r="BB83" s="113">
        <f>IF(AZ83=2,G83,0)</f>
        <v>0</v>
      </c>
      <c r="BC83" s="113">
        <f>IF(AZ83=3,G83,0)</f>
        <v>0</v>
      </c>
      <c r="BD83" s="113">
        <f>IF(AZ83=4,G83,0)</f>
        <v>0</v>
      </c>
      <c r="BE83" s="113">
        <f>IF(AZ83=5,G83,0)</f>
        <v>0</v>
      </c>
      <c r="CZ83" s="113">
        <v>2.5500000000000002E-3</v>
      </c>
    </row>
    <row r="84" spans="1:104">
      <c r="A84" s="147"/>
      <c r="B84" s="148"/>
      <c r="C84" s="210" t="s">
        <v>185</v>
      </c>
      <c r="D84" s="211"/>
      <c r="E84" s="149">
        <v>462.5</v>
      </c>
      <c r="F84" s="150"/>
      <c r="G84" s="151"/>
      <c r="M84" s="152" t="s">
        <v>185</v>
      </c>
      <c r="O84" s="140"/>
    </row>
    <row r="85" spans="1:104" ht="22.5">
      <c r="A85" s="141">
        <v>42</v>
      </c>
      <c r="B85" s="142" t="s">
        <v>183</v>
      </c>
      <c r="C85" s="143" t="s">
        <v>186</v>
      </c>
      <c r="D85" s="144" t="s">
        <v>177</v>
      </c>
      <c r="E85" s="145">
        <v>56.55</v>
      </c>
      <c r="F85" s="145">
        <v>0</v>
      </c>
      <c r="G85" s="146">
        <f>E85*F85</f>
        <v>0</v>
      </c>
      <c r="O85" s="140">
        <v>2</v>
      </c>
      <c r="AA85" s="113">
        <v>12</v>
      </c>
      <c r="AB85" s="113">
        <v>0</v>
      </c>
      <c r="AC85" s="113">
        <v>42</v>
      </c>
      <c r="AZ85" s="113">
        <v>2</v>
      </c>
      <c r="BA85" s="113">
        <f>IF(AZ85=1,G85,0)</f>
        <v>0</v>
      </c>
      <c r="BB85" s="113">
        <f>IF(AZ85=2,G85,0)</f>
        <v>0</v>
      </c>
      <c r="BC85" s="113">
        <f>IF(AZ85=3,G85,0)</f>
        <v>0</v>
      </c>
      <c r="BD85" s="113">
        <f>IF(AZ85=4,G85,0)</f>
        <v>0</v>
      </c>
      <c r="BE85" s="113">
        <f>IF(AZ85=5,G85,0)</f>
        <v>0</v>
      </c>
      <c r="CZ85" s="113">
        <v>2.5500000000000002E-3</v>
      </c>
    </row>
    <row r="86" spans="1:104">
      <c r="A86" s="147"/>
      <c r="B86" s="148"/>
      <c r="C86" s="210" t="s">
        <v>187</v>
      </c>
      <c r="D86" s="211"/>
      <c r="E86" s="149">
        <v>56.55</v>
      </c>
      <c r="F86" s="150"/>
      <c r="G86" s="151"/>
      <c r="M86" s="152" t="s">
        <v>187</v>
      </c>
      <c r="O86" s="140"/>
    </row>
    <row r="87" spans="1:104">
      <c r="A87" s="141">
        <v>43</v>
      </c>
      <c r="B87" s="142" t="s">
        <v>188</v>
      </c>
      <c r="C87" s="143" t="s">
        <v>189</v>
      </c>
      <c r="D87" s="144" t="s">
        <v>177</v>
      </c>
      <c r="E87" s="145">
        <v>67.86</v>
      </c>
      <c r="F87" s="145">
        <v>0</v>
      </c>
      <c r="G87" s="146">
        <f>E87*F87</f>
        <v>0</v>
      </c>
      <c r="O87" s="140">
        <v>2</v>
      </c>
      <c r="AA87" s="113">
        <v>12</v>
      </c>
      <c r="AB87" s="113">
        <v>1</v>
      </c>
      <c r="AC87" s="113">
        <v>43</v>
      </c>
      <c r="AZ87" s="113">
        <v>2</v>
      </c>
      <c r="BA87" s="113">
        <f>IF(AZ87=1,G87,0)</f>
        <v>0</v>
      </c>
      <c r="BB87" s="113">
        <f>IF(AZ87=2,G87,0)</f>
        <v>0</v>
      </c>
      <c r="BC87" s="113">
        <f>IF(AZ87=3,G87,0)</f>
        <v>0</v>
      </c>
      <c r="BD87" s="113">
        <f>IF(AZ87=4,G87,0)</f>
        <v>0</v>
      </c>
      <c r="BE87" s="113">
        <f>IF(AZ87=5,G87,0)</f>
        <v>0</v>
      </c>
      <c r="CZ87" s="113">
        <v>1.8E-3</v>
      </c>
    </row>
    <row r="88" spans="1:104">
      <c r="A88" s="147"/>
      <c r="B88" s="148"/>
      <c r="C88" s="210" t="s">
        <v>190</v>
      </c>
      <c r="D88" s="211"/>
      <c r="E88" s="149">
        <v>67.86</v>
      </c>
      <c r="F88" s="150"/>
      <c r="G88" s="151"/>
      <c r="M88" s="152" t="s">
        <v>190</v>
      </c>
      <c r="O88" s="140"/>
    </row>
    <row r="89" spans="1:104" ht="22.5">
      <c r="A89" s="141">
        <v>44</v>
      </c>
      <c r="B89" s="142" t="s">
        <v>191</v>
      </c>
      <c r="C89" s="143" t="s">
        <v>192</v>
      </c>
      <c r="D89" s="144" t="s">
        <v>177</v>
      </c>
      <c r="E89" s="145">
        <v>249.6</v>
      </c>
      <c r="F89" s="145">
        <v>0</v>
      </c>
      <c r="G89" s="146">
        <f>E89*F89</f>
        <v>0</v>
      </c>
      <c r="O89" s="140">
        <v>2</v>
      </c>
      <c r="AA89" s="113">
        <v>12</v>
      </c>
      <c r="AB89" s="113">
        <v>0</v>
      </c>
      <c r="AC89" s="113">
        <v>44</v>
      </c>
      <c r="AZ89" s="113">
        <v>2</v>
      </c>
      <c r="BA89" s="113">
        <f>IF(AZ89=1,G89,0)</f>
        <v>0</v>
      </c>
      <c r="BB89" s="113">
        <f>IF(AZ89=2,G89,0)</f>
        <v>0</v>
      </c>
      <c r="BC89" s="113">
        <f>IF(AZ89=3,G89,0)</f>
        <v>0</v>
      </c>
      <c r="BD89" s="113">
        <f>IF(AZ89=4,G89,0)</f>
        <v>0</v>
      </c>
      <c r="BE89" s="113">
        <f>IF(AZ89=5,G89,0)</f>
        <v>0</v>
      </c>
      <c r="CZ89" s="113">
        <v>2.0000000000000001E-4</v>
      </c>
    </row>
    <row r="90" spans="1:104">
      <c r="A90" s="147"/>
      <c r="B90" s="148"/>
      <c r="C90" s="210" t="s">
        <v>193</v>
      </c>
      <c r="D90" s="211"/>
      <c r="E90" s="149">
        <v>249.6</v>
      </c>
      <c r="F90" s="150"/>
      <c r="G90" s="151"/>
      <c r="M90" s="152" t="s">
        <v>193</v>
      </c>
      <c r="O90" s="140"/>
    </row>
    <row r="91" spans="1:104">
      <c r="A91" s="141">
        <v>45</v>
      </c>
      <c r="B91" s="142" t="s">
        <v>194</v>
      </c>
      <c r="C91" s="143" t="s">
        <v>195</v>
      </c>
      <c r="D91" s="144" t="s">
        <v>177</v>
      </c>
      <c r="E91" s="145">
        <v>299.52</v>
      </c>
      <c r="F91" s="145">
        <v>0</v>
      </c>
      <c r="G91" s="146">
        <f>E91*F91</f>
        <v>0</v>
      </c>
      <c r="O91" s="140">
        <v>2</v>
      </c>
      <c r="AA91" s="113">
        <v>12</v>
      </c>
      <c r="AB91" s="113">
        <v>1</v>
      </c>
      <c r="AC91" s="113">
        <v>45</v>
      </c>
      <c r="AZ91" s="113">
        <v>2</v>
      </c>
      <c r="BA91" s="113">
        <f>IF(AZ91=1,G91,0)</f>
        <v>0</v>
      </c>
      <c r="BB91" s="113">
        <f>IF(AZ91=2,G91,0)</f>
        <v>0</v>
      </c>
      <c r="BC91" s="113">
        <f>IF(AZ91=3,G91,0)</f>
        <v>0</v>
      </c>
      <c r="BD91" s="113">
        <f>IF(AZ91=4,G91,0)</f>
        <v>0</v>
      </c>
      <c r="BE91" s="113">
        <f>IF(AZ91=5,G91,0)</f>
        <v>0</v>
      </c>
      <c r="CZ91" s="113">
        <v>1.7600000000000001E-3</v>
      </c>
    </row>
    <row r="92" spans="1:104">
      <c r="A92" s="147"/>
      <c r="B92" s="148"/>
      <c r="C92" s="210" t="s">
        <v>196</v>
      </c>
      <c r="D92" s="211"/>
      <c r="E92" s="149">
        <v>299.52</v>
      </c>
      <c r="F92" s="150"/>
      <c r="G92" s="151"/>
      <c r="M92" s="152" t="s">
        <v>196</v>
      </c>
      <c r="O92" s="140"/>
    </row>
    <row r="93" spans="1:104" ht="22.5">
      <c r="A93" s="141">
        <v>46</v>
      </c>
      <c r="B93" s="142" t="s">
        <v>183</v>
      </c>
      <c r="C93" s="143" t="s">
        <v>197</v>
      </c>
      <c r="D93" s="144" t="s">
        <v>177</v>
      </c>
      <c r="E93" s="145">
        <v>754.8</v>
      </c>
      <c r="F93" s="145">
        <v>0</v>
      </c>
      <c r="G93" s="146">
        <f>E93*F93</f>
        <v>0</v>
      </c>
      <c r="O93" s="140">
        <v>2</v>
      </c>
      <c r="AA93" s="113">
        <v>12</v>
      </c>
      <c r="AB93" s="113">
        <v>0</v>
      </c>
      <c r="AC93" s="113">
        <v>46</v>
      </c>
      <c r="AZ93" s="113">
        <v>2</v>
      </c>
      <c r="BA93" s="113">
        <f>IF(AZ93=1,G93,0)</f>
        <v>0</v>
      </c>
      <c r="BB93" s="113">
        <f>IF(AZ93=2,G93,0)</f>
        <v>0</v>
      </c>
      <c r="BC93" s="113">
        <f>IF(AZ93=3,G93,0)</f>
        <v>0</v>
      </c>
      <c r="BD93" s="113">
        <f>IF(AZ93=4,G93,0)</f>
        <v>0</v>
      </c>
      <c r="BE93" s="113">
        <f>IF(AZ93=5,G93,0)</f>
        <v>0</v>
      </c>
      <c r="CZ93" s="113">
        <v>2.5500000000000002E-3</v>
      </c>
    </row>
    <row r="94" spans="1:104">
      <c r="A94" s="147"/>
      <c r="B94" s="148"/>
      <c r="C94" s="210" t="s">
        <v>198</v>
      </c>
      <c r="D94" s="211"/>
      <c r="E94" s="149">
        <v>754.8</v>
      </c>
      <c r="F94" s="150"/>
      <c r="G94" s="151"/>
      <c r="M94" s="152" t="s">
        <v>198</v>
      </c>
      <c r="O94" s="140"/>
    </row>
    <row r="95" spans="1:104">
      <c r="A95" s="147"/>
      <c r="B95" s="148"/>
      <c r="C95" s="210"/>
      <c r="D95" s="211"/>
      <c r="E95" s="149">
        <v>0</v>
      </c>
      <c r="F95" s="150"/>
      <c r="G95" s="151"/>
      <c r="M95" s="152"/>
      <c r="O95" s="140"/>
    </row>
    <row r="96" spans="1:104" ht="22.5">
      <c r="A96" s="141">
        <v>47</v>
      </c>
      <c r="B96" s="142" t="s">
        <v>199</v>
      </c>
      <c r="C96" s="143" t="s">
        <v>200</v>
      </c>
      <c r="D96" s="144" t="s">
        <v>86</v>
      </c>
      <c r="E96" s="145">
        <v>103.155</v>
      </c>
      <c r="F96" s="145">
        <v>0</v>
      </c>
      <c r="G96" s="146">
        <f>E96*F96</f>
        <v>0</v>
      </c>
      <c r="O96" s="140">
        <v>2</v>
      </c>
      <c r="AA96" s="113">
        <v>12</v>
      </c>
      <c r="AB96" s="113">
        <v>0</v>
      </c>
      <c r="AC96" s="113">
        <v>47</v>
      </c>
      <c r="AZ96" s="113">
        <v>2</v>
      </c>
      <c r="BA96" s="113">
        <f>IF(AZ96=1,G96,0)</f>
        <v>0</v>
      </c>
      <c r="BB96" s="113">
        <f>IF(AZ96=2,G96,0)</f>
        <v>0</v>
      </c>
      <c r="BC96" s="113">
        <f>IF(AZ96=3,G96,0)</f>
        <v>0</v>
      </c>
      <c r="BD96" s="113">
        <f>IF(AZ96=4,G96,0)</f>
        <v>0</v>
      </c>
      <c r="BE96" s="113">
        <f>IF(AZ96=5,G96,0)</f>
        <v>0</v>
      </c>
      <c r="CZ96" s="113">
        <v>0</v>
      </c>
    </row>
    <row r="97" spans="1:104">
      <c r="A97" s="147"/>
      <c r="B97" s="148"/>
      <c r="C97" s="210" t="s">
        <v>201</v>
      </c>
      <c r="D97" s="211"/>
      <c r="E97" s="149">
        <v>103.155</v>
      </c>
      <c r="F97" s="150"/>
      <c r="G97" s="151"/>
      <c r="M97" s="152" t="s">
        <v>201</v>
      </c>
      <c r="O97" s="140"/>
    </row>
    <row r="98" spans="1:104">
      <c r="A98" s="141">
        <v>48</v>
      </c>
      <c r="B98" s="142" t="s">
        <v>202</v>
      </c>
      <c r="C98" s="143" t="s">
        <v>203</v>
      </c>
      <c r="D98" s="144" t="s">
        <v>86</v>
      </c>
      <c r="E98" s="145">
        <v>113.465</v>
      </c>
      <c r="F98" s="145">
        <v>0</v>
      </c>
      <c r="G98" s="146">
        <f>E98*F98</f>
        <v>0</v>
      </c>
      <c r="O98" s="140">
        <v>2</v>
      </c>
      <c r="AA98" s="113">
        <v>12</v>
      </c>
      <c r="AB98" s="113">
        <v>1</v>
      </c>
      <c r="AC98" s="113">
        <v>48</v>
      </c>
      <c r="AZ98" s="113">
        <v>2</v>
      </c>
      <c r="BA98" s="113">
        <f>IF(AZ98=1,G98,0)</f>
        <v>0</v>
      </c>
      <c r="BB98" s="113">
        <f>IF(AZ98=2,G98,0)</f>
        <v>0</v>
      </c>
      <c r="BC98" s="113">
        <f>IF(AZ98=3,G98,0)</f>
        <v>0</v>
      </c>
      <c r="BD98" s="113">
        <f>IF(AZ98=4,G98,0)</f>
        <v>0</v>
      </c>
      <c r="BE98" s="113">
        <f>IF(AZ98=5,G98,0)</f>
        <v>0</v>
      </c>
      <c r="CZ98" s="113">
        <v>1.2999999999999999E-2</v>
      </c>
    </row>
    <row r="99" spans="1:104">
      <c r="A99" s="147"/>
      <c r="B99" s="148"/>
      <c r="C99" s="210" t="s">
        <v>204</v>
      </c>
      <c r="D99" s="211"/>
      <c r="E99" s="149">
        <v>113.465</v>
      </c>
      <c r="F99" s="150"/>
      <c r="G99" s="151"/>
      <c r="M99" s="152" t="s">
        <v>204</v>
      </c>
      <c r="O99" s="140"/>
    </row>
    <row r="100" spans="1:104">
      <c r="A100" s="141">
        <v>49</v>
      </c>
      <c r="B100" s="142" t="s">
        <v>199</v>
      </c>
      <c r="C100" s="143" t="s">
        <v>205</v>
      </c>
      <c r="D100" s="144" t="s">
        <v>86</v>
      </c>
      <c r="E100" s="145">
        <v>18.2</v>
      </c>
      <c r="F100" s="145">
        <v>0</v>
      </c>
      <c r="G100" s="146">
        <f>E100*F100</f>
        <v>0</v>
      </c>
      <c r="O100" s="140">
        <v>2</v>
      </c>
      <c r="AA100" s="113">
        <v>12</v>
      </c>
      <c r="AB100" s="113">
        <v>0</v>
      </c>
      <c r="AC100" s="113">
        <v>49</v>
      </c>
      <c r="AZ100" s="113">
        <v>2</v>
      </c>
      <c r="BA100" s="113">
        <f>IF(AZ100=1,G100,0)</f>
        <v>0</v>
      </c>
      <c r="BB100" s="113">
        <f>IF(AZ100=2,G100,0)</f>
        <v>0</v>
      </c>
      <c r="BC100" s="113">
        <f>IF(AZ100=3,G100,0)</f>
        <v>0</v>
      </c>
      <c r="BD100" s="113">
        <f>IF(AZ100=4,G100,0)</f>
        <v>0</v>
      </c>
      <c r="BE100" s="113">
        <f>IF(AZ100=5,G100,0)</f>
        <v>0</v>
      </c>
      <c r="CZ100" s="113">
        <v>0</v>
      </c>
    </row>
    <row r="101" spans="1:104">
      <c r="A101" s="147"/>
      <c r="B101" s="148"/>
      <c r="C101" s="210" t="s">
        <v>206</v>
      </c>
      <c r="D101" s="211"/>
      <c r="E101" s="149">
        <v>18.2</v>
      </c>
      <c r="F101" s="150"/>
      <c r="G101" s="151"/>
      <c r="M101" s="152" t="s">
        <v>206</v>
      </c>
      <c r="O101" s="140"/>
    </row>
    <row r="102" spans="1:104">
      <c r="A102" s="141">
        <v>50</v>
      </c>
      <c r="B102" s="142" t="s">
        <v>207</v>
      </c>
      <c r="C102" s="143" t="s">
        <v>208</v>
      </c>
      <c r="D102" s="144" t="s">
        <v>86</v>
      </c>
      <c r="E102" s="145">
        <v>20.02</v>
      </c>
      <c r="F102" s="145">
        <v>0</v>
      </c>
      <c r="G102" s="146">
        <f>E102*F102</f>
        <v>0</v>
      </c>
      <c r="O102" s="140">
        <v>2</v>
      </c>
      <c r="AA102" s="113">
        <v>12</v>
      </c>
      <c r="AB102" s="113">
        <v>1</v>
      </c>
      <c r="AC102" s="113">
        <v>50</v>
      </c>
      <c r="AZ102" s="113">
        <v>2</v>
      </c>
      <c r="BA102" s="113">
        <f>IF(AZ102=1,G102,0)</f>
        <v>0</v>
      </c>
      <c r="BB102" s="113">
        <f>IF(AZ102=2,G102,0)</f>
        <v>0</v>
      </c>
      <c r="BC102" s="113">
        <f>IF(AZ102=3,G102,0)</f>
        <v>0</v>
      </c>
      <c r="BD102" s="113">
        <f>IF(AZ102=4,G102,0)</f>
        <v>0</v>
      </c>
      <c r="BE102" s="113">
        <f>IF(AZ102=5,G102,0)</f>
        <v>0</v>
      </c>
      <c r="CZ102" s="113">
        <v>7.26E-3</v>
      </c>
    </row>
    <row r="103" spans="1:104">
      <c r="A103" s="147"/>
      <c r="B103" s="148"/>
      <c r="C103" s="210" t="s">
        <v>209</v>
      </c>
      <c r="D103" s="211"/>
      <c r="E103" s="149">
        <v>20.02</v>
      </c>
      <c r="F103" s="150"/>
      <c r="G103" s="151"/>
      <c r="M103" s="152" t="s">
        <v>209</v>
      </c>
      <c r="O103" s="140"/>
    </row>
    <row r="104" spans="1:104">
      <c r="A104" s="141">
        <v>51</v>
      </c>
      <c r="B104" s="142" t="s">
        <v>210</v>
      </c>
      <c r="C104" s="143" t="s">
        <v>211</v>
      </c>
      <c r="D104" s="144" t="s">
        <v>72</v>
      </c>
      <c r="E104" s="145">
        <v>29.91</v>
      </c>
      <c r="F104" s="145">
        <v>0</v>
      </c>
      <c r="G104" s="146">
        <f>E104*F104</f>
        <v>0</v>
      </c>
      <c r="O104" s="140">
        <v>2</v>
      </c>
      <c r="AA104" s="113">
        <v>12</v>
      </c>
      <c r="AB104" s="113">
        <v>0</v>
      </c>
      <c r="AC104" s="113">
        <v>51</v>
      </c>
      <c r="AZ104" s="113">
        <v>2</v>
      </c>
      <c r="BA104" s="113">
        <f>IF(AZ104=1,G104,0)</f>
        <v>0</v>
      </c>
      <c r="BB104" s="113">
        <f>IF(AZ104=2,G104,0)</f>
        <v>0</v>
      </c>
      <c r="BC104" s="113">
        <f>IF(AZ104=3,G104,0)</f>
        <v>0</v>
      </c>
      <c r="BD104" s="113">
        <f>IF(AZ104=4,G104,0)</f>
        <v>0</v>
      </c>
      <c r="BE104" s="113">
        <f>IF(AZ104=5,G104,0)</f>
        <v>0</v>
      </c>
      <c r="CZ104" s="113">
        <v>2.9100000000000001E-2</v>
      </c>
    </row>
    <row r="105" spans="1:104">
      <c r="A105" s="147"/>
      <c r="B105" s="148"/>
      <c r="C105" s="210" t="s">
        <v>212</v>
      </c>
      <c r="D105" s="211"/>
      <c r="E105" s="149">
        <v>29.91</v>
      </c>
      <c r="F105" s="150"/>
      <c r="G105" s="151"/>
      <c r="M105" s="152" t="s">
        <v>212</v>
      </c>
      <c r="O105" s="140"/>
    </row>
    <row r="106" spans="1:104">
      <c r="A106" s="141">
        <v>52</v>
      </c>
      <c r="B106" s="142" t="s">
        <v>213</v>
      </c>
      <c r="C106" s="143" t="s">
        <v>214</v>
      </c>
      <c r="D106" s="144" t="s">
        <v>72</v>
      </c>
      <c r="E106" s="145">
        <v>5.55</v>
      </c>
      <c r="F106" s="145">
        <v>0</v>
      </c>
      <c r="G106" s="146">
        <f>E106*F106</f>
        <v>0</v>
      </c>
      <c r="O106" s="140">
        <v>2</v>
      </c>
      <c r="AA106" s="113">
        <v>12</v>
      </c>
      <c r="AB106" s="113">
        <v>1</v>
      </c>
      <c r="AC106" s="113">
        <v>52</v>
      </c>
      <c r="AZ106" s="113">
        <v>2</v>
      </c>
      <c r="BA106" s="113">
        <f>IF(AZ106=1,G106,0)</f>
        <v>0</v>
      </c>
      <c r="BB106" s="113">
        <f>IF(AZ106=2,G106,0)</f>
        <v>0</v>
      </c>
      <c r="BC106" s="113">
        <f>IF(AZ106=3,G106,0)</f>
        <v>0</v>
      </c>
      <c r="BD106" s="113">
        <f>IF(AZ106=4,G106,0)</f>
        <v>0</v>
      </c>
      <c r="BE106" s="113">
        <f>IF(AZ106=5,G106,0)</f>
        <v>0</v>
      </c>
      <c r="CZ106" s="113">
        <v>0.55000000000000004</v>
      </c>
    </row>
    <row r="107" spans="1:104">
      <c r="A107" s="147"/>
      <c r="B107" s="148"/>
      <c r="C107" s="210" t="s">
        <v>215</v>
      </c>
      <c r="D107" s="211"/>
      <c r="E107" s="149">
        <v>5.55</v>
      </c>
      <c r="F107" s="150"/>
      <c r="G107" s="151"/>
      <c r="M107" s="152" t="s">
        <v>215</v>
      </c>
      <c r="O107" s="140"/>
    </row>
    <row r="108" spans="1:104">
      <c r="A108" s="141">
        <v>53</v>
      </c>
      <c r="B108" s="142" t="s">
        <v>213</v>
      </c>
      <c r="C108" s="143" t="s">
        <v>216</v>
      </c>
      <c r="D108" s="144" t="s">
        <v>72</v>
      </c>
      <c r="E108" s="145">
        <v>9.048</v>
      </c>
      <c r="F108" s="145">
        <v>0</v>
      </c>
      <c r="G108" s="146">
        <f>E108*F108</f>
        <v>0</v>
      </c>
      <c r="O108" s="140">
        <v>2</v>
      </c>
      <c r="AA108" s="113">
        <v>12</v>
      </c>
      <c r="AB108" s="113">
        <v>1</v>
      </c>
      <c r="AC108" s="113">
        <v>53</v>
      </c>
      <c r="AZ108" s="113">
        <v>2</v>
      </c>
      <c r="BA108" s="113">
        <f>IF(AZ108=1,G108,0)</f>
        <v>0</v>
      </c>
      <c r="BB108" s="113">
        <f>IF(AZ108=2,G108,0)</f>
        <v>0</v>
      </c>
      <c r="BC108" s="113">
        <f>IF(AZ108=3,G108,0)</f>
        <v>0</v>
      </c>
      <c r="BD108" s="113">
        <f>IF(AZ108=4,G108,0)</f>
        <v>0</v>
      </c>
      <c r="BE108" s="113">
        <f>IF(AZ108=5,G108,0)</f>
        <v>0</v>
      </c>
      <c r="CZ108" s="113">
        <v>0.55000000000000004</v>
      </c>
    </row>
    <row r="109" spans="1:104">
      <c r="A109" s="147"/>
      <c r="B109" s="148"/>
      <c r="C109" s="210" t="s">
        <v>217</v>
      </c>
      <c r="D109" s="211"/>
      <c r="E109" s="149">
        <v>9.048</v>
      </c>
      <c r="F109" s="150"/>
      <c r="G109" s="151"/>
      <c r="M109" s="152" t="s">
        <v>217</v>
      </c>
      <c r="O109" s="140"/>
    </row>
    <row r="110" spans="1:104" ht="22.5">
      <c r="A110" s="141">
        <v>54</v>
      </c>
      <c r="B110" s="142" t="s">
        <v>199</v>
      </c>
      <c r="C110" s="143" t="s">
        <v>218</v>
      </c>
      <c r="D110" s="144" t="s">
        <v>86</v>
      </c>
      <c r="E110" s="145">
        <v>306.67149999999998</v>
      </c>
      <c r="F110" s="145">
        <v>0</v>
      </c>
      <c r="G110" s="146">
        <f>E110*F110</f>
        <v>0</v>
      </c>
      <c r="O110" s="140">
        <v>2</v>
      </c>
      <c r="AA110" s="113">
        <v>12</v>
      </c>
      <c r="AB110" s="113">
        <v>0</v>
      </c>
      <c r="AC110" s="113">
        <v>54</v>
      </c>
      <c r="AZ110" s="113">
        <v>2</v>
      </c>
      <c r="BA110" s="113">
        <f>IF(AZ110=1,G110,0)</f>
        <v>0</v>
      </c>
      <c r="BB110" s="113">
        <f>IF(AZ110=2,G110,0)</f>
        <v>0</v>
      </c>
      <c r="BC110" s="113">
        <f>IF(AZ110=3,G110,0)</f>
        <v>0</v>
      </c>
      <c r="BD110" s="113">
        <f>IF(AZ110=4,G110,0)</f>
        <v>0</v>
      </c>
      <c r="BE110" s="113">
        <f>IF(AZ110=5,G110,0)</f>
        <v>0</v>
      </c>
      <c r="CZ110" s="113">
        <v>0</v>
      </c>
    </row>
    <row r="111" spans="1:104">
      <c r="A111" s="147"/>
      <c r="B111" s="148"/>
      <c r="C111" s="210" t="s">
        <v>219</v>
      </c>
      <c r="D111" s="211"/>
      <c r="E111" s="149">
        <v>122.283</v>
      </c>
      <c r="F111" s="150"/>
      <c r="G111" s="151"/>
      <c r="M111" s="152" t="s">
        <v>219</v>
      </c>
      <c r="O111" s="140"/>
    </row>
    <row r="112" spans="1:104">
      <c r="A112" s="147"/>
      <c r="B112" s="148"/>
      <c r="C112" s="210" t="s">
        <v>220</v>
      </c>
      <c r="D112" s="211"/>
      <c r="E112" s="149">
        <v>118.8</v>
      </c>
      <c r="F112" s="150"/>
      <c r="G112" s="151"/>
      <c r="M112" s="152" t="s">
        <v>220</v>
      </c>
      <c r="O112" s="140"/>
    </row>
    <row r="113" spans="1:104">
      <c r="A113" s="147"/>
      <c r="B113" s="148"/>
      <c r="C113" s="210" t="s">
        <v>221</v>
      </c>
      <c r="D113" s="211"/>
      <c r="E113" s="149">
        <v>20.207899999999999</v>
      </c>
      <c r="F113" s="150"/>
      <c r="G113" s="151"/>
      <c r="M113" s="152" t="s">
        <v>221</v>
      </c>
      <c r="O113" s="140"/>
    </row>
    <row r="114" spans="1:104">
      <c r="A114" s="147"/>
      <c r="B114" s="148"/>
      <c r="C114" s="210" t="s">
        <v>222</v>
      </c>
      <c r="D114" s="211"/>
      <c r="E114" s="149">
        <v>15.819900000000001</v>
      </c>
      <c r="F114" s="150"/>
      <c r="G114" s="151"/>
      <c r="M114" s="152" t="s">
        <v>222</v>
      </c>
      <c r="O114" s="140"/>
    </row>
    <row r="115" spans="1:104">
      <c r="A115" s="147"/>
      <c r="B115" s="148"/>
      <c r="C115" s="210" t="s">
        <v>223</v>
      </c>
      <c r="D115" s="211"/>
      <c r="E115" s="149">
        <v>21.8081</v>
      </c>
      <c r="F115" s="150"/>
      <c r="G115" s="151"/>
      <c r="M115" s="152" t="s">
        <v>223</v>
      </c>
      <c r="O115" s="140"/>
    </row>
    <row r="116" spans="1:104">
      <c r="A116" s="147"/>
      <c r="B116" s="148"/>
      <c r="C116" s="210" t="s">
        <v>224</v>
      </c>
      <c r="D116" s="211"/>
      <c r="E116" s="149">
        <v>7.7526000000000002</v>
      </c>
      <c r="F116" s="150"/>
      <c r="G116" s="151"/>
      <c r="M116" s="152" t="s">
        <v>224</v>
      </c>
      <c r="O116" s="140"/>
    </row>
    <row r="117" spans="1:104">
      <c r="A117" s="141">
        <v>55</v>
      </c>
      <c r="B117" s="142" t="s">
        <v>202</v>
      </c>
      <c r="C117" s="143" t="s">
        <v>225</v>
      </c>
      <c r="D117" s="144" t="s">
        <v>86</v>
      </c>
      <c r="E117" s="145">
        <v>368.00580000000002</v>
      </c>
      <c r="F117" s="145">
        <v>0</v>
      </c>
      <c r="G117" s="146">
        <f>E117*F117</f>
        <v>0</v>
      </c>
      <c r="O117" s="140">
        <v>2</v>
      </c>
      <c r="AA117" s="113">
        <v>12</v>
      </c>
      <c r="AB117" s="113">
        <v>1</v>
      </c>
      <c r="AC117" s="113">
        <v>55</v>
      </c>
      <c r="AZ117" s="113">
        <v>2</v>
      </c>
      <c r="BA117" s="113">
        <f>IF(AZ117=1,G117,0)</f>
        <v>0</v>
      </c>
      <c r="BB117" s="113">
        <f>IF(AZ117=2,G117,0)</f>
        <v>0</v>
      </c>
      <c r="BC117" s="113">
        <f>IF(AZ117=3,G117,0)</f>
        <v>0</v>
      </c>
      <c r="BD117" s="113">
        <f>IF(AZ117=4,G117,0)</f>
        <v>0</v>
      </c>
      <c r="BE117" s="113">
        <f>IF(AZ117=5,G117,0)</f>
        <v>0</v>
      </c>
      <c r="CZ117" s="113">
        <v>1.2999999999999999E-2</v>
      </c>
    </row>
    <row r="118" spans="1:104">
      <c r="A118" s="147"/>
      <c r="B118" s="148"/>
      <c r="C118" s="210" t="s">
        <v>226</v>
      </c>
      <c r="D118" s="211"/>
      <c r="E118" s="149">
        <v>368.00580000000002</v>
      </c>
      <c r="F118" s="150"/>
      <c r="G118" s="151"/>
      <c r="M118" s="152" t="s">
        <v>226</v>
      </c>
      <c r="O118" s="140"/>
    </row>
    <row r="119" spans="1:104" ht="22.5">
      <c r="A119" s="141">
        <v>56</v>
      </c>
      <c r="B119" s="142" t="s">
        <v>227</v>
      </c>
      <c r="C119" s="143" t="s">
        <v>228</v>
      </c>
      <c r="D119" s="144" t="s">
        <v>177</v>
      </c>
      <c r="E119" s="145">
        <v>62.53</v>
      </c>
      <c r="F119" s="145">
        <v>0</v>
      </c>
      <c r="G119" s="146">
        <f>E119*F119</f>
        <v>0</v>
      </c>
      <c r="O119" s="140">
        <v>2</v>
      </c>
      <c r="AA119" s="113">
        <v>12</v>
      </c>
      <c r="AB119" s="113">
        <v>0</v>
      </c>
      <c r="AC119" s="113">
        <v>56</v>
      </c>
      <c r="AZ119" s="113">
        <v>2</v>
      </c>
      <c r="BA119" s="113">
        <f>IF(AZ119=1,G119,0)</f>
        <v>0</v>
      </c>
      <c r="BB119" s="113">
        <f>IF(AZ119=2,G119,0)</f>
        <v>0</v>
      </c>
      <c r="BC119" s="113">
        <f>IF(AZ119=3,G119,0)</f>
        <v>0</v>
      </c>
      <c r="BD119" s="113">
        <f>IF(AZ119=4,G119,0)</f>
        <v>0</v>
      </c>
      <c r="BE119" s="113">
        <f>IF(AZ119=5,G119,0)</f>
        <v>0</v>
      </c>
      <c r="CZ119" s="113">
        <v>2.5500000000000002E-3</v>
      </c>
    </row>
    <row r="120" spans="1:104">
      <c r="A120" s="147"/>
      <c r="B120" s="148"/>
      <c r="C120" s="210" t="s">
        <v>229</v>
      </c>
      <c r="D120" s="211"/>
      <c r="E120" s="149">
        <v>46</v>
      </c>
      <c r="F120" s="150"/>
      <c r="G120" s="151"/>
      <c r="M120" s="152" t="s">
        <v>229</v>
      </c>
      <c r="O120" s="140"/>
    </row>
    <row r="121" spans="1:104">
      <c r="A121" s="147"/>
      <c r="B121" s="148"/>
      <c r="C121" s="210" t="s">
        <v>230</v>
      </c>
      <c r="D121" s="211"/>
      <c r="E121" s="149">
        <v>7.96</v>
      </c>
      <c r="F121" s="150"/>
      <c r="G121" s="151"/>
      <c r="M121" s="152" t="s">
        <v>230</v>
      </c>
      <c r="O121" s="140"/>
    </row>
    <row r="122" spans="1:104">
      <c r="A122" s="147"/>
      <c r="B122" s="148"/>
      <c r="C122" s="210" t="s">
        <v>231</v>
      </c>
      <c r="D122" s="211"/>
      <c r="E122" s="149">
        <v>8.57</v>
      </c>
      <c r="F122" s="150"/>
      <c r="G122" s="151"/>
      <c r="M122" s="152" t="s">
        <v>231</v>
      </c>
      <c r="O122" s="140"/>
    </row>
    <row r="123" spans="1:104">
      <c r="A123" s="141">
        <v>57</v>
      </c>
      <c r="B123" s="142" t="s">
        <v>213</v>
      </c>
      <c r="C123" s="143" t="s">
        <v>232</v>
      </c>
      <c r="D123" s="144" t="s">
        <v>72</v>
      </c>
      <c r="E123" s="145">
        <v>1.2005999999999999</v>
      </c>
      <c r="F123" s="145">
        <v>0</v>
      </c>
      <c r="G123" s="146">
        <f>E123*F123</f>
        <v>0</v>
      </c>
      <c r="O123" s="140">
        <v>2</v>
      </c>
      <c r="AA123" s="113">
        <v>12</v>
      </c>
      <c r="AB123" s="113">
        <v>1</v>
      </c>
      <c r="AC123" s="113">
        <v>57</v>
      </c>
      <c r="AZ123" s="113">
        <v>2</v>
      </c>
      <c r="BA123" s="113">
        <f>IF(AZ123=1,G123,0)</f>
        <v>0</v>
      </c>
      <c r="BB123" s="113">
        <f>IF(AZ123=2,G123,0)</f>
        <v>0</v>
      </c>
      <c r="BC123" s="113">
        <f>IF(AZ123=3,G123,0)</f>
        <v>0</v>
      </c>
      <c r="BD123" s="113">
        <f>IF(AZ123=4,G123,0)</f>
        <v>0</v>
      </c>
      <c r="BE123" s="113">
        <f>IF(AZ123=5,G123,0)</f>
        <v>0</v>
      </c>
      <c r="CZ123" s="113">
        <v>0.55000000000000004</v>
      </c>
    </row>
    <row r="124" spans="1:104">
      <c r="A124" s="147"/>
      <c r="B124" s="148"/>
      <c r="C124" s="210" t="s">
        <v>233</v>
      </c>
      <c r="D124" s="211"/>
      <c r="E124" s="149">
        <v>1.2005999999999999</v>
      </c>
      <c r="F124" s="150"/>
      <c r="G124" s="151"/>
      <c r="M124" s="152" t="s">
        <v>233</v>
      </c>
      <c r="O124" s="140"/>
    </row>
    <row r="125" spans="1:104" ht="22.5">
      <c r="A125" s="141">
        <v>58</v>
      </c>
      <c r="B125" s="142" t="s">
        <v>234</v>
      </c>
      <c r="C125" s="143" t="s">
        <v>235</v>
      </c>
      <c r="D125" s="144" t="s">
        <v>177</v>
      </c>
      <c r="E125" s="145">
        <v>170.04</v>
      </c>
      <c r="F125" s="145">
        <v>0</v>
      </c>
      <c r="G125" s="146">
        <f>E125*F125</f>
        <v>0</v>
      </c>
      <c r="O125" s="140">
        <v>2</v>
      </c>
      <c r="AA125" s="113">
        <v>12</v>
      </c>
      <c r="AB125" s="113">
        <v>0</v>
      </c>
      <c r="AC125" s="113">
        <v>58</v>
      </c>
      <c r="AZ125" s="113">
        <v>2</v>
      </c>
      <c r="BA125" s="113">
        <f>IF(AZ125=1,G125,0)</f>
        <v>0</v>
      </c>
      <c r="BB125" s="113">
        <f>IF(AZ125=2,G125,0)</f>
        <v>0</v>
      </c>
      <c r="BC125" s="113">
        <f>IF(AZ125=3,G125,0)</f>
        <v>0</v>
      </c>
      <c r="BD125" s="113">
        <f>IF(AZ125=4,G125,0)</f>
        <v>0</v>
      </c>
      <c r="BE125" s="113">
        <f>IF(AZ125=5,G125,0)</f>
        <v>0</v>
      </c>
      <c r="CZ125" s="113">
        <v>2.5500000000000002E-3</v>
      </c>
    </row>
    <row r="126" spans="1:104">
      <c r="A126" s="147"/>
      <c r="B126" s="148"/>
      <c r="C126" s="210" t="s">
        <v>236</v>
      </c>
      <c r="D126" s="211"/>
      <c r="E126" s="149">
        <v>170.04</v>
      </c>
      <c r="F126" s="150"/>
      <c r="G126" s="151"/>
      <c r="M126" s="152" t="s">
        <v>236</v>
      </c>
      <c r="O126" s="140"/>
    </row>
    <row r="127" spans="1:104" ht="22.5">
      <c r="A127" s="141">
        <v>59</v>
      </c>
      <c r="B127" s="142" t="s">
        <v>234</v>
      </c>
      <c r="C127" s="143" t="s">
        <v>237</v>
      </c>
      <c r="D127" s="144" t="s">
        <v>177</v>
      </c>
      <c r="E127" s="145">
        <v>222.32</v>
      </c>
      <c r="F127" s="145">
        <v>0</v>
      </c>
      <c r="G127" s="146">
        <f>E127*F127</f>
        <v>0</v>
      </c>
      <c r="O127" s="140">
        <v>2</v>
      </c>
      <c r="AA127" s="113">
        <v>12</v>
      </c>
      <c r="AB127" s="113">
        <v>0</v>
      </c>
      <c r="AC127" s="113">
        <v>59</v>
      </c>
      <c r="AZ127" s="113">
        <v>2</v>
      </c>
      <c r="BA127" s="113">
        <f>IF(AZ127=1,G127,0)</f>
        <v>0</v>
      </c>
      <c r="BB127" s="113">
        <f>IF(AZ127=2,G127,0)</f>
        <v>0</v>
      </c>
      <c r="BC127" s="113">
        <f>IF(AZ127=3,G127,0)</f>
        <v>0</v>
      </c>
      <c r="BD127" s="113">
        <f>IF(AZ127=4,G127,0)</f>
        <v>0</v>
      </c>
      <c r="BE127" s="113">
        <f>IF(AZ127=5,G127,0)</f>
        <v>0</v>
      </c>
      <c r="CZ127" s="113">
        <v>2.5500000000000002E-3</v>
      </c>
    </row>
    <row r="128" spans="1:104">
      <c r="A128" s="147"/>
      <c r="B128" s="148"/>
      <c r="C128" s="210" t="s">
        <v>238</v>
      </c>
      <c r="D128" s="211"/>
      <c r="E128" s="149">
        <v>176.64</v>
      </c>
      <c r="F128" s="150"/>
      <c r="G128" s="151"/>
      <c r="M128" s="152" t="s">
        <v>238</v>
      </c>
      <c r="O128" s="140"/>
    </row>
    <row r="129" spans="1:104">
      <c r="A129" s="147"/>
      <c r="B129" s="148"/>
      <c r="C129" s="210" t="s">
        <v>239</v>
      </c>
      <c r="D129" s="211"/>
      <c r="E129" s="149">
        <v>30.4</v>
      </c>
      <c r="F129" s="150"/>
      <c r="G129" s="151"/>
      <c r="M129" s="152" t="s">
        <v>239</v>
      </c>
      <c r="O129" s="140"/>
    </row>
    <row r="130" spans="1:104">
      <c r="A130" s="147"/>
      <c r="B130" s="148"/>
      <c r="C130" s="210" t="s">
        <v>240</v>
      </c>
      <c r="D130" s="211"/>
      <c r="E130" s="149">
        <v>15.28</v>
      </c>
      <c r="F130" s="150"/>
      <c r="G130" s="151"/>
      <c r="M130" s="152" t="s">
        <v>240</v>
      </c>
      <c r="O130" s="140"/>
    </row>
    <row r="131" spans="1:104">
      <c r="A131" s="141">
        <v>60</v>
      </c>
      <c r="B131" s="142" t="s">
        <v>241</v>
      </c>
      <c r="C131" s="143" t="s">
        <v>242</v>
      </c>
      <c r="D131" s="144" t="s">
        <v>72</v>
      </c>
      <c r="E131" s="145">
        <v>9.0707000000000004</v>
      </c>
      <c r="F131" s="145">
        <v>0</v>
      </c>
      <c r="G131" s="146">
        <f>E131*F131</f>
        <v>0</v>
      </c>
      <c r="O131" s="140">
        <v>2</v>
      </c>
      <c r="AA131" s="113">
        <v>12</v>
      </c>
      <c r="AB131" s="113">
        <v>1</v>
      </c>
      <c r="AC131" s="113">
        <v>60</v>
      </c>
      <c r="AZ131" s="113">
        <v>2</v>
      </c>
      <c r="BA131" s="113">
        <f>IF(AZ131=1,G131,0)</f>
        <v>0</v>
      </c>
      <c r="BB131" s="113">
        <f>IF(AZ131=2,G131,0)</f>
        <v>0</v>
      </c>
      <c r="BC131" s="113">
        <f>IF(AZ131=3,G131,0)</f>
        <v>0</v>
      </c>
      <c r="BD131" s="113">
        <f>IF(AZ131=4,G131,0)</f>
        <v>0</v>
      </c>
      <c r="BE131" s="113">
        <f>IF(AZ131=5,G131,0)</f>
        <v>0</v>
      </c>
      <c r="CZ131" s="113">
        <v>0.55000000000000004</v>
      </c>
    </row>
    <row r="132" spans="1:104">
      <c r="A132" s="147"/>
      <c r="B132" s="148"/>
      <c r="C132" s="210" t="s">
        <v>243</v>
      </c>
      <c r="D132" s="211"/>
      <c r="E132" s="149">
        <v>9.0707000000000004</v>
      </c>
      <c r="F132" s="150"/>
      <c r="G132" s="151"/>
      <c r="M132" s="152" t="s">
        <v>243</v>
      </c>
      <c r="O132" s="140"/>
    </row>
    <row r="133" spans="1:104" ht="22.5">
      <c r="A133" s="141">
        <v>61</v>
      </c>
      <c r="B133" s="142" t="s">
        <v>241</v>
      </c>
      <c r="C133" s="143" t="s">
        <v>244</v>
      </c>
      <c r="D133" s="144" t="s">
        <v>72</v>
      </c>
      <c r="E133" s="145">
        <v>5.1012000000000004</v>
      </c>
      <c r="F133" s="145">
        <v>0</v>
      </c>
      <c r="G133" s="146">
        <f>E133*F133</f>
        <v>0</v>
      </c>
      <c r="O133" s="140">
        <v>2</v>
      </c>
      <c r="AA133" s="113">
        <v>12</v>
      </c>
      <c r="AB133" s="113">
        <v>1</v>
      </c>
      <c r="AC133" s="113">
        <v>61</v>
      </c>
      <c r="AZ133" s="113">
        <v>2</v>
      </c>
      <c r="BA133" s="113">
        <f>IF(AZ133=1,G133,0)</f>
        <v>0</v>
      </c>
      <c r="BB133" s="113">
        <f>IF(AZ133=2,G133,0)</f>
        <v>0</v>
      </c>
      <c r="BC133" s="113">
        <f>IF(AZ133=3,G133,0)</f>
        <v>0</v>
      </c>
      <c r="BD133" s="113">
        <f>IF(AZ133=4,G133,0)</f>
        <v>0</v>
      </c>
      <c r="BE133" s="113">
        <f>IF(AZ133=5,G133,0)</f>
        <v>0</v>
      </c>
      <c r="CZ133" s="113">
        <v>0.55000000000000004</v>
      </c>
    </row>
    <row r="134" spans="1:104">
      <c r="A134" s="147"/>
      <c r="B134" s="148"/>
      <c r="C134" s="210" t="s">
        <v>245</v>
      </c>
      <c r="D134" s="211"/>
      <c r="E134" s="149">
        <v>5.1012000000000004</v>
      </c>
      <c r="F134" s="150"/>
      <c r="G134" s="151"/>
      <c r="M134" s="152" t="s">
        <v>245</v>
      </c>
      <c r="O134" s="140"/>
    </row>
    <row r="135" spans="1:104">
      <c r="A135" s="141">
        <v>62</v>
      </c>
      <c r="B135" s="142" t="s">
        <v>246</v>
      </c>
      <c r="C135" s="143" t="s">
        <v>368</v>
      </c>
      <c r="D135" s="144" t="s">
        <v>86</v>
      </c>
      <c r="E135" s="145">
        <v>205.715</v>
      </c>
      <c r="F135" s="145">
        <v>0</v>
      </c>
      <c r="G135" s="146">
        <f>E135*F135</f>
        <v>0</v>
      </c>
      <c r="O135" s="140">
        <v>2</v>
      </c>
      <c r="AA135" s="113">
        <v>12</v>
      </c>
      <c r="AB135" s="113">
        <v>0</v>
      </c>
      <c r="AC135" s="113">
        <v>62</v>
      </c>
      <c r="AZ135" s="113">
        <v>2</v>
      </c>
      <c r="BA135" s="113">
        <f>IF(AZ135=1,G135,0)</f>
        <v>0</v>
      </c>
      <c r="BB135" s="113">
        <f>IF(AZ135=2,G135,0)</f>
        <v>0</v>
      </c>
      <c r="BC135" s="113">
        <f>IF(AZ135=3,G135,0)</f>
        <v>0</v>
      </c>
      <c r="BD135" s="113">
        <f>IF(AZ135=4,G135,0)</f>
        <v>0</v>
      </c>
      <c r="BE135" s="113">
        <f>IF(AZ135=5,G135,0)</f>
        <v>0</v>
      </c>
      <c r="CZ135" s="113">
        <v>0</v>
      </c>
    </row>
    <row r="136" spans="1:104">
      <c r="A136" s="147"/>
      <c r="B136" s="148"/>
      <c r="C136" s="210" t="s">
        <v>247</v>
      </c>
      <c r="D136" s="211"/>
      <c r="E136" s="149">
        <v>7.3150000000000004</v>
      </c>
      <c r="F136" s="150"/>
      <c r="G136" s="151"/>
      <c r="M136" s="152" t="s">
        <v>247</v>
      </c>
      <c r="O136" s="140"/>
    </row>
    <row r="137" spans="1:104">
      <c r="A137" s="147"/>
      <c r="B137" s="148"/>
      <c r="C137" s="210" t="s">
        <v>248</v>
      </c>
      <c r="D137" s="211"/>
      <c r="E137" s="149">
        <v>32.6</v>
      </c>
      <c r="F137" s="150"/>
      <c r="G137" s="151"/>
      <c r="M137" s="152" t="s">
        <v>248</v>
      </c>
      <c r="O137" s="140"/>
    </row>
    <row r="138" spans="1:104">
      <c r="A138" s="147"/>
      <c r="B138" s="148"/>
      <c r="C138" s="210" t="s">
        <v>249</v>
      </c>
      <c r="D138" s="211"/>
      <c r="E138" s="149">
        <v>49.4</v>
      </c>
      <c r="F138" s="150"/>
      <c r="G138" s="151"/>
      <c r="M138" s="152" t="s">
        <v>249</v>
      </c>
      <c r="O138" s="140"/>
    </row>
    <row r="139" spans="1:104">
      <c r="A139" s="147"/>
      <c r="B139" s="148"/>
      <c r="C139" s="210" t="s">
        <v>250</v>
      </c>
      <c r="D139" s="211"/>
      <c r="E139" s="149">
        <v>8.4</v>
      </c>
      <c r="F139" s="150"/>
      <c r="G139" s="151"/>
      <c r="M139" s="152" t="s">
        <v>250</v>
      </c>
      <c r="O139" s="140"/>
    </row>
    <row r="140" spans="1:104">
      <c r="A140" s="147"/>
      <c r="B140" s="148"/>
      <c r="C140" s="210">
        <v>4</v>
      </c>
      <c r="D140" s="211"/>
      <c r="E140" s="149">
        <v>4</v>
      </c>
      <c r="F140" s="150"/>
      <c r="G140" s="151"/>
      <c r="M140" s="152">
        <v>4</v>
      </c>
      <c r="O140" s="140"/>
    </row>
    <row r="141" spans="1:104">
      <c r="A141" s="147"/>
      <c r="B141" s="148"/>
      <c r="C141" s="210">
        <v>4</v>
      </c>
      <c r="D141" s="211"/>
      <c r="E141" s="149">
        <v>4</v>
      </c>
      <c r="F141" s="150"/>
      <c r="G141" s="151"/>
      <c r="M141" s="152">
        <v>4</v>
      </c>
      <c r="O141" s="140"/>
    </row>
    <row r="142" spans="1:104">
      <c r="A142" s="147"/>
      <c r="B142" s="148"/>
      <c r="C142" s="210">
        <v>100</v>
      </c>
      <c r="D142" s="211"/>
      <c r="E142" s="149">
        <v>100</v>
      </c>
      <c r="F142" s="150"/>
      <c r="G142" s="151"/>
      <c r="M142" s="152">
        <v>100</v>
      </c>
      <c r="O142" s="140"/>
    </row>
    <row r="143" spans="1:104">
      <c r="A143" s="141">
        <v>63</v>
      </c>
      <c r="B143" s="142" t="s">
        <v>251</v>
      </c>
      <c r="C143" s="143" t="s">
        <v>252</v>
      </c>
      <c r="D143" s="144" t="s">
        <v>86</v>
      </c>
      <c r="E143" s="145">
        <v>226.28649999999999</v>
      </c>
      <c r="F143" s="145">
        <v>0</v>
      </c>
      <c r="G143" s="146">
        <f>E143*F143</f>
        <v>0</v>
      </c>
      <c r="O143" s="140">
        <v>2</v>
      </c>
      <c r="AA143" s="113">
        <v>12</v>
      </c>
      <c r="AB143" s="113">
        <v>1</v>
      </c>
      <c r="AC143" s="113">
        <v>63</v>
      </c>
      <c r="AZ143" s="113">
        <v>2</v>
      </c>
      <c r="BA143" s="113">
        <f>IF(AZ143=1,G143,0)</f>
        <v>0</v>
      </c>
      <c r="BB143" s="113">
        <f>IF(AZ143=2,G143,0)</f>
        <v>0</v>
      </c>
      <c r="BC143" s="113">
        <f>IF(AZ143=3,G143,0)</f>
        <v>0</v>
      </c>
      <c r="BD143" s="113">
        <f>IF(AZ143=4,G143,0)</f>
        <v>0</v>
      </c>
      <c r="BE143" s="113">
        <f>IF(AZ143=5,G143,0)</f>
        <v>0</v>
      </c>
      <c r="CZ143" s="113">
        <v>1.5679999999999999E-2</v>
      </c>
    </row>
    <row r="144" spans="1:104">
      <c r="A144" s="147"/>
      <c r="B144" s="148"/>
      <c r="C144" s="210" t="s">
        <v>253</v>
      </c>
      <c r="D144" s="211"/>
      <c r="E144" s="149">
        <v>226.28649999999999</v>
      </c>
      <c r="F144" s="150"/>
      <c r="G144" s="151"/>
      <c r="M144" s="152" t="s">
        <v>253</v>
      </c>
      <c r="O144" s="140"/>
    </row>
    <row r="145" spans="1:104">
      <c r="A145" s="141">
        <v>64</v>
      </c>
      <c r="B145" s="142" t="s">
        <v>254</v>
      </c>
      <c r="C145" s="143" t="s">
        <v>255</v>
      </c>
      <c r="D145" s="144" t="s">
        <v>177</v>
      </c>
      <c r="E145" s="145">
        <v>29.55</v>
      </c>
      <c r="F145" s="145">
        <v>0</v>
      </c>
      <c r="G145" s="146">
        <f>E145*F145</f>
        <v>0</v>
      </c>
      <c r="O145" s="140">
        <v>2</v>
      </c>
      <c r="AA145" s="113">
        <v>12</v>
      </c>
      <c r="AB145" s="113">
        <v>0</v>
      </c>
      <c r="AC145" s="113">
        <v>64</v>
      </c>
      <c r="AZ145" s="113">
        <v>2</v>
      </c>
      <c r="BA145" s="113">
        <f>IF(AZ145=1,G145,0)</f>
        <v>0</v>
      </c>
      <c r="BB145" s="113">
        <f>IF(AZ145=2,G145,0)</f>
        <v>0</v>
      </c>
      <c r="BC145" s="113">
        <f>IF(AZ145=3,G145,0)</f>
        <v>0</v>
      </c>
      <c r="BD145" s="113">
        <f>IF(AZ145=4,G145,0)</f>
        <v>0</v>
      </c>
      <c r="BE145" s="113">
        <f>IF(AZ145=5,G145,0)</f>
        <v>0</v>
      </c>
      <c r="CZ145" s="113">
        <v>3.3899999999999998E-3</v>
      </c>
    </row>
    <row r="146" spans="1:104">
      <c r="A146" s="147"/>
      <c r="B146" s="148"/>
      <c r="C146" s="210" t="s">
        <v>256</v>
      </c>
      <c r="D146" s="211"/>
      <c r="E146" s="149">
        <v>29.55</v>
      </c>
      <c r="F146" s="150"/>
      <c r="G146" s="151"/>
      <c r="M146" s="152" t="s">
        <v>256</v>
      </c>
      <c r="O146" s="140"/>
    </row>
    <row r="147" spans="1:104">
      <c r="A147" s="141">
        <v>65</v>
      </c>
      <c r="B147" s="142" t="s">
        <v>257</v>
      </c>
      <c r="C147" s="143" t="s">
        <v>258</v>
      </c>
      <c r="D147" s="144" t="s">
        <v>177</v>
      </c>
      <c r="E147" s="145">
        <v>29.55</v>
      </c>
      <c r="F147" s="145">
        <v>0</v>
      </c>
      <c r="G147" s="146">
        <f>E147*F147</f>
        <v>0</v>
      </c>
      <c r="O147" s="140">
        <v>2</v>
      </c>
      <c r="AA147" s="113">
        <v>12</v>
      </c>
      <c r="AB147" s="113">
        <v>0</v>
      </c>
      <c r="AC147" s="113">
        <v>65</v>
      </c>
      <c r="AZ147" s="113">
        <v>2</v>
      </c>
      <c r="BA147" s="113">
        <f>IF(AZ147=1,G147,0)</f>
        <v>0</v>
      </c>
      <c r="BB147" s="113">
        <f>IF(AZ147=2,G147,0)</f>
        <v>0</v>
      </c>
      <c r="BC147" s="113">
        <f>IF(AZ147=3,G147,0)</f>
        <v>0</v>
      </c>
      <c r="BD147" s="113">
        <f>IF(AZ147=4,G147,0)</f>
        <v>0</v>
      </c>
      <c r="BE147" s="113">
        <f>IF(AZ147=5,G147,0)</f>
        <v>0</v>
      </c>
      <c r="CZ147" s="113">
        <v>0</v>
      </c>
    </row>
    <row r="148" spans="1:104">
      <c r="A148" s="141">
        <v>66</v>
      </c>
      <c r="B148" s="142" t="s">
        <v>259</v>
      </c>
      <c r="C148" s="143" t="s">
        <v>260</v>
      </c>
      <c r="D148" s="144" t="s">
        <v>160</v>
      </c>
      <c r="E148" s="145">
        <v>32.51</v>
      </c>
      <c r="F148" s="145">
        <v>0</v>
      </c>
      <c r="G148" s="146">
        <f>E148*F148</f>
        <v>0</v>
      </c>
      <c r="O148" s="140">
        <v>2</v>
      </c>
      <c r="AA148" s="113">
        <v>12</v>
      </c>
      <c r="AB148" s="113">
        <v>0</v>
      </c>
      <c r="AC148" s="113">
        <v>66</v>
      </c>
      <c r="AZ148" s="113">
        <v>2</v>
      </c>
      <c r="BA148" s="113">
        <f>IF(AZ148=1,G148,0)</f>
        <v>0</v>
      </c>
      <c r="BB148" s="113">
        <f>IF(AZ148=2,G148,0)</f>
        <v>0</v>
      </c>
      <c r="BC148" s="113">
        <f>IF(AZ148=3,G148,0)</f>
        <v>0</v>
      </c>
      <c r="BD148" s="113">
        <f>IF(AZ148=4,G148,0)</f>
        <v>0</v>
      </c>
      <c r="BE148" s="113">
        <f>IF(AZ148=5,G148,0)</f>
        <v>0</v>
      </c>
      <c r="CZ148" s="113">
        <v>0</v>
      </c>
    </row>
    <row r="149" spans="1:104">
      <c r="A149" s="153"/>
      <c r="B149" s="154" t="s">
        <v>69</v>
      </c>
      <c r="C149" s="155" t="str">
        <f>CONCATENATE(B82," ",C82)</f>
        <v>762 Konstrukce tesařské</v>
      </c>
      <c r="D149" s="153"/>
      <c r="E149" s="156"/>
      <c r="F149" s="156"/>
      <c r="G149" s="157">
        <f>G148+G147+G145+G143+G135+G133+G127+G125+G123+G119+G117+G110+G108+G106+G104+G102+G100+G98+G96+G93+G91+G89+G87+G85+G83</f>
        <v>0</v>
      </c>
      <c r="O149" s="140">
        <v>4</v>
      </c>
      <c r="BA149" s="158">
        <f>SUM(BA82:BA148)</f>
        <v>0</v>
      </c>
      <c r="BB149" s="158">
        <f>SUM(BB82:BB148)</f>
        <v>0</v>
      </c>
      <c r="BC149" s="158">
        <f>SUM(BC82:BC148)</f>
        <v>0</v>
      </c>
      <c r="BD149" s="158">
        <f>SUM(BD82:BD148)</f>
        <v>0</v>
      </c>
      <c r="BE149" s="158">
        <f>SUM(BE82:BE148)</f>
        <v>0</v>
      </c>
    </row>
    <row r="150" spans="1:104">
      <c r="A150" s="133" t="s">
        <v>65</v>
      </c>
      <c r="B150" s="134" t="s">
        <v>261</v>
      </c>
      <c r="C150" s="135" t="s">
        <v>262</v>
      </c>
      <c r="D150" s="136"/>
      <c r="E150" s="137"/>
      <c r="F150" s="137"/>
      <c r="G150" s="138"/>
      <c r="H150" s="139"/>
      <c r="I150" s="139"/>
      <c r="O150" s="140">
        <v>1</v>
      </c>
    </row>
    <row r="151" spans="1:104">
      <c r="A151" s="141">
        <v>67</v>
      </c>
      <c r="B151" s="142" t="s">
        <v>263</v>
      </c>
      <c r="C151" s="222" t="s">
        <v>369</v>
      </c>
      <c r="D151" s="144" t="s">
        <v>86</v>
      </c>
      <c r="E151" s="145">
        <v>123.37</v>
      </c>
      <c r="F151" s="145">
        <v>0</v>
      </c>
      <c r="G151" s="146">
        <f>E151*F151</f>
        <v>0</v>
      </c>
      <c r="O151" s="140">
        <v>2</v>
      </c>
      <c r="AA151" s="113">
        <v>12</v>
      </c>
      <c r="AB151" s="113">
        <v>0</v>
      </c>
      <c r="AC151" s="113">
        <v>67</v>
      </c>
      <c r="AZ151" s="113">
        <v>2</v>
      </c>
      <c r="BA151" s="113">
        <f>IF(AZ151=1,G151,0)</f>
        <v>0</v>
      </c>
      <c r="BB151" s="113">
        <f>IF(AZ151=2,G151,0)</f>
        <v>0</v>
      </c>
      <c r="BC151" s="113">
        <f>IF(AZ151=3,G151,0)</f>
        <v>0</v>
      </c>
      <c r="BD151" s="113">
        <f>IF(AZ151=4,G151,0)</f>
        <v>0</v>
      </c>
      <c r="BE151" s="113">
        <f>IF(AZ151=5,G151,0)</f>
        <v>0</v>
      </c>
      <c r="CZ151" s="113">
        <v>1.9000000000000001E-4</v>
      </c>
    </row>
    <row r="152" spans="1:104">
      <c r="A152" s="147"/>
      <c r="B152" s="148"/>
      <c r="C152" s="210" t="s">
        <v>264</v>
      </c>
      <c r="D152" s="211"/>
      <c r="E152" s="149">
        <v>123.37</v>
      </c>
      <c r="F152" s="150"/>
      <c r="G152" s="151"/>
      <c r="M152" s="152" t="s">
        <v>264</v>
      </c>
      <c r="O152" s="140"/>
    </row>
    <row r="153" spans="1:104">
      <c r="A153" s="147"/>
      <c r="B153" s="148"/>
      <c r="C153" s="210"/>
      <c r="D153" s="211"/>
      <c r="E153" s="149">
        <v>0</v>
      </c>
      <c r="F153" s="150"/>
      <c r="G153" s="151"/>
      <c r="M153" s="152"/>
      <c r="O153" s="140"/>
    </row>
    <row r="154" spans="1:104">
      <c r="A154" s="141">
        <v>68</v>
      </c>
      <c r="B154" s="142" t="s">
        <v>265</v>
      </c>
      <c r="C154" s="222" t="s">
        <v>370</v>
      </c>
      <c r="D154" s="144" t="s">
        <v>86</v>
      </c>
      <c r="E154" s="145">
        <v>123.37</v>
      </c>
      <c r="F154" s="145">
        <v>0</v>
      </c>
      <c r="G154" s="146">
        <f>E154*F154</f>
        <v>0</v>
      </c>
      <c r="O154" s="140">
        <v>2</v>
      </c>
      <c r="AA154" s="113">
        <v>12</v>
      </c>
      <c r="AB154" s="113">
        <v>1</v>
      </c>
      <c r="AC154" s="113">
        <v>68</v>
      </c>
      <c r="AZ154" s="113">
        <v>2</v>
      </c>
      <c r="BA154" s="113">
        <f>IF(AZ154=1,G154,0)</f>
        <v>0</v>
      </c>
      <c r="BB154" s="113">
        <f>IF(AZ154=2,G154,0)</f>
        <v>0</v>
      </c>
      <c r="BC154" s="113">
        <f>IF(AZ154=3,G154,0)</f>
        <v>0</v>
      </c>
      <c r="BD154" s="113">
        <f>IF(AZ154=4,G154,0)</f>
        <v>0</v>
      </c>
      <c r="BE154" s="113">
        <f>IF(AZ154=5,G154,0)</f>
        <v>0</v>
      </c>
      <c r="CZ154" s="113">
        <v>8.8199999999999997E-3</v>
      </c>
    </row>
    <row r="155" spans="1:104">
      <c r="A155" s="147"/>
      <c r="B155" s="148"/>
      <c r="C155" s="210" t="s">
        <v>266</v>
      </c>
      <c r="D155" s="211"/>
      <c r="E155" s="149">
        <v>123.37</v>
      </c>
      <c r="F155" s="150"/>
      <c r="G155" s="151"/>
      <c r="M155" s="152" t="s">
        <v>266</v>
      </c>
      <c r="O155" s="140"/>
    </row>
    <row r="156" spans="1:104">
      <c r="A156" s="141">
        <v>69</v>
      </c>
      <c r="B156" s="142" t="s">
        <v>267</v>
      </c>
      <c r="C156" s="143" t="s">
        <v>268</v>
      </c>
      <c r="D156" s="144" t="s">
        <v>94</v>
      </c>
      <c r="E156" s="145">
        <v>7</v>
      </c>
      <c r="F156" s="145">
        <v>0</v>
      </c>
      <c r="G156" s="146">
        <f t="shared" ref="G156:G165" si="6">E156*F156</f>
        <v>0</v>
      </c>
      <c r="O156" s="140">
        <v>2</v>
      </c>
      <c r="AA156" s="113">
        <v>12</v>
      </c>
      <c r="AB156" s="113">
        <v>0</v>
      </c>
      <c r="AC156" s="113">
        <v>69</v>
      </c>
      <c r="AZ156" s="113">
        <v>2</v>
      </c>
      <c r="BA156" s="113">
        <f t="shared" ref="BA156:BA165" si="7">IF(AZ156=1,G156,0)</f>
        <v>0</v>
      </c>
      <c r="BB156" s="113">
        <f t="shared" ref="BB156:BB165" si="8">IF(AZ156=2,G156,0)</f>
        <v>0</v>
      </c>
      <c r="BC156" s="113">
        <f t="shared" ref="BC156:BC165" si="9">IF(AZ156=3,G156,0)</f>
        <v>0</v>
      </c>
      <c r="BD156" s="113">
        <f t="shared" ref="BD156:BD165" si="10">IF(AZ156=4,G156,0)</f>
        <v>0</v>
      </c>
      <c r="BE156" s="113">
        <f t="shared" ref="BE156:BE165" si="11">IF(AZ156=5,G156,0)</f>
        <v>0</v>
      </c>
      <c r="CZ156" s="113">
        <v>4.0000000000000002E-4</v>
      </c>
    </row>
    <row r="157" spans="1:104">
      <c r="A157" s="141">
        <v>70</v>
      </c>
      <c r="B157" s="142" t="s">
        <v>269</v>
      </c>
      <c r="C157" s="143" t="s">
        <v>270</v>
      </c>
      <c r="D157" s="144" t="s">
        <v>94</v>
      </c>
      <c r="E157" s="145">
        <v>7</v>
      </c>
      <c r="F157" s="145">
        <v>0</v>
      </c>
      <c r="G157" s="146">
        <f t="shared" si="6"/>
        <v>0</v>
      </c>
      <c r="O157" s="140">
        <v>2</v>
      </c>
      <c r="AA157" s="113">
        <v>12</v>
      </c>
      <c r="AB157" s="113">
        <v>0</v>
      </c>
      <c r="AC157" s="113">
        <v>70</v>
      </c>
      <c r="AZ157" s="113">
        <v>2</v>
      </c>
      <c r="BA157" s="113">
        <f t="shared" si="7"/>
        <v>0</v>
      </c>
      <c r="BB157" s="113">
        <f t="shared" si="8"/>
        <v>0</v>
      </c>
      <c r="BC157" s="113">
        <f t="shared" si="9"/>
        <v>0</v>
      </c>
      <c r="BD157" s="113">
        <f t="shared" si="10"/>
        <v>0</v>
      </c>
      <c r="BE157" s="113">
        <f t="shared" si="11"/>
        <v>0</v>
      </c>
      <c r="CZ157" s="113">
        <v>0</v>
      </c>
    </row>
    <row r="158" spans="1:104">
      <c r="A158" s="141">
        <v>71</v>
      </c>
      <c r="B158" s="142" t="s">
        <v>271</v>
      </c>
      <c r="C158" s="143" t="s">
        <v>272</v>
      </c>
      <c r="D158" s="144" t="s">
        <v>94</v>
      </c>
      <c r="E158" s="145">
        <v>13</v>
      </c>
      <c r="F158" s="145">
        <v>0</v>
      </c>
      <c r="G158" s="146">
        <f t="shared" si="6"/>
        <v>0</v>
      </c>
      <c r="O158" s="140">
        <v>2</v>
      </c>
      <c r="AA158" s="113">
        <v>12</v>
      </c>
      <c r="AB158" s="113">
        <v>0</v>
      </c>
      <c r="AC158" s="113">
        <v>71</v>
      </c>
      <c r="AZ158" s="113">
        <v>2</v>
      </c>
      <c r="BA158" s="113">
        <f t="shared" si="7"/>
        <v>0</v>
      </c>
      <c r="BB158" s="113">
        <f t="shared" si="8"/>
        <v>0</v>
      </c>
      <c r="BC158" s="113">
        <f t="shared" si="9"/>
        <v>0</v>
      </c>
      <c r="BD158" s="113">
        <f t="shared" si="10"/>
        <v>0</v>
      </c>
      <c r="BE158" s="113">
        <f t="shared" si="11"/>
        <v>0</v>
      </c>
      <c r="CZ158" s="113">
        <v>1.7799999999999999E-3</v>
      </c>
    </row>
    <row r="159" spans="1:104">
      <c r="A159" s="141">
        <v>72</v>
      </c>
      <c r="B159" s="142" t="s">
        <v>273</v>
      </c>
      <c r="C159" s="143" t="s">
        <v>274</v>
      </c>
      <c r="D159" s="144" t="s">
        <v>94</v>
      </c>
      <c r="E159" s="145">
        <v>2</v>
      </c>
      <c r="F159" s="145">
        <v>0</v>
      </c>
      <c r="G159" s="146">
        <f t="shared" si="6"/>
        <v>0</v>
      </c>
      <c r="O159" s="140">
        <v>2</v>
      </c>
      <c r="AA159" s="113">
        <v>12</v>
      </c>
      <c r="AB159" s="113">
        <v>1</v>
      </c>
      <c r="AC159" s="113">
        <v>72</v>
      </c>
      <c r="AZ159" s="113">
        <v>2</v>
      </c>
      <c r="BA159" s="113">
        <f t="shared" si="7"/>
        <v>0</v>
      </c>
      <c r="BB159" s="113">
        <f t="shared" si="8"/>
        <v>0</v>
      </c>
      <c r="BC159" s="113">
        <f t="shared" si="9"/>
        <v>0</v>
      </c>
      <c r="BD159" s="113">
        <f t="shared" si="10"/>
        <v>0</v>
      </c>
      <c r="BE159" s="113">
        <f t="shared" si="11"/>
        <v>0</v>
      </c>
      <c r="CZ159" s="113">
        <v>1.4999999999999999E-2</v>
      </c>
    </row>
    <row r="160" spans="1:104">
      <c r="A160" s="141">
        <v>73</v>
      </c>
      <c r="B160" s="142" t="s">
        <v>275</v>
      </c>
      <c r="C160" s="143" t="s">
        <v>276</v>
      </c>
      <c r="D160" s="144" t="s">
        <v>94</v>
      </c>
      <c r="E160" s="145">
        <v>2</v>
      </c>
      <c r="F160" s="145">
        <v>0</v>
      </c>
      <c r="G160" s="146">
        <f t="shared" si="6"/>
        <v>0</v>
      </c>
      <c r="O160" s="140">
        <v>2</v>
      </c>
      <c r="AA160" s="113">
        <v>12</v>
      </c>
      <c r="AB160" s="113">
        <v>1</v>
      </c>
      <c r="AC160" s="113">
        <v>73</v>
      </c>
      <c r="AZ160" s="113">
        <v>2</v>
      </c>
      <c r="BA160" s="113">
        <f t="shared" si="7"/>
        <v>0</v>
      </c>
      <c r="BB160" s="113">
        <f t="shared" si="8"/>
        <v>0</v>
      </c>
      <c r="BC160" s="113">
        <f t="shared" si="9"/>
        <v>0</v>
      </c>
      <c r="BD160" s="113">
        <f t="shared" si="10"/>
        <v>0</v>
      </c>
      <c r="BE160" s="113">
        <f t="shared" si="11"/>
        <v>0</v>
      </c>
      <c r="CZ160" s="113">
        <v>2.3E-2</v>
      </c>
    </row>
    <row r="161" spans="1:104">
      <c r="A161" s="141">
        <v>74</v>
      </c>
      <c r="B161" s="142" t="s">
        <v>277</v>
      </c>
      <c r="C161" s="143" t="s">
        <v>278</v>
      </c>
      <c r="D161" s="144" t="s">
        <v>94</v>
      </c>
      <c r="E161" s="145">
        <v>2</v>
      </c>
      <c r="F161" s="145">
        <v>0</v>
      </c>
      <c r="G161" s="146">
        <f t="shared" si="6"/>
        <v>0</v>
      </c>
      <c r="O161" s="140">
        <v>2</v>
      </c>
      <c r="AA161" s="113">
        <v>12</v>
      </c>
      <c r="AB161" s="113">
        <v>1</v>
      </c>
      <c r="AC161" s="113">
        <v>74</v>
      </c>
      <c r="AZ161" s="113">
        <v>2</v>
      </c>
      <c r="BA161" s="113">
        <f t="shared" si="7"/>
        <v>0</v>
      </c>
      <c r="BB161" s="113">
        <f t="shared" si="8"/>
        <v>0</v>
      </c>
      <c r="BC161" s="113">
        <f t="shared" si="9"/>
        <v>0</v>
      </c>
      <c r="BD161" s="113">
        <f t="shared" si="10"/>
        <v>0</v>
      </c>
      <c r="BE161" s="113">
        <f t="shared" si="11"/>
        <v>0</v>
      </c>
      <c r="CZ161" s="113">
        <v>4.8000000000000001E-2</v>
      </c>
    </row>
    <row r="162" spans="1:104">
      <c r="A162" s="141">
        <v>75</v>
      </c>
      <c r="B162" s="142" t="s">
        <v>279</v>
      </c>
      <c r="C162" s="143" t="s">
        <v>280</v>
      </c>
      <c r="D162" s="144" t="s">
        <v>94</v>
      </c>
      <c r="E162" s="145">
        <v>3</v>
      </c>
      <c r="F162" s="145">
        <v>0</v>
      </c>
      <c r="G162" s="146">
        <f t="shared" si="6"/>
        <v>0</v>
      </c>
      <c r="O162" s="140">
        <v>2</v>
      </c>
      <c r="AA162" s="113">
        <v>12</v>
      </c>
      <c r="AB162" s="113">
        <v>1</v>
      </c>
      <c r="AC162" s="113">
        <v>75</v>
      </c>
      <c r="AZ162" s="113">
        <v>2</v>
      </c>
      <c r="BA162" s="113">
        <f t="shared" si="7"/>
        <v>0</v>
      </c>
      <c r="BB162" s="113">
        <f t="shared" si="8"/>
        <v>0</v>
      </c>
      <c r="BC162" s="113">
        <f t="shared" si="9"/>
        <v>0</v>
      </c>
      <c r="BD162" s="113">
        <f t="shared" si="10"/>
        <v>0</v>
      </c>
      <c r="BE162" s="113">
        <f t="shared" si="11"/>
        <v>0</v>
      </c>
      <c r="CZ162" s="113">
        <v>5.8000000000000003E-2</v>
      </c>
    </row>
    <row r="163" spans="1:104">
      <c r="A163" s="141">
        <v>76</v>
      </c>
      <c r="B163" s="142" t="s">
        <v>281</v>
      </c>
      <c r="C163" s="143" t="s">
        <v>282</v>
      </c>
      <c r="D163" s="144" t="s">
        <v>68</v>
      </c>
      <c r="E163" s="145">
        <v>4</v>
      </c>
      <c r="F163" s="145">
        <v>0</v>
      </c>
      <c r="G163" s="146">
        <f t="shared" si="6"/>
        <v>0</v>
      </c>
      <c r="O163" s="140">
        <v>2</v>
      </c>
      <c r="AA163" s="113">
        <v>12</v>
      </c>
      <c r="AB163" s="113">
        <v>0</v>
      </c>
      <c r="AC163" s="113">
        <v>76</v>
      </c>
      <c r="AZ163" s="113">
        <v>2</v>
      </c>
      <c r="BA163" s="113">
        <f t="shared" si="7"/>
        <v>0</v>
      </c>
      <c r="BB163" s="113">
        <f t="shared" si="8"/>
        <v>0</v>
      </c>
      <c r="BC163" s="113">
        <f t="shared" si="9"/>
        <v>0</v>
      </c>
      <c r="BD163" s="113">
        <f t="shared" si="10"/>
        <v>0</v>
      </c>
      <c r="BE163" s="113">
        <f t="shared" si="11"/>
        <v>0</v>
      </c>
      <c r="CZ163" s="113">
        <v>0</v>
      </c>
    </row>
    <row r="164" spans="1:104">
      <c r="A164" s="141">
        <v>77</v>
      </c>
      <c r="B164" s="142" t="s">
        <v>283</v>
      </c>
      <c r="C164" s="143" t="s">
        <v>284</v>
      </c>
      <c r="D164" s="144" t="s">
        <v>94</v>
      </c>
      <c r="E164" s="145">
        <v>1</v>
      </c>
      <c r="F164" s="145">
        <v>0</v>
      </c>
      <c r="G164" s="146">
        <f t="shared" si="6"/>
        <v>0</v>
      </c>
      <c r="O164" s="140">
        <v>2</v>
      </c>
      <c r="AA164" s="113">
        <v>12</v>
      </c>
      <c r="AB164" s="113">
        <v>1</v>
      </c>
      <c r="AC164" s="113">
        <v>77</v>
      </c>
      <c r="AZ164" s="113">
        <v>2</v>
      </c>
      <c r="BA164" s="113">
        <f t="shared" si="7"/>
        <v>0</v>
      </c>
      <c r="BB164" s="113">
        <f t="shared" si="8"/>
        <v>0</v>
      </c>
      <c r="BC164" s="113">
        <f t="shared" si="9"/>
        <v>0</v>
      </c>
      <c r="BD164" s="113">
        <f t="shared" si="10"/>
        <v>0</v>
      </c>
      <c r="BE164" s="113">
        <f t="shared" si="11"/>
        <v>0</v>
      </c>
      <c r="CZ164" s="113">
        <v>0.04</v>
      </c>
    </row>
    <row r="165" spans="1:104">
      <c r="A165" s="141">
        <v>78</v>
      </c>
      <c r="B165" s="142" t="s">
        <v>285</v>
      </c>
      <c r="C165" s="143" t="s">
        <v>286</v>
      </c>
      <c r="D165" s="144" t="s">
        <v>160</v>
      </c>
      <c r="E165" s="145">
        <v>1.52</v>
      </c>
      <c r="F165" s="145">
        <v>0</v>
      </c>
      <c r="G165" s="146">
        <f t="shared" si="6"/>
        <v>0</v>
      </c>
      <c r="O165" s="140">
        <v>2</v>
      </c>
      <c r="AA165" s="113">
        <v>12</v>
      </c>
      <c r="AB165" s="113">
        <v>0</v>
      </c>
      <c r="AC165" s="113">
        <v>78</v>
      </c>
      <c r="AZ165" s="113">
        <v>2</v>
      </c>
      <c r="BA165" s="113">
        <f t="shared" si="7"/>
        <v>0</v>
      </c>
      <c r="BB165" s="113">
        <f t="shared" si="8"/>
        <v>0</v>
      </c>
      <c r="BC165" s="113">
        <f t="shared" si="9"/>
        <v>0</v>
      </c>
      <c r="BD165" s="113">
        <f t="shared" si="10"/>
        <v>0</v>
      </c>
      <c r="BE165" s="113">
        <f t="shared" si="11"/>
        <v>0</v>
      </c>
      <c r="CZ165" s="113">
        <v>0</v>
      </c>
    </row>
    <row r="166" spans="1:104" ht="37.5" customHeight="1">
      <c r="A166" s="184">
        <v>79</v>
      </c>
      <c r="B166" s="185" t="s">
        <v>345</v>
      </c>
      <c r="C166" s="222" t="s">
        <v>371</v>
      </c>
      <c r="D166" s="186" t="s">
        <v>140</v>
      </c>
      <c r="E166" s="187">
        <v>2</v>
      </c>
      <c r="F166" s="187">
        <v>0</v>
      </c>
      <c r="G166" s="188">
        <f>F166*E166</f>
        <v>0</v>
      </c>
      <c r="O166" s="140"/>
    </row>
    <row r="167" spans="1:104" ht="37.5" customHeight="1">
      <c r="A167" s="184" t="s">
        <v>372</v>
      </c>
      <c r="B167" s="185" t="s">
        <v>373</v>
      </c>
      <c r="C167" s="222" t="s">
        <v>374</v>
      </c>
      <c r="D167" s="186" t="s">
        <v>140</v>
      </c>
      <c r="E167" s="187">
        <v>1</v>
      </c>
      <c r="F167" s="187"/>
      <c r="G167" s="188">
        <f>F167*E167</f>
        <v>0</v>
      </c>
      <c r="O167" s="140"/>
    </row>
    <row r="168" spans="1:104">
      <c r="A168" s="153"/>
      <c r="B168" s="154" t="s">
        <v>69</v>
      </c>
      <c r="C168" s="155" t="str">
        <f>CONCATENATE(B150," ",C150)</f>
        <v>766 Konstrukce truhlářské</v>
      </c>
      <c r="D168" s="153"/>
      <c r="E168" s="156"/>
      <c r="F168" s="156"/>
      <c r="G168" s="157">
        <f>G167+G166+G165+G164+G163+G162+G161+G160+G159+G158+G157+G156+G154+G151</f>
        <v>0</v>
      </c>
      <c r="O168" s="140">
        <v>4</v>
      </c>
      <c r="BA168" s="158">
        <f>SUM(BA150:BA165)</f>
        <v>0</v>
      </c>
      <c r="BB168" s="158">
        <f>SUM(BB150:BB165)</f>
        <v>0</v>
      </c>
      <c r="BC168" s="158">
        <f>SUM(BC150:BC165)</f>
        <v>0</v>
      </c>
      <c r="BD168" s="158">
        <f>SUM(BD150:BD165)</f>
        <v>0</v>
      </c>
      <c r="BE168" s="158">
        <f>SUM(BE150:BE165)</f>
        <v>0</v>
      </c>
    </row>
    <row r="169" spans="1:104">
      <c r="A169" s="133" t="s">
        <v>65</v>
      </c>
      <c r="B169" s="134" t="s">
        <v>287</v>
      </c>
      <c r="C169" s="135" t="s">
        <v>288</v>
      </c>
      <c r="D169" s="136"/>
      <c r="E169" s="137"/>
      <c r="F169" s="137"/>
      <c r="G169" s="138"/>
      <c r="H169" s="139"/>
      <c r="I169" s="139"/>
      <c r="O169" s="140">
        <v>1</v>
      </c>
    </row>
    <row r="170" spans="1:104">
      <c r="A170" s="141">
        <v>80</v>
      </c>
      <c r="B170" s="142" t="s">
        <v>289</v>
      </c>
      <c r="C170" s="143" t="s">
        <v>290</v>
      </c>
      <c r="D170" s="144" t="s">
        <v>94</v>
      </c>
      <c r="E170" s="145">
        <v>13</v>
      </c>
      <c r="F170" s="145">
        <v>0</v>
      </c>
      <c r="G170" s="146">
        <f t="shared" ref="G170:G175" si="12">E170*F170</f>
        <v>0</v>
      </c>
      <c r="O170" s="140">
        <v>2</v>
      </c>
      <c r="AA170" s="113">
        <v>12</v>
      </c>
      <c r="AB170" s="113">
        <v>0</v>
      </c>
      <c r="AC170" s="113">
        <v>79</v>
      </c>
      <c r="AZ170" s="113">
        <v>4</v>
      </c>
      <c r="BA170" s="113">
        <f t="shared" ref="BA170:BA175" si="13">IF(AZ170=1,G170,0)</f>
        <v>0</v>
      </c>
      <c r="BB170" s="113">
        <f t="shared" ref="BB170:BB175" si="14">IF(AZ170=2,G170,0)</f>
        <v>0</v>
      </c>
      <c r="BC170" s="113">
        <f t="shared" ref="BC170:BC175" si="15">IF(AZ170=3,G170,0)</f>
        <v>0</v>
      </c>
      <c r="BD170" s="113">
        <f t="shared" ref="BD170:BD175" si="16">IF(AZ170=4,G170,0)</f>
        <v>0</v>
      </c>
      <c r="BE170" s="113">
        <f t="shared" ref="BE170:BE175" si="17">IF(AZ170=5,G170,0)</f>
        <v>0</v>
      </c>
      <c r="CZ170" s="113">
        <v>0</v>
      </c>
    </row>
    <row r="171" spans="1:104">
      <c r="A171" s="141">
        <v>81</v>
      </c>
      <c r="B171" s="142" t="s">
        <v>291</v>
      </c>
      <c r="C171" s="143" t="s">
        <v>292</v>
      </c>
      <c r="D171" s="144" t="s">
        <v>177</v>
      </c>
      <c r="E171" s="145">
        <v>25</v>
      </c>
      <c r="F171" s="145">
        <v>0</v>
      </c>
      <c r="G171" s="146">
        <f t="shared" si="12"/>
        <v>0</v>
      </c>
      <c r="O171" s="140">
        <v>2</v>
      </c>
      <c r="AA171" s="113">
        <v>12</v>
      </c>
      <c r="AB171" s="113">
        <v>0</v>
      </c>
      <c r="AC171" s="113">
        <v>80</v>
      </c>
      <c r="AZ171" s="113">
        <v>4</v>
      </c>
      <c r="BA171" s="113">
        <f t="shared" si="13"/>
        <v>0</v>
      </c>
      <c r="BB171" s="113">
        <f t="shared" si="14"/>
        <v>0</v>
      </c>
      <c r="BC171" s="113">
        <f t="shared" si="15"/>
        <v>0</v>
      </c>
      <c r="BD171" s="113">
        <f t="shared" si="16"/>
        <v>0</v>
      </c>
      <c r="BE171" s="113">
        <f t="shared" si="17"/>
        <v>0</v>
      </c>
      <c r="CZ171" s="113">
        <v>0</v>
      </c>
    </row>
    <row r="172" spans="1:104">
      <c r="A172" s="141">
        <v>82</v>
      </c>
      <c r="B172" s="142" t="s">
        <v>293</v>
      </c>
      <c r="C172" s="143" t="s">
        <v>294</v>
      </c>
      <c r="D172" s="144" t="s">
        <v>94</v>
      </c>
      <c r="E172" s="145">
        <v>2</v>
      </c>
      <c r="F172" s="145">
        <v>0</v>
      </c>
      <c r="G172" s="146">
        <f t="shared" si="12"/>
        <v>0</v>
      </c>
      <c r="O172" s="140">
        <v>2</v>
      </c>
      <c r="AA172" s="113">
        <v>12</v>
      </c>
      <c r="AB172" s="113">
        <v>1</v>
      </c>
      <c r="AC172" s="113">
        <v>81</v>
      </c>
      <c r="AZ172" s="113">
        <v>3</v>
      </c>
      <c r="BA172" s="113">
        <f t="shared" si="13"/>
        <v>0</v>
      </c>
      <c r="BB172" s="113">
        <f t="shared" si="14"/>
        <v>0</v>
      </c>
      <c r="BC172" s="113">
        <f t="shared" si="15"/>
        <v>0</v>
      </c>
      <c r="BD172" s="113">
        <f t="shared" si="16"/>
        <v>0</v>
      </c>
      <c r="BE172" s="113">
        <f t="shared" si="17"/>
        <v>0</v>
      </c>
      <c r="CZ172" s="113">
        <v>2.7E-4</v>
      </c>
    </row>
    <row r="173" spans="1:104">
      <c r="A173" s="141">
        <v>83</v>
      </c>
      <c r="B173" s="142" t="s">
        <v>295</v>
      </c>
      <c r="C173" s="143" t="s">
        <v>296</v>
      </c>
      <c r="D173" s="144" t="s">
        <v>94</v>
      </c>
      <c r="E173" s="145">
        <v>8</v>
      </c>
      <c r="F173" s="145">
        <v>0</v>
      </c>
      <c r="G173" s="146">
        <f t="shared" si="12"/>
        <v>0</v>
      </c>
      <c r="O173" s="140">
        <v>2</v>
      </c>
      <c r="AA173" s="113">
        <v>12</v>
      </c>
      <c r="AB173" s="113">
        <v>0</v>
      </c>
      <c r="AC173" s="113">
        <v>82</v>
      </c>
      <c r="AZ173" s="113">
        <v>4</v>
      </c>
      <c r="BA173" s="113">
        <f t="shared" si="13"/>
        <v>0</v>
      </c>
      <c r="BB173" s="113">
        <f t="shared" si="14"/>
        <v>0</v>
      </c>
      <c r="BC173" s="113">
        <f t="shared" si="15"/>
        <v>0</v>
      </c>
      <c r="BD173" s="113">
        <f t="shared" si="16"/>
        <v>0</v>
      </c>
      <c r="BE173" s="113">
        <f t="shared" si="17"/>
        <v>0</v>
      </c>
      <c r="CZ173" s="113">
        <v>0</v>
      </c>
    </row>
    <row r="174" spans="1:104" ht="22.5">
      <c r="A174" s="141">
        <v>84</v>
      </c>
      <c r="B174" s="142" t="s">
        <v>297</v>
      </c>
      <c r="C174" s="143" t="s">
        <v>298</v>
      </c>
      <c r="D174" s="144" t="s">
        <v>140</v>
      </c>
      <c r="E174" s="145">
        <v>1</v>
      </c>
      <c r="F174" s="145">
        <v>0</v>
      </c>
      <c r="G174" s="146">
        <f t="shared" si="12"/>
        <v>0</v>
      </c>
      <c r="O174" s="140">
        <v>2</v>
      </c>
      <c r="AA174" s="113">
        <v>12</v>
      </c>
      <c r="AB174" s="113">
        <v>0</v>
      </c>
      <c r="AC174" s="113">
        <v>83</v>
      </c>
      <c r="AZ174" s="113">
        <v>4</v>
      </c>
      <c r="BA174" s="113">
        <f t="shared" si="13"/>
        <v>0</v>
      </c>
      <c r="BB174" s="113">
        <f t="shared" si="14"/>
        <v>0</v>
      </c>
      <c r="BC174" s="113">
        <f t="shared" si="15"/>
        <v>0</v>
      </c>
      <c r="BD174" s="113">
        <f t="shared" si="16"/>
        <v>0</v>
      </c>
      <c r="BE174" s="113">
        <f t="shared" si="17"/>
        <v>0</v>
      </c>
      <c r="CZ174" s="113">
        <v>0</v>
      </c>
    </row>
    <row r="175" spans="1:104" ht="56.25">
      <c r="A175" s="184">
        <v>85</v>
      </c>
      <c r="B175" s="185" t="s">
        <v>299</v>
      </c>
      <c r="C175" s="183" t="s">
        <v>302</v>
      </c>
      <c r="D175" s="186" t="s">
        <v>140</v>
      </c>
      <c r="E175" s="187">
        <v>1</v>
      </c>
      <c r="F175" s="187">
        <v>0</v>
      </c>
      <c r="G175" s="188">
        <f t="shared" si="12"/>
        <v>0</v>
      </c>
      <c r="O175" s="140">
        <v>2</v>
      </c>
      <c r="AA175" s="113">
        <v>12</v>
      </c>
      <c r="AB175" s="113">
        <v>0</v>
      </c>
      <c r="AC175" s="113">
        <v>84</v>
      </c>
      <c r="AZ175" s="113">
        <v>4</v>
      </c>
      <c r="BA175" s="113">
        <f t="shared" si="13"/>
        <v>0</v>
      </c>
      <c r="BB175" s="113">
        <f t="shared" si="14"/>
        <v>0</v>
      </c>
      <c r="BC175" s="113">
        <f t="shared" si="15"/>
        <v>0</v>
      </c>
      <c r="BD175" s="113">
        <f t="shared" si="16"/>
        <v>0</v>
      </c>
      <c r="BE175" s="113">
        <f t="shared" si="17"/>
        <v>0</v>
      </c>
      <c r="CZ175" s="113">
        <v>0</v>
      </c>
    </row>
    <row r="176" spans="1:104" ht="33.75">
      <c r="A176" s="184">
        <v>86</v>
      </c>
      <c r="B176" s="185" t="s">
        <v>180</v>
      </c>
      <c r="C176" s="183" t="s">
        <v>301</v>
      </c>
      <c r="D176" s="186" t="s">
        <v>140</v>
      </c>
      <c r="E176" s="187">
        <v>1</v>
      </c>
      <c r="F176" s="187">
        <v>0</v>
      </c>
      <c r="G176" s="188">
        <f>F176*E176</f>
        <v>0</v>
      </c>
      <c r="O176" s="140"/>
    </row>
    <row r="177" spans="1:57" ht="33.75">
      <c r="A177" s="184">
        <v>87</v>
      </c>
      <c r="B177" s="185" t="s">
        <v>303</v>
      </c>
      <c r="C177" s="183" t="s">
        <v>304</v>
      </c>
      <c r="D177" s="186" t="s">
        <v>177</v>
      </c>
      <c r="E177" s="187">
        <v>100</v>
      </c>
      <c r="F177" s="187">
        <v>0</v>
      </c>
      <c r="G177" s="188">
        <f>F177*E177</f>
        <v>0</v>
      </c>
      <c r="O177" s="140"/>
    </row>
    <row r="178" spans="1:57">
      <c r="A178" s="184"/>
      <c r="B178" s="185"/>
      <c r="C178" s="183"/>
      <c r="D178" s="186"/>
      <c r="E178" s="187"/>
      <c r="F178" s="187"/>
      <c r="G178" s="188"/>
      <c r="O178" s="140"/>
    </row>
    <row r="179" spans="1:57" ht="33.75">
      <c r="A179" s="184">
        <v>88</v>
      </c>
      <c r="B179" s="185" t="s">
        <v>306</v>
      </c>
      <c r="C179" s="183" t="s">
        <v>305</v>
      </c>
      <c r="D179" s="186" t="s">
        <v>140</v>
      </c>
      <c r="E179" s="187">
        <v>1</v>
      </c>
      <c r="F179" s="187">
        <v>0</v>
      </c>
      <c r="G179" s="188">
        <f>F179*E179</f>
        <v>0</v>
      </c>
      <c r="O179" s="140"/>
    </row>
    <row r="180" spans="1:57" ht="33.75">
      <c r="A180" s="184">
        <v>89</v>
      </c>
      <c r="B180" s="185" t="s">
        <v>343</v>
      </c>
      <c r="C180" s="183" t="s">
        <v>318</v>
      </c>
      <c r="D180" s="186" t="s">
        <v>140</v>
      </c>
      <c r="E180" s="187">
        <v>1</v>
      </c>
      <c r="F180" s="187">
        <v>0</v>
      </c>
      <c r="G180" s="188">
        <f>F180*E180</f>
        <v>0</v>
      </c>
      <c r="O180" s="140"/>
    </row>
    <row r="181" spans="1:57" ht="22.5">
      <c r="A181" s="184">
        <v>90</v>
      </c>
      <c r="B181" s="185" t="s">
        <v>344</v>
      </c>
      <c r="C181" s="183" t="s">
        <v>307</v>
      </c>
      <c r="D181" s="186" t="s">
        <v>140</v>
      </c>
      <c r="E181" s="187">
        <v>1</v>
      </c>
      <c r="F181" s="187">
        <v>0</v>
      </c>
      <c r="G181" s="188">
        <f>F181*E181</f>
        <v>0</v>
      </c>
      <c r="O181" s="140"/>
    </row>
    <row r="182" spans="1:57">
      <c r="A182" s="189"/>
      <c r="B182" s="190" t="s">
        <v>69</v>
      </c>
      <c r="C182" s="191" t="str">
        <f>CONCATENATE(B169," ",C169)</f>
        <v>M21 Elektromontáže</v>
      </c>
      <c r="D182" s="189"/>
      <c r="E182" s="192"/>
      <c r="F182" s="192"/>
      <c r="G182" s="193">
        <f>G181+G180+G179+G177+G176+G175+G174+G173+G172+G171+G170</f>
        <v>0</v>
      </c>
      <c r="O182" s="140">
        <v>4</v>
      </c>
      <c r="BA182" s="158">
        <f>SUM(BA169:BA175)</f>
        <v>0</v>
      </c>
      <c r="BB182" s="158">
        <f>SUM(BB169:BB175)</f>
        <v>0</v>
      </c>
      <c r="BC182" s="158">
        <f>SUM(BC169:BC175)</f>
        <v>0</v>
      </c>
      <c r="BD182" s="158">
        <f>SUM(BD169:BD175)</f>
        <v>0</v>
      </c>
      <c r="BE182" s="158">
        <f>SUM(BE169:BE175)</f>
        <v>0</v>
      </c>
    </row>
    <row r="183" spans="1:57">
      <c r="A183" s="194" t="s">
        <v>65</v>
      </c>
      <c r="B183" s="194"/>
      <c r="C183" s="194"/>
      <c r="D183" s="194"/>
      <c r="E183" s="194"/>
      <c r="F183" s="194"/>
      <c r="G183" s="194"/>
    </row>
    <row r="184" spans="1:57" ht="22.5">
      <c r="A184" s="184">
        <v>91</v>
      </c>
      <c r="B184" s="185" t="s">
        <v>308</v>
      </c>
      <c r="C184" s="183" t="s">
        <v>310</v>
      </c>
      <c r="D184" s="186" t="s">
        <v>140</v>
      </c>
      <c r="E184" s="187">
        <v>1</v>
      </c>
      <c r="F184" s="187">
        <v>0</v>
      </c>
      <c r="G184" s="188">
        <f t="shared" ref="G184:G189" si="18">F184*E184</f>
        <v>0</v>
      </c>
      <c r="O184" s="140"/>
    </row>
    <row r="185" spans="1:57" ht="22.5">
      <c r="A185" s="184">
        <v>92</v>
      </c>
      <c r="B185" s="185" t="s">
        <v>311</v>
      </c>
      <c r="C185" s="183" t="s">
        <v>312</v>
      </c>
      <c r="D185" s="186" t="s">
        <v>140</v>
      </c>
      <c r="E185" s="187">
        <v>1</v>
      </c>
      <c r="F185" s="187">
        <v>0</v>
      </c>
      <c r="G185" s="188">
        <f t="shared" si="18"/>
        <v>0</v>
      </c>
      <c r="O185" s="140"/>
    </row>
    <row r="186" spans="1:57" ht="22.5">
      <c r="A186" s="184">
        <v>93</v>
      </c>
      <c r="B186" s="185" t="s">
        <v>313</v>
      </c>
      <c r="C186" s="183" t="s">
        <v>314</v>
      </c>
      <c r="D186" s="186" t="s">
        <v>140</v>
      </c>
      <c r="E186" s="187">
        <v>1</v>
      </c>
      <c r="F186" s="187">
        <v>0</v>
      </c>
      <c r="G186" s="188">
        <f t="shared" si="18"/>
        <v>0</v>
      </c>
      <c r="O186" s="140"/>
    </row>
    <row r="187" spans="1:57" ht="22.5">
      <c r="A187" s="184">
        <v>94</v>
      </c>
      <c r="B187" s="185" t="s">
        <v>315</v>
      </c>
      <c r="C187" s="183" t="s">
        <v>316</v>
      </c>
      <c r="D187" s="186" t="s">
        <v>140</v>
      </c>
      <c r="E187" s="187">
        <v>1</v>
      </c>
      <c r="F187" s="187">
        <v>0</v>
      </c>
      <c r="G187" s="188">
        <f t="shared" si="18"/>
        <v>0</v>
      </c>
      <c r="O187" s="140"/>
    </row>
    <row r="188" spans="1:57">
      <c r="A188" s="184">
        <v>95</v>
      </c>
      <c r="B188" s="185" t="s">
        <v>317</v>
      </c>
      <c r="C188" s="183" t="s">
        <v>309</v>
      </c>
      <c r="D188" s="186" t="s">
        <v>140</v>
      </c>
      <c r="E188" s="187">
        <v>1</v>
      </c>
      <c r="F188" s="187">
        <v>0</v>
      </c>
      <c r="G188" s="188">
        <f t="shared" si="18"/>
        <v>0</v>
      </c>
      <c r="O188" s="140"/>
    </row>
    <row r="189" spans="1:57" ht="33.75">
      <c r="A189" s="184">
        <v>96</v>
      </c>
      <c r="B189" s="185" t="s">
        <v>342</v>
      </c>
      <c r="C189" s="183" t="s">
        <v>353</v>
      </c>
      <c r="D189" s="186" t="s">
        <v>140</v>
      </c>
      <c r="E189" s="187">
        <v>1</v>
      </c>
      <c r="F189" s="187">
        <v>0</v>
      </c>
      <c r="G189" s="188">
        <f t="shared" si="18"/>
        <v>0</v>
      </c>
      <c r="O189" s="140"/>
    </row>
    <row r="190" spans="1:57" ht="33.75">
      <c r="A190" s="184" t="s">
        <v>358</v>
      </c>
      <c r="B190" s="185" t="s">
        <v>359</v>
      </c>
      <c r="C190" s="222" t="s">
        <v>363</v>
      </c>
      <c r="D190" s="186" t="s">
        <v>140</v>
      </c>
      <c r="E190" s="187">
        <v>1</v>
      </c>
      <c r="F190" s="187"/>
      <c r="G190" s="188">
        <f>F190*E190</f>
        <v>0</v>
      </c>
      <c r="O190" s="140"/>
    </row>
    <row r="191" spans="1:57" ht="22.5">
      <c r="A191" s="184" t="s">
        <v>364</v>
      </c>
      <c r="B191" s="185" t="s">
        <v>365</v>
      </c>
      <c r="C191" s="222" t="s">
        <v>366</v>
      </c>
      <c r="D191" s="186" t="s">
        <v>367</v>
      </c>
      <c r="E191" s="187">
        <f>15*2+21*2</f>
        <v>72</v>
      </c>
      <c r="F191" s="187"/>
      <c r="G191" s="188">
        <f>F191*E191</f>
        <v>0</v>
      </c>
      <c r="O191" s="140"/>
    </row>
    <row r="192" spans="1:57">
      <c r="A192" s="189"/>
      <c r="B192" s="190" t="s">
        <v>69</v>
      </c>
      <c r="C192" s="191" t="s">
        <v>321</v>
      </c>
      <c r="D192" s="189"/>
      <c r="E192" s="192"/>
      <c r="F192" s="192"/>
      <c r="G192" s="193">
        <f>G191+G190+G189+G188+G187+G186+G185+G184</f>
        <v>0</v>
      </c>
      <c r="O192" s="140">
        <v>4</v>
      </c>
      <c r="BA192" s="158">
        <f>SUM(BA176:BA182)</f>
        <v>0</v>
      </c>
      <c r="BB192" s="158">
        <f>SUM(BB176:BB182)</f>
        <v>0</v>
      </c>
      <c r="BC192" s="158">
        <f>SUM(BC176:BC182)</f>
        <v>0</v>
      </c>
      <c r="BD192" s="158">
        <f>SUM(BD176:BD182)</f>
        <v>0</v>
      </c>
      <c r="BE192" s="158">
        <f>SUM(BE176:BE182)</f>
        <v>0</v>
      </c>
    </row>
    <row r="193" spans="1:7">
      <c r="A193" s="194" t="s">
        <v>65</v>
      </c>
      <c r="B193" s="194"/>
      <c r="C193" s="194"/>
      <c r="D193" s="194"/>
      <c r="E193" s="194"/>
      <c r="F193" s="194"/>
      <c r="G193" s="194"/>
    </row>
    <row r="194" spans="1:7">
      <c r="A194" s="184">
        <v>97</v>
      </c>
      <c r="B194" s="185" t="s">
        <v>322</v>
      </c>
      <c r="C194" s="183" t="s">
        <v>323</v>
      </c>
      <c r="D194" s="186" t="s">
        <v>72</v>
      </c>
      <c r="E194" s="187">
        <v>14</v>
      </c>
      <c r="F194" s="187">
        <v>0</v>
      </c>
      <c r="G194" s="188">
        <f t="shared" ref="G194:G204" si="19">F194*E194</f>
        <v>0</v>
      </c>
    </row>
    <row r="195" spans="1:7">
      <c r="A195" s="184">
        <v>98</v>
      </c>
      <c r="B195" s="185" t="s">
        <v>324</v>
      </c>
      <c r="C195" s="183" t="s">
        <v>325</v>
      </c>
      <c r="D195" s="186" t="s">
        <v>72</v>
      </c>
      <c r="E195" s="187">
        <v>14</v>
      </c>
      <c r="F195" s="187">
        <v>0</v>
      </c>
      <c r="G195" s="188">
        <f t="shared" si="19"/>
        <v>0</v>
      </c>
    </row>
    <row r="196" spans="1:7">
      <c r="A196" s="184">
        <v>99</v>
      </c>
      <c r="B196" s="185" t="s">
        <v>326</v>
      </c>
      <c r="C196" s="183" t="s">
        <v>327</v>
      </c>
      <c r="D196" s="186" t="s">
        <v>72</v>
      </c>
      <c r="E196" s="187">
        <v>12</v>
      </c>
      <c r="F196" s="187">
        <v>0</v>
      </c>
      <c r="G196" s="188">
        <f t="shared" si="19"/>
        <v>0</v>
      </c>
    </row>
    <row r="197" spans="1:7" ht="22.5">
      <c r="A197" s="184">
        <v>100</v>
      </c>
      <c r="B197" s="185" t="s">
        <v>328</v>
      </c>
      <c r="C197" s="183" t="s">
        <v>329</v>
      </c>
      <c r="D197" s="186" t="s">
        <v>177</v>
      </c>
      <c r="E197" s="187">
        <v>80</v>
      </c>
      <c r="F197" s="187">
        <v>0</v>
      </c>
      <c r="G197" s="188">
        <f t="shared" si="19"/>
        <v>0</v>
      </c>
    </row>
    <row r="198" spans="1:7" ht="33.75">
      <c r="A198" s="184">
        <v>101</v>
      </c>
      <c r="B198" s="185" t="s">
        <v>330</v>
      </c>
      <c r="C198" s="183" t="s">
        <v>332</v>
      </c>
      <c r="D198" s="186" t="s">
        <v>140</v>
      </c>
      <c r="E198" s="187">
        <v>1</v>
      </c>
      <c r="F198" s="187">
        <v>0</v>
      </c>
      <c r="G198" s="188">
        <f t="shared" si="19"/>
        <v>0</v>
      </c>
    </row>
    <row r="199" spans="1:7">
      <c r="A199" s="184">
        <v>102</v>
      </c>
      <c r="B199" s="185" t="s">
        <v>333</v>
      </c>
      <c r="C199" s="222" t="s">
        <v>334</v>
      </c>
      <c r="D199" s="223" t="s">
        <v>86</v>
      </c>
      <c r="E199" s="224">
        <v>105</v>
      </c>
      <c r="F199" s="187">
        <v>0</v>
      </c>
      <c r="G199" s="188">
        <f t="shared" si="19"/>
        <v>0</v>
      </c>
    </row>
    <row r="200" spans="1:7">
      <c r="A200" s="184">
        <v>103</v>
      </c>
      <c r="B200" s="185" t="s">
        <v>337</v>
      </c>
      <c r="C200" s="183" t="s">
        <v>331</v>
      </c>
      <c r="D200" s="186" t="s">
        <v>140</v>
      </c>
      <c r="E200" s="187">
        <v>1</v>
      </c>
      <c r="F200" s="187">
        <v>0</v>
      </c>
      <c r="G200" s="188">
        <f t="shared" si="19"/>
        <v>0</v>
      </c>
    </row>
    <row r="201" spans="1:7">
      <c r="A201" s="184">
        <v>104</v>
      </c>
      <c r="B201" s="185" t="s">
        <v>335</v>
      </c>
      <c r="C201" s="183" t="s">
        <v>336</v>
      </c>
      <c r="D201" s="186" t="s">
        <v>140</v>
      </c>
      <c r="E201" s="187">
        <v>1</v>
      </c>
      <c r="F201" s="187">
        <v>0</v>
      </c>
      <c r="G201" s="188">
        <f t="shared" si="19"/>
        <v>0</v>
      </c>
    </row>
    <row r="202" spans="1:7" ht="22.5">
      <c r="A202" s="184">
        <v>107</v>
      </c>
      <c r="B202" s="185" t="s">
        <v>338</v>
      </c>
      <c r="C202" s="183" t="s">
        <v>339</v>
      </c>
      <c r="D202" s="186" t="s">
        <v>140</v>
      </c>
      <c r="E202" s="187">
        <v>1</v>
      </c>
      <c r="F202" s="187">
        <v>0</v>
      </c>
      <c r="G202" s="188">
        <f t="shared" si="19"/>
        <v>0</v>
      </c>
    </row>
    <row r="203" spans="1:7">
      <c r="A203" s="184">
        <v>108</v>
      </c>
      <c r="B203" s="185" t="s">
        <v>354</v>
      </c>
      <c r="C203" s="183" t="s">
        <v>355</v>
      </c>
      <c r="D203" s="186" t="s">
        <v>140</v>
      </c>
      <c r="E203" s="187">
        <v>1</v>
      </c>
      <c r="F203" s="187">
        <v>0</v>
      </c>
      <c r="G203" s="188">
        <f t="shared" si="19"/>
        <v>0</v>
      </c>
    </row>
    <row r="204" spans="1:7">
      <c r="A204" s="184">
        <v>109</v>
      </c>
      <c r="B204" s="185" t="s">
        <v>322</v>
      </c>
      <c r="C204" s="183" t="s">
        <v>331</v>
      </c>
      <c r="D204" s="186" t="s">
        <v>140</v>
      </c>
      <c r="E204" s="187">
        <v>1</v>
      </c>
      <c r="F204" s="187">
        <v>0</v>
      </c>
      <c r="G204" s="188">
        <f t="shared" si="19"/>
        <v>0</v>
      </c>
    </row>
    <row r="205" spans="1:7" ht="22.5">
      <c r="A205" s="184">
        <v>110</v>
      </c>
      <c r="B205" s="185" t="s">
        <v>360</v>
      </c>
      <c r="C205" s="222" t="s">
        <v>361</v>
      </c>
      <c r="D205" s="186" t="s">
        <v>72</v>
      </c>
      <c r="E205" s="187">
        <f>0.3*36*4</f>
        <v>43.199999999999996</v>
      </c>
      <c r="F205" s="187"/>
      <c r="G205" s="188">
        <f>F205*E205</f>
        <v>0</v>
      </c>
    </row>
    <row r="206" spans="1:7" ht="22.5">
      <c r="A206" s="184">
        <v>111</v>
      </c>
      <c r="B206" s="185" t="s">
        <v>326</v>
      </c>
      <c r="C206" s="222" t="s">
        <v>362</v>
      </c>
      <c r="D206" s="186" t="s">
        <v>72</v>
      </c>
      <c r="E206" s="187">
        <f>E205</f>
        <v>43.199999999999996</v>
      </c>
      <c r="F206" s="187">
        <v>0</v>
      </c>
      <c r="G206" s="188">
        <f>F206*E206</f>
        <v>0</v>
      </c>
    </row>
    <row r="207" spans="1:7">
      <c r="A207" s="189"/>
      <c r="B207" s="190" t="s">
        <v>69</v>
      </c>
      <c r="C207" s="191" t="s">
        <v>340</v>
      </c>
      <c r="D207" s="189"/>
      <c r="E207" s="192"/>
      <c r="F207" s="192"/>
      <c r="G207" s="193">
        <f>G206+G205+G204+G203+G202+G201+G200+G199+G198+G197+G196+G195+G194</f>
        <v>0</v>
      </c>
    </row>
    <row r="208" spans="1:7">
      <c r="E208" s="113"/>
    </row>
    <row r="209" spans="1:7">
      <c r="E209" s="113"/>
    </row>
    <row r="210" spans="1:7">
      <c r="E210" s="113"/>
    </row>
    <row r="211" spans="1:7">
      <c r="E211" s="113"/>
    </row>
    <row r="212" spans="1:7">
      <c r="E212" s="113"/>
    </row>
    <row r="213" spans="1:7">
      <c r="E213" s="113"/>
    </row>
    <row r="214" spans="1:7">
      <c r="E214" s="113"/>
    </row>
    <row r="215" spans="1:7">
      <c r="E215" s="113"/>
    </row>
    <row r="216" spans="1:7">
      <c r="E216" s="113"/>
    </row>
    <row r="217" spans="1:7">
      <c r="E217" s="113"/>
    </row>
    <row r="218" spans="1:7">
      <c r="E218" s="113"/>
    </row>
    <row r="219" spans="1:7">
      <c r="E219" s="113"/>
    </row>
    <row r="220" spans="1:7">
      <c r="A220" s="159"/>
      <c r="B220" s="159"/>
      <c r="C220" s="159"/>
      <c r="D220" s="159"/>
      <c r="E220" s="159"/>
      <c r="F220" s="159"/>
      <c r="G220" s="159"/>
    </row>
    <row r="221" spans="1:7">
      <c r="A221" s="159"/>
      <c r="B221" s="159"/>
      <c r="C221" s="159"/>
      <c r="D221" s="159"/>
      <c r="E221" s="159"/>
      <c r="F221" s="159"/>
      <c r="G221" s="159"/>
    </row>
    <row r="222" spans="1:7">
      <c r="A222" s="159"/>
      <c r="B222" s="159"/>
      <c r="C222" s="159"/>
      <c r="D222" s="159"/>
      <c r="E222" s="159"/>
      <c r="F222" s="159"/>
      <c r="G222" s="159"/>
    </row>
    <row r="223" spans="1:7">
      <c r="A223" s="159"/>
      <c r="B223" s="159"/>
      <c r="C223" s="159"/>
      <c r="D223" s="159"/>
      <c r="E223" s="159"/>
      <c r="F223" s="159"/>
      <c r="G223" s="159"/>
    </row>
    <row r="224" spans="1:7">
      <c r="E224" s="113"/>
    </row>
    <row r="225" spans="5:5">
      <c r="E225" s="113"/>
    </row>
    <row r="226" spans="5:5">
      <c r="E226" s="113"/>
    </row>
    <row r="227" spans="5:5">
      <c r="E227" s="113"/>
    </row>
    <row r="228" spans="5:5">
      <c r="E228" s="113"/>
    </row>
    <row r="229" spans="5:5">
      <c r="E229" s="113"/>
    </row>
    <row r="230" spans="5:5">
      <c r="E230" s="113"/>
    </row>
    <row r="231" spans="5:5">
      <c r="E231" s="113"/>
    </row>
    <row r="232" spans="5:5">
      <c r="E232" s="113"/>
    </row>
    <row r="233" spans="5:5">
      <c r="E233" s="113"/>
    </row>
    <row r="234" spans="5:5">
      <c r="E234" s="113"/>
    </row>
    <row r="235" spans="5:5">
      <c r="E235" s="113"/>
    </row>
    <row r="236" spans="5:5">
      <c r="E236" s="113"/>
    </row>
    <row r="237" spans="5:5">
      <c r="E237" s="113"/>
    </row>
    <row r="238" spans="5:5">
      <c r="E238" s="113"/>
    </row>
    <row r="239" spans="5:5">
      <c r="E239" s="113"/>
    </row>
    <row r="240" spans="5:5">
      <c r="E240" s="113"/>
    </row>
    <row r="241" spans="1:7">
      <c r="E241" s="113"/>
    </row>
    <row r="242" spans="1:7">
      <c r="E242" s="113"/>
    </row>
    <row r="243" spans="1:7">
      <c r="E243" s="113"/>
    </row>
    <row r="244" spans="1:7">
      <c r="E244" s="113"/>
    </row>
    <row r="245" spans="1:7">
      <c r="E245" s="113"/>
    </row>
    <row r="246" spans="1:7">
      <c r="E246" s="113"/>
    </row>
    <row r="247" spans="1:7">
      <c r="E247" s="113"/>
    </row>
    <row r="248" spans="1:7">
      <c r="E248" s="113"/>
    </row>
    <row r="249" spans="1:7">
      <c r="E249" s="113"/>
    </row>
    <row r="250" spans="1:7">
      <c r="E250" s="113"/>
    </row>
    <row r="251" spans="1:7">
      <c r="E251" s="113"/>
    </row>
    <row r="252" spans="1:7">
      <c r="E252" s="113"/>
    </row>
    <row r="253" spans="1:7">
      <c r="E253" s="113"/>
    </row>
    <row r="254" spans="1:7">
      <c r="E254" s="113"/>
    </row>
    <row r="255" spans="1:7">
      <c r="A255" s="160"/>
      <c r="B255" s="160"/>
    </row>
    <row r="256" spans="1:7">
      <c r="A256" s="159"/>
      <c r="B256" s="159"/>
      <c r="C256" s="162"/>
      <c r="D256" s="162"/>
      <c r="E256" s="163"/>
      <c r="F256" s="162"/>
      <c r="G256" s="164"/>
    </row>
    <row r="257" spans="1:7">
      <c r="A257" s="165"/>
      <c r="B257" s="165"/>
      <c r="C257" s="159"/>
      <c r="D257" s="159"/>
      <c r="E257" s="166"/>
      <c r="F257" s="159"/>
      <c r="G257" s="159"/>
    </row>
    <row r="258" spans="1:7">
      <c r="A258" s="159"/>
      <c r="B258" s="159"/>
      <c r="C258" s="159"/>
      <c r="D258" s="159"/>
      <c r="E258" s="166"/>
      <c r="F258" s="159"/>
      <c r="G258" s="159"/>
    </row>
    <row r="259" spans="1:7">
      <c r="A259" s="159"/>
      <c r="B259" s="159"/>
      <c r="C259" s="159"/>
      <c r="D259" s="159"/>
      <c r="E259" s="166"/>
      <c r="F259" s="159"/>
      <c r="G259" s="159"/>
    </row>
    <row r="260" spans="1:7">
      <c r="A260" s="159"/>
      <c r="B260" s="159"/>
      <c r="C260" s="159"/>
      <c r="D260" s="159"/>
      <c r="E260" s="166"/>
      <c r="F260" s="159"/>
      <c r="G260" s="159"/>
    </row>
    <row r="261" spans="1:7">
      <c r="A261" s="159"/>
      <c r="B261" s="159"/>
      <c r="C261" s="159"/>
      <c r="D261" s="159"/>
      <c r="E261" s="166"/>
      <c r="F261" s="159"/>
      <c r="G261" s="159"/>
    </row>
    <row r="262" spans="1:7">
      <c r="A262" s="159"/>
      <c r="B262" s="159"/>
      <c r="C262" s="159"/>
      <c r="D262" s="159"/>
      <c r="E262" s="166"/>
      <c r="F262" s="159"/>
      <c r="G262" s="159"/>
    </row>
    <row r="263" spans="1:7">
      <c r="A263" s="159"/>
      <c r="B263" s="159"/>
      <c r="C263" s="159"/>
      <c r="D263" s="159"/>
      <c r="E263" s="166"/>
      <c r="F263" s="159"/>
      <c r="G263" s="159"/>
    </row>
    <row r="264" spans="1:7">
      <c r="A264" s="159"/>
      <c r="B264" s="159"/>
      <c r="C264" s="159"/>
      <c r="D264" s="159"/>
      <c r="E264" s="166"/>
      <c r="F264" s="159"/>
      <c r="G264" s="159"/>
    </row>
    <row r="265" spans="1:7">
      <c r="A265" s="159"/>
      <c r="B265" s="159"/>
      <c r="C265" s="159"/>
      <c r="D265" s="159"/>
      <c r="E265" s="166"/>
      <c r="F265" s="159"/>
      <c r="G265" s="159"/>
    </row>
    <row r="266" spans="1:7">
      <c r="A266" s="159"/>
      <c r="B266" s="159"/>
      <c r="C266" s="159"/>
      <c r="D266" s="159"/>
      <c r="E266" s="166"/>
      <c r="F266" s="159"/>
      <c r="G266" s="159"/>
    </row>
    <row r="267" spans="1:7">
      <c r="A267" s="159"/>
      <c r="B267" s="159"/>
      <c r="C267" s="159"/>
      <c r="D267" s="159"/>
      <c r="E267" s="166"/>
      <c r="F267" s="159"/>
      <c r="G267" s="159"/>
    </row>
    <row r="268" spans="1:7">
      <c r="A268" s="159"/>
      <c r="B268" s="159"/>
      <c r="C268" s="159"/>
      <c r="D268" s="159"/>
      <c r="E268" s="166"/>
      <c r="F268" s="159"/>
      <c r="G268" s="159"/>
    </row>
    <row r="269" spans="1:7">
      <c r="A269" s="159"/>
      <c r="B269" s="159"/>
      <c r="C269" s="159"/>
      <c r="D269" s="159"/>
      <c r="E269" s="166"/>
      <c r="F269" s="159"/>
      <c r="G269" s="159"/>
    </row>
  </sheetData>
  <mergeCells count="70">
    <mergeCell ref="C10:D10"/>
    <mergeCell ref="C11:D11"/>
    <mergeCell ref="C14:G14"/>
    <mergeCell ref="A1:G1"/>
    <mergeCell ref="A3:B3"/>
    <mergeCell ref="A4:B4"/>
    <mergeCell ref="E4:G4"/>
    <mergeCell ref="C9:D9"/>
    <mergeCell ref="C44:D44"/>
    <mergeCell ref="C15:D15"/>
    <mergeCell ref="C20:D20"/>
    <mergeCell ref="C24:D24"/>
    <mergeCell ref="C29:D29"/>
    <mergeCell ref="C30:D30"/>
    <mergeCell ref="C31:D31"/>
    <mergeCell ref="C33:D33"/>
    <mergeCell ref="C34:D34"/>
    <mergeCell ref="C35:D35"/>
    <mergeCell ref="C39:D39"/>
    <mergeCell ref="C41:D41"/>
    <mergeCell ref="C42:D42"/>
    <mergeCell ref="C43:D43"/>
    <mergeCell ref="C71:D71"/>
    <mergeCell ref="C73:D73"/>
    <mergeCell ref="C62:D62"/>
    <mergeCell ref="C64:D64"/>
    <mergeCell ref="C66:D66"/>
    <mergeCell ref="C109:D109"/>
    <mergeCell ref="C84:D84"/>
    <mergeCell ref="C86:D86"/>
    <mergeCell ref="C88:D88"/>
    <mergeCell ref="C90:D90"/>
    <mergeCell ref="C92:D92"/>
    <mergeCell ref="C94:D94"/>
    <mergeCell ref="C95:D95"/>
    <mergeCell ref="C97:D97"/>
    <mergeCell ref="C99:D99"/>
    <mergeCell ref="C101:D101"/>
    <mergeCell ref="C103:D103"/>
    <mergeCell ref="C105:D105"/>
    <mergeCell ref="C107:D107"/>
    <mergeCell ref="C126:D126"/>
    <mergeCell ref="C111:D111"/>
    <mergeCell ref="C112:D112"/>
    <mergeCell ref="C113:D113"/>
    <mergeCell ref="C114:D114"/>
    <mergeCell ref="C115:D115"/>
    <mergeCell ref="C116:D116"/>
    <mergeCell ref="C118:D118"/>
    <mergeCell ref="C120:D120"/>
    <mergeCell ref="C121:D121"/>
    <mergeCell ref="C122:D122"/>
    <mergeCell ref="C124:D124"/>
    <mergeCell ref="C142:D142"/>
    <mergeCell ref="C128:D128"/>
    <mergeCell ref="C129:D129"/>
    <mergeCell ref="C130:D130"/>
    <mergeCell ref="C132:D132"/>
    <mergeCell ref="C134:D134"/>
    <mergeCell ref="C136:D136"/>
    <mergeCell ref="C137:D137"/>
    <mergeCell ref="C138:D138"/>
    <mergeCell ref="C139:D139"/>
    <mergeCell ref="C140:D140"/>
    <mergeCell ref="C141:D141"/>
    <mergeCell ref="C144:D144"/>
    <mergeCell ref="C146:D146"/>
    <mergeCell ref="C152:D152"/>
    <mergeCell ref="C153:D153"/>
    <mergeCell ref="C155:D155"/>
  </mergeCells>
  <printOptions gridLinesSet="0"/>
  <pageMargins left="0.59055118110236227" right="0.39370078740157483" top="0.19685039370078741" bottom="0.19685039370078741" header="0" footer="0.19685039370078741"/>
  <pageSetup paperSize="9" scale="92" fitToHeight="4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Milena Nagelova</cp:lastModifiedBy>
  <cp:lastPrinted>2016-09-23T12:12:27Z</cp:lastPrinted>
  <dcterms:created xsi:type="dcterms:W3CDTF">2013-11-29T12:31:16Z</dcterms:created>
  <dcterms:modified xsi:type="dcterms:W3CDTF">2016-09-23T12:12:56Z</dcterms:modified>
</cp:coreProperties>
</file>